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166925"/>
  <mc:AlternateContent xmlns:mc="http://schemas.openxmlformats.org/markup-compatibility/2006">
    <mc:Choice Requires="x15">
      <x15ac:absPath xmlns:x15ac="http://schemas.microsoft.com/office/spreadsheetml/2010/11/ac" url="https://d.docs.live.net/6e8bb521bd91b92a/Documents/"/>
    </mc:Choice>
  </mc:AlternateContent>
  <xr:revisionPtr revIDLastSave="5120" documentId="8_{A3193BE2-B330-4452-91C1-E6D6D494A658}" xr6:coauthVersionLast="47" xr6:coauthVersionMax="47" xr10:uidLastSave="{43258B54-2E46-4A64-AABF-800E26A04AE5}"/>
  <bookViews>
    <workbookView xWindow="-108" yWindow="-108" windowWidth="23256" windowHeight="12456" activeTab="5" xr2:uid="{88FF8EB2-9380-4F9E-B24D-33EFE471B60A}"/>
  </bookViews>
  <sheets>
    <sheet name="Time_Stamp" sheetId="4" r:id="rId1"/>
    <sheet name="Task1" sheetId="2" r:id="rId2"/>
    <sheet name="Final_project_dataset" sheetId="1" r:id="rId3"/>
    <sheet name="Scenario Summary" sheetId="14" r:id="rId4"/>
    <sheet name="cost_price &amp; profit" sheetId="12" r:id="rId5"/>
    <sheet name="Dashboard" sheetId="11" r:id="rId6"/>
    <sheet name="pivot_table" sheetId="10" r:id="rId7"/>
    <sheet name="Linear_Regression" sheetId="5" r:id="rId8"/>
    <sheet name="Filter_functions" sheetId="3" r:id="rId9"/>
    <sheet name="High_value_customer" sheetId="8" r:id="rId10"/>
  </sheets>
  <definedNames>
    <definedName name="_xlnm._FilterDatabase" localSheetId="4" hidden="1">'cost_price &amp; profit'!$A$1:$A$251</definedName>
    <definedName name="_xlnm._FilterDatabase" localSheetId="7" hidden="1">Linear_Regression!$I$1:$I$251</definedName>
    <definedName name="cost_price">'cost_price &amp; profit'!$B:$B</definedName>
    <definedName name="NativeTimeline_Date">#N/A</definedName>
    <definedName name="profit">'cost_price &amp; profit'!$C:$C</definedName>
    <definedName name="Slicer_Category">#N/A</definedName>
    <definedName name="Slicer_Customer_ID">#N/A</definedName>
    <definedName name="Slicer_Customer_Name">#N/A</definedName>
    <definedName name="Slicer_Customer_Segment">#N/A</definedName>
    <definedName name="Slicer_Customer_Since">#N/A</definedName>
    <definedName name="Slicer_Payment_Method">#N/A</definedName>
    <definedName name="Slicer_Product_ID">#N/A</definedName>
    <definedName name="Slicer_Product_Name">#N/A</definedName>
    <definedName name="Slicer_Region">#N/A</definedName>
    <definedName name="unit_price">'cost_price &amp; profit'!$A:$A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 r:id="rId18"/>
        <x14:slicerCache r:id="rId19"/>
        <x14:slicerCache r:id="rId2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21"/>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 i="12" l="1"/>
  <c r="C4" i="12"/>
  <c r="C5" i="12"/>
  <c r="C6" i="12"/>
  <c r="C7" i="12"/>
  <c r="C8" i="12"/>
  <c r="C9" i="12"/>
  <c r="C10" i="12"/>
  <c r="C11" i="12"/>
  <c r="C12" i="12"/>
  <c r="C13" i="12"/>
  <c r="C14" i="12"/>
  <c r="C15" i="12"/>
  <c r="C16" i="12"/>
  <c r="C17" i="12"/>
  <c r="C18" i="12"/>
  <c r="C19" i="12"/>
  <c r="C20" i="12"/>
  <c r="C21" i="12"/>
  <c r="C22" i="12"/>
  <c r="C23" i="12"/>
  <c r="C24" i="12"/>
  <c r="C25" i="12"/>
  <c r="C26" i="12"/>
  <c r="C27" i="12"/>
  <c r="C28" i="12"/>
  <c r="C29" i="12"/>
  <c r="C30" i="12"/>
  <c r="C31" i="12"/>
  <c r="C32" i="12"/>
  <c r="C33" i="12"/>
  <c r="C34" i="12"/>
  <c r="C35" i="12"/>
  <c r="C36" i="12"/>
  <c r="C37" i="12"/>
  <c r="C38" i="12"/>
  <c r="C39" i="12"/>
  <c r="C40" i="12"/>
  <c r="C41" i="12"/>
  <c r="C42" i="12"/>
  <c r="C43" i="12"/>
  <c r="C44" i="12"/>
  <c r="C45" i="12"/>
  <c r="C46" i="12"/>
  <c r="C47" i="12"/>
  <c r="C48" i="12"/>
  <c r="C49" i="12"/>
  <c r="C50" i="12"/>
  <c r="C51" i="12"/>
  <c r="C52" i="12"/>
  <c r="C53" i="12"/>
  <c r="C54" i="12"/>
  <c r="C55" i="12"/>
  <c r="C56" i="12"/>
  <c r="C57" i="12"/>
  <c r="C58" i="12"/>
  <c r="C59" i="12"/>
  <c r="C60" i="12"/>
  <c r="C61" i="12"/>
  <c r="C62" i="12"/>
  <c r="C63" i="12"/>
  <c r="C64" i="12"/>
  <c r="C65" i="12"/>
  <c r="C66" i="12"/>
  <c r="C67" i="12"/>
  <c r="C68" i="12"/>
  <c r="C69" i="12"/>
  <c r="C70" i="12"/>
  <c r="C71" i="12"/>
  <c r="C72" i="12"/>
  <c r="C73" i="12"/>
  <c r="C74" i="12"/>
  <c r="C75" i="12"/>
  <c r="C76" i="12"/>
  <c r="C77" i="12"/>
  <c r="C78" i="12"/>
  <c r="C79" i="12"/>
  <c r="C80" i="12"/>
  <c r="C81" i="12"/>
  <c r="C82" i="12"/>
  <c r="C83" i="12"/>
  <c r="C84" i="12"/>
  <c r="C85" i="12"/>
  <c r="C86" i="12"/>
  <c r="C87" i="12"/>
  <c r="C88" i="12"/>
  <c r="C89" i="12"/>
  <c r="C90" i="12"/>
  <c r="C91" i="12"/>
  <c r="C92" i="12"/>
  <c r="C93" i="12"/>
  <c r="C94" i="12"/>
  <c r="C95" i="12"/>
  <c r="C96" i="12"/>
  <c r="C97" i="12"/>
  <c r="C98" i="12"/>
  <c r="C99" i="12"/>
  <c r="C100" i="12"/>
  <c r="C101" i="12"/>
  <c r="C102" i="12"/>
  <c r="C103" i="12"/>
  <c r="C104" i="12"/>
  <c r="C105" i="12"/>
  <c r="C106" i="12"/>
  <c r="C107" i="12"/>
  <c r="C108" i="12"/>
  <c r="C109" i="12"/>
  <c r="C110" i="12"/>
  <c r="C111" i="12"/>
  <c r="C112" i="12"/>
  <c r="C113" i="12"/>
  <c r="C114" i="12"/>
  <c r="C115" i="12"/>
  <c r="C116" i="12"/>
  <c r="C117" i="12"/>
  <c r="C118" i="12"/>
  <c r="C119" i="12"/>
  <c r="C120" i="12"/>
  <c r="C121" i="12"/>
  <c r="C122" i="12"/>
  <c r="C123" i="12"/>
  <c r="C124" i="12"/>
  <c r="C125" i="12"/>
  <c r="C126" i="12"/>
  <c r="C127" i="12"/>
  <c r="C128" i="12"/>
  <c r="C129" i="12"/>
  <c r="C130" i="12"/>
  <c r="C131" i="12"/>
  <c r="C132" i="12"/>
  <c r="C133" i="12"/>
  <c r="C134" i="12"/>
  <c r="C135" i="12"/>
  <c r="C136" i="12"/>
  <c r="C137" i="12"/>
  <c r="C138" i="12"/>
  <c r="C139" i="12"/>
  <c r="C140" i="12"/>
  <c r="C141" i="12"/>
  <c r="C142" i="12"/>
  <c r="C143" i="12"/>
  <c r="C144" i="12"/>
  <c r="C145" i="12"/>
  <c r="C146" i="12"/>
  <c r="C147" i="12"/>
  <c r="C148" i="12"/>
  <c r="C149" i="12"/>
  <c r="C150" i="12"/>
  <c r="C151" i="12"/>
  <c r="C152" i="12"/>
  <c r="C153" i="12"/>
  <c r="C154" i="12"/>
  <c r="C155" i="12"/>
  <c r="C156" i="12"/>
  <c r="C157" i="12"/>
  <c r="C158" i="12"/>
  <c r="C159" i="12"/>
  <c r="C160" i="12"/>
  <c r="C161" i="12"/>
  <c r="C162" i="12"/>
  <c r="C163" i="12"/>
  <c r="C164" i="12"/>
  <c r="C165" i="12"/>
  <c r="C166" i="12"/>
  <c r="C167" i="12"/>
  <c r="C168" i="12"/>
  <c r="C169" i="12"/>
  <c r="C170" i="12"/>
  <c r="C171" i="12"/>
  <c r="C172" i="12"/>
  <c r="C173" i="12"/>
  <c r="C174" i="12"/>
  <c r="C175" i="12"/>
  <c r="C176" i="12"/>
  <c r="C177" i="12"/>
  <c r="C178" i="12"/>
  <c r="C179" i="12"/>
  <c r="C180" i="12"/>
  <c r="C181" i="12"/>
  <c r="C182" i="12"/>
  <c r="C183" i="12"/>
  <c r="C184" i="12"/>
  <c r="C185" i="12"/>
  <c r="C186" i="12"/>
  <c r="C187" i="12"/>
  <c r="C188" i="12"/>
  <c r="C189" i="12"/>
  <c r="C190" i="12"/>
  <c r="C191" i="12"/>
  <c r="C192" i="12"/>
  <c r="C193" i="12"/>
  <c r="C194" i="12"/>
  <c r="C195" i="12"/>
  <c r="C196" i="12"/>
  <c r="C197" i="12"/>
  <c r="C198" i="12"/>
  <c r="C199" i="12"/>
  <c r="C200" i="12"/>
  <c r="C201" i="12"/>
  <c r="C202" i="12"/>
  <c r="C203" i="12"/>
  <c r="C204" i="12"/>
  <c r="C205" i="12"/>
  <c r="C206" i="12"/>
  <c r="C207" i="12"/>
  <c r="C208" i="12"/>
  <c r="C209" i="12"/>
  <c r="C210" i="12"/>
  <c r="C211" i="12"/>
  <c r="C212" i="12"/>
  <c r="C213" i="12"/>
  <c r="C214" i="12"/>
  <c r="C215" i="12"/>
  <c r="C216" i="12"/>
  <c r="C217" i="12"/>
  <c r="C218" i="12"/>
  <c r="C219" i="12"/>
  <c r="C220" i="12"/>
  <c r="C221" i="12"/>
  <c r="C222" i="12"/>
  <c r="C223" i="12"/>
  <c r="C224" i="12"/>
  <c r="C225" i="12"/>
  <c r="C226" i="12"/>
  <c r="C227" i="12"/>
  <c r="C228" i="12"/>
  <c r="C229" i="12"/>
  <c r="C230" i="12"/>
  <c r="C231" i="12"/>
  <c r="C232" i="12"/>
  <c r="C233" i="12"/>
  <c r="C234" i="12"/>
  <c r="C235" i="12"/>
  <c r="C236" i="12"/>
  <c r="C237" i="12"/>
  <c r="C238" i="12"/>
  <c r="C239" i="12"/>
  <c r="C240" i="12"/>
  <c r="C241" i="12"/>
  <c r="C242" i="12"/>
  <c r="C243" i="12"/>
  <c r="C244" i="12"/>
  <c r="C245" i="12"/>
  <c r="C246" i="12"/>
  <c r="C247" i="12"/>
  <c r="C248" i="12"/>
  <c r="C249" i="12"/>
  <c r="C250" i="12"/>
  <c r="C251" i="12"/>
  <c r="C2" i="12"/>
  <c r="B16" i="12"/>
  <c r="B17" i="12"/>
  <c r="B18" i="12"/>
  <c r="B19" i="12"/>
  <c r="B20" i="12"/>
  <c r="B21" i="12"/>
  <c r="B22" i="12"/>
  <c r="B23" i="12"/>
  <c r="B24" i="12"/>
  <c r="B25" i="12"/>
  <c r="B26" i="12"/>
  <c r="B27" i="12"/>
  <c r="B28" i="12"/>
  <c r="B29" i="12"/>
  <c r="B30" i="12"/>
  <c r="B31" i="12"/>
  <c r="B32" i="12"/>
  <c r="B33" i="12"/>
  <c r="B34" i="12"/>
  <c r="B35" i="12"/>
  <c r="B36" i="12"/>
  <c r="B37" i="12"/>
  <c r="B38" i="12"/>
  <c r="B39" i="12"/>
  <c r="B40" i="12"/>
  <c r="B41" i="12"/>
  <c r="B42" i="12"/>
  <c r="B43" i="12"/>
  <c r="B44" i="12"/>
  <c r="B45" i="12"/>
  <c r="B46" i="12"/>
  <c r="B47" i="12"/>
  <c r="B48" i="12"/>
  <c r="B49" i="12"/>
  <c r="B50" i="12"/>
  <c r="B51" i="12"/>
  <c r="B52" i="12"/>
  <c r="B53" i="12"/>
  <c r="B54" i="12"/>
  <c r="B55" i="12"/>
  <c r="B56" i="12"/>
  <c r="B57" i="12"/>
  <c r="B58" i="12"/>
  <c r="B59" i="12"/>
  <c r="B60" i="12"/>
  <c r="B61" i="12"/>
  <c r="B62" i="12"/>
  <c r="B63" i="12"/>
  <c r="B64" i="12"/>
  <c r="B65" i="12"/>
  <c r="B66" i="12"/>
  <c r="B67" i="12"/>
  <c r="B68" i="12"/>
  <c r="B69" i="12"/>
  <c r="B70" i="12"/>
  <c r="B71" i="12"/>
  <c r="B72" i="12"/>
  <c r="B73" i="12"/>
  <c r="B74" i="12"/>
  <c r="B75" i="12"/>
  <c r="B76" i="12"/>
  <c r="B77" i="12"/>
  <c r="B78" i="12"/>
  <c r="B79" i="12"/>
  <c r="B80" i="12"/>
  <c r="B81" i="12"/>
  <c r="B82" i="12"/>
  <c r="B83" i="12"/>
  <c r="B84" i="12"/>
  <c r="B85" i="12"/>
  <c r="B86" i="12"/>
  <c r="B87" i="12"/>
  <c r="B88" i="12"/>
  <c r="B89" i="12"/>
  <c r="B90" i="12"/>
  <c r="B91" i="12"/>
  <c r="B92" i="12"/>
  <c r="B93" i="12"/>
  <c r="B94" i="12"/>
  <c r="B95" i="12"/>
  <c r="B96" i="12"/>
  <c r="B97" i="12"/>
  <c r="B98" i="12"/>
  <c r="B99" i="12"/>
  <c r="B100" i="12"/>
  <c r="B101" i="12"/>
  <c r="B102" i="12"/>
  <c r="B103" i="12"/>
  <c r="B104" i="12"/>
  <c r="B105" i="12"/>
  <c r="B106" i="12"/>
  <c r="B107" i="12"/>
  <c r="B108" i="12"/>
  <c r="B109" i="12"/>
  <c r="B110" i="12"/>
  <c r="B111" i="12"/>
  <c r="B112" i="12"/>
  <c r="B113" i="12"/>
  <c r="B114" i="12"/>
  <c r="B115" i="12"/>
  <c r="B116" i="12"/>
  <c r="B117" i="12"/>
  <c r="B118" i="12"/>
  <c r="B119" i="12"/>
  <c r="B120" i="12"/>
  <c r="B121" i="12"/>
  <c r="B122" i="12"/>
  <c r="B123" i="12"/>
  <c r="B124" i="12"/>
  <c r="B125" i="12"/>
  <c r="B126" i="12"/>
  <c r="B127" i="12"/>
  <c r="B128" i="12"/>
  <c r="B129" i="12"/>
  <c r="B130" i="12"/>
  <c r="B131" i="12"/>
  <c r="B132" i="12"/>
  <c r="B133" i="12"/>
  <c r="B134" i="12"/>
  <c r="B135" i="12"/>
  <c r="B136" i="12"/>
  <c r="B137" i="12"/>
  <c r="B138" i="12"/>
  <c r="B139" i="12"/>
  <c r="B140" i="12"/>
  <c r="B141" i="12"/>
  <c r="B142" i="12"/>
  <c r="B143" i="12"/>
  <c r="B144" i="12"/>
  <c r="B145" i="12"/>
  <c r="B146" i="12"/>
  <c r="B147" i="12"/>
  <c r="B148" i="12"/>
  <c r="B149" i="12"/>
  <c r="B150" i="12"/>
  <c r="B151" i="12"/>
  <c r="B152" i="12"/>
  <c r="B153" i="12"/>
  <c r="B154" i="12"/>
  <c r="B155" i="12"/>
  <c r="B156" i="12"/>
  <c r="B157" i="12"/>
  <c r="B158" i="12"/>
  <c r="B159" i="12"/>
  <c r="B160" i="12"/>
  <c r="B161" i="12"/>
  <c r="B162" i="12"/>
  <c r="B163" i="12"/>
  <c r="B164" i="12"/>
  <c r="B165" i="12"/>
  <c r="B166" i="12"/>
  <c r="B167" i="12"/>
  <c r="B168" i="12"/>
  <c r="B169" i="12"/>
  <c r="B170" i="12"/>
  <c r="B171" i="12"/>
  <c r="B172" i="12"/>
  <c r="B173" i="12"/>
  <c r="B174" i="12"/>
  <c r="B175" i="12"/>
  <c r="B176" i="12"/>
  <c r="B177" i="12"/>
  <c r="B178" i="12"/>
  <c r="B179" i="12"/>
  <c r="B180" i="12"/>
  <c r="B181" i="12"/>
  <c r="B182" i="12"/>
  <c r="B183" i="12"/>
  <c r="B184" i="12"/>
  <c r="B185" i="12"/>
  <c r="B186" i="12"/>
  <c r="B187" i="12"/>
  <c r="B188" i="12"/>
  <c r="B189" i="12"/>
  <c r="B190" i="12"/>
  <c r="B191" i="12"/>
  <c r="B192" i="12"/>
  <c r="B193" i="12"/>
  <c r="B194" i="12"/>
  <c r="B195" i="12"/>
  <c r="B196" i="12"/>
  <c r="B197" i="12"/>
  <c r="B198" i="12"/>
  <c r="B199" i="12"/>
  <c r="B200" i="12"/>
  <c r="B201" i="12"/>
  <c r="B202" i="12"/>
  <c r="B203" i="12"/>
  <c r="B204" i="12"/>
  <c r="B205" i="12"/>
  <c r="B206" i="12"/>
  <c r="B207" i="12"/>
  <c r="B208" i="12"/>
  <c r="B209" i="12"/>
  <c r="B210" i="12"/>
  <c r="B211" i="12"/>
  <c r="B212" i="12"/>
  <c r="B213" i="12"/>
  <c r="B214" i="12"/>
  <c r="B215" i="12"/>
  <c r="B216" i="12"/>
  <c r="B217" i="12"/>
  <c r="B218" i="12"/>
  <c r="B219" i="12"/>
  <c r="B220" i="12"/>
  <c r="B221" i="12"/>
  <c r="B222" i="12"/>
  <c r="B223" i="12"/>
  <c r="B224" i="12"/>
  <c r="B225" i="12"/>
  <c r="B226" i="12"/>
  <c r="B227" i="12"/>
  <c r="B228" i="12"/>
  <c r="B229" i="12"/>
  <c r="B230" i="12"/>
  <c r="B231" i="12"/>
  <c r="B232" i="12"/>
  <c r="B233" i="12"/>
  <c r="B234" i="12"/>
  <c r="B235" i="12"/>
  <c r="B236" i="12"/>
  <c r="B237" i="12"/>
  <c r="B238" i="12"/>
  <c r="B239" i="12"/>
  <c r="B240" i="12"/>
  <c r="B241" i="12"/>
  <c r="B242" i="12"/>
  <c r="B243" i="12"/>
  <c r="B244" i="12"/>
  <c r="B245" i="12"/>
  <c r="B246" i="12"/>
  <c r="B247" i="12"/>
  <c r="B248" i="12"/>
  <c r="B249" i="12"/>
  <c r="B250" i="12"/>
  <c r="B251" i="12"/>
  <c r="K15" i="8"/>
  <c r="K29" i="8"/>
  <c r="K40" i="8"/>
  <c r="K52" i="8"/>
  <c r="K53" i="8"/>
  <c r="K54" i="8"/>
  <c r="K55" i="8"/>
  <c r="K56" i="8"/>
  <c r="K57" i="8"/>
  <c r="K58" i="8"/>
  <c r="K59" i="8"/>
  <c r="K60" i="8"/>
  <c r="K61" i="8"/>
  <c r="K62" i="8"/>
  <c r="K63" i="8"/>
  <c r="K64" i="8"/>
  <c r="K65" i="8"/>
  <c r="K66" i="8"/>
  <c r="K67" i="8"/>
  <c r="K68" i="8"/>
  <c r="K69" i="8"/>
  <c r="K70" i="8"/>
  <c r="K71" i="8"/>
  <c r="K72" i="8"/>
  <c r="K73" i="8"/>
  <c r="K74" i="8"/>
  <c r="K75" i="8"/>
  <c r="K76" i="8"/>
  <c r="K77" i="8"/>
  <c r="K78" i="8"/>
  <c r="K79" i="8"/>
  <c r="K80" i="8"/>
  <c r="K81" i="8"/>
  <c r="K82" i="8"/>
  <c r="K83" i="8"/>
  <c r="K84" i="8"/>
  <c r="K85" i="8"/>
  <c r="K86" i="8"/>
  <c r="K87" i="8"/>
  <c r="K88" i="8"/>
  <c r="K89" i="8"/>
  <c r="K90" i="8"/>
  <c r="K91" i="8"/>
  <c r="K92" i="8"/>
  <c r="K93" i="8"/>
  <c r="K94" i="8"/>
  <c r="K95" i="8"/>
  <c r="K96" i="8"/>
  <c r="K97" i="8"/>
  <c r="K98" i="8"/>
  <c r="K99" i="8"/>
  <c r="K100" i="8"/>
  <c r="K101" i="8"/>
  <c r="K102" i="8"/>
  <c r="K103" i="8"/>
  <c r="K104" i="8"/>
  <c r="K105" i="8"/>
  <c r="K106" i="8"/>
  <c r="K107" i="8"/>
  <c r="K108" i="8"/>
  <c r="K109" i="8"/>
  <c r="K110" i="8"/>
  <c r="K111" i="8"/>
  <c r="K112" i="8"/>
  <c r="K113" i="8"/>
  <c r="K114" i="8"/>
  <c r="K115" i="8"/>
  <c r="K116" i="8"/>
  <c r="K117" i="8"/>
  <c r="K118" i="8"/>
  <c r="K119" i="8"/>
  <c r="K120" i="8"/>
  <c r="K121" i="8"/>
  <c r="K122" i="8"/>
  <c r="K123" i="8"/>
  <c r="K124" i="8"/>
  <c r="K125" i="8"/>
  <c r="K126" i="8"/>
  <c r="K127" i="8"/>
  <c r="K128" i="8"/>
  <c r="K129" i="8"/>
  <c r="K130" i="8"/>
  <c r="K131" i="8"/>
  <c r="K132" i="8"/>
  <c r="K133" i="8"/>
  <c r="K134" i="8"/>
  <c r="K135" i="8"/>
  <c r="K136" i="8"/>
  <c r="K137" i="8"/>
  <c r="K138" i="8"/>
  <c r="K139" i="8"/>
  <c r="K140" i="8"/>
  <c r="K141" i="8"/>
  <c r="K142" i="8"/>
  <c r="K143" i="8"/>
  <c r="K144" i="8"/>
  <c r="K145" i="8"/>
  <c r="K146" i="8"/>
  <c r="K147" i="8"/>
  <c r="K148" i="8"/>
  <c r="K149" i="8"/>
  <c r="K150" i="8"/>
  <c r="K151" i="8"/>
  <c r="K152" i="8"/>
  <c r="K153" i="8"/>
  <c r="K154" i="8"/>
  <c r="K155" i="8"/>
  <c r="K156" i="8"/>
  <c r="K157" i="8"/>
  <c r="K158" i="8"/>
  <c r="K159" i="8"/>
  <c r="K160" i="8"/>
  <c r="K161" i="8"/>
  <c r="K162" i="8"/>
  <c r="K163" i="8"/>
  <c r="K164" i="8"/>
  <c r="K165" i="8"/>
  <c r="K166" i="8"/>
  <c r="K167" i="8"/>
  <c r="K168" i="8"/>
  <c r="K169" i="8"/>
  <c r="K170" i="8"/>
  <c r="K171" i="8"/>
  <c r="K172" i="8"/>
  <c r="K173" i="8"/>
  <c r="K174" i="8"/>
  <c r="K175" i="8"/>
  <c r="K176" i="8"/>
  <c r="K177" i="8"/>
  <c r="K178" i="8"/>
  <c r="K179" i="8"/>
  <c r="K180" i="8"/>
  <c r="K181" i="8"/>
  <c r="K182" i="8"/>
  <c r="K183" i="8"/>
  <c r="K184" i="8"/>
  <c r="K185" i="8"/>
  <c r="K186" i="8"/>
  <c r="K187" i="8"/>
  <c r="K188" i="8"/>
  <c r="K189" i="8"/>
  <c r="K190" i="8"/>
  <c r="K191" i="8"/>
  <c r="K192" i="8"/>
  <c r="K193" i="8"/>
  <c r="K194" i="8"/>
  <c r="K195" i="8"/>
  <c r="K196" i="8"/>
  <c r="K197" i="8"/>
  <c r="K198" i="8"/>
  <c r="K199" i="8"/>
  <c r="K200" i="8"/>
  <c r="K201" i="8"/>
  <c r="K202" i="8"/>
  <c r="K203" i="8"/>
  <c r="K204" i="8"/>
  <c r="K205" i="8"/>
  <c r="K206" i="8"/>
  <c r="K207" i="8"/>
  <c r="K208" i="8"/>
  <c r="K209" i="8"/>
  <c r="K210" i="8"/>
  <c r="K211" i="8"/>
  <c r="K212" i="8"/>
  <c r="K213" i="8"/>
  <c r="K214" i="8"/>
  <c r="K215" i="8"/>
  <c r="K216" i="8"/>
  <c r="K217" i="8"/>
  <c r="K218" i="8"/>
  <c r="K219" i="8"/>
  <c r="K220" i="8"/>
  <c r="K221" i="8"/>
  <c r="K222" i="8"/>
  <c r="K223" i="8"/>
  <c r="K224" i="8"/>
  <c r="K225" i="8"/>
  <c r="K226" i="8"/>
  <c r="K227" i="8"/>
  <c r="K228" i="8"/>
  <c r="K229" i="8"/>
  <c r="K230" i="8"/>
  <c r="K231" i="8"/>
  <c r="K232" i="8"/>
  <c r="K233" i="8"/>
  <c r="K234" i="8"/>
  <c r="K235" i="8"/>
  <c r="K236" i="8"/>
  <c r="K237" i="8"/>
  <c r="K238" i="8"/>
  <c r="K239" i="8"/>
  <c r="K240" i="8"/>
  <c r="K241" i="8"/>
  <c r="K242" i="8"/>
  <c r="K243" i="8"/>
  <c r="K244" i="8"/>
  <c r="K245" i="8"/>
  <c r="K246" i="8"/>
  <c r="K247" i="8"/>
  <c r="K248" i="8"/>
  <c r="K249" i="8"/>
  <c r="K250" i="8"/>
  <c r="K251" i="8"/>
  <c r="A2" i="8" a="1"/>
  <c r="A2" i="8" s="1"/>
  <c r="B2" i="8" s="1"/>
  <c r="F3" i="8"/>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52" i="8"/>
  <c r="F53" i="8"/>
  <c r="F54" i="8"/>
  <c r="F55" i="8"/>
  <c r="F56" i="8"/>
  <c r="F57" i="8"/>
  <c r="F58" i="8"/>
  <c r="F59" i="8"/>
  <c r="F60" i="8"/>
  <c r="F61" i="8"/>
  <c r="F62" i="8"/>
  <c r="F63" i="8"/>
  <c r="F64" i="8"/>
  <c r="F65" i="8"/>
  <c r="F66" i="8"/>
  <c r="F67" i="8"/>
  <c r="F68" i="8"/>
  <c r="F69" i="8"/>
  <c r="F70" i="8"/>
  <c r="F71" i="8"/>
  <c r="F72" i="8"/>
  <c r="F73" i="8"/>
  <c r="F74" i="8"/>
  <c r="F75" i="8"/>
  <c r="F76" i="8"/>
  <c r="F77" i="8"/>
  <c r="F78" i="8"/>
  <c r="F79" i="8"/>
  <c r="F80" i="8"/>
  <c r="F81" i="8"/>
  <c r="F82" i="8"/>
  <c r="F83" i="8"/>
  <c r="F84" i="8"/>
  <c r="F85" i="8"/>
  <c r="F86" i="8"/>
  <c r="F87" i="8"/>
  <c r="F88" i="8"/>
  <c r="F89" i="8"/>
  <c r="F90" i="8"/>
  <c r="F91" i="8"/>
  <c r="F92" i="8"/>
  <c r="F93" i="8"/>
  <c r="F94" i="8"/>
  <c r="F95" i="8"/>
  <c r="F96" i="8"/>
  <c r="F97" i="8"/>
  <c r="F98" i="8"/>
  <c r="F99" i="8"/>
  <c r="F100" i="8"/>
  <c r="F101" i="8"/>
  <c r="F102" i="8"/>
  <c r="F103" i="8"/>
  <c r="F104" i="8"/>
  <c r="F105" i="8"/>
  <c r="F106" i="8"/>
  <c r="F107" i="8"/>
  <c r="F108" i="8"/>
  <c r="F109" i="8"/>
  <c r="F110" i="8"/>
  <c r="F111" i="8"/>
  <c r="F112" i="8"/>
  <c r="F113" i="8"/>
  <c r="F114" i="8"/>
  <c r="F115" i="8"/>
  <c r="F116" i="8"/>
  <c r="F117" i="8"/>
  <c r="F118" i="8"/>
  <c r="F119" i="8"/>
  <c r="F120" i="8"/>
  <c r="F121" i="8"/>
  <c r="F122" i="8"/>
  <c r="F123" i="8"/>
  <c r="F124" i="8"/>
  <c r="F125" i="8"/>
  <c r="F126" i="8"/>
  <c r="F127" i="8"/>
  <c r="F128" i="8"/>
  <c r="F129" i="8"/>
  <c r="F130" i="8"/>
  <c r="F131" i="8"/>
  <c r="F132" i="8"/>
  <c r="F133" i="8"/>
  <c r="F134" i="8"/>
  <c r="F135" i="8"/>
  <c r="F136" i="8"/>
  <c r="F137" i="8"/>
  <c r="F138" i="8"/>
  <c r="F139" i="8"/>
  <c r="F140" i="8"/>
  <c r="F141" i="8"/>
  <c r="F142" i="8"/>
  <c r="F143" i="8"/>
  <c r="F144" i="8"/>
  <c r="F145" i="8"/>
  <c r="F146" i="8"/>
  <c r="F147" i="8"/>
  <c r="F148" i="8"/>
  <c r="F149" i="8"/>
  <c r="F150" i="8"/>
  <c r="F151" i="8"/>
  <c r="F152" i="8"/>
  <c r="F153" i="8"/>
  <c r="F154" i="8"/>
  <c r="F155" i="8"/>
  <c r="F156" i="8"/>
  <c r="F157" i="8"/>
  <c r="F158" i="8"/>
  <c r="F159" i="8"/>
  <c r="F160" i="8"/>
  <c r="F161" i="8"/>
  <c r="F162" i="8"/>
  <c r="F163" i="8"/>
  <c r="F164" i="8"/>
  <c r="F165" i="8"/>
  <c r="F166" i="8"/>
  <c r="F167" i="8"/>
  <c r="F168" i="8"/>
  <c r="F169" i="8"/>
  <c r="F170" i="8"/>
  <c r="F171" i="8"/>
  <c r="F172" i="8"/>
  <c r="F173" i="8"/>
  <c r="F174" i="8"/>
  <c r="F175" i="8"/>
  <c r="F176" i="8"/>
  <c r="F177" i="8"/>
  <c r="F178" i="8"/>
  <c r="F179" i="8"/>
  <c r="F180" i="8"/>
  <c r="F181" i="8"/>
  <c r="F182" i="8"/>
  <c r="F183" i="8"/>
  <c r="F184" i="8"/>
  <c r="F185" i="8"/>
  <c r="F186" i="8"/>
  <c r="F187" i="8"/>
  <c r="F188" i="8"/>
  <c r="F189" i="8"/>
  <c r="F190" i="8"/>
  <c r="F191" i="8"/>
  <c r="F192" i="8"/>
  <c r="F193" i="8"/>
  <c r="F194" i="8"/>
  <c r="F195" i="8"/>
  <c r="F196" i="8"/>
  <c r="F197" i="8"/>
  <c r="F198" i="8"/>
  <c r="F199" i="8"/>
  <c r="F200" i="8"/>
  <c r="F201" i="8"/>
  <c r="F202" i="8"/>
  <c r="F203" i="8"/>
  <c r="F204" i="8"/>
  <c r="F205" i="8"/>
  <c r="F206" i="8"/>
  <c r="F207" i="8"/>
  <c r="F208" i="8"/>
  <c r="F209" i="8"/>
  <c r="F210" i="8"/>
  <c r="F211" i="8"/>
  <c r="F212" i="8"/>
  <c r="F213" i="8"/>
  <c r="F214" i="8"/>
  <c r="F215" i="8"/>
  <c r="F216" i="8"/>
  <c r="F217" i="8"/>
  <c r="F218" i="8"/>
  <c r="F219" i="8"/>
  <c r="F220" i="8"/>
  <c r="F221" i="8"/>
  <c r="F222" i="8"/>
  <c r="F223" i="8"/>
  <c r="F224" i="8"/>
  <c r="F225" i="8"/>
  <c r="F226" i="8"/>
  <c r="F227" i="8"/>
  <c r="F228" i="8"/>
  <c r="F229" i="8"/>
  <c r="F230" i="8"/>
  <c r="F231" i="8"/>
  <c r="F232" i="8"/>
  <c r="F233" i="8"/>
  <c r="F234" i="8"/>
  <c r="F235" i="8"/>
  <c r="F236" i="8"/>
  <c r="F237" i="8"/>
  <c r="F238" i="8"/>
  <c r="F239" i="8"/>
  <c r="F240" i="8"/>
  <c r="F241" i="8"/>
  <c r="F242" i="8"/>
  <c r="F243" i="8"/>
  <c r="F244" i="8"/>
  <c r="F245" i="8"/>
  <c r="F246" i="8"/>
  <c r="F247" i="8"/>
  <c r="F248" i="8"/>
  <c r="F249" i="8"/>
  <c r="F250" i="8"/>
  <c r="F251" i="8"/>
  <c r="F2" i="8"/>
  <c r="M8" i="8" a="1"/>
  <c r="M8" i="8" s="1"/>
  <c r="K3" i="5"/>
  <c r="K4" i="5"/>
  <c r="K5" i="5"/>
  <c r="K6" i="5"/>
  <c r="K7" i="5"/>
  <c r="K8" i="5"/>
  <c r="K9" i="5"/>
  <c r="K10" i="5"/>
  <c r="K11" i="5"/>
  <c r="K12" i="5"/>
  <c r="K13" i="5"/>
  <c r="K14" i="5"/>
  <c r="K15" i="5"/>
  <c r="K16" i="5"/>
  <c r="K17" i="5"/>
  <c r="K18" i="5"/>
  <c r="K19" i="5"/>
  <c r="K20" i="5"/>
  <c r="K21" i="5"/>
  <c r="K22" i="5"/>
  <c r="K23" i="5"/>
  <c r="K24" i="5"/>
  <c r="K25" i="5"/>
  <c r="K26" i="5"/>
  <c r="K27" i="5"/>
  <c r="K28" i="5"/>
  <c r="K29" i="5"/>
  <c r="K30" i="5"/>
  <c r="K31" i="5"/>
  <c r="K32" i="5"/>
  <c r="K33" i="5"/>
  <c r="K34" i="5"/>
  <c r="K35" i="5"/>
  <c r="K36" i="5"/>
  <c r="K37" i="5"/>
  <c r="K38" i="5"/>
  <c r="K39" i="5"/>
  <c r="K40" i="5"/>
  <c r="K41" i="5"/>
  <c r="K42" i="5"/>
  <c r="K43" i="5"/>
  <c r="K44" i="5"/>
  <c r="K45" i="5"/>
  <c r="K46" i="5"/>
  <c r="K47" i="5"/>
  <c r="K48" i="5"/>
  <c r="K49" i="5"/>
  <c r="K50" i="5"/>
  <c r="K51" i="5"/>
  <c r="K52" i="5"/>
  <c r="K53" i="5"/>
  <c r="K54" i="5"/>
  <c r="K55" i="5"/>
  <c r="K56" i="5"/>
  <c r="K57" i="5"/>
  <c r="K58" i="5"/>
  <c r="K59" i="5"/>
  <c r="K60" i="5"/>
  <c r="K61" i="5"/>
  <c r="K62" i="5"/>
  <c r="K63" i="5"/>
  <c r="K64" i="5"/>
  <c r="K65" i="5"/>
  <c r="K66" i="5"/>
  <c r="K67" i="5"/>
  <c r="K68" i="5"/>
  <c r="K69" i="5"/>
  <c r="K70" i="5"/>
  <c r="K71" i="5"/>
  <c r="K72" i="5"/>
  <c r="K73" i="5"/>
  <c r="K74" i="5"/>
  <c r="K75" i="5"/>
  <c r="K76" i="5"/>
  <c r="K77" i="5"/>
  <c r="K78" i="5"/>
  <c r="K79" i="5"/>
  <c r="K80" i="5"/>
  <c r="K81" i="5"/>
  <c r="K82" i="5"/>
  <c r="K83" i="5"/>
  <c r="K84" i="5"/>
  <c r="K85" i="5"/>
  <c r="K86" i="5"/>
  <c r="K87" i="5"/>
  <c r="K88" i="5"/>
  <c r="K89" i="5"/>
  <c r="K90" i="5"/>
  <c r="K91" i="5"/>
  <c r="K92" i="5"/>
  <c r="K93" i="5"/>
  <c r="K94" i="5"/>
  <c r="K95" i="5"/>
  <c r="K96" i="5"/>
  <c r="K97" i="5"/>
  <c r="K98" i="5"/>
  <c r="K99" i="5"/>
  <c r="K100" i="5"/>
  <c r="K101" i="5"/>
  <c r="K102" i="5"/>
  <c r="K103" i="5"/>
  <c r="K104" i="5"/>
  <c r="K105" i="5"/>
  <c r="K106" i="5"/>
  <c r="K107" i="5"/>
  <c r="K108" i="5"/>
  <c r="K109" i="5"/>
  <c r="K110" i="5"/>
  <c r="K111" i="5"/>
  <c r="K112" i="5"/>
  <c r="K113" i="5"/>
  <c r="K114" i="5"/>
  <c r="K115" i="5"/>
  <c r="K116" i="5"/>
  <c r="K117" i="5"/>
  <c r="K118" i="5"/>
  <c r="K119" i="5"/>
  <c r="K120" i="5"/>
  <c r="K121" i="5"/>
  <c r="K122" i="5"/>
  <c r="K123" i="5"/>
  <c r="K124" i="5"/>
  <c r="K125" i="5"/>
  <c r="K126" i="5"/>
  <c r="K127" i="5"/>
  <c r="K128" i="5"/>
  <c r="K129" i="5"/>
  <c r="K130" i="5"/>
  <c r="K131" i="5"/>
  <c r="K132" i="5"/>
  <c r="K133" i="5"/>
  <c r="K134" i="5"/>
  <c r="K135" i="5"/>
  <c r="K136" i="5"/>
  <c r="K137" i="5"/>
  <c r="K138" i="5"/>
  <c r="K139" i="5"/>
  <c r="K140" i="5"/>
  <c r="K141" i="5"/>
  <c r="K142" i="5"/>
  <c r="K143" i="5"/>
  <c r="K144" i="5"/>
  <c r="K145" i="5"/>
  <c r="K146" i="5"/>
  <c r="K147" i="5"/>
  <c r="K148" i="5"/>
  <c r="K149" i="5"/>
  <c r="K150" i="5"/>
  <c r="K151" i="5"/>
  <c r="K152" i="5"/>
  <c r="K153" i="5"/>
  <c r="K154" i="5"/>
  <c r="K155" i="5"/>
  <c r="K156" i="5"/>
  <c r="K157" i="5"/>
  <c r="K158" i="5"/>
  <c r="K159" i="5"/>
  <c r="K160" i="5"/>
  <c r="K161" i="5"/>
  <c r="K162" i="5"/>
  <c r="K163" i="5"/>
  <c r="K164" i="5"/>
  <c r="K165" i="5"/>
  <c r="K166" i="5"/>
  <c r="K167" i="5"/>
  <c r="K168" i="5"/>
  <c r="K169" i="5"/>
  <c r="K170" i="5"/>
  <c r="K171" i="5"/>
  <c r="K172" i="5"/>
  <c r="K173" i="5"/>
  <c r="K174" i="5"/>
  <c r="K175" i="5"/>
  <c r="K176" i="5"/>
  <c r="K177" i="5"/>
  <c r="K178" i="5"/>
  <c r="K179" i="5"/>
  <c r="K180" i="5"/>
  <c r="K181" i="5"/>
  <c r="K182" i="5"/>
  <c r="K183" i="5"/>
  <c r="K184" i="5"/>
  <c r="K185" i="5"/>
  <c r="K186" i="5"/>
  <c r="K187" i="5"/>
  <c r="K188" i="5"/>
  <c r="K189" i="5"/>
  <c r="K190" i="5"/>
  <c r="K191" i="5"/>
  <c r="K192" i="5"/>
  <c r="K193" i="5"/>
  <c r="K194" i="5"/>
  <c r="K195" i="5"/>
  <c r="K196" i="5"/>
  <c r="K197" i="5"/>
  <c r="K198" i="5"/>
  <c r="K199" i="5"/>
  <c r="K200" i="5"/>
  <c r="K201" i="5"/>
  <c r="K202" i="5"/>
  <c r="K203" i="5"/>
  <c r="K204" i="5"/>
  <c r="K205" i="5"/>
  <c r="K206" i="5"/>
  <c r="K207" i="5"/>
  <c r="K208" i="5"/>
  <c r="K209" i="5"/>
  <c r="K210" i="5"/>
  <c r="K211" i="5"/>
  <c r="K212" i="5"/>
  <c r="K213" i="5"/>
  <c r="K214" i="5"/>
  <c r="K215" i="5"/>
  <c r="K216" i="5"/>
  <c r="K217" i="5"/>
  <c r="K218" i="5"/>
  <c r="K219" i="5"/>
  <c r="K220" i="5"/>
  <c r="K221" i="5"/>
  <c r="K222" i="5"/>
  <c r="K223" i="5"/>
  <c r="K224" i="5"/>
  <c r="K225" i="5"/>
  <c r="K226" i="5"/>
  <c r="K227" i="5"/>
  <c r="K228" i="5"/>
  <c r="K229" i="5"/>
  <c r="K230" i="5"/>
  <c r="K231" i="5"/>
  <c r="K232" i="5"/>
  <c r="K233" i="5"/>
  <c r="K234" i="5"/>
  <c r="K235" i="5"/>
  <c r="K236" i="5"/>
  <c r="K237" i="5"/>
  <c r="K238" i="5"/>
  <c r="K239" i="5"/>
  <c r="K240" i="5"/>
  <c r="K241" i="5"/>
  <c r="K242" i="5"/>
  <c r="K243" i="5"/>
  <c r="K244" i="5"/>
  <c r="K245" i="5"/>
  <c r="K246" i="5"/>
  <c r="K247" i="5"/>
  <c r="K248" i="5"/>
  <c r="K249" i="5"/>
  <c r="K250" i="5"/>
  <c r="K251" i="5"/>
  <c r="K2" i="5"/>
  <c r="K23" i="8" l="1"/>
  <c r="K22" i="8"/>
  <c r="K46" i="8"/>
  <c r="K32" i="8"/>
  <c r="K21" i="8"/>
  <c r="K7" i="8"/>
  <c r="K25" i="8"/>
  <c r="K49" i="8"/>
  <c r="K24" i="8"/>
  <c r="K45" i="8"/>
  <c r="K31" i="8"/>
  <c r="K17" i="8"/>
  <c r="K6" i="8"/>
  <c r="K39" i="8"/>
  <c r="K14" i="8"/>
  <c r="K38" i="8"/>
  <c r="K13" i="8"/>
  <c r="K48" i="8"/>
  <c r="K37" i="8"/>
  <c r="K9" i="8"/>
  <c r="K47" i="8"/>
  <c r="K33" i="8"/>
  <c r="K8" i="8"/>
  <c r="K41" i="8"/>
  <c r="K30" i="8"/>
  <c r="K16" i="8"/>
  <c r="K5" i="8"/>
  <c r="K44" i="8"/>
  <c r="K36" i="8"/>
  <c r="K28" i="8"/>
  <c r="K20" i="8"/>
  <c r="K12" i="8"/>
  <c r="K4" i="8"/>
  <c r="K51" i="8"/>
  <c r="K43" i="8"/>
  <c r="K35" i="8"/>
  <c r="K27" i="8"/>
  <c r="K19" i="8"/>
  <c r="K11" i="8"/>
  <c r="K3" i="8"/>
  <c r="K50" i="8"/>
  <c r="K42" i="8"/>
  <c r="K34" i="8"/>
  <c r="K26" i="8"/>
  <c r="K18" i="8"/>
  <c r="K10" i="8"/>
  <c r="K2" i="8"/>
  <c r="M13" i="8"/>
  <c r="H2" i="8"/>
  <c r="J35" i="8"/>
  <c r="J11" i="8"/>
  <c r="J50" i="8"/>
  <c r="J26" i="8"/>
  <c r="J49" i="8"/>
  <c r="J17" i="8"/>
  <c r="J8" i="8"/>
  <c r="J47" i="8"/>
  <c r="J39" i="8"/>
  <c r="J31" i="8"/>
  <c r="J23" i="8"/>
  <c r="J15" i="8"/>
  <c r="J7" i="8"/>
  <c r="J18" i="8"/>
  <c r="J25" i="8"/>
  <c r="J32" i="8"/>
  <c r="J46" i="8"/>
  <c r="J38" i="8"/>
  <c r="J30" i="8"/>
  <c r="J22" i="8"/>
  <c r="J14" i="8"/>
  <c r="J6" i="8"/>
  <c r="J51" i="8"/>
  <c r="J43" i="8"/>
  <c r="J27" i="8"/>
  <c r="J19" i="8"/>
  <c r="J3" i="8"/>
  <c r="J42" i="8"/>
  <c r="J34" i="8"/>
  <c r="J10" i="8"/>
  <c r="J41" i="8"/>
  <c r="J33" i="8"/>
  <c r="J9" i="8"/>
  <c r="J40" i="8"/>
  <c r="J16" i="8"/>
  <c r="J45" i="8"/>
  <c r="J37" i="8"/>
  <c r="J29" i="8"/>
  <c r="J21" i="8"/>
  <c r="J13" i="8"/>
  <c r="J5" i="8"/>
  <c r="J48" i="8"/>
  <c r="J24" i="8"/>
  <c r="J2" i="8"/>
  <c r="J44" i="8"/>
  <c r="J36" i="8"/>
  <c r="J28" i="8"/>
  <c r="J20" i="8"/>
  <c r="J12" i="8"/>
  <c r="J4" i="8"/>
  <c r="G46" i="8"/>
  <c r="G38" i="8"/>
  <c r="G30" i="8"/>
  <c r="G22" i="8"/>
  <c r="G14" i="8"/>
  <c r="G6" i="8"/>
  <c r="H48" i="8"/>
  <c r="H40" i="8"/>
  <c r="H32" i="8"/>
  <c r="H24" i="8"/>
  <c r="H16" i="8"/>
  <c r="H8" i="8"/>
  <c r="I50" i="8"/>
  <c r="I42" i="8"/>
  <c r="I34" i="8"/>
  <c r="I26" i="8"/>
  <c r="I18" i="8"/>
  <c r="I10" i="8"/>
  <c r="G45" i="8"/>
  <c r="G37" i="8"/>
  <c r="G29" i="8"/>
  <c r="G21" i="8"/>
  <c r="G13" i="8"/>
  <c r="G5" i="8"/>
  <c r="H47" i="8"/>
  <c r="H39" i="8"/>
  <c r="H31" i="8"/>
  <c r="H23" i="8"/>
  <c r="H15" i="8"/>
  <c r="H7" i="8"/>
  <c r="I49" i="8"/>
  <c r="I41" i="8"/>
  <c r="I33" i="8"/>
  <c r="I25" i="8"/>
  <c r="I17" i="8"/>
  <c r="I9" i="8"/>
  <c r="G20" i="8"/>
  <c r="H22" i="8"/>
  <c r="I8" i="8"/>
  <c r="G51" i="8"/>
  <c r="G43" i="8"/>
  <c r="G35" i="8"/>
  <c r="G27" i="8"/>
  <c r="G19" i="8"/>
  <c r="G11" i="8"/>
  <c r="G3" i="8"/>
  <c r="H45" i="8"/>
  <c r="H37" i="8"/>
  <c r="H29" i="8"/>
  <c r="H21" i="8"/>
  <c r="H13" i="8"/>
  <c r="H5" i="8"/>
  <c r="I47" i="8"/>
  <c r="I39" i="8"/>
  <c r="I31" i="8"/>
  <c r="I23" i="8"/>
  <c r="I15" i="8"/>
  <c r="I7" i="8"/>
  <c r="G2" i="8"/>
  <c r="G44" i="8"/>
  <c r="G36" i="8"/>
  <c r="G28" i="8"/>
  <c r="G12" i="8"/>
  <c r="G4" i="8"/>
  <c r="H46" i="8"/>
  <c r="H38" i="8"/>
  <c r="H30" i="8"/>
  <c r="H14" i="8"/>
  <c r="H6" i="8"/>
  <c r="I48" i="8"/>
  <c r="I40" i="8"/>
  <c r="I32" i="8"/>
  <c r="I24" i="8"/>
  <c r="I16" i="8"/>
  <c r="G50" i="8"/>
  <c r="G42" i="8"/>
  <c r="G34" i="8"/>
  <c r="G26" i="8"/>
  <c r="G18" i="8"/>
  <c r="G10" i="8"/>
  <c r="H44" i="8"/>
  <c r="H36" i="8"/>
  <c r="H28" i="8"/>
  <c r="H20" i="8"/>
  <c r="H12" i="8"/>
  <c r="H4" i="8"/>
  <c r="I46" i="8"/>
  <c r="I38" i="8"/>
  <c r="I30" i="8"/>
  <c r="I22" i="8"/>
  <c r="I14" i="8"/>
  <c r="I6" i="8"/>
  <c r="I13" i="8"/>
  <c r="I5" i="8"/>
  <c r="G49" i="8"/>
  <c r="G33" i="8"/>
  <c r="G17" i="8"/>
  <c r="H51" i="8"/>
  <c r="H35" i="8"/>
  <c r="H19" i="8"/>
  <c r="H3" i="8"/>
  <c r="I37" i="8"/>
  <c r="I21" i="8"/>
  <c r="G48" i="8"/>
  <c r="G40" i="8"/>
  <c r="G32" i="8"/>
  <c r="G24" i="8"/>
  <c r="G16" i="8"/>
  <c r="G8" i="8"/>
  <c r="H50" i="8"/>
  <c r="H42" i="8"/>
  <c r="H34" i="8"/>
  <c r="H26" i="8"/>
  <c r="H18" i="8"/>
  <c r="H10" i="8"/>
  <c r="I2" i="8"/>
  <c r="I44" i="8"/>
  <c r="I36" i="8"/>
  <c r="I28" i="8"/>
  <c r="I20" i="8"/>
  <c r="I12" i="8"/>
  <c r="I4" i="8"/>
  <c r="G41" i="8"/>
  <c r="G25" i="8"/>
  <c r="G9" i="8"/>
  <c r="H43" i="8"/>
  <c r="H27" i="8"/>
  <c r="H11" i="8"/>
  <c r="I45" i="8"/>
  <c r="I29" i="8"/>
  <c r="G47" i="8"/>
  <c r="G39" i="8"/>
  <c r="G31" i="8"/>
  <c r="G23" i="8"/>
  <c r="G15" i="8"/>
  <c r="G7" i="8"/>
  <c r="H49" i="8"/>
  <c r="H41" i="8"/>
  <c r="H33" i="8"/>
  <c r="H25" i="8"/>
  <c r="H17" i="8"/>
  <c r="H9" i="8"/>
  <c r="I51" i="8"/>
  <c r="I43" i="8"/>
  <c r="I35" i="8"/>
  <c r="I27" i="8"/>
  <c r="I19" i="8"/>
  <c r="I11" i="8"/>
  <c r="I3" i="8"/>
  <c r="E47" i="8"/>
  <c r="E39" i="8"/>
  <c r="E31" i="8"/>
  <c r="E23" i="8"/>
  <c r="E15" i="8"/>
  <c r="E7" i="8"/>
  <c r="E8" i="8"/>
  <c r="E46" i="8"/>
  <c r="E38" i="8"/>
  <c r="E30" i="8"/>
  <c r="E22" i="8"/>
  <c r="E14" i="8"/>
  <c r="E6" i="8"/>
  <c r="E45" i="8"/>
  <c r="E37" i="8"/>
  <c r="E29" i="8"/>
  <c r="E21" i="8"/>
  <c r="E13" i="8"/>
  <c r="E5" i="8"/>
  <c r="E40" i="8"/>
  <c r="E16" i="8"/>
  <c r="E12" i="8"/>
  <c r="E24" i="8"/>
  <c r="E2" i="8"/>
  <c r="E44" i="8"/>
  <c r="E36" i="8"/>
  <c r="E28" i="8"/>
  <c r="E20" i="8"/>
  <c r="E4" i="8"/>
  <c r="E51" i="8"/>
  <c r="E43" i="8"/>
  <c r="E35" i="8"/>
  <c r="E27" i="8"/>
  <c r="E19" i="8"/>
  <c r="E11" i="8"/>
  <c r="E3" i="8"/>
  <c r="E32" i="8"/>
  <c r="E50" i="8"/>
  <c r="E42" i="8"/>
  <c r="E34" i="8"/>
  <c r="E26" i="8"/>
  <c r="E18" i="8"/>
  <c r="E10" i="8"/>
  <c r="E48" i="8"/>
  <c r="E49" i="8"/>
  <c r="E41" i="8"/>
  <c r="E33" i="8"/>
  <c r="E25" i="8"/>
  <c r="E17" i="8"/>
  <c r="E9" i="8"/>
  <c r="C2" i="8"/>
  <c r="B42" i="8"/>
  <c r="C42" i="8" s="1"/>
  <c r="B26" i="8"/>
  <c r="C26" i="8" s="1"/>
  <c r="B10" i="8"/>
  <c r="C10" i="8" s="1"/>
  <c r="B41" i="8"/>
  <c r="C41" i="8" s="1"/>
  <c r="B33" i="8"/>
  <c r="C33" i="8" s="1"/>
  <c r="B17" i="8"/>
  <c r="C17" i="8" s="1"/>
  <c r="B9" i="8"/>
  <c r="C9" i="8" s="1"/>
  <c r="B40" i="8"/>
  <c r="C40" i="8" s="1"/>
  <c r="B24" i="8"/>
  <c r="C24" i="8" s="1"/>
  <c r="B8" i="8"/>
  <c r="C8" i="8" s="1"/>
  <c r="B23" i="8"/>
  <c r="C23" i="8" s="1"/>
  <c r="B45" i="8"/>
  <c r="C45" i="8" s="1"/>
  <c r="B37" i="8"/>
  <c r="C37" i="8" s="1"/>
  <c r="B29" i="8"/>
  <c r="C29" i="8" s="1"/>
  <c r="B21" i="8"/>
  <c r="C21" i="8" s="1"/>
  <c r="B13" i="8"/>
  <c r="C13" i="8" s="1"/>
  <c r="B5" i="8"/>
  <c r="C5" i="8" s="1"/>
  <c r="B39" i="8"/>
  <c r="C39" i="8" s="1"/>
  <c r="B15" i="8"/>
  <c r="C15" i="8" s="1"/>
  <c r="B46" i="8"/>
  <c r="C46" i="8" s="1"/>
  <c r="B30" i="8"/>
  <c r="C30" i="8" s="1"/>
  <c r="B14" i="8"/>
  <c r="C14" i="8" s="1"/>
  <c r="B44" i="8"/>
  <c r="C44" i="8" s="1"/>
  <c r="B36" i="8"/>
  <c r="C36" i="8" s="1"/>
  <c r="B28" i="8"/>
  <c r="C28" i="8" s="1"/>
  <c r="B20" i="8"/>
  <c r="C20" i="8" s="1"/>
  <c r="B12" i="8"/>
  <c r="C12" i="8" s="1"/>
  <c r="B4" i="8"/>
  <c r="C4" i="8" s="1"/>
  <c r="B50" i="8"/>
  <c r="C50" i="8" s="1"/>
  <c r="B34" i="8"/>
  <c r="C34" i="8" s="1"/>
  <c r="B18" i="8"/>
  <c r="C18" i="8" s="1"/>
  <c r="B49" i="8"/>
  <c r="C49" i="8" s="1"/>
  <c r="B25" i="8"/>
  <c r="C25" i="8" s="1"/>
  <c r="B48" i="8"/>
  <c r="C48" i="8" s="1"/>
  <c r="B32" i="8"/>
  <c r="C32" i="8" s="1"/>
  <c r="B16" i="8"/>
  <c r="C16" i="8" s="1"/>
  <c r="B47" i="8"/>
  <c r="C47" i="8" s="1"/>
  <c r="B31" i="8"/>
  <c r="C31" i="8" s="1"/>
  <c r="B7" i="8"/>
  <c r="C7" i="8" s="1"/>
  <c r="B38" i="8"/>
  <c r="C38" i="8" s="1"/>
  <c r="B22" i="8"/>
  <c r="C22" i="8" s="1"/>
  <c r="B6" i="8"/>
  <c r="C6" i="8" s="1"/>
  <c r="B51" i="8"/>
  <c r="C51" i="8" s="1"/>
  <c r="B43" i="8"/>
  <c r="C43" i="8" s="1"/>
  <c r="B35" i="8"/>
  <c r="C35" i="8" s="1"/>
  <c r="B27" i="8"/>
  <c r="C27" i="8" s="1"/>
  <c r="B19" i="8"/>
  <c r="C19" i="8" s="1"/>
  <c r="B11" i="8"/>
  <c r="C11" i="8" s="1"/>
  <c r="B3" i="8"/>
  <c r="C3" i="8" s="1"/>
  <c r="M2" i="8" l="1" a="1"/>
  <c r="M2" i="8" s="1"/>
  <c r="C3" i="5" l="1"/>
  <c r="C4" i="5"/>
  <c r="D4" i="5" s="1"/>
  <c r="G4" i="5" s="1"/>
  <c r="C5" i="5"/>
  <c r="D5" i="5" s="1"/>
  <c r="G5" i="5" s="1"/>
  <c r="C6" i="5"/>
  <c r="D6" i="5" s="1"/>
  <c r="G6" i="5" s="1"/>
  <c r="C7" i="5"/>
  <c r="C8" i="5"/>
  <c r="C9" i="5"/>
  <c r="C10" i="5"/>
  <c r="C11" i="5"/>
  <c r="C12" i="5"/>
  <c r="C13" i="5"/>
  <c r="C14" i="5"/>
  <c r="D14" i="5" s="1"/>
  <c r="G14" i="5" s="1"/>
  <c r="C15" i="5"/>
  <c r="C16" i="5"/>
  <c r="D16" i="5" s="1"/>
  <c r="G16" i="5" s="1"/>
  <c r="C17" i="5"/>
  <c r="C18" i="5"/>
  <c r="D18" i="5" s="1"/>
  <c r="G18" i="5" s="1"/>
  <c r="C19" i="5"/>
  <c r="C20" i="5"/>
  <c r="C21" i="5"/>
  <c r="D21" i="5" s="1"/>
  <c r="G21" i="5" s="1"/>
  <c r="C22" i="5"/>
  <c r="C23" i="5"/>
  <c r="C24" i="5"/>
  <c r="D24" i="5" s="1"/>
  <c r="G24" i="5" s="1"/>
  <c r="C25" i="5"/>
  <c r="D25" i="5" s="1"/>
  <c r="G25" i="5" s="1"/>
  <c r="C26" i="5"/>
  <c r="C27" i="5"/>
  <c r="C28" i="5"/>
  <c r="C29" i="5"/>
  <c r="C30" i="5"/>
  <c r="D30" i="5" s="1"/>
  <c r="G30" i="5" s="1"/>
  <c r="C31" i="5"/>
  <c r="C32" i="5"/>
  <c r="C33" i="5"/>
  <c r="D33" i="5" s="1"/>
  <c r="G33" i="5" s="1"/>
  <c r="C34" i="5"/>
  <c r="D34" i="5" s="1"/>
  <c r="G34" i="5" s="1"/>
  <c r="C35" i="5"/>
  <c r="C36" i="5"/>
  <c r="C37" i="5"/>
  <c r="C38" i="5"/>
  <c r="C39" i="5"/>
  <c r="C40" i="5"/>
  <c r="D40" i="5" s="1"/>
  <c r="G40" i="5" s="1"/>
  <c r="C41" i="5"/>
  <c r="D41" i="5" s="1"/>
  <c r="G41" i="5" s="1"/>
  <c r="C42" i="5"/>
  <c r="D42" i="5" s="1"/>
  <c r="G42" i="5" s="1"/>
  <c r="C43" i="5"/>
  <c r="D43" i="5" s="1"/>
  <c r="G43" i="5" s="1"/>
  <c r="C44" i="5"/>
  <c r="C45" i="5"/>
  <c r="C46" i="5"/>
  <c r="D46" i="5" s="1"/>
  <c r="G46" i="5" s="1"/>
  <c r="C47" i="5"/>
  <c r="C48" i="5"/>
  <c r="C49" i="5"/>
  <c r="D49" i="5" s="1"/>
  <c r="G49" i="5" s="1"/>
  <c r="C50" i="5"/>
  <c r="D50" i="5" s="1"/>
  <c r="G50" i="5" s="1"/>
  <c r="C51" i="5"/>
  <c r="D51" i="5" s="1"/>
  <c r="G51" i="5" s="1"/>
  <c r="C52" i="5"/>
  <c r="D52" i="5" s="1"/>
  <c r="G52" i="5" s="1"/>
  <c r="C53" i="5"/>
  <c r="C54" i="5"/>
  <c r="C55" i="5"/>
  <c r="C56" i="5"/>
  <c r="C57" i="5"/>
  <c r="C58" i="5"/>
  <c r="D58" i="5" s="1"/>
  <c r="G58" i="5" s="1"/>
  <c r="C59" i="5"/>
  <c r="D59" i="5" s="1"/>
  <c r="G59" i="5" s="1"/>
  <c r="C60" i="5"/>
  <c r="D60" i="5" s="1"/>
  <c r="G60" i="5" s="1"/>
  <c r="C61" i="5"/>
  <c r="D61" i="5" s="1"/>
  <c r="G61" i="5" s="1"/>
  <c r="C62" i="5"/>
  <c r="C63" i="5"/>
  <c r="C64" i="5"/>
  <c r="C65" i="5"/>
  <c r="C66" i="5"/>
  <c r="C67" i="5"/>
  <c r="C68" i="5"/>
  <c r="D68" i="5" s="1"/>
  <c r="G68" i="5" s="1"/>
  <c r="C69" i="5"/>
  <c r="D69" i="5" s="1"/>
  <c r="G69" i="5" s="1"/>
  <c r="C70" i="5"/>
  <c r="D70" i="5" s="1"/>
  <c r="G70" i="5" s="1"/>
  <c r="C71" i="5"/>
  <c r="C72" i="5"/>
  <c r="C73" i="5"/>
  <c r="C74" i="5"/>
  <c r="C75" i="5"/>
  <c r="C76" i="5"/>
  <c r="C77" i="5"/>
  <c r="C78" i="5"/>
  <c r="D78" i="5" s="1"/>
  <c r="G78" i="5" s="1"/>
  <c r="C79" i="5"/>
  <c r="C80" i="5"/>
  <c r="D80" i="5" s="1"/>
  <c r="G80" i="5" s="1"/>
  <c r="C81" i="5"/>
  <c r="C82" i="5"/>
  <c r="C83" i="5"/>
  <c r="C84" i="5"/>
  <c r="C85" i="5"/>
  <c r="D85" i="5" s="1"/>
  <c r="G85" i="5" s="1"/>
  <c r="C86" i="5"/>
  <c r="C87" i="5"/>
  <c r="C88" i="5"/>
  <c r="D88" i="5" s="1"/>
  <c r="G88" i="5" s="1"/>
  <c r="C89" i="5"/>
  <c r="D89" i="5" s="1"/>
  <c r="G89" i="5" s="1"/>
  <c r="C90" i="5"/>
  <c r="C91" i="5"/>
  <c r="C92" i="5"/>
  <c r="C93" i="5"/>
  <c r="C94" i="5"/>
  <c r="D94" i="5" s="1"/>
  <c r="G94" i="5" s="1"/>
  <c r="C95" i="5"/>
  <c r="C96" i="5"/>
  <c r="C97" i="5"/>
  <c r="D97" i="5" s="1"/>
  <c r="G97" i="5" s="1"/>
  <c r="C98" i="5"/>
  <c r="D98" i="5" s="1"/>
  <c r="G98" i="5" s="1"/>
  <c r="C99" i="5"/>
  <c r="C100" i="5"/>
  <c r="C101" i="5"/>
  <c r="C102" i="5"/>
  <c r="C103" i="5"/>
  <c r="C104" i="5"/>
  <c r="D104" i="5" s="1"/>
  <c r="G104" i="5" s="1"/>
  <c r="C105" i="5"/>
  <c r="D105" i="5" s="1"/>
  <c r="G105" i="5" s="1"/>
  <c r="C106" i="5"/>
  <c r="D106" i="5" s="1"/>
  <c r="G106" i="5" s="1"/>
  <c r="C107" i="5"/>
  <c r="D107" i="5" s="1"/>
  <c r="G107" i="5" s="1"/>
  <c r="C108" i="5"/>
  <c r="C109" i="5"/>
  <c r="C110" i="5"/>
  <c r="C111" i="5"/>
  <c r="C112" i="5"/>
  <c r="C113" i="5"/>
  <c r="D113" i="5" s="1"/>
  <c r="G113" i="5" s="1"/>
  <c r="C114" i="5"/>
  <c r="D114" i="5" s="1"/>
  <c r="G114" i="5" s="1"/>
  <c r="C115" i="5"/>
  <c r="D115" i="5" s="1"/>
  <c r="G115" i="5" s="1"/>
  <c r="C116" i="5"/>
  <c r="D116" i="5" s="1"/>
  <c r="G116" i="5" s="1"/>
  <c r="C117" i="5"/>
  <c r="C118" i="5"/>
  <c r="C119" i="5"/>
  <c r="C120" i="5"/>
  <c r="C121" i="5"/>
  <c r="C122" i="5"/>
  <c r="D122" i="5" s="1"/>
  <c r="G122" i="5" s="1"/>
  <c r="C123" i="5"/>
  <c r="D123" i="5" s="1"/>
  <c r="G123" i="5" s="1"/>
  <c r="C124" i="5"/>
  <c r="D124" i="5" s="1"/>
  <c r="G124" i="5" s="1"/>
  <c r="C125" i="5"/>
  <c r="D125" i="5" s="1"/>
  <c r="G125" i="5" s="1"/>
  <c r="C126" i="5"/>
  <c r="C127" i="5"/>
  <c r="C128" i="5"/>
  <c r="C129" i="5"/>
  <c r="C130" i="5"/>
  <c r="C131" i="5"/>
  <c r="C132" i="5"/>
  <c r="D132" i="5" s="1"/>
  <c r="G132" i="5" s="1"/>
  <c r="C133" i="5"/>
  <c r="D133" i="5" s="1"/>
  <c r="G133" i="5" s="1"/>
  <c r="C134" i="5"/>
  <c r="D134" i="5" s="1"/>
  <c r="G134" i="5" s="1"/>
  <c r="C135" i="5"/>
  <c r="C136" i="5"/>
  <c r="C137" i="5"/>
  <c r="D137" i="5" s="1"/>
  <c r="G137" i="5" s="1"/>
  <c r="C138" i="5"/>
  <c r="C139" i="5"/>
  <c r="C140" i="5"/>
  <c r="D140" i="5" s="1"/>
  <c r="G140" i="5" s="1"/>
  <c r="C141" i="5"/>
  <c r="C142" i="5"/>
  <c r="D142" i="5" s="1"/>
  <c r="G142" i="5" s="1"/>
  <c r="C143" i="5"/>
  <c r="C144" i="5"/>
  <c r="D144" i="5" s="1"/>
  <c r="G144" i="5" s="1"/>
  <c r="C145" i="5"/>
  <c r="C146" i="5"/>
  <c r="C147" i="5"/>
  <c r="C148" i="5"/>
  <c r="C149" i="5"/>
  <c r="D149" i="5" s="1"/>
  <c r="G149" i="5" s="1"/>
  <c r="C150" i="5"/>
  <c r="C151" i="5"/>
  <c r="C152" i="5"/>
  <c r="D152" i="5" s="1"/>
  <c r="G152" i="5" s="1"/>
  <c r="C153" i="5"/>
  <c r="D153" i="5" s="1"/>
  <c r="G153" i="5" s="1"/>
  <c r="C154" i="5"/>
  <c r="C155" i="5"/>
  <c r="C156" i="5"/>
  <c r="C157" i="5"/>
  <c r="C158" i="5"/>
  <c r="D158" i="5" s="1"/>
  <c r="G158" i="5" s="1"/>
  <c r="C159" i="5"/>
  <c r="C160" i="5"/>
  <c r="C161" i="5"/>
  <c r="D161" i="5" s="1"/>
  <c r="G161" i="5" s="1"/>
  <c r="C162" i="5"/>
  <c r="D162" i="5" s="1"/>
  <c r="G162" i="5" s="1"/>
  <c r="C163" i="5"/>
  <c r="C164" i="5"/>
  <c r="C165" i="5"/>
  <c r="C166" i="5"/>
  <c r="C167" i="5"/>
  <c r="C168" i="5"/>
  <c r="D168" i="5" s="1"/>
  <c r="G168" i="5" s="1"/>
  <c r="C169" i="5"/>
  <c r="D169" i="5" s="1"/>
  <c r="G169" i="5" s="1"/>
  <c r="C170" i="5"/>
  <c r="D170" i="5" s="1"/>
  <c r="G170" i="5" s="1"/>
  <c r="C171" i="5"/>
  <c r="D171" i="5" s="1"/>
  <c r="G171" i="5" s="1"/>
  <c r="C172" i="5"/>
  <c r="C173" i="5"/>
  <c r="C174" i="5"/>
  <c r="C175" i="5"/>
  <c r="C176" i="5"/>
  <c r="C177" i="5"/>
  <c r="D177" i="5" s="1"/>
  <c r="G177" i="5" s="1"/>
  <c r="C178" i="5"/>
  <c r="D178" i="5" s="1"/>
  <c r="G178" i="5" s="1"/>
  <c r="C179" i="5"/>
  <c r="D179" i="5" s="1"/>
  <c r="G179" i="5" s="1"/>
  <c r="C180" i="5"/>
  <c r="D180" i="5" s="1"/>
  <c r="G180" i="5" s="1"/>
  <c r="C181" i="5"/>
  <c r="C182" i="5"/>
  <c r="C183" i="5"/>
  <c r="C184" i="5"/>
  <c r="C185" i="5"/>
  <c r="C186" i="5"/>
  <c r="C187" i="5"/>
  <c r="D187" i="5" s="1"/>
  <c r="G187" i="5" s="1"/>
  <c r="C188" i="5"/>
  <c r="D188" i="5" s="1"/>
  <c r="G188" i="5" s="1"/>
  <c r="C189" i="5"/>
  <c r="D189" i="5" s="1"/>
  <c r="G189" i="5" s="1"/>
  <c r="C190" i="5"/>
  <c r="C191" i="5"/>
  <c r="C192" i="5"/>
  <c r="C193" i="5"/>
  <c r="D193" i="5" s="1"/>
  <c r="G193" i="5" s="1"/>
  <c r="C194" i="5"/>
  <c r="D194" i="5" s="1"/>
  <c r="G194" i="5" s="1"/>
  <c r="C195" i="5"/>
  <c r="D195" i="5" s="1"/>
  <c r="G195" i="5" s="1"/>
  <c r="C196" i="5"/>
  <c r="D196" i="5" s="1"/>
  <c r="G196" i="5" s="1"/>
  <c r="C197" i="5"/>
  <c r="D197" i="5" s="1"/>
  <c r="G197" i="5" s="1"/>
  <c r="C198" i="5"/>
  <c r="D198" i="5" s="1"/>
  <c r="G198" i="5" s="1"/>
  <c r="C199" i="5"/>
  <c r="C200" i="5"/>
  <c r="C201" i="5"/>
  <c r="C202" i="5"/>
  <c r="C203" i="5"/>
  <c r="D203" i="5" s="1"/>
  <c r="G203" i="5" s="1"/>
  <c r="C204" i="5"/>
  <c r="D204" i="5" s="1"/>
  <c r="G204" i="5" s="1"/>
  <c r="C205" i="5"/>
  <c r="C206" i="5"/>
  <c r="D206" i="5" s="1"/>
  <c r="G206" i="5" s="1"/>
  <c r="C207" i="5"/>
  <c r="C208" i="5"/>
  <c r="D208" i="5" s="1"/>
  <c r="G208" i="5" s="1"/>
  <c r="C209" i="5"/>
  <c r="C210" i="5"/>
  <c r="C211" i="5"/>
  <c r="D211" i="5" s="1"/>
  <c r="G211" i="5" s="1"/>
  <c r="C212" i="5"/>
  <c r="D212" i="5" s="1"/>
  <c r="G212" i="5" s="1"/>
  <c r="C213" i="5"/>
  <c r="D213" i="5" s="1"/>
  <c r="G213" i="5" s="1"/>
  <c r="C214" i="5"/>
  <c r="D214" i="5" s="1"/>
  <c r="G214" i="5" s="1"/>
  <c r="C215" i="5"/>
  <c r="C216" i="5"/>
  <c r="D216" i="5" s="1"/>
  <c r="G216" i="5" s="1"/>
  <c r="C217" i="5"/>
  <c r="C218" i="5"/>
  <c r="C219" i="5"/>
  <c r="D219" i="5" s="1"/>
  <c r="G219" i="5" s="1"/>
  <c r="C220" i="5"/>
  <c r="D220" i="5" s="1"/>
  <c r="G220" i="5" s="1"/>
  <c r="C221" i="5"/>
  <c r="C222" i="5"/>
  <c r="D222" i="5" s="1"/>
  <c r="G222" i="5" s="1"/>
  <c r="C223" i="5"/>
  <c r="C224" i="5"/>
  <c r="C225" i="5"/>
  <c r="D225" i="5" s="1"/>
  <c r="G225" i="5" s="1"/>
  <c r="C226" i="5"/>
  <c r="D226" i="5" s="1"/>
  <c r="G226" i="5" s="1"/>
  <c r="C227" i="5"/>
  <c r="C228" i="5"/>
  <c r="C229" i="5"/>
  <c r="C230" i="5"/>
  <c r="C231" i="5"/>
  <c r="C232" i="5"/>
  <c r="D232" i="5" s="1"/>
  <c r="G232" i="5" s="1"/>
  <c r="C233" i="5"/>
  <c r="C234" i="5"/>
  <c r="D234" i="5" s="1"/>
  <c r="G234" i="5" s="1"/>
  <c r="C235" i="5"/>
  <c r="D235" i="5" s="1"/>
  <c r="G235" i="5" s="1"/>
  <c r="C236" i="5"/>
  <c r="C237" i="5"/>
  <c r="C238" i="5"/>
  <c r="C239" i="5"/>
  <c r="C240" i="5"/>
  <c r="C241" i="5"/>
  <c r="D241" i="5" s="1"/>
  <c r="G241" i="5" s="1"/>
  <c r="C242" i="5"/>
  <c r="C243" i="5"/>
  <c r="D243" i="5" s="1"/>
  <c r="G243" i="5" s="1"/>
  <c r="C244" i="5"/>
  <c r="D244" i="5" s="1"/>
  <c r="G244" i="5" s="1"/>
  <c r="C245" i="5"/>
  <c r="C246" i="5"/>
  <c r="C247" i="5"/>
  <c r="C248" i="5"/>
  <c r="C249" i="5"/>
  <c r="C250" i="5"/>
  <c r="C251" i="5"/>
  <c r="D251" i="5" s="1"/>
  <c r="G251" i="5" s="1"/>
  <c r="C2" i="5"/>
  <c r="D2" i="5" s="1"/>
  <c r="G2" i="5" s="1"/>
  <c r="D164" i="5" l="1"/>
  <c r="G164" i="5" s="1"/>
  <c r="D100" i="5"/>
  <c r="G100" i="5" s="1"/>
  <c r="D12" i="5"/>
  <c r="G12" i="5" s="1"/>
  <c r="D250" i="5"/>
  <c r="G250" i="5" s="1"/>
  <c r="D218" i="5"/>
  <c r="G218" i="5" s="1"/>
  <c r="D186" i="5"/>
  <c r="G186" i="5" s="1"/>
  <c r="D155" i="5"/>
  <c r="G155" i="5" s="1"/>
  <c r="D130" i="5"/>
  <c r="G130" i="5" s="1"/>
  <c r="D73" i="5"/>
  <c r="G73" i="5" s="1"/>
  <c r="D35" i="5"/>
  <c r="G35" i="5" s="1"/>
  <c r="D11" i="5"/>
  <c r="G11" i="5" s="1"/>
  <c r="D76" i="5"/>
  <c r="G76" i="5" s="1"/>
  <c r="D249" i="5"/>
  <c r="G249" i="5" s="1"/>
  <c r="D217" i="5"/>
  <c r="G217" i="5" s="1"/>
  <c r="D185" i="5"/>
  <c r="G185" i="5" s="1"/>
  <c r="D150" i="5"/>
  <c r="G150" i="5" s="1"/>
  <c r="D128" i="5"/>
  <c r="G128" i="5" s="1"/>
  <c r="D91" i="5"/>
  <c r="G91" i="5" s="1"/>
  <c r="D67" i="5"/>
  <c r="G67" i="5" s="1"/>
  <c r="D9" i="5"/>
  <c r="G9" i="5" s="1"/>
  <c r="D242" i="5"/>
  <c r="G242" i="5" s="1"/>
  <c r="D210" i="5"/>
  <c r="G210" i="5" s="1"/>
  <c r="D148" i="5"/>
  <c r="G148" i="5" s="1"/>
  <c r="D90" i="5"/>
  <c r="G90" i="5" s="1"/>
  <c r="D66" i="5"/>
  <c r="G66" i="5" s="1"/>
  <c r="D27" i="5"/>
  <c r="G27" i="5" s="1"/>
  <c r="D3" i="5"/>
  <c r="G3" i="5" s="1"/>
  <c r="D209" i="5"/>
  <c r="G209" i="5" s="1"/>
  <c r="D176" i="5"/>
  <c r="G176" i="5" s="1"/>
  <c r="D146" i="5"/>
  <c r="G146" i="5" s="1"/>
  <c r="D121" i="5"/>
  <c r="G121" i="5" s="1"/>
  <c r="D86" i="5"/>
  <c r="G86" i="5" s="1"/>
  <c r="D26" i="5"/>
  <c r="G26" i="5" s="1"/>
  <c r="D131" i="5"/>
  <c r="G131" i="5" s="1"/>
  <c r="D36" i="5"/>
  <c r="G36" i="5" s="1"/>
  <c r="D202" i="5"/>
  <c r="G202" i="5" s="1"/>
  <c r="D174" i="5"/>
  <c r="G174" i="5" s="1"/>
  <c r="D84" i="5"/>
  <c r="G84" i="5" s="1"/>
  <c r="D57" i="5"/>
  <c r="G57" i="5" s="1"/>
  <c r="D22" i="5"/>
  <c r="G22" i="5" s="1"/>
  <c r="D75" i="5"/>
  <c r="G75" i="5" s="1"/>
  <c r="D233" i="5"/>
  <c r="G233" i="5" s="1"/>
  <c r="D201" i="5"/>
  <c r="G201" i="5" s="1"/>
  <c r="D139" i="5"/>
  <c r="G139" i="5" s="1"/>
  <c r="D110" i="5"/>
  <c r="G110" i="5" s="1"/>
  <c r="D82" i="5"/>
  <c r="G82" i="5" s="1"/>
  <c r="D20" i="5"/>
  <c r="G20" i="5" s="1"/>
  <c r="D135" i="5"/>
  <c r="G135" i="5" s="1"/>
  <c r="D111" i="5"/>
  <c r="G111" i="5" s="1"/>
  <c r="D87" i="5"/>
  <c r="G87" i="5" s="1"/>
  <c r="D23" i="5"/>
  <c r="G23" i="5" s="1"/>
  <c r="D223" i="5"/>
  <c r="G223" i="5" s="1"/>
  <c r="D181" i="5"/>
  <c r="G181" i="5" s="1"/>
  <c r="D157" i="5"/>
  <c r="G157" i="5" s="1"/>
  <c r="D109" i="5"/>
  <c r="G109" i="5" s="1"/>
  <c r="D93" i="5"/>
  <c r="G93" i="5" s="1"/>
  <c r="D77" i="5"/>
  <c r="G77" i="5" s="1"/>
  <c r="D215" i="5"/>
  <c r="G215" i="5" s="1"/>
  <c r="D95" i="5"/>
  <c r="G95" i="5" s="1"/>
  <c r="D191" i="5"/>
  <c r="G191" i="5" s="1"/>
  <c r="D167" i="5"/>
  <c r="G167" i="5" s="1"/>
  <c r="D119" i="5"/>
  <c r="G119" i="5" s="1"/>
  <c r="D48" i="5"/>
  <c r="G48" i="5" s="1"/>
  <c r="D175" i="5"/>
  <c r="G175" i="5" s="1"/>
  <c r="D127" i="5"/>
  <c r="G127" i="5" s="1"/>
  <c r="D63" i="5"/>
  <c r="G63" i="5" s="1"/>
  <c r="D221" i="5"/>
  <c r="G221" i="5" s="1"/>
  <c r="D165" i="5"/>
  <c r="G165" i="5" s="1"/>
  <c r="D37" i="5"/>
  <c r="G37" i="5" s="1"/>
  <c r="D239" i="5"/>
  <c r="G239" i="5" s="1"/>
  <c r="D237" i="5"/>
  <c r="G237" i="5" s="1"/>
  <c r="D117" i="5"/>
  <c r="G117" i="5" s="1"/>
  <c r="D29" i="5"/>
  <c r="G29" i="5" s="1"/>
  <c r="D231" i="5"/>
  <c r="G231" i="5" s="1"/>
  <c r="D207" i="5"/>
  <c r="G207" i="5" s="1"/>
  <c r="D159" i="5"/>
  <c r="G159" i="5" s="1"/>
  <c r="D112" i="5"/>
  <c r="G112" i="5" s="1"/>
  <c r="D151" i="5"/>
  <c r="G151" i="5" s="1"/>
  <c r="D79" i="5"/>
  <c r="G79" i="5" s="1"/>
  <c r="D47" i="5"/>
  <c r="G47" i="5" s="1"/>
  <c r="D7" i="5"/>
  <c r="G7" i="5" s="1"/>
  <c r="D245" i="5"/>
  <c r="G245" i="5" s="1"/>
  <c r="D229" i="5"/>
  <c r="G229" i="5" s="1"/>
  <c r="D205" i="5"/>
  <c r="G205" i="5" s="1"/>
  <c r="D173" i="5"/>
  <c r="G173" i="5" s="1"/>
  <c r="D141" i="5"/>
  <c r="G141" i="5" s="1"/>
  <c r="D101" i="5"/>
  <c r="G101" i="5" s="1"/>
  <c r="D53" i="5"/>
  <c r="G53" i="5" s="1"/>
  <c r="D13" i="5"/>
  <c r="G13" i="5" s="1"/>
  <c r="D55" i="5"/>
  <c r="G55" i="5" s="1"/>
  <c r="D31" i="5"/>
  <c r="G31" i="5" s="1"/>
  <c r="D248" i="5"/>
  <c r="G248" i="5" s="1"/>
  <c r="D240" i="5"/>
  <c r="G240" i="5" s="1"/>
  <c r="D224" i="5"/>
  <c r="G224" i="5" s="1"/>
  <c r="D200" i="5"/>
  <c r="G200" i="5" s="1"/>
  <c r="D192" i="5"/>
  <c r="G192" i="5" s="1"/>
  <c r="D184" i="5"/>
  <c r="G184" i="5" s="1"/>
  <c r="D160" i="5"/>
  <c r="G160" i="5" s="1"/>
  <c r="D136" i="5"/>
  <c r="G136" i="5" s="1"/>
  <c r="D120" i="5"/>
  <c r="G120" i="5" s="1"/>
  <c r="D96" i="5"/>
  <c r="G96" i="5" s="1"/>
  <c r="D72" i="5"/>
  <c r="G72" i="5" s="1"/>
  <c r="D56" i="5"/>
  <c r="G56" i="5" s="1"/>
  <c r="D32" i="5"/>
  <c r="G32" i="5" s="1"/>
  <c r="D8" i="5"/>
  <c r="G8" i="5" s="1"/>
  <c r="D247" i="5"/>
  <c r="G247" i="5" s="1"/>
  <c r="D183" i="5"/>
  <c r="G183" i="5" s="1"/>
  <c r="D64" i="5"/>
  <c r="G64" i="5" s="1"/>
  <c r="D39" i="5"/>
  <c r="G39" i="5" s="1"/>
  <c r="D199" i="5"/>
  <c r="G199" i="5" s="1"/>
  <c r="D103" i="5"/>
  <c r="G103" i="5" s="1"/>
  <c r="D143" i="5"/>
  <c r="G143" i="5" s="1"/>
  <c r="D71" i="5"/>
  <c r="G71" i="5" s="1"/>
  <c r="D15" i="5"/>
  <c r="G15" i="5" s="1"/>
  <c r="D45" i="5"/>
  <c r="G45" i="5" s="1"/>
  <c r="D166" i="5"/>
  <c r="G166" i="5" s="1"/>
  <c r="D156" i="5"/>
  <c r="G156" i="5" s="1"/>
  <c r="D147" i="5"/>
  <c r="G147" i="5" s="1"/>
  <c r="D138" i="5"/>
  <c r="G138" i="5" s="1"/>
  <c r="D129" i="5"/>
  <c r="G129" i="5" s="1"/>
  <c r="D102" i="5"/>
  <c r="G102" i="5" s="1"/>
  <c r="D92" i="5"/>
  <c r="G92" i="5" s="1"/>
  <c r="D83" i="5"/>
  <c r="G83" i="5" s="1"/>
  <c r="D74" i="5"/>
  <c r="G74" i="5" s="1"/>
  <c r="D65" i="5"/>
  <c r="G65" i="5" s="1"/>
  <c r="D38" i="5"/>
  <c r="G38" i="5" s="1"/>
  <c r="D28" i="5"/>
  <c r="G28" i="5" s="1"/>
  <c r="D19" i="5"/>
  <c r="G19" i="5" s="1"/>
  <c r="D10" i="5"/>
  <c r="G10" i="5" s="1"/>
  <c r="D246" i="5"/>
  <c r="G246" i="5" s="1"/>
  <c r="D238" i="5"/>
  <c r="G238" i="5" s="1"/>
  <c r="D230" i="5"/>
  <c r="G230" i="5" s="1"/>
  <c r="D190" i="5"/>
  <c r="G190" i="5" s="1"/>
  <c r="D182" i="5"/>
  <c r="G182" i="5" s="1"/>
  <c r="D172" i="5"/>
  <c r="G172" i="5" s="1"/>
  <c r="D163" i="5"/>
  <c r="G163" i="5" s="1"/>
  <c r="D154" i="5"/>
  <c r="G154" i="5" s="1"/>
  <c r="D145" i="5"/>
  <c r="G145" i="5" s="1"/>
  <c r="D118" i="5"/>
  <c r="G118" i="5" s="1"/>
  <c r="D108" i="5"/>
  <c r="G108" i="5" s="1"/>
  <c r="D99" i="5"/>
  <c r="G99" i="5" s="1"/>
  <c r="D81" i="5"/>
  <c r="G81" i="5" s="1"/>
  <c r="D54" i="5"/>
  <c r="G54" i="5" s="1"/>
  <c r="D44" i="5"/>
  <c r="G44" i="5" s="1"/>
  <c r="D17" i="5"/>
  <c r="G17" i="5" s="1"/>
  <c r="D126" i="5"/>
  <c r="G126" i="5" s="1"/>
  <c r="D62" i="5"/>
  <c r="G62" i="5" s="1"/>
  <c r="D236" i="5"/>
  <c r="G236" i="5" s="1"/>
  <c r="D228" i="5"/>
  <c r="G228" i="5" s="1"/>
  <c r="D227" i="5"/>
  <c r="G227" i="5" s="1"/>
  <c r="L2" i="4"/>
  <c r="L3" i="4"/>
  <c r="L4" i="4"/>
  <c r="L5" i="4"/>
  <c r="L6" i="4"/>
  <c r="L7" i="4"/>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L44" i="4"/>
  <c r="L45" i="4"/>
  <c r="L46" i="4"/>
  <c r="L47" i="4"/>
  <c r="L48" i="4"/>
  <c r="L49" i="4"/>
  <c r="L50" i="4"/>
  <c r="L51" i="4"/>
  <c r="L52" i="4"/>
  <c r="L53" i="4"/>
  <c r="L54" i="4"/>
  <c r="L55" i="4"/>
  <c r="L56" i="4"/>
  <c r="L57" i="4"/>
  <c r="L58" i="4"/>
  <c r="L59" i="4"/>
  <c r="L60" i="4"/>
  <c r="L61" i="4"/>
  <c r="L62" i="4"/>
  <c r="L63" i="4"/>
  <c r="L64" i="4"/>
  <c r="L65" i="4"/>
  <c r="L66" i="4"/>
  <c r="L67" i="4"/>
  <c r="L68" i="4"/>
  <c r="L69" i="4"/>
  <c r="L70" i="4"/>
  <c r="L71" i="4"/>
  <c r="L72" i="4"/>
  <c r="L73" i="4"/>
  <c r="L74" i="4"/>
  <c r="L75" i="4"/>
  <c r="L76" i="4"/>
  <c r="L77" i="4"/>
  <c r="L78" i="4"/>
  <c r="L79" i="4"/>
  <c r="L80" i="4"/>
  <c r="L81" i="4"/>
  <c r="L82" i="4"/>
  <c r="L83" i="4"/>
  <c r="L84" i="4"/>
  <c r="L85" i="4"/>
  <c r="L86" i="4"/>
  <c r="L87" i="4"/>
  <c r="L88" i="4"/>
  <c r="L89" i="4"/>
  <c r="L90" i="4"/>
  <c r="L91" i="4"/>
  <c r="L92" i="4"/>
  <c r="L93" i="4"/>
  <c r="L94" i="4"/>
  <c r="L95" i="4"/>
  <c r="L96" i="4"/>
  <c r="L97" i="4"/>
  <c r="L98" i="4"/>
  <c r="L99" i="4"/>
  <c r="L100" i="4"/>
  <c r="L101" i="4"/>
  <c r="L102" i="4"/>
  <c r="L103" i="4"/>
  <c r="L104" i="4"/>
  <c r="L105" i="4"/>
  <c r="L106" i="4"/>
  <c r="L107" i="4"/>
  <c r="L108" i="4"/>
  <c r="L109" i="4"/>
  <c r="L110" i="4"/>
  <c r="L111" i="4"/>
  <c r="L112" i="4"/>
  <c r="L113" i="4"/>
  <c r="L114" i="4"/>
  <c r="L115" i="4"/>
  <c r="L116" i="4"/>
  <c r="L117" i="4"/>
  <c r="L118" i="4"/>
  <c r="L119" i="4"/>
  <c r="L120" i="4"/>
  <c r="L121" i="4"/>
  <c r="L122" i="4"/>
  <c r="L123" i="4"/>
  <c r="L124" i="4"/>
  <c r="L125" i="4"/>
  <c r="L126" i="4"/>
  <c r="L127" i="4"/>
  <c r="L128" i="4"/>
  <c r="L129" i="4"/>
  <c r="L130" i="4"/>
  <c r="L131" i="4"/>
  <c r="L132" i="4"/>
  <c r="L133" i="4"/>
  <c r="L134" i="4"/>
  <c r="L135" i="4"/>
  <c r="L136" i="4"/>
  <c r="L137" i="4"/>
  <c r="L138" i="4"/>
  <c r="L139" i="4"/>
  <c r="L140" i="4"/>
  <c r="L141" i="4"/>
  <c r="L142" i="4"/>
  <c r="L143" i="4"/>
  <c r="L144" i="4"/>
  <c r="L145" i="4"/>
  <c r="L146" i="4"/>
  <c r="L147" i="4"/>
  <c r="L148" i="4"/>
  <c r="L149" i="4"/>
  <c r="L150" i="4"/>
  <c r="L151" i="4"/>
  <c r="L152" i="4"/>
  <c r="L153" i="4"/>
  <c r="L154" i="4"/>
  <c r="L155" i="4"/>
  <c r="L156" i="4"/>
  <c r="L157" i="4"/>
  <c r="L158" i="4"/>
  <c r="L159" i="4"/>
  <c r="L160" i="4"/>
  <c r="L161" i="4"/>
  <c r="L162" i="4"/>
  <c r="L163" i="4"/>
  <c r="L164" i="4"/>
  <c r="L165" i="4"/>
  <c r="L166" i="4"/>
  <c r="L167" i="4"/>
  <c r="L168" i="4"/>
  <c r="L169" i="4"/>
  <c r="L170" i="4"/>
  <c r="L171" i="4"/>
  <c r="L172" i="4"/>
  <c r="L173" i="4"/>
  <c r="L174" i="4"/>
  <c r="L175" i="4"/>
  <c r="L176" i="4"/>
  <c r="L177" i="4"/>
  <c r="L178" i="4"/>
  <c r="L179" i="4"/>
  <c r="L180" i="4"/>
  <c r="L181" i="4"/>
  <c r="L182" i="4"/>
  <c r="L183" i="4"/>
  <c r="L184" i="4"/>
  <c r="L185" i="4"/>
  <c r="L186" i="4"/>
  <c r="L187" i="4"/>
  <c r="L188" i="4"/>
  <c r="L189" i="4"/>
  <c r="L190" i="4"/>
  <c r="L191" i="4"/>
  <c r="L192" i="4"/>
  <c r="L193" i="4"/>
  <c r="L194" i="4"/>
  <c r="L195" i="4"/>
  <c r="L196" i="4"/>
  <c r="L197" i="4"/>
  <c r="L198" i="4"/>
  <c r="L199" i="4"/>
  <c r="L200" i="4"/>
  <c r="L201" i="4"/>
  <c r="L202" i="4"/>
  <c r="L203" i="4"/>
  <c r="L204" i="4"/>
  <c r="L205" i="4"/>
  <c r="L206" i="4"/>
  <c r="L207" i="4"/>
  <c r="L208" i="4"/>
  <c r="L209" i="4"/>
  <c r="L210" i="4"/>
  <c r="L211" i="4"/>
  <c r="L212" i="4"/>
  <c r="L213" i="4"/>
  <c r="L214" i="4"/>
  <c r="L215" i="4"/>
  <c r="L216" i="4"/>
  <c r="L217" i="4"/>
  <c r="L218" i="4"/>
  <c r="L219" i="4"/>
  <c r="L220" i="4"/>
  <c r="L221" i="4"/>
  <c r="L222" i="4"/>
  <c r="L223" i="4"/>
  <c r="L224" i="4"/>
  <c r="L225" i="4"/>
  <c r="L226" i="4"/>
  <c r="L227" i="4"/>
  <c r="L228" i="4"/>
  <c r="L229" i="4"/>
  <c r="L230" i="4"/>
  <c r="L231" i="4"/>
  <c r="L232" i="4"/>
  <c r="L233" i="4"/>
  <c r="L234" i="4"/>
  <c r="L235" i="4"/>
  <c r="L236" i="4"/>
  <c r="L237" i="4"/>
  <c r="L238" i="4"/>
  <c r="L239" i="4"/>
  <c r="L240" i="4"/>
  <c r="L241" i="4"/>
  <c r="L242" i="4"/>
  <c r="L243" i="4"/>
  <c r="L244" i="4"/>
  <c r="L245" i="4"/>
  <c r="L246" i="4"/>
  <c r="L247" i="4"/>
  <c r="L248" i="4"/>
  <c r="L249" i="4"/>
  <c r="L250" i="4"/>
  <c r="L251" i="4"/>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 i="2"/>
  <c r="J2" i="4"/>
  <c r="K3" i="4"/>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K48" i="4"/>
  <c r="K49" i="4"/>
  <c r="K50" i="4"/>
  <c r="K51" i="4"/>
  <c r="K52" i="4"/>
  <c r="K53" i="4"/>
  <c r="K54" i="4"/>
  <c r="K55" i="4"/>
  <c r="K56" i="4"/>
  <c r="K57" i="4"/>
  <c r="K58" i="4"/>
  <c r="K59" i="4"/>
  <c r="K60" i="4"/>
  <c r="K61" i="4"/>
  <c r="K62" i="4"/>
  <c r="K63" i="4"/>
  <c r="K64" i="4"/>
  <c r="K65" i="4"/>
  <c r="K66" i="4"/>
  <c r="K67" i="4"/>
  <c r="K68" i="4"/>
  <c r="K69" i="4"/>
  <c r="K70" i="4"/>
  <c r="K71" i="4"/>
  <c r="K72" i="4"/>
  <c r="K73" i="4"/>
  <c r="K74" i="4"/>
  <c r="K75" i="4"/>
  <c r="K76" i="4"/>
  <c r="K77" i="4"/>
  <c r="K78" i="4"/>
  <c r="K79" i="4"/>
  <c r="K80" i="4"/>
  <c r="K81" i="4"/>
  <c r="K82" i="4"/>
  <c r="K83" i="4"/>
  <c r="K84" i="4"/>
  <c r="K85" i="4"/>
  <c r="K86" i="4"/>
  <c r="K87" i="4"/>
  <c r="K88" i="4"/>
  <c r="K89" i="4"/>
  <c r="K90" i="4"/>
  <c r="K91" i="4"/>
  <c r="K92" i="4"/>
  <c r="K93" i="4"/>
  <c r="K94" i="4"/>
  <c r="K95" i="4"/>
  <c r="K96" i="4"/>
  <c r="K97" i="4"/>
  <c r="K98" i="4"/>
  <c r="K99" i="4"/>
  <c r="K100" i="4"/>
  <c r="K101" i="4"/>
  <c r="K102" i="4"/>
  <c r="K103" i="4"/>
  <c r="K104" i="4"/>
  <c r="K105" i="4"/>
  <c r="K106" i="4"/>
  <c r="K107" i="4"/>
  <c r="K108" i="4"/>
  <c r="K109" i="4"/>
  <c r="K110" i="4"/>
  <c r="K111" i="4"/>
  <c r="K112" i="4"/>
  <c r="K113" i="4"/>
  <c r="K114" i="4"/>
  <c r="K115" i="4"/>
  <c r="K116" i="4"/>
  <c r="K117" i="4"/>
  <c r="K118" i="4"/>
  <c r="K119" i="4"/>
  <c r="K120" i="4"/>
  <c r="K121" i="4"/>
  <c r="K122" i="4"/>
  <c r="K123" i="4"/>
  <c r="K124" i="4"/>
  <c r="K125" i="4"/>
  <c r="K126" i="4"/>
  <c r="K127" i="4"/>
  <c r="K128" i="4"/>
  <c r="K129" i="4"/>
  <c r="K130" i="4"/>
  <c r="K131" i="4"/>
  <c r="K132" i="4"/>
  <c r="K133" i="4"/>
  <c r="K134" i="4"/>
  <c r="K135" i="4"/>
  <c r="K136" i="4"/>
  <c r="K137" i="4"/>
  <c r="K138" i="4"/>
  <c r="K139" i="4"/>
  <c r="K140" i="4"/>
  <c r="K141" i="4"/>
  <c r="K142" i="4"/>
  <c r="K143" i="4"/>
  <c r="K144" i="4"/>
  <c r="K145" i="4"/>
  <c r="K146" i="4"/>
  <c r="K147" i="4"/>
  <c r="K148" i="4"/>
  <c r="K149" i="4"/>
  <c r="K150" i="4"/>
  <c r="K151" i="4"/>
  <c r="K152" i="4"/>
  <c r="K153" i="4"/>
  <c r="K154" i="4"/>
  <c r="K155" i="4"/>
  <c r="K156" i="4"/>
  <c r="K157" i="4"/>
  <c r="K158" i="4"/>
  <c r="K159" i="4"/>
  <c r="K160" i="4"/>
  <c r="K161" i="4"/>
  <c r="K162" i="4"/>
  <c r="K163" i="4"/>
  <c r="K164" i="4"/>
  <c r="K165" i="4"/>
  <c r="K166" i="4"/>
  <c r="K167" i="4"/>
  <c r="K168" i="4"/>
  <c r="K169" i="4"/>
  <c r="K170" i="4"/>
  <c r="K171" i="4"/>
  <c r="K172" i="4"/>
  <c r="K173" i="4"/>
  <c r="K174" i="4"/>
  <c r="K175" i="4"/>
  <c r="K176" i="4"/>
  <c r="K177" i="4"/>
  <c r="K178" i="4"/>
  <c r="K179" i="4"/>
  <c r="K180" i="4"/>
  <c r="K181" i="4"/>
  <c r="K182" i="4"/>
  <c r="K183" i="4"/>
  <c r="K184" i="4"/>
  <c r="K185" i="4"/>
  <c r="K186" i="4"/>
  <c r="K187" i="4"/>
  <c r="K188" i="4"/>
  <c r="K189" i="4"/>
  <c r="K190" i="4"/>
  <c r="K191" i="4"/>
  <c r="K192" i="4"/>
  <c r="K193" i="4"/>
  <c r="K194" i="4"/>
  <c r="K195" i="4"/>
  <c r="K196" i="4"/>
  <c r="K197" i="4"/>
  <c r="K198" i="4"/>
  <c r="K199" i="4"/>
  <c r="K200" i="4"/>
  <c r="K201" i="4"/>
  <c r="K202" i="4"/>
  <c r="K203" i="4"/>
  <c r="K204" i="4"/>
  <c r="K205" i="4"/>
  <c r="K206" i="4"/>
  <c r="K207" i="4"/>
  <c r="K208" i="4"/>
  <c r="K209" i="4"/>
  <c r="K210" i="4"/>
  <c r="K211" i="4"/>
  <c r="K212" i="4"/>
  <c r="K213" i="4"/>
  <c r="K214" i="4"/>
  <c r="K215" i="4"/>
  <c r="K216" i="4"/>
  <c r="K217" i="4"/>
  <c r="K218" i="4"/>
  <c r="K219" i="4"/>
  <c r="K220" i="4"/>
  <c r="K221" i="4"/>
  <c r="K222" i="4"/>
  <c r="K223" i="4"/>
  <c r="K224" i="4"/>
  <c r="K225" i="4"/>
  <c r="K226" i="4"/>
  <c r="K227" i="4"/>
  <c r="K228" i="4"/>
  <c r="K229" i="4"/>
  <c r="K230" i="4"/>
  <c r="K231" i="4"/>
  <c r="K232" i="4"/>
  <c r="K233" i="4"/>
  <c r="K234" i="4"/>
  <c r="K235" i="4"/>
  <c r="K236" i="4"/>
  <c r="K237" i="4"/>
  <c r="K238" i="4"/>
  <c r="K239" i="4"/>
  <c r="K240" i="4"/>
  <c r="K241" i="4"/>
  <c r="K242" i="4"/>
  <c r="K243" i="4"/>
  <c r="K244" i="4"/>
  <c r="K245" i="4"/>
  <c r="K246" i="4"/>
  <c r="K247" i="4"/>
  <c r="K248" i="4"/>
  <c r="K249" i="4"/>
  <c r="K250" i="4"/>
  <c r="K251" i="4"/>
  <c r="K2" i="4"/>
  <c r="J3" i="4"/>
  <c r="J4" i="4"/>
  <c r="J5" i="4"/>
  <c r="J6" i="4"/>
  <c r="J7" i="4"/>
  <c r="J8" i="4"/>
  <c r="J9" i="4"/>
  <c r="J10" i="4"/>
  <c r="J11" i="4"/>
  <c r="J12" i="4"/>
  <c r="J13" i="4"/>
  <c r="J14" i="4"/>
  <c r="J15" i="4"/>
  <c r="J16" i="4"/>
  <c r="J17" i="4"/>
  <c r="J18" i="4"/>
  <c r="J19" i="4"/>
  <c r="J20" i="4"/>
  <c r="J21" i="4"/>
  <c r="J22" i="4"/>
  <c r="J23" i="4"/>
  <c r="J24" i="4"/>
  <c r="J25" i="4"/>
  <c r="J26" i="4"/>
  <c r="J27" i="4"/>
  <c r="J28" i="4"/>
  <c r="J29" i="4"/>
  <c r="J30" i="4"/>
  <c r="J31" i="4"/>
  <c r="J32" i="4"/>
  <c r="J33" i="4"/>
  <c r="J34" i="4"/>
  <c r="J35" i="4"/>
  <c r="J36" i="4"/>
  <c r="J37" i="4"/>
  <c r="J38" i="4"/>
  <c r="J39" i="4"/>
  <c r="J40" i="4"/>
  <c r="J41" i="4"/>
  <c r="J42" i="4"/>
  <c r="J43" i="4"/>
  <c r="J44" i="4"/>
  <c r="J45" i="4"/>
  <c r="J46" i="4"/>
  <c r="J47" i="4"/>
  <c r="J48" i="4"/>
  <c r="J49" i="4"/>
  <c r="J50" i="4"/>
  <c r="J51" i="4"/>
  <c r="J52" i="4"/>
  <c r="J53" i="4"/>
  <c r="J54" i="4"/>
  <c r="J55" i="4"/>
  <c r="J56" i="4"/>
  <c r="J57" i="4"/>
  <c r="J58" i="4"/>
  <c r="J59" i="4"/>
  <c r="J60" i="4"/>
  <c r="J61" i="4"/>
  <c r="J62" i="4"/>
  <c r="J63" i="4"/>
  <c r="J64" i="4"/>
  <c r="J65" i="4"/>
  <c r="J66" i="4"/>
  <c r="J67" i="4"/>
  <c r="J68" i="4"/>
  <c r="J69" i="4"/>
  <c r="J70" i="4"/>
  <c r="J71" i="4"/>
  <c r="J72" i="4"/>
  <c r="J73" i="4"/>
  <c r="J74" i="4"/>
  <c r="J75" i="4"/>
  <c r="J76" i="4"/>
  <c r="J77" i="4"/>
  <c r="J78" i="4"/>
  <c r="J79" i="4"/>
  <c r="J80" i="4"/>
  <c r="J81" i="4"/>
  <c r="J82" i="4"/>
  <c r="J83" i="4"/>
  <c r="J84" i="4"/>
  <c r="J85" i="4"/>
  <c r="J86" i="4"/>
  <c r="J87" i="4"/>
  <c r="J88" i="4"/>
  <c r="J89" i="4"/>
  <c r="J90" i="4"/>
  <c r="J91" i="4"/>
  <c r="J92" i="4"/>
  <c r="J93" i="4"/>
  <c r="J94" i="4"/>
  <c r="J95" i="4"/>
  <c r="J96" i="4"/>
  <c r="J97" i="4"/>
  <c r="J98" i="4"/>
  <c r="J99" i="4"/>
  <c r="J100" i="4"/>
  <c r="J101" i="4"/>
  <c r="J102" i="4"/>
  <c r="J103" i="4"/>
  <c r="J104" i="4"/>
  <c r="J105" i="4"/>
  <c r="J106" i="4"/>
  <c r="J107" i="4"/>
  <c r="J108" i="4"/>
  <c r="J109" i="4"/>
  <c r="J110" i="4"/>
  <c r="J111" i="4"/>
  <c r="J112" i="4"/>
  <c r="J113" i="4"/>
  <c r="J114" i="4"/>
  <c r="J115" i="4"/>
  <c r="J116" i="4"/>
  <c r="J117" i="4"/>
  <c r="J118" i="4"/>
  <c r="J119" i="4"/>
  <c r="J120" i="4"/>
  <c r="J121" i="4"/>
  <c r="J122" i="4"/>
  <c r="J123" i="4"/>
  <c r="J124" i="4"/>
  <c r="J125" i="4"/>
  <c r="J126" i="4"/>
  <c r="J127" i="4"/>
  <c r="J128" i="4"/>
  <c r="J129" i="4"/>
  <c r="J130" i="4"/>
  <c r="J131" i="4"/>
  <c r="J132" i="4"/>
  <c r="J133" i="4"/>
  <c r="J134" i="4"/>
  <c r="J135" i="4"/>
  <c r="J136" i="4"/>
  <c r="J137" i="4"/>
  <c r="J138" i="4"/>
  <c r="J139" i="4"/>
  <c r="J140" i="4"/>
  <c r="J141" i="4"/>
  <c r="J142" i="4"/>
  <c r="J143" i="4"/>
  <c r="J144" i="4"/>
  <c r="J145" i="4"/>
  <c r="J146" i="4"/>
  <c r="J147" i="4"/>
  <c r="J148" i="4"/>
  <c r="J149" i="4"/>
  <c r="J150" i="4"/>
  <c r="J151" i="4"/>
  <c r="J152" i="4"/>
  <c r="J153" i="4"/>
  <c r="J154" i="4"/>
  <c r="J155" i="4"/>
  <c r="J156" i="4"/>
  <c r="J157" i="4"/>
  <c r="J158" i="4"/>
  <c r="J159" i="4"/>
  <c r="J160" i="4"/>
  <c r="J161" i="4"/>
  <c r="J162" i="4"/>
  <c r="J163" i="4"/>
  <c r="J164" i="4"/>
  <c r="J165" i="4"/>
  <c r="J166" i="4"/>
  <c r="J167" i="4"/>
  <c r="J168" i="4"/>
  <c r="J169" i="4"/>
  <c r="J170" i="4"/>
  <c r="J171" i="4"/>
  <c r="J172" i="4"/>
  <c r="J173" i="4"/>
  <c r="J174" i="4"/>
  <c r="J175" i="4"/>
  <c r="J176" i="4"/>
  <c r="J177" i="4"/>
  <c r="J178" i="4"/>
  <c r="J179" i="4"/>
  <c r="J180" i="4"/>
  <c r="J181" i="4"/>
  <c r="J182" i="4"/>
  <c r="J183" i="4"/>
  <c r="J184" i="4"/>
  <c r="J185" i="4"/>
  <c r="J186" i="4"/>
  <c r="J187" i="4"/>
  <c r="J188" i="4"/>
  <c r="J189" i="4"/>
  <c r="J190" i="4"/>
  <c r="J191" i="4"/>
  <c r="J192" i="4"/>
  <c r="J193" i="4"/>
  <c r="J194" i="4"/>
  <c r="J195" i="4"/>
  <c r="J196" i="4"/>
  <c r="J197" i="4"/>
  <c r="J198" i="4"/>
  <c r="J199" i="4"/>
  <c r="J200" i="4"/>
  <c r="J201" i="4"/>
  <c r="J202" i="4"/>
  <c r="J203" i="4"/>
  <c r="J204" i="4"/>
  <c r="J205" i="4"/>
  <c r="J206" i="4"/>
  <c r="J207" i="4"/>
  <c r="J208" i="4"/>
  <c r="J209" i="4"/>
  <c r="J210" i="4"/>
  <c r="J211" i="4"/>
  <c r="J212" i="4"/>
  <c r="J213" i="4"/>
  <c r="J214" i="4"/>
  <c r="J215" i="4"/>
  <c r="J216" i="4"/>
  <c r="J217" i="4"/>
  <c r="J218" i="4"/>
  <c r="J219" i="4"/>
  <c r="J220" i="4"/>
  <c r="J221" i="4"/>
  <c r="J222" i="4"/>
  <c r="J223" i="4"/>
  <c r="J224" i="4"/>
  <c r="J225" i="4"/>
  <c r="J226" i="4"/>
  <c r="J227" i="4"/>
  <c r="J228" i="4"/>
  <c r="J229" i="4"/>
  <c r="J230" i="4"/>
  <c r="J231" i="4"/>
  <c r="J232" i="4"/>
  <c r="J233" i="4"/>
  <c r="J234" i="4"/>
  <c r="J235" i="4"/>
  <c r="J236" i="4"/>
  <c r="J237" i="4"/>
  <c r="J238" i="4"/>
  <c r="J239" i="4"/>
  <c r="J240" i="4"/>
  <c r="J241" i="4"/>
  <c r="J242" i="4"/>
  <c r="J243" i="4"/>
  <c r="J244" i="4"/>
  <c r="J245" i="4"/>
  <c r="J246" i="4"/>
  <c r="J247" i="4"/>
  <c r="J248" i="4"/>
  <c r="J249" i="4"/>
  <c r="J250" i="4"/>
  <c r="J251" i="4"/>
  <c r="A46" i="3" a="1"/>
  <c r="A46" i="3" s="1"/>
  <c r="A34" i="3" a="1"/>
  <c r="A34" i="3" s="1"/>
  <c r="P4" i="3" a="1"/>
  <c r="P4" i="3" s="1"/>
  <c r="A3" i="3" a="1"/>
  <c r="A3" i="3" s="1"/>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 i="2"/>
  <c r="F2" i="2"/>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E2" i="2"/>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<sst xmlns="http://schemas.openxmlformats.org/spreadsheetml/2006/main" count="4326" uniqueCount="532">
  <si>
    <t>Transaction_ID</t>
  </si>
  <si>
    <t>Date</t>
  </si>
  <si>
    <t>Customer_ID</t>
  </si>
  <si>
    <t>Customer_Name</t>
  </si>
  <si>
    <t>Product_ID</t>
  </si>
  <si>
    <t>Product_Name</t>
  </si>
  <si>
    <t>Category</t>
  </si>
  <si>
    <t>Quantity</t>
  </si>
  <si>
    <t>Unit_Price</t>
  </si>
  <si>
    <t>Payment_Method</t>
  </si>
  <si>
    <t>Region</t>
  </si>
  <si>
    <t>Customer_Segment</t>
  </si>
  <si>
    <t>Customer_Since</t>
  </si>
  <si>
    <t>Total_Amount</t>
  </si>
  <si>
    <t>TRX0155</t>
  </si>
  <si>
    <t>CUST023</t>
  </si>
  <si>
    <t>Paul Baker</t>
  </si>
  <si>
    <t>P009</t>
  </si>
  <si>
    <t>Monitor</t>
  </si>
  <si>
    <t>Electronics</t>
  </si>
  <si>
    <t>Cash</t>
  </si>
  <si>
    <t>Central</t>
  </si>
  <si>
    <t>Basic</t>
  </si>
  <si>
    <t>TRX0023</t>
  </si>
  <si>
    <t>CUST013</t>
  </si>
  <si>
    <t>Joseph Jackson</t>
  </si>
  <si>
    <t>Credit Card</t>
  </si>
  <si>
    <t>Premium</t>
  </si>
  <si>
    <t>TRX0139</t>
  </si>
  <si>
    <t>CUST021</t>
  </si>
  <si>
    <t>Kevin Scott</t>
  </si>
  <si>
    <t>P005</t>
  </si>
  <si>
    <t>Blender</t>
  </si>
  <si>
    <t>Appliances</t>
  </si>
  <si>
    <t>PayPal</t>
  </si>
  <si>
    <t>South</t>
  </si>
  <si>
    <t>Standard</t>
  </si>
  <si>
    <t>TRX0043</t>
  </si>
  <si>
    <t>CUST046</t>
  </si>
  <si>
    <t>Kathleen Bennett</t>
  </si>
  <si>
    <t>North</t>
  </si>
  <si>
    <t>TRX0212</t>
  </si>
  <si>
    <t>CUST003</t>
  </si>
  <si>
    <t>Michael Brown</t>
  </si>
  <si>
    <t>P008</t>
  </si>
  <si>
    <t>Bookshelf</t>
  </si>
  <si>
    <t>Furniture</t>
  </si>
  <si>
    <t>TRX0092</t>
  </si>
  <si>
    <t>CUST024</t>
  </si>
  <si>
    <t>Dorothy Nelson</t>
  </si>
  <si>
    <t>West</t>
  </si>
  <si>
    <t>TRX0193</t>
  </si>
  <si>
    <t>P003</t>
  </si>
  <si>
    <t>Headphones</t>
  </si>
  <si>
    <t>TRX0240</t>
  </si>
  <si>
    <t>CUST017</t>
  </si>
  <si>
    <t>Charles Allen</t>
  </si>
  <si>
    <t>Debit Card</t>
  </si>
  <si>
    <t>TRX0135</t>
  </si>
  <si>
    <t>CUST009</t>
  </si>
  <si>
    <t>Robert Thomas</t>
  </si>
  <si>
    <t>P001</t>
  </si>
  <si>
    <t>Laptop</t>
  </si>
  <si>
    <t>East</t>
  </si>
  <si>
    <t>TRX0185</t>
  </si>
  <si>
    <t>CUST026</t>
  </si>
  <si>
    <t>Karen Hill</t>
  </si>
  <si>
    <t>TRX0138</t>
  </si>
  <si>
    <t>CUST022</t>
  </si>
  <si>
    <t>Susan Green</t>
  </si>
  <si>
    <t>TRX0209</t>
  </si>
  <si>
    <t>TRX0246</t>
  </si>
  <si>
    <t>CUST041</t>
  </si>
  <si>
    <t>Peter Richardson</t>
  </si>
  <si>
    <t>TRX0067</t>
  </si>
  <si>
    <t>CUST043</t>
  </si>
  <si>
    <t>Dennis Gray</t>
  </si>
  <si>
    <t>TRX0191</t>
  </si>
  <si>
    <t>CUST038</t>
  </si>
  <si>
    <t>Michelle Rogers</t>
  </si>
  <si>
    <t>P002</t>
  </si>
  <si>
    <t>Smartphone</t>
  </si>
  <si>
    <t>TRX0230</t>
  </si>
  <si>
    <t>CUST027</t>
  </si>
  <si>
    <t>George Adams</t>
  </si>
  <si>
    <t>TRX0049</t>
  </si>
  <si>
    <t>CUST025</t>
  </si>
  <si>
    <t>Mark Carter</t>
  </si>
  <si>
    <t>TRX0134</t>
  </si>
  <si>
    <t>CUST010</t>
  </si>
  <si>
    <t>Maria Garcia</t>
  </si>
  <si>
    <t>TRX0122</t>
  </si>
  <si>
    <t>TRX0222</t>
  </si>
  <si>
    <t>CUST048</t>
  </si>
  <si>
    <t>Virginia Sanders</t>
  </si>
  <si>
    <t>TRX0231</t>
  </si>
  <si>
    <t>CUST018</t>
  </si>
  <si>
    <t>Barbara Young</t>
  </si>
  <si>
    <t>TRX0239</t>
  </si>
  <si>
    <t>CUST012</t>
  </si>
  <si>
    <t>Patricia Moore</t>
  </si>
  <si>
    <t>TRX0204</t>
  </si>
  <si>
    <t>CUST044</t>
  </si>
  <si>
    <t>Cynthia Price</t>
  </si>
  <si>
    <t>TRX0242</t>
  </si>
  <si>
    <t>P007</t>
  </si>
  <si>
    <t>Desk</t>
  </si>
  <si>
    <t>TRX0071</t>
  </si>
  <si>
    <t>CUST036</t>
  </si>
  <si>
    <t>Nancy Collins</t>
  </si>
  <si>
    <t>TRX0040</t>
  </si>
  <si>
    <t>TRX0235</t>
  </si>
  <si>
    <t>CUST014</t>
  </si>
  <si>
    <t>Linda Martin</t>
  </si>
  <si>
    <t>P004</t>
  </si>
  <si>
    <t>Coffee Maker</t>
  </si>
  <si>
    <t>TRX0004</t>
  </si>
  <si>
    <t>P010</t>
  </si>
  <si>
    <t>Keyboard</t>
  </si>
  <si>
    <t>TRX0063</t>
  </si>
  <si>
    <t>CUST030</t>
  </si>
  <si>
    <t>Helen Roberts</t>
  </si>
  <si>
    <t>TRX0241</t>
  </si>
  <si>
    <t>CUST029</t>
  </si>
  <si>
    <t>Edward Mitchell</t>
  </si>
  <si>
    <t>TRX0029</t>
  </si>
  <si>
    <t>P006</t>
  </si>
  <si>
    <t>Office Chair</t>
  </si>
  <si>
    <t>TRX0194</t>
  </si>
  <si>
    <t>CUST006</t>
  </si>
  <si>
    <t>Lisa Anderson</t>
  </si>
  <si>
    <t>TRX0130</t>
  </si>
  <si>
    <t>CUST002</t>
  </si>
  <si>
    <t>Emma Wilson</t>
  </si>
  <si>
    <t>TRX0041</t>
  </si>
  <si>
    <t>TRX0232</t>
  </si>
  <si>
    <t>TRX0021</t>
  </si>
  <si>
    <t>TRX0245</t>
  </si>
  <si>
    <t>CUST031</t>
  </si>
  <si>
    <t>Steven Turner</t>
  </si>
  <si>
    <t>TRX0015</t>
  </si>
  <si>
    <t>CUST008</t>
  </si>
  <si>
    <t>Jennifer Taylor</t>
  </si>
  <si>
    <t>TRX0202</t>
  </si>
  <si>
    <t>CUST035</t>
  </si>
  <si>
    <t>Harry Morgan</t>
  </si>
  <si>
    <t>TRX0042</t>
  </si>
  <si>
    <t>CUST019</t>
  </si>
  <si>
    <t>Daniel King</t>
  </si>
  <si>
    <t>TRX0128</t>
  </si>
  <si>
    <t>CUST040</t>
  </si>
  <si>
    <t>Sharon Butler</t>
  </si>
  <si>
    <t>TRX0117</t>
  </si>
  <si>
    <t>TRX0208</t>
  </si>
  <si>
    <t>CUST004</t>
  </si>
  <si>
    <t>Sarah Davis</t>
  </si>
  <si>
    <t>TRX0234</t>
  </si>
  <si>
    <t>TRX0121</t>
  </si>
  <si>
    <t>CUST028</t>
  </si>
  <si>
    <t>Betty Campbell</t>
  </si>
  <si>
    <t>TRX0220</t>
  </si>
  <si>
    <t>TRX0093</t>
  </si>
  <si>
    <t>CUST050</t>
  </si>
  <si>
    <t>Julie Foster</t>
  </si>
  <si>
    <t>TRX0088</t>
  </si>
  <si>
    <t>TRX0115</t>
  </si>
  <si>
    <t>TRX0154</t>
  </si>
  <si>
    <t>TRX0044</t>
  </si>
  <si>
    <t>TRX0061</t>
  </si>
  <si>
    <t>TRX0150</t>
  </si>
  <si>
    <t>TRX0025</t>
  </si>
  <si>
    <t>CUST049</t>
  </si>
  <si>
    <t>Raymond Ross</t>
  </si>
  <si>
    <t>TRX0078</t>
  </si>
  <si>
    <t>TRX0007</t>
  </si>
  <si>
    <t>TRX0184</t>
  </si>
  <si>
    <t>TRX0104</t>
  </si>
  <si>
    <t>TRX0127</t>
  </si>
  <si>
    <t>TRX0096</t>
  </si>
  <si>
    <t>TRX0192</t>
  </si>
  <si>
    <t>TRX0052</t>
  </si>
  <si>
    <t>TRX0070</t>
  </si>
  <si>
    <t>CUST007</t>
  </si>
  <si>
    <t>David Martinez</t>
  </si>
  <si>
    <t>TRX0086</t>
  </si>
  <si>
    <t>CUST020</t>
  </si>
  <si>
    <t>Margaret Wright</t>
  </si>
  <si>
    <t>TRX0113</t>
  </si>
  <si>
    <t>TRX0114</t>
  </si>
  <si>
    <t>TRX0136</t>
  </si>
  <si>
    <t>TRX0018</t>
  </si>
  <si>
    <t>TRX0141</t>
  </si>
  <si>
    <t>CUST033</t>
  </si>
  <si>
    <t>Frank Torres</t>
  </si>
  <si>
    <t>TRX0097</t>
  </si>
  <si>
    <t>TRX0169</t>
  </si>
  <si>
    <t>CUST047</t>
  </si>
  <si>
    <t>Gerald Murphy</t>
  </si>
  <si>
    <t>TRX0216</t>
  </si>
  <si>
    <t>TRX0131</t>
  </si>
  <si>
    <t>TRX0162</t>
  </si>
  <si>
    <t>TRX0244</t>
  </si>
  <si>
    <t>TRX0006</t>
  </si>
  <si>
    <t>TRX0215</t>
  </si>
  <si>
    <t>TRX0080</t>
  </si>
  <si>
    <t>TRX0228</t>
  </si>
  <si>
    <t>TRX0157</t>
  </si>
  <si>
    <t>TRX0002</t>
  </si>
  <si>
    <t>TRX0217</t>
  </si>
  <si>
    <t>TRX0249</t>
  </si>
  <si>
    <t>TRX0065</t>
  </si>
  <si>
    <t>CUST016</t>
  </si>
  <si>
    <t>Elizabeth Hall</t>
  </si>
  <si>
    <t>TRX0176</t>
  </si>
  <si>
    <t>TRX0101</t>
  </si>
  <si>
    <t>TRX0205</t>
  </si>
  <si>
    <t>TRX0020</t>
  </si>
  <si>
    <t>TRX0075</t>
  </si>
  <si>
    <t>TRX0098</t>
  </si>
  <si>
    <t>TRX0247</t>
  </si>
  <si>
    <t>TRX0027</t>
  </si>
  <si>
    <t>TRX0140</t>
  </si>
  <si>
    <t>TRX0132</t>
  </si>
  <si>
    <t>TRX0031</t>
  </si>
  <si>
    <t>TRX0236</t>
  </si>
  <si>
    <t>TRX0001</t>
  </si>
  <si>
    <t>CUST039</t>
  </si>
  <si>
    <t>Lawrence Reed</t>
  </si>
  <si>
    <t>TRX0037</t>
  </si>
  <si>
    <t>TRX0058</t>
  </si>
  <si>
    <t>TRX0170</t>
  </si>
  <si>
    <t>CUST034</t>
  </si>
  <si>
    <t>Carol Evans</t>
  </si>
  <si>
    <t>TRX0248</t>
  </si>
  <si>
    <t>CUST032</t>
  </si>
  <si>
    <t>Sandra Phillips</t>
  </si>
  <si>
    <t>TRX0099</t>
  </si>
  <si>
    <t>TRX0074</t>
  </si>
  <si>
    <t>TRX0225</t>
  </si>
  <si>
    <t>TRX0100</t>
  </si>
  <si>
    <t>TRX0142</t>
  </si>
  <si>
    <t>TRX0112</t>
  </si>
  <si>
    <t>TRX0161</t>
  </si>
  <si>
    <t>TRX0108</t>
  </si>
  <si>
    <t>TRX0211</t>
  </si>
  <si>
    <t>TRX0005</t>
  </si>
  <si>
    <t>CUST042</t>
  </si>
  <si>
    <t>Ruth Brooks</t>
  </si>
  <si>
    <t>TRX0195</t>
  </si>
  <si>
    <t>TRX0054</t>
  </si>
  <si>
    <t>TRX0077</t>
  </si>
  <si>
    <t>TRX0111</t>
  </si>
  <si>
    <t>CUST011</t>
  </si>
  <si>
    <t>William White</t>
  </si>
  <si>
    <t>TRX0123</t>
  </si>
  <si>
    <t>TRX0177</t>
  </si>
  <si>
    <t>TRX0119</t>
  </si>
  <si>
    <t>TRX0181</t>
  </si>
  <si>
    <t>TRX0129</t>
  </si>
  <si>
    <t>CUST015</t>
  </si>
  <si>
    <t>Richard Lee</t>
  </si>
  <si>
    <t>TRX0174</t>
  </si>
  <si>
    <t>TRX0146</t>
  </si>
  <si>
    <t>TRX0203</t>
  </si>
  <si>
    <t>TRX0055</t>
  </si>
  <si>
    <t>TRX0218</t>
  </si>
  <si>
    <t>TRX0085</t>
  </si>
  <si>
    <t>TRX0158</t>
  </si>
  <si>
    <t>TRX0173</t>
  </si>
  <si>
    <t>TRX0034</t>
  </si>
  <si>
    <t>TRX0189</t>
  </si>
  <si>
    <t>TRX0190</t>
  </si>
  <si>
    <t>TRX0079</t>
  </si>
  <si>
    <t>TRX0095</t>
  </si>
  <si>
    <t>TRX0009</t>
  </si>
  <si>
    <t>TRX0167</t>
  </si>
  <si>
    <t>TRX0153</t>
  </si>
  <si>
    <t>TRX0057</t>
  </si>
  <si>
    <t>TRX0017</t>
  </si>
  <si>
    <t>TRX0060</t>
  </si>
  <si>
    <t>TRX0109</t>
  </si>
  <si>
    <t>TRX0090</t>
  </si>
  <si>
    <t>TRX0035</t>
  </si>
  <si>
    <t>TRX0172</t>
  </si>
  <si>
    <t>TRX0076</t>
  </si>
  <si>
    <t>TRX0210</t>
  </si>
  <si>
    <t>TRX0149</t>
  </si>
  <si>
    <t>TRX0073</t>
  </si>
  <si>
    <t>TRX0033</t>
  </si>
  <si>
    <t>TRX0160</t>
  </si>
  <si>
    <t>TRX0145</t>
  </si>
  <si>
    <t>TRX0148</t>
  </si>
  <si>
    <t>TRX0012</t>
  </si>
  <si>
    <t>CUST045</t>
  </si>
  <si>
    <t>Douglas Watson</t>
  </si>
  <si>
    <t>TRX0206</t>
  </si>
  <si>
    <t>TRX0045</t>
  </si>
  <si>
    <t>TRX0094</t>
  </si>
  <si>
    <t>TRX0133</t>
  </si>
  <si>
    <t>TRX0201</t>
  </si>
  <si>
    <t>TRX0137</t>
  </si>
  <si>
    <t>TRX0066</t>
  </si>
  <si>
    <t>TRX0180</t>
  </si>
  <si>
    <t>TRX0082</t>
  </si>
  <si>
    <t>CUST005</t>
  </si>
  <si>
    <t>James Johnson</t>
  </si>
  <si>
    <t>TRX0036</t>
  </si>
  <si>
    <t>TRX0198</t>
  </si>
  <si>
    <t>TRX0032</t>
  </si>
  <si>
    <t>TRX0081</t>
  </si>
  <si>
    <t>TRX0224</t>
  </si>
  <si>
    <t>TRX0028</t>
  </si>
  <si>
    <t>TRX0183</t>
  </si>
  <si>
    <t>TRX0163</t>
  </si>
  <si>
    <t>TRX0046</t>
  </si>
  <si>
    <t>TRX0164</t>
  </si>
  <si>
    <t>TRX0008</t>
  </si>
  <si>
    <t>TRX0171</t>
  </si>
  <si>
    <t>TRX0143</t>
  </si>
  <si>
    <t>TRX0165</t>
  </si>
  <si>
    <t>TRX0156</t>
  </si>
  <si>
    <t>TRX0147</t>
  </si>
  <si>
    <t>TRX0207</t>
  </si>
  <si>
    <t>TRX0056</t>
  </si>
  <si>
    <t>TRX0026</t>
  </si>
  <si>
    <t>CUST037</t>
  </si>
  <si>
    <t>Arthur Edwards</t>
  </si>
  <si>
    <t>TRX0237</t>
  </si>
  <si>
    <t>TRX0091</t>
  </si>
  <si>
    <t>TRX0125</t>
  </si>
  <si>
    <t>TRX0223</t>
  </si>
  <si>
    <t>TRX0243</t>
  </si>
  <si>
    <t>TRX0084</t>
  </si>
  <si>
    <t>TRX0238</t>
  </si>
  <si>
    <t>TRX0102</t>
  </si>
  <si>
    <t>TRX0022</t>
  </si>
  <si>
    <t>TRX0087</t>
  </si>
  <si>
    <t>TRX0107</t>
  </si>
  <si>
    <t>TRX0051</t>
  </si>
  <si>
    <t>TRX0106</t>
  </si>
  <si>
    <t>TRX0059</t>
  </si>
  <si>
    <t>TRX0072</t>
  </si>
  <si>
    <t>TRX0110</t>
  </si>
  <si>
    <t>TRX0126</t>
  </si>
  <si>
    <t>TRX0159</t>
  </si>
  <si>
    <t>TRX0030</t>
  </si>
  <si>
    <t>TRX0178</t>
  </si>
  <si>
    <t>TRX0188</t>
  </si>
  <si>
    <t>TRX0010</t>
  </si>
  <si>
    <t>TRX0069</t>
  </si>
  <si>
    <t>TRX0166</t>
  </si>
  <si>
    <t>TRX0219</t>
  </si>
  <si>
    <t>TRX0024</t>
  </si>
  <si>
    <t>TRX0105</t>
  </si>
  <si>
    <t>TRX0011</t>
  </si>
  <si>
    <t>TRX0187</t>
  </si>
  <si>
    <t>TRX0089</t>
  </si>
  <si>
    <t>TRX0196</t>
  </si>
  <si>
    <t>TRX0118</t>
  </si>
  <si>
    <t>TRX0179</t>
  </si>
  <si>
    <t>TRX0168</t>
  </si>
  <si>
    <t>TRX0214</t>
  </si>
  <si>
    <t>TRX0221</t>
  </si>
  <si>
    <t>TRX0083</t>
  </si>
  <si>
    <t>TRX0151</t>
  </si>
  <si>
    <t>TRX0047</t>
  </si>
  <si>
    <t>TRX0200</t>
  </si>
  <si>
    <t>TRX0062</t>
  </si>
  <si>
    <t>TRX0182</t>
  </si>
  <si>
    <t>TRX0229</t>
  </si>
  <si>
    <t>TRX0048</t>
  </si>
  <si>
    <t>TRX0227</t>
  </si>
  <si>
    <t>TRX0226</t>
  </si>
  <si>
    <t>TRX0053</t>
  </si>
  <si>
    <t>TRX0233</t>
  </si>
  <si>
    <t>TRX0175</t>
  </si>
  <si>
    <t>TRX0186</t>
  </si>
  <si>
    <t>TRX0016</t>
  </si>
  <si>
    <t>TRX0199</t>
  </si>
  <si>
    <t>TRX0038</t>
  </si>
  <si>
    <t>TRX0014</t>
  </si>
  <si>
    <t>TRX0003</t>
  </si>
  <si>
    <t>TRX0124</t>
  </si>
  <si>
    <t>TRX0013</t>
  </si>
  <si>
    <t>TRX0019</t>
  </si>
  <si>
    <t>TRX0050</t>
  </si>
  <si>
    <t>CUST001</t>
  </si>
  <si>
    <t>John Smith</t>
  </si>
  <si>
    <t>TRX0152</t>
  </si>
  <si>
    <t>TRX0213</t>
  </si>
  <si>
    <t>TRX0197</t>
  </si>
  <si>
    <t>TRX0250</t>
  </si>
  <si>
    <t>TRX0068</t>
  </si>
  <si>
    <t>TRX0144</t>
  </si>
  <si>
    <t>TRX0039</t>
  </si>
  <si>
    <t>TRX0116</t>
  </si>
  <si>
    <t>TRX0120</t>
  </si>
  <si>
    <t>TRX0103</t>
  </si>
  <si>
    <t>TRX0064</t>
  </si>
  <si>
    <t>Today</t>
  </si>
  <si>
    <t>EOM(Next)</t>
  </si>
  <si>
    <t>EOM(Current)</t>
  </si>
  <si>
    <t>DATEDIF</t>
  </si>
  <si>
    <t>DATEDIF(days)</t>
  </si>
  <si>
    <t>smartphone</t>
  </si>
  <si>
    <t>Show all customers who paid with “Cash” OR “PayPal”</t>
  </si>
  <si>
    <t>Show all Premium customers who bought Desk</t>
  </si>
  <si>
    <t>All rows where the Product Name is Laptop</t>
  </si>
  <si>
    <t>P1 contains the product name you want to filter by</t>
  </si>
  <si>
    <t xml:space="preserve"> </t>
  </si>
  <si>
    <t xml:space="preserve">  </t>
  </si>
  <si>
    <t>Buy</t>
  </si>
  <si>
    <t/>
  </si>
  <si>
    <t>Buying_status</t>
  </si>
  <si>
    <t>order_date</t>
  </si>
  <si>
    <t>order_completed</t>
  </si>
  <si>
    <t>Timestamp</t>
  </si>
  <si>
    <t>Now</t>
  </si>
  <si>
    <t>cost_price</t>
  </si>
  <si>
    <t>Total_cost_price</t>
  </si>
  <si>
    <t>Total_profit</t>
  </si>
  <si>
    <t>Profit</t>
  </si>
  <si>
    <t>profit</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</si>
  <si>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</si>
  <si>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</si>
  <si>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</si>
  <si>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</si>
  <si>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</si>
  <si>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</si>
  <si>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</si>
  <si>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</si>
  <si>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</si>
  <si>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</si>
  <si>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</si>
  <si>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</si>
  <si>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</si>
  <si>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</si>
  <si>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</si>
  <si>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</si>
  <si>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</si>
  <si>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</si>
  <si>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</si>
  <si>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</si>
  <si>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</si>
  <si>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</si>
  <si>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</si>
  <si>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</si>
  <si>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estimated_profit</t>
  </si>
  <si>
    <t>Unit_price</t>
  </si>
  <si>
    <t>Linear_regression</t>
  </si>
  <si>
    <t>for conditional formatting</t>
  </si>
  <si>
    <t>value</t>
  </si>
  <si>
    <t>1200&lt;</t>
  </si>
  <si>
    <t>⬆️</t>
  </si>
  <si>
    <t>⬇️</t>
  </si>
  <si>
    <t xml:space="preserve"> ➡️</t>
  </si>
  <si>
    <t>Icon</t>
  </si>
  <si>
    <t>Y= mX + c</t>
  </si>
  <si>
    <t>Total_amount</t>
  </si>
  <si>
    <t>High-Value Customer</t>
  </si>
  <si>
    <t>frequently_purcahse_product</t>
  </si>
  <si>
    <t>Nisha Patel</t>
  </si>
  <si>
    <t>Sneha Kapoor</t>
  </si>
  <si>
    <t xml:space="preserve">list </t>
  </si>
  <si>
    <t>Compare two lists</t>
  </si>
  <si>
    <t>frequently_repeated_name</t>
  </si>
  <si>
    <t xml:space="preserve">Abbreviations </t>
  </si>
  <si>
    <t>Name_frequency</t>
  </si>
  <si>
    <t>Unique_Customer_Name</t>
  </si>
  <si>
    <t>text_join</t>
  </si>
  <si>
    <t>Sum of Unit_Price</t>
  </si>
  <si>
    <t>Grand Total</t>
  </si>
  <si>
    <t>Sum of Total_Amount</t>
  </si>
  <si>
    <t xml:space="preserve">  500&lt;</t>
  </si>
  <si>
    <t xml:space="preserve">  500&gt;</t>
  </si>
  <si>
    <t>Months (Date)</t>
  </si>
  <si>
    <t>2024</t>
  </si>
  <si>
    <t>Jan</t>
  </si>
  <si>
    <t>Feb</t>
  </si>
  <si>
    <t>Mar</t>
  </si>
  <si>
    <t>Apr</t>
  </si>
  <si>
    <t>May</t>
  </si>
  <si>
    <t>Jun</t>
  </si>
  <si>
    <t>Jul</t>
  </si>
  <si>
    <t>Aug</t>
  </si>
  <si>
    <t>Sep</t>
  </si>
  <si>
    <t>Oct</t>
  </si>
  <si>
    <t>Nov</t>
  </si>
  <si>
    <t>Dec</t>
  </si>
  <si>
    <t>Years (Customer_Since)</t>
  </si>
  <si>
    <t>2021</t>
  </si>
  <si>
    <t>2022</t>
  </si>
  <si>
    <t>2023</t>
  </si>
  <si>
    <t>Sum of Quantity</t>
  </si>
  <si>
    <t>$B$2</t>
  </si>
  <si>
    <t>$C$2</t>
  </si>
  <si>
    <t>Scenario Summary</t>
  </si>
  <si>
    <t>Changing Cells:</t>
  </si>
  <si>
    <t>Current Values:</t>
  </si>
  <si>
    <t>Result Cells:</t>
  </si>
  <si>
    <t>Notes:  Current Values column represents values of changing cells at</t>
  </si>
  <si>
    <t>time Scenario Summary Report was created.  Changing cells for each</t>
  </si>
  <si>
    <t>scenario are highlighted in gray.</t>
  </si>
  <si>
    <t>$B$3</t>
  </si>
  <si>
    <t>$B$4</t>
  </si>
  <si>
    <t>$B$5</t>
  </si>
  <si>
    <t>$B$6</t>
  </si>
  <si>
    <t>$B$7</t>
  </si>
  <si>
    <t>$B$8</t>
  </si>
  <si>
    <t>$B$9</t>
  </si>
  <si>
    <t>$B$10</t>
  </si>
  <si>
    <t>$B$11</t>
  </si>
  <si>
    <t>$B$12</t>
  </si>
  <si>
    <t>$B$13</t>
  </si>
  <si>
    <t>$B$14</t>
  </si>
  <si>
    <t>$B$15</t>
  </si>
  <si>
    <t>$C$3</t>
  </si>
  <si>
    <t>$C$4</t>
  </si>
  <si>
    <t>$C$5</t>
  </si>
  <si>
    <t>$C$6</t>
  </si>
  <si>
    <t>$C$7</t>
  </si>
  <si>
    <t>$C$8</t>
  </si>
  <si>
    <t>$C$9</t>
  </si>
  <si>
    <t>$C$10</t>
  </si>
  <si>
    <t>$C$11</t>
  </si>
  <si>
    <t>$C$12</t>
  </si>
  <si>
    <t>$C$13</t>
  </si>
  <si>
    <t>$C$14</t>
  </si>
  <si>
    <t>$C$15</t>
  </si>
  <si>
    <t>High_cost_price</t>
  </si>
  <si>
    <t>Created by mihir limje on 27-04-2025
Modified by mihir limje on 27-04-2025</t>
  </si>
  <si>
    <t>low cost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</si>
</sst>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1" x14ac:knownFonts="1">
    <font>
      <sz val="11"/>
      <color theme="1"/>
      <name val="Calibri"/>
      <family val="2"/>
      <scheme val="minor"/>
    </font>
    <font>
      <b/>
      <sz val="11"/>
      <color theme="1"/>
      <name val="Calibri"/>
      <family val="2"/>
      <scheme val="minor"/>
    </font>
    <font>
      <b/>
      <sz val="11"/>
      <color theme="0"/>
      <name val="Calibri"/>
      <family val="2"/>
      <scheme val="minor"/>
    </font>
    <font>
      <b/>
      <i/>
      <sz val="11"/>
      <color theme="1"/>
      <name val="Calibri"/>
      <family val="2"/>
      <scheme val="minor"/>
    </font>
    <font>
      <b/>
      <sz val="14"/>
      <color theme="1"/>
      <name val="Calibri"/>
      <family val="2"/>
      <scheme val="minor"/>
    </font>
    <font>
      <sz val="8"/>
      <name val="Calibri"/>
      <family val="2"/>
      <scheme val="minor"/>
    </font>
    <font>
      <b/>
      <sz val="12"/>
      <color indexed="9"/>
      <name val="Calibri"/>
      <family val="2"/>
      <scheme val="minor"/>
    </font>
    <font>
      <b/>
      <sz val="11"/>
      <color indexed="8"/>
      <name val="Calibri"/>
      <family val="2"/>
      <scheme val="minor"/>
    </font>
    <font>
      <b/>
      <sz val="11"/>
      <color indexed="18"/>
      <name val="Calibri"/>
      <family val="2"/>
      <scheme val="minor"/>
    </font>
    <font>
      <sz val="10"/>
      <color indexed="9"/>
      <name val="Calibri"/>
      <family val="2"/>
      <scheme val="minor"/>
    </font>
    <font>
      <sz val="8"/>
      <color theme="1"/>
      <name val="Calibri"/>
      <family val="2"/>
      <scheme val="minor"/>
    </font>
  </fonts>
  <fills count="10">
    <fill>
      <patternFill patternType="none"/>
    </fill>
    <fill>
      <patternFill patternType="gray125"/>
    </fill>
    <fill>
      <patternFill patternType="solid">
        <fgColor theme="7"/>
        <bgColor theme="7"/>
      </patternFill>
    </fill>
    <fill>
      <patternFill patternType="solid">
        <fgColor rgb="FFFFFF00"/>
        <bgColor indexed="64"/>
      </patternFill>
    </fill>
    <fill>
      <patternFill patternType="solid">
        <fgColor rgb="FFFFFF00"/>
        <bgColor theme="7" tint="0.79998168889431442"/>
      </patternFill>
    </fill>
    <fill>
      <patternFill patternType="solid">
        <fgColor rgb="FFFFC000"/>
        <bgColor indexed="64"/>
      </patternFill>
    </fill>
    <fill>
      <patternFill patternType="solid">
        <fgColor rgb="FF92D050"/>
        <bgColor indexed="64"/>
      </patternFill>
    </fill>
    <fill>
      <patternFill patternType="solid">
        <fgColor indexed="20"/>
        <bgColor indexed="24"/>
      </patternFill>
    </fill>
    <fill>
      <patternFill patternType="solid">
        <fgColor indexed="22"/>
        <bgColor indexed="24"/>
      </patternFill>
    </fill>
    <fill>
      <patternFill patternType="solid">
        <fgColor indexed="22"/>
        <bgColor indexed="7"/>
      </patternFill>
    </fill>
  </fills>
  <borders count="20">
    <border>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bottom style="medium">
        <color rgb="FFCCCCCC"/>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right style="medium">
        <color rgb="FFCCCCCC"/>
      </right>
      <top style="medium">
        <color rgb="FFCCCCCC"/>
      </top>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right/>
      <top/>
      <bottom style="medium">
        <color rgb="FFCCCCCC"/>
      </bottom>
      <diagonal/>
    </border>
    <border>
      <left style="medium">
        <color rgb="FFCCCCCC"/>
      </left>
      <right style="medium">
        <color rgb="FFCCCCCC"/>
      </right>
      <top/>
      <bottom/>
      <diagonal/>
    </border>
    <border>
      <left/>
      <right/>
      <top/>
      <bottom style="medium">
        <color indexed="64"/>
      </bottom>
      <diagonal/>
    </border>
    <border>
      <left/>
      <right/>
      <top style="medium">
        <color indexed="64"/>
      </top>
      <bottom style="thin">
        <color indexed="64"/>
      </bottom>
      <diagonal/>
    </border>
    <border>
      <left style="medium">
        <color rgb="FFCCCCCC"/>
      </left>
      <right style="medium">
        <color rgb="FFCCCCCC"/>
      </right>
      <top style="thin">
        <color theme="7"/>
      </top>
      <bottom style="medium">
        <color rgb="FFCCCCCC"/>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74">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14" fontId="0" fillId="0" borderId="0" xfId="0" applyNumberFormat="1" applyAlignment="1">
      <alignment horizontal="center" vertical="center"/>
    </xf>
    <xf numFmtId="0" fontId="1" fillId="0" borderId="0" xfId="0" applyFont="1" applyAlignment="1">
      <alignment horizontal="center" vertical="center"/>
    </xf>
    <xf numFmtId="164" fontId="0" fillId="0" borderId="0" xfId="0" applyNumberFormat="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0" fillId="0" borderId="7" xfId="0" applyBorder="1" applyAlignment="1">
      <alignment horizontal="center" vertical="center" wrapText="1"/>
    </xf>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1" fillId="4"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11" xfId="0" applyFont="1" applyFill="1" applyBorder="1" applyAlignment="1">
      <alignment horizontal="center" vertical="center" wrapText="1"/>
    </xf>
    <xf numFmtId="22" fontId="0" fillId="0" borderId="0" xfId="0" applyNumberFormat="1" applyAlignment="1">
      <alignment horizontal="center" vertical="center"/>
    </xf>
    <xf numFmtId="22" fontId="0" fillId="0" borderId="0" xfId="0" applyNumberFormat="1" applyAlignment="1">
      <alignment horizontal="center"/>
    </xf>
    <xf numFmtId="0" fontId="0" fillId="0" borderId="0" xfId="0" applyAlignment="1">
      <alignment horizontal="center"/>
    </xf>
    <xf numFmtId="18" fontId="0" fillId="0" borderId="0" xfId="0" applyNumberFormat="1" applyAlignment="1">
      <alignment horizontal="center" vertical="center"/>
    </xf>
    <xf numFmtId="0" fontId="1" fillId="3" borderId="0" xfId="0" applyFont="1" applyFill="1" applyAlignment="1">
      <alignment horizontal="center" vertical="center"/>
    </xf>
    <xf numFmtId="0" fontId="1" fillId="0" borderId="0" xfId="0" applyFont="1"/>
    <xf numFmtId="0" fontId="3" fillId="0" borderId="13" xfId="0" applyFont="1" applyBorder="1" applyAlignment="1">
      <alignment horizontal="centerContinuous"/>
    </xf>
    <xf numFmtId="0" fontId="1" fillId="0" borderId="12" xfId="0" applyFont="1" applyBorder="1"/>
    <xf numFmtId="0" fontId="3" fillId="0" borderId="13" xfId="0" applyFont="1" applyBorder="1" applyAlignment="1">
      <alignment horizontal="center"/>
    </xf>
    <xf numFmtId="0" fontId="4" fillId="0" borderId="0" xfId="0" applyFont="1"/>
    <xf numFmtId="0" fontId="1" fillId="3" borderId="15" xfId="0" applyFont="1" applyFill="1" applyBorder="1" applyAlignment="1">
      <alignment horizontal="center" vertical="center"/>
    </xf>
    <xf numFmtId="164" fontId="0" fillId="3" borderId="15" xfId="0" applyNumberFormat="1" applyFill="1" applyBorder="1" applyAlignment="1">
      <alignment horizontal="center" vertical="center"/>
    </xf>
    <xf numFmtId="164" fontId="1" fillId="3" borderId="15" xfId="0" applyNumberFormat="1" applyFont="1" applyFill="1" applyBorder="1" applyAlignment="1">
      <alignment horizontal="center" vertical="center"/>
    </xf>
    <xf numFmtId="0" fontId="1" fillId="0" borderId="16" xfId="0" applyFont="1" applyBorder="1" applyAlignment="1">
      <alignment horizontal="center" vertical="center" wrapText="1"/>
    </xf>
    <xf numFmtId="0" fontId="0" fillId="0" borderId="16" xfId="0" applyBorder="1" applyAlignment="1">
      <alignment horizontal="center" vertical="center" wrapText="1"/>
    </xf>
    <xf numFmtId="0" fontId="1" fillId="3" borderId="16" xfId="0" applyFont="1" applyFill="1" applyBorder="1" applyAlignment="1">
      <alignment horizontal="center" vertical="center" wrapText="1"/>
    </xf>
    <xf numFmtId="0" fontId="0" fillId="0" borderId="16" xfId="0" applyBorder="1" applyAlignment="1">
      <alignment horizontal="center"/>
    </xf>
    <xf numFmtId="0" fontId="0" fillId="0" borderId="16" xfId="0" applyBorder="1" applyAlignment="1">
      <alignment horizontal="center" vertical="center"/>
    </xf>
    <xf numFmtId="0" fontId="0" fillId="3" borderId="16" xfId="0" applyFill="1" applyBorder="1" applyAlignment="1">
      <alignment horizontal="center" vertical="center"/>
    </xf>
    <xf numFmtId="0" fontId="1" fillId="3" borderId="0" xfId="0" applyFont="1" applyFill="1"/>
    <xf numFmtId="0" fontId="1" fillId="3" borderId="12" xfId="0" applyFont="1" applyFill="1" applyBorder="1"/>
    <xf numFmtId="0" fontId="1" fillId="3" borderId="0" xfId="0" applyFont="1" applyFill="1" applyAlignment="1">
      <alignment horizontal="center" vertical="center" wrapText="1"/>
    </xf>
    <xf numFmtId="2" fontId="0" fillId="0" borderId="0" xfId="0" applyNumberFormat="1"/>
    <xf numFmtId="0" fontId="1" fillId="2" borderId="1" xfId="0" applyFont="1" applyFill="1" applyBorder="1" applyAlignment="1">
      <alignment horizontal="center" vertical="center" wrapText="1"/>
    </xf>
    <xf numFmtId="0" fontId="1" fillId="5" borderId="0" xfId="0" applyFont="1" applyFill="1" applyAlignment="1">
      <alignment horizontal="center"/>
    </xf>
    <xf numFmtId="0" fontId="1" fillId="0" borderId="0" xfId="0" applyFont="1" applyAlignment="1">
      <alignment horizontal="center"/>
    </xf>
    <xf numFmtId="2" fontId="1" fillId="5" borderId="0" xfId="0" applyNumberFormat="1" applyFont="1" applyFill="1" applyAlignment="1">
      <alignment horizontal="center"/>
    </xf>
    <xf numFmtId="2" fontId="0" fillId="0" borderId="0" xfId="0" applyNumberFormat="1" applyAlignment="1">
      <alignment horizontal="center"/>
    </xf>
    <xf numFmtId="0" fontId="1" fillId="3" borderId="0" xfId="0" applyFont="1" applyFill="1" applyAlignment="1">
      <alignment horizontal="center"/>
    </xf>
    <xf numFmtId="0" fontId="1" fillId="6" borderId="0" xfId="0" applyFont="1" applyFill="1" applyAlignment="1">
      <alignment horizontal="center"/>
    </xf>
    <xf numFmtId="0" fontId="0" fillId="0" borderId="14" xfId="0" applyBorder="1" applyAlignment="1">
      <alignment horizontal="center" vertical="center" wrapText="1"/>
    </xf>
    <xf numFmtId="0" fontId="0" fillId="0" borderId="0" xfId="0" pivotButton="1"/>
    <xf numFmtId="0" fontId="0" fillId="3" borderId="0" xfId="0" applyFill="1"/>
    <xf numFmtId="0" fontId="6" fillId="7" borderId="18" xfId="0" applyFont="1" applyFill="1" applyBorder="1" applyAlignment="1">
      <alignment horizontal="left"/>
    </xf>
    <xf numFmtId="0" fontId="6" fillId="7" borderId="17" xfId="0" applyFont="1" applyFill="1" applyBorder="1" applyAlignment="1">
      <alignment horizontal="left"/>
    </xf>
    <xf numFmtId="0" fontId="0" fillId="0" borderId="19" xfId="0" applyBorder="1"/>
    <xf numFmtId="0" fontId="7" fillId="8" borderId="0" xfId="0" applyFont="1" applyFill="1" applyAlignment="1">
      <alignment horizontal="left"/>
    </xf>
    <xf numFmtId="0" fontId="8" fillId="8" borderId="19" xfId="0" applyFont="1" applyFill="1" applyBorder="1" applyAlignment="1">
      <alignment horizontal="left"/>
    </xf>
    <xf numFmtId="0" fontId="7" fillId="8" borderId="12" xfId="0" applyFont="1" applyFill="1" applyBorder="1" applyAlignment="1">
      <alignment horizontal="left"/>
    </xf>
    <xf numFmtId="0" fontId="9" fillId="7" borderId="17" xfId="0" applyFont="1" applyFill="1" applyBorder="1" applyAlignment="1">
      <alignment horizontal="right"/>
    </xf>
    <xf numFmtId="0" fontId="9" fillId="7" borderId="18" xfId="0" applyFont="1" applyFill="1" applyBorder="1" applyAlignment="1">
      <alignment horizontal="right"/>
    </xf>
    <xf numFmtId="0" fontId="0" fillId="9" borderId="0" xfId="0" applyFill="1"/>
    <xf numFmtId="0" fontId="10" fillId="0" borderId="0" xfId="0" applyFont="1" applyAlignment="1">
      <alignment vertical="top" wrapText="1"/>
    </xf>
    <xf numFmtId="2" fontId="2" fillId="2" borderId="1" xfId="0" applyNumberFormat="1" applyFont="1" applyFill="1" applyBorder="1" applyAlignment="1">
      <alignment horizontal="center" vertical="center" wrapText="1"/>
    </xf>
    <xf numFmtId="2" fontId="0" fillId="0" borderId="1" xfId="0" applyNumberFormat="1" applyBorder="1" applyAlignment="1">
      <alignment horizontal="center" vertical="center" wrapText="1"/>
    </xf>
    <xf numFmtId="2" fontId="2" fillId="5" borderId="0" xfId="0" applyNumberFormat="1" applyFont="1" applyFill="1" applyAlignment="1">
      <alignment horizontal="center"/>
    </xf>
    <xf numFmtId="2" fontId="0" fillId="0" borderId="12" xfId="0" applyNumberFormat="1" applyBorder="1"/>
    <xf numFmtId="2" fontId="0" fillId="9" borderId="0" xfId="0" applyNumberFormat="1" applyFill="1"/>
    <xf numFmtId="0" fontId="1" fillId="3" borderId="15" xfId="0" applyFont="1" applyFill="1" applyBorder="1" applyAlignment="1">
      <alignment horizontal="center" vertical="center"/>
    </xf>
    <xf numFmtId="0" fontId="1" fillId="3" borderId="0" xfId="0" applyFont="1" applyFill="1" applyAlignment="1">
      <alignment horizontal="center" vertical="center"/>
    </xf>
    <xf numFmtId="0" fontId="0" fillId="3" borderId="0" xfId="0" applyFill="1" applyAlignment="1">
      <alignment horizontal="center" vertical="center"/>
    </xf>
    <xf numFmtId="0" fontId="1" fillId="3" borderId="10" xfId="0" applyFont="1" applyFill="1" applyBorder="1" applyAlignment="1">
      <alignment horizontal="center" vertical="center"/>
    </xf>
    <xf numFmtId="0" fontId="0" fillId="3" borderId="10" xfId="0" applyFill="1" applyBorder="1" applyAlignment="1">
      <alignment horizontal="center" vertical="center"/>
    </xf>
    <xf numFmtId="0" fontId="1" fillId="5" borderId="0" xfId="0" applyFont="1" applyFill="1" applyAlignment="1">
      <alignment horizontal="center"/>
    </xf>
  </cellXfs>
  <cellStyles count="1">
    <cellStyle name="Normal" xfId="0" builtinId="0"/>
  </cellStyles>
  <dxfs count="22">
    <dxf>
      <fill>
        <patternFill>
          <bgColor rgb="FF00B0F0"/>
        </patternFill>
      </fill>
    </dxf>
    <dxf>
      <fill>
        <patternFill>
          <bgColor rgb="FFFFFF00"/>
        </patternFill>
      </fill>
    </dxf>
    <dxf>
      <fill>
        <patternFill>
          <bgColor rgb="FFFFFF00"/>
        </patternFill>
      </fill>
    </dxf>
    <dxf>
      <alignment horizontal="center" vertical="center" textRotation="0" wrapText="1" indent="0" justifyLastLine="0" shrinkToFit="0" readingOrder="0"/>
      <border diagonalUp="0" diagonalDown="0">
        <left style="medium">
          <color rgb="FFCCCCCC"/>
        </left>
        <right/>
        <top style="medium">
          <color rgb="FFCCCCCC"/>
        </top>
        <bottom style="medium">
          <color rgb="FFCCCCCC"/>
        </bottom>
        <vertical/>
        <horizontal/>
      </border>
    </dxf>
    <dxf>
      <numFmt numFmtId="19" formatCode="dd/mm/yyyy"/>
      <alignment horizontal="center" vertical="center"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center" vertical="center"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center" vertical="center"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center" vertical="center"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center" vertical="center"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center" vertical="center"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center" vertical="center"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center" vertical="center"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center" vertical="center"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center" vertical="center"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center" vertical="center"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numFmt numFmtId="19" formatCode="dd/mm/yyyy"/>
      <alignment horizontal="center" vertical="center"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center" vertical="center" textRotation="0" wrapText="1" indent="0" justifyLastLine="0" shrinkToFit="0" readingOrder="0"/>
      <border diagonalUp="0" diagonalDown="0">
        <left/>
        <right style="medium">
          <color rgb="FFCCCCCC"/>
        </right>
        <top style="medium">
          <color rgb="FFCCCCCC"/>
        </top>
        <bottom style="medium">
          <color rgb="FFCCCCCC"/>
        </bottom>
        <vertical/>
        <horizontal/>
      </border>
    </dxf>
    <dxf>
      <border outline="0">
        <top style="medium">
          <color rgb="FFCCCCCC"/>
        </top>
      </border>
    </dxf>
    <dxf>
      <border outline="0">
        <left style="medium">
          <color rgb="FFCCCCCC"/>
        </left>
        <right style="medium">
          <color rgb="FFCCCCCC"/>
        </right>
        <top style="medium">
          <color rgb="FFCCCCCC"/>
        </top>
        <bottom style="medium">
          <color rgb="FFCCCCCC"/>
        </bottom>
      </border>
    </dxf>
    <dxf>
      <alignment horizontal="center" vertical="center" textRotation="0" wrapText="1" indent="0" justifyLastLine="0" shrinkToFit="0" readingOrder="0"/>
    </dxf>
    <dxf>
      <border outline="0">
        <bottom style="medium">
          <color rgb="FFCCCCCC"/>
        </bottom>
      </border>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border diagonalUp="0" diagonalDown="0" outline="0">
        <left style="medium">
          <color rgb="FFCCCCCC"/>
        </left>
        <right style="medium">
          <color rgb="FFCCCCCC"/>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microsoft.com/office/2007/relationships/slicerCache" Target="slicerCaches/slicerCache7.xml"/><Relationship Id="rId26" Type="http://schemas.microsoft.com/office/2017/10/relationships/person" Target="persons/person.xml"/><Relationship Id="rId3" Type="http://schemas.openxmlformats.org/officeDocument/2006/relationships/worksheet" Target="worksheets/sheet3.xml"/><Relationship Id="rId21" Type="http://schemas.microsoft.com/office/2011/relationships/timelineCache" Target="timelineCaches/timelineCache1.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5" Type="http://schemas.openxmlformats.org/officeDocument/2006/relationships/sheetMetadata" Target="metadata.xml"/><Relationship Id="rId2" Type="http://schemas.openxmlformats.org/officeDocument/2006/relationships/worksheet" Target="worksheets/sheet2.xml"/><Relationship Id="rId16" Type="http://schemas.microsoft.com/office/2007/relationships/slicerCache" Target="slicerCaches/slicerCache5.xml"/><Relationship Id="rId20" Type="http://schemas.microsoft.com/office/2007/relationships/slicerCache" Target="slicerCaches/slicerCache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sharedStrings" Target="sharedStrings.xml"/><Relationship Id="rId5" Type="http://schemas.openxmlformats.org/officeDocument/2006/relationships/worksheet" Target="worksheets/sheet5.xml"/><Relationship Id="rId15" Type="http://schemas.microsoft.com/office/2007/relationships/slicerCache" Target="slicerCaches/slicerCache4.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theme" Target="theme/theme1.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[Final_project.xlsx]pivot_table!PivotTable23</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Sales_as_per_Customer_Sagement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1905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1905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19050">
            <a:solidFill>
              <a:schemeClr val="lt1"/>
            </a:solidFill>
          </a:ln>
          <a:effectLst/>
          <a:sp3d contourW="25400">
            <a:contourClr>
              <a:schemeClr val="lt1"/>
            </a:contourClr>
          </a:sp3d>
        </c:spPr>
      </c:pivotFmt>
      <c:pivotFmt>
        <c:idx val="3"/>
        <c:spPr>
          <a:solidFill>
            <a:schemeClr val="accent6"/>
          </a:solidFill>
          <a:ln w="19050">
            <a:solidFill>
              <a:schemeClr val="lt1"/>
            </a:solidFill>
          </a:ln>
          <a:effectLst/>
          <a:sp3d contourW="25400">
            <a:contourClr>
              <a:schemeClr val="lt1"/>
            </a:contourClr>
          </a:sp3d>
        </c:spPr>
      </c:pivotFmt>
      <c:pivotFmt>
        <c:idx val="4"/>
        <c:spPr>
          <a:solidFill>
            <a:schemeClr val="accent6"/>
          </a:solidFill>
          <a:ln w="19050">
            <a:solidFill>
              <a:schemeClr val="lt1"/>
            </a:solidFill>
          </a:ln>
          <a:effectLst/>
          <a:sp3d contourW="25400">
            <a:contourClr>
              <a:schemeClr val="lt1"/>
            </a:contourClr>
          </a:sp3d>
        </c:spPr>
      </c:pivotFmt>
      <c:pivotFmt>
        <c:idx val="5"/>
        <c:spPr>
          <a:solidFill>
            <a:schemeClr val="accent6"/>
          </a:solidFill>
          <a:ln w="25400">
            <a:solidFill>
              <a:schemeClr val="tx1">
                <a:lumMod val="95000"/>
                <a:lumOff val="5000"/>
              </a:schemeClr>
            </a:solidFill>
          </a:ln>
          <a:effectLst/>
          <a:sp3d contourW="25400">
            <a:contourClr>
              <a:schemeClr val="tx1">
                <a:lumMod val="95000"/>
                <a:lumOff val="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extLst>
        </c:dLbl>
      </c:pivotFmt>
      <c:pivotFmt>
        <c:idx val="6"/>
        <c:spPr>
          <a:solidFill>
            <a:schemeClr val="accent6"/>
          </a:solidFill>
          <a:ln w="25400">
            <a:solidFill>
              <a:schemeClr val="tx1">
                <a:lumMod val="95000"/>
                <a:lumOff val="5000"/>
              </a:schemeClr>
            </a:solidFill>
          </a:ln>
          <a:effectLst/>
          <a:sp3d contourW="25400">
            <a:contourClr>
              <a:schemeClr val="tx1">
                <a:lumMod val="95000"/>
                <a:lumOff val="5000"/>
              </a:schemeClr>
            </a:contourClr>
          </a:sp3d>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5854D9F6-CDB6-43A8-AEBC-B7F49390C53D}" type="CATEGORYNAME">
                  <a:rPr lang="en-US"/>
                  <a:pPr>
                    <a:defRPr sz="900" b="1" i="0" u="none" strike="noStrike" kern="1200" baseline="0">
                      <a:solidFill>
                        <a:schemeClr val="tx1">
                          <a:lumMod val="75000"/>
                          <a:lumOff val="25000"/>
                        </a:schemeClr>
                      </a:solidFill>
                      <a:latin typeface="+mn-lt"/>
                      <a:ea typeface="+mn-ea"/>
                      <a:cs typeface="+mn-cs"/>
                    </a:defRPr>
                  </a:pPr>
                  <a:t>[CATEGORY NAME]</a:t>
                </a:fld>
                <a:r>
                  <a:rPr lang="en-US" baseline="0"/>
                  <a:t>,</a:t>
                </a:r>
              </a:p>
              <a:p>
                <a:pPr>
                  <a:defRPr sz="900" b="1" i="0" u="none" strike="noStrike" kern="1200" baseline="0">
                    <a:solidFill>
                      <a:schemeClr val="tx1">
                        <a:lumMod val="75000"/>
                        <a:lumOff val="25000"/>
                      </a:schemeClr>
                    </a:solidFill>
                    <a:latin typeface="+mn-lt"/>
                    <a:ea typeface="+mn-ea"/>
                    <a:cs typeface="+mn-cs"/>
                  </a:defRPr>
                </a:pPr>
                <a:r>
                  <a:rPr lang="en-US" baseline="0"/>
                  <a:t> </a:t>
                </a:r>
                <a:fld id="{A4FAD971-0012-44B1-B081-364A7EF9BC18}" type="VALUE">
                  <a:rPr lang="en-US" baseline="0"/>
                  <a:pPr>
                    <a:defRPr sz="900" b="1"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7"/>
        <c:spPr>
          <a:solidFill>
            <a:schemeClr val="accent6"/>
          </a:solidFill>
          <a:ln w="25400">
            <a:solidFill>
              <a:schemeClr val="tx1">
                <a:lumMod val="95000"/>
                <a:lumOff val="5000"/>
              </a:schemeClr>
            </a:solidFill>
          </a:ln>
          <a:effectLst/>
          <a:sp3d contourW="25400">
            <a:contourClr>
              <a:schemeClr val="tx1">
                <a:lumMod val="95000"/>
                <a:lumOff val="5000"/>
              </a:schemeClr>
            </a:contourClr>
          </a:sp3d>
        </c:spPr>
      </c:pivotFmt>
      <c:pivotFmt>
        <c:idx val="8"/>
        <c:spPr>
          <a:solidFill>
            <a:schemeClr val="accent6"/>
          </a:solidFill>
          <a:ln w="25400">
            <a:solidFill>
              <a:schemeClr val="tx1">
                <a:lumMod val="95000"/>
                <a:lumOff val="5000"/>
              </a:schemeClr>
            </a:solidFill>
          </a:ln>
          <a:effectLst/>
          <a:sp3d contourW="25400">
            <a:contourClr>
              <a:schemeClr val="tx1">
                <a:lumMod val="95000"/>
                <a:lumOff val="5000"/>
              </a:schemeClr>
            </a:contourClr>
          </a:sp3d>
        </c:spPr>
      </c:pivotFmt>
      <c:pivotFmt>
        <c:idx val="9"/>
        <c:spPr>
          <a:solidFill>
            <a:schemeClr val="accent6"/>
          </a:solidFill>
          <a:ln w="25400">
            <a:solidFill>
              <a:schemeClr val="tx1">
                <a:lumMod val="95000"/>
                <a:lumOff val="5000"/>
              </a:schemeClr>
            </a:solidFill>
          </a:ln>
          <a:effectLst/>
          <a:sp3d contourW="25400">
            <a:contourClr>
              <a:schemeClr val="tx1">
                <a:lumMod val="95000"/>
                <a:lumOff val="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extLst>
        </c:dLbl>
      </c:pivotFmt>
      <c:pivotFmt>
        <c:idx val="10"/>
        <c:spPr>
          <a:solidFill>
            <a:schemeClr val="accent6"/>
          </a:solidFill>
          <a:ln w="25400">
            <a:solidFill>
              <a:schemeClr val="tx1">
                <a:lumMod val="95000"/>
                <a:lumOff val="5000"/>
              </a:schemeClr>
            </a:solidFill>
          </a:ln>
          <a:effectLst/>
          <a:sp3d contourW="25400">
            <a:contourClr>
              <a:schemeClr val="tx1">
                <a:lumMod val="95000"/>
                <a:lumOff val="5000"/>
              </a:schemeClr>
            </a:contourClr>
          </a:sp3d>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5854D9F6-CDB6-43A8-AEBC-B7F49390C53D}" type="CATEGORYNAME">
                  <a:rPr lang="en-US"/>
                  <a:pPr>
                    <a:defRPr sz="900" b="1" i="0" u="none" strike="noStrike" kern="1200" baseline="0">
                      <a:solidFill>
                        <a:schemeClr val="tx1">
                          <a:lumMod val="75000"/>
                          <a:lumOff val="25000"/>
                        </a:schemeClr>
                      </a:solidFill>
                      <a:latin typeface="+mn-lt"/>
                      <a:ea typeface="+mn-ea"/>
                      <a:cs typeface="+mn-cs"/>
                    </a:defRPr>
                  </a:pPr>
                  <a:t>[CATEGORY NAME]</a:t>
                </a:fld>
                <a:r>
                  <a:rPr lang="en-US" baseline="0"/>
                  <a:t>,</a:t>
                </a:r>
              </a:p>
              <a:p>
                <a:pPr>
                  <a:defRPr sz="900" b="1" i="0" u="none" strike="noStrike" kern="1200" baseline="0">
                    <a:solidFill>
                      <a:schemeClr val="tx1">
                        <a:lumMod val="75000"/>
                        <a:lumOff val="25000"/>
                      </a:schemeClr>
                    </a:solidFill>
                    <a:latin typeface="+mn-lt"/>
                    <a:ea typeface="+mn-ea"/>
                    <a:cs typeface="+mn-cs"/>
                  </a:defRPr>
                </a:pPr>
                <a:r>
                  <a:rPr lang="en-US" baseline="0"/>
                  <a:t> </a:t>
                </a:r>
                <a:fld id="{A4FAD971-0012-44B1-B081-364A7EF9BC18}" type="VALUE">
                  <a:rPr lang="en-US" baseline="0"/>
                  <a:pPr>
                    <a:defRPr sz="900" b="1"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11"/>
        <c:spPr>
          <a:solidFill>
            <a:schemeClr val="accent6"/>
          </a:solidFill>
          <a:ln w="25400">
            <a:solidFill>
              <a:schemeClr val="tx1">
                <a:lumMod val="95000"/>
                <a:lumOff val="5000"/>
              </a:schemeClr>
            </a:solidFill>
          </a:ln>
          <a:effectLst/>
          <a:sp3d contourW="25400">
            <a:contourClr>
              <a:schemeClr val="tx1">
                <a:lumMod val="95000"/>
                <a:lumOff val="5000"/>
              </a:schemeClr>
            </a:contourClr>
          </a:sp3d>
        </c:spPr>
      </c:pivotFmt>
      <c:pivotFmt>
        <c:idx val="12"/>
        <c:spPr>
          <a:solidFill>
            <a:schemeClr val="accent6"/>
          </a:solidFill>
          <a:ln w="25400">
            <a:solidFill>
              <a:schemeClr val="tx1">
                <a:lumMod val="95000"/>
                <a:lumOff val="5000"/>
              </a:schemeClr>
            </a:solidFill>
          </a:ln>
          <a:effectLst/>
          <a:sp3d contourW="25400">
            <a:contourClr>
              <a:schemeClr val="tx1">
                <a:lumMod val="95000"/>
                <a:lumOff val="5000"/>
              </a:schemeClr>
            </a:contourClr>
          </a:sp3d>
        </c:spPr>
      </c:pivotFmt>
      <c:pivotFmt>
        <c:idx val="13"/>
        <c:spPr>
          <a:solidFill>
            <a:schemeClr val="accent6"/>
          </a:solidFill>
          <a:ln w="25400">
            <a:solidFill>
              <a:schemeClr val="tx1">
                <a:lumMod val="95000"/>
                <a:lumOff val="5000"/>
              </a:schemeClr>
            </a:solidFill>
          </a:ln>
          <a:effectLst/>
          <a:sp3d contourW="25400">
            <a:contourClr>
              <a:schemeClr val="tx1">
                <a:lumMod val="95000"/>
                <a:lumOff val="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extLst>
        </c:dLbl>
      </c:pivotFmt>
      <c:pivotFmt>
        <c:idx val="14"/>
        <c:spPr>
          <a:solidFill>
            <a:schemeClr val="accent6"/>
          </a:solidFill>
          <a:ln w="25400">
            <a:solidFill>
              <a:schemeClr val="tx1">
                <a:lumMod val="95000"/>
                <a:lumOff val="5000"/>
              </a:schemeClr>
            </a:solidFill>
          </a:ln>
          <a:effectLst/>
          <a:sp3d contourW="25400">
            <a:contourClr>
              <a:schemeClr val="tx1">
                <a:lumMod val="95000"/>
                <a:lumOff val="5000"/>
              </a:schemeClr>
            </a:contourClr>
          </a:sp3d>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5854D9F6-CDB6-43A8-AEBC-B7F49390C53D}" type="CATEGORYNAME">
                  <a:rPr lang="en-US"/>
                  <a:pPr>
                    <a:defRPr b="1"/>
                  </a:pPr>
                  <a:t>[CATEGORY NAME]</a:t>
                </a:fld>
                <a:r>
                  <a:rPr lang="en-US" baseline="0"/>
                  <a:t>,</a:t>
                </a:r>
              </a:p>
              <a:p>
                <a:pPr>
                  <a:defRPr b="1"/>
                </a:pPr>
                <a:r>
                  <a:rPr lang="en-US" baseline="0"/>
                  <a:t> </a:t>
                </a:r>
                <a:fld id="{A4FAD971-0012-44B1-B081-364A7EF9BC18}" type="VALUE">
                  <a:rPr lang="en-US" baseline="0"/>
                  <a:pPr>
                    <a:defRPr b="1"/>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15"/>
        <c:spPr>
          <a:solidFill>
            <a:schemeClr val="accent6"/>
          </a:solidFill>
          <a:ln w="25400">
            <a:solidFill>
              <a:schemeClr val="tx1">
                <a:lumMod val="95000"/>
                <a:lumOff val="5000"/>
              </a:schemeClr>
            </a:solidFill>
          </a:ln>
          <a:effectLst/>
          <a:sp3d contourW="25400">
            <a:contourClr>
              <a:schemeClr val="tx1">
                <a:lumMod val="95000"/>
                <a:lumOff val="5000"/>
              </a:schemeClr>
            </a:contourClr>
          </a:sp3d>
        </c:spPr>
      </c:pivotFmt>
      <c:pivotFmt>
        <c:idx val="16"/>
        <c:spPr>
          <a:solidFill>
            <a:schemeClr val="accent6"/>
          </a:solidFill>
          <a:ln w="25400">
            <a:solidFill>
              <a:schemeClr val="tx1">
                <a:lumMod val="95000"/>
                <a:lumOff val="5000"/>
              </a:schemeClr>
            </a:solidFill>
          </a:ln>
          <a:effectLst/>
          <a:sp3d contourW="25400">
            <a:contourClr>
              <a:schemeClr val="tx1">
                <a:lumMod val="95000"/>
                <a:lumOff val="5000"/>
              </a:schemeClr>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pivot_table!$BN$3</c:f>
              <c:strCache>
                <c:ptCount val="1"/>
                <c:pt idx="0">
                  <c:v>Total</c:v>
                </c:pt>
              </c:strCache>
            </c:strRef>
          </c:tx>
          <c:spPr>
            <a:ln>
              <a:solidFill>
                <a:schemeClr val="tx1">
                  <a:lumMod val="95000"/>
                  <a:lumOff val="5000"/>
                </a:schemeClr>
              </a:solidFill>
            </a:ln>
          </c:spPr>
          <c:dPt>
            <c:idx val="0"/>
            <c:bubble3D val="0"/>
            <c:spPr>
              <a:solidFill>
                <a:schemeClr val="accent6"/>
              </a:solidFill>
              <a:ln w="25400">
                <a:solidFill>
                  <a:schemeClr val="tx1">
                    <a:lumMod val="95000"/>
                    <a:lumOff val="5000"/>
                  </a:schemeClr>
                </a:solidFill>
              </a:ln>
              <a:effectLst/>
              <a:sp3d contourW="25400">
                <a:contourClr>
                  <a:schemeClr val="tx1">
                    <a:lumMod val="95000"/>
                    <a:lumOff val="5000"/>
                  </a:schemeClr>
                </a:contourClr>
              </a:sp3d>
            </c:spPr>
            <c:extLst>
              <c:ext xmlns:c16="http://schemas.microsoft.com/office/drawing/2014/chart" uri="{C3380CC4-5D6E-409C-BE32-E72D297353CC}">
                <c16:uniqueId val="{00000001-8F9C-48FC-8649-4D93BEFAFABA}"/>
              </c:ext>
            </c:extLst>
          </c:dPt>
          <c:dPt>
            <c:idx val="1"/>
            <c:bubble3D val="0"/>
            <c:spPr>
              <a:solidFill>
                <a:schemeClr val="accent5"/>
              </a:solidFill>
              <a:ln w="25400">
                <a:solidFill>
                  <a:schemeClr val="tx1">
                    <a:lumMod val="95000"/>
                    <a:lumOff val="5000"/>
                  </a:schemeClr>
                </a:solidFill>
              </a:ln>
              <a:effectLst/>
              <a:sp3d contourW="25400">
                <a:contourClr>
                  <a:schemeClr val="tx1">
                    <a:lumMod val="95000"/>
                    <a:lumOff val="5000"/>
                  </a:schemeClr>
                </a:contourClr>
              </a:sp3d>
            </c:spPr>
            <c:extLst>
              <c:ext xmlns:c16="http://schemas.microsoft.com/office/drawing/2014/chart" uri="{C3380CC4-5D6E-409C-BE32-E72D297353CC}">
                <c16:uniqueId val="{00000003-8F9C-48FC-8649-4D93BEFAFABA}"/>
              </c:ext>
            </c:extLst>
          </c:dPt>
          <c:dPt>
            <c:idx val="2"/>
            <c:bubble3D val="0"/>
            <c:spPr>
              <a:solidFill>
                <a:schemeClr val="accent4"/>
              </a:solidFill>
              <a:ln w="25400">
                <a:solidFill>
                  <a:schemeClr val="tx1">
                    <a:lumMod val="95000"/>
                    <a:lumOff val="5000"/>
                  </a:schemeClr>
                </a:solidFill>
              </a:ln>
              <a:effectLst/>
              <a:sp3d contourW="25400">
                <a:contourClr>
                  <a:schemeClr val="tx1">
                    <a:lumMod val="95000"/>
                    <a:lumOff val="5000"/>
                  </a:schemeClr>
                </a:contourClr>
              </a:sp3d>
            </c:spPr>
            <c:extLst>
              <c:ext xmlns:c16="http://schemas.microsoft.com/office/drawing/2014/chart" uri="{C3380CC4-5D6E-409C-BE32-E72D297353CC}">
                <c16:uniqueId val="{00000005-8F9C-48FC-8649-4D93BEFAFABA}"/>
              </c:ext>
            </c:extLst>
          </c:dPt>
          <c:dLbls>
            <c:dLbl>
              <c:idx val="0"/>
              <c:tx>
                <c:rich>
                  <a:bodyPr/>
                  <a:lstStyle/>
                  <a:p>
                    <a:fld id="{5854D9F6-CDB6-43A8-AEBC-B7F49390C53D}" type="CATEGORYNAME">
                      <a:rPr lang="en-US"/>
                      <a:pPr/>
                      <a:t>[CATEGORY NAME]</a:t>
                    </a:fld>
                    <a:r>
                      <a:rPr lang="en-US" baseline="0"/>
                      <a:t>,</a:t>
                    </a:r>
                  </a:p>
                  <a:p>
                    <a:r>
                      <a:rPr lang="en-US" baseline="0"/>
                      <a:t> </a:t>
                    </a:r>
                    <a:fld id="{A4FAD971-0012-44B1-B081-364A7EF9BC18}" type="VALUE">
                      <a:rPr lang="en-US" baseline="0"/>
                      <a:pPr/>
                      <a:t>[VALUE]</a:t>
                    </a:fld>
                    <a:endParaRPr lang="en-US" baseline="0"/>
                  </a:p>
                </c:rich>
              </c:tx>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8F9C-48FC-8649-4D93BEFAFABA}"/>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pivot_table!$BM$4:$BM$7</c:f>
              <c:strCache>
                <c:ptCount val="3"/>
                <c:pt idx="0">
                  <c:v>Basic</c:v>
                </c:pt>
                <c:pt idx="1">
                  <c:v>Premium</c:v>
                </c:pt>
                <c:pt idx="2">
                  <c:v>Standard</c:v>
                </c:pt>
              </c:strCache>
            </c:strRef>
          </c:cat>
          <c:val>
            <c:numRef>
              <c:f>pivot_table!$BN$4:$BN$7</c:f>
              <c:numCache>
                <c:formatCode>General</c:formatCode>
                <c:ptCount val="3"/>
                <c:pt idx="0">
                  <c:v>62177.810000000019</c:v>
                </c:pt>
                <c:pt idx="1">
                  <c:v>84657.12000000001</c:v>
                </c:pt>
                <c:pt idx="2">
                  <c:v>82357.540000000037</c:v>
                </c:pt>
              </c:numCache>
            </c:numRef>
          </c:val>
          <c:extLst>
            <c:ext xmlns:c16="http://schemas.microsoft.com/office/drawing/2014/chart" uri="{C3380CC4-5D6E-409C-BE32-E72D297353CC}">
              <c16:uniqueId val="{00000006-8F9C-48FC-8649-4D93BEFAFABA}"/>
            </c:ext>
          </c:extLst>
        </c:ser>
        <c:dLbls>
          <c:showLegendKey val="0"/>
          <c:showVal val="1"/>
          <c:showCatName val="1"/>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[Final_project.xlsx]pivot_table!PivotTable5</c:name>
    <c:fmtId val="1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Month_Wise_Sales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1"/>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pivot_table!$N$3</c:f>
              <c:strCache>
                <c:ptCount val="1"/>
                <c:pt idx="0">
                  <c:v>Total</c:v>
                </c:pt>
              </c:strCache>
            </c:strRef>
          </c:tx>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rgbClr val="FF0000"/>
                </a:solidFill>
              </a:ln>
              <a:effectLst/>
            </c:spPr>
            <c:trendlineType val="linear"/>
            <c:dispRSqr val="0"/>
            <c:dispEq val="0"/>
          </c:trendline>
          <c:cat>
            <c:strRef>
              <c:f>pivot_table!$M$4:$M$16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pivot_table!$N$4:$N$16</c:f>
              <c:numCache>
                <c:formatCode>General</c:formatCode>
                <c:ptCount val="12"/>
                <c:pt idx="0">
                  <c:v>25799.15</c:v>
                </c:pt>
                <c:pt idx="1">
                  <c:v>16069.379999999997</c:v>
                </c:pt>
                <c:pt idx="2">
                  <c:v>19899.379999999997</c:v>
                </c:pt>
                <c:pt idx="3">
                  <c:v>27899.160000000007</c:v>
                </c:pt>
                <c:pt idx="4">
                  <c:v>17039.349999999999</c:v>
                </c:pt>
                <c:pt idx="5">
                  <c:v>19299.45</c:v>
                </c:pt>
                <c:pt idx="6">
                  <c:v>18479.399999999994</c:v>
                </c:pt>
                <c:pt idx="7">
                  <c:v>15759.429999999997</c:v>
                </c:pt>
                <c:pt idx="8">
                  <c:v>12989.509999999997</c:v>
                </c:pt>
                <c:pt idx="9">
                  <c:v>20609.52</c:v>
                </c:pt>
                <c:pt idx="10">
                  <c:v>12309.439999999999</c:v>
                </c:pt>
                <c:pt idx="11">
                  <c:v>23039.3</c:v>
                </c:pt>
              </c:numCache>
            </c:numRef>
          </c:val>
          <c:smooth val="1"/>
          <c:extLst>
            <c:ext xmlns:c16="http://schemas.microsoft.com/office/drawing/2014/chart" uri="{C3380CC4-5D6E-409C-BE32-E72D297353CC}">
              <c16:uniqueId val="{00000000-3CDE-4080-B1D9-315CF3CA2FF7}"/>
            </c:ext>
          </c:extLst>
        </c:ser>
        <c:dLbls>
          <c:dLblPos val="t"/>
          <c:showLegendKey val="0"/>
          <c:showVal val="1"/>
          <c:showCatName val="0"/>
          <c:showSerName val="0"/>
          <c:showPercent val="0"/>
          <c:showBubbleSize val="0"/>
        </c:dLbls>
        <c:marker val="1"/>
        <c:smooth val="0"/>
        <c:axId val="1629242671"/>
        <c:axId val="1629243151"/>
      </c:lineChart>
      <c:catAx>
        <c:axId val="1629242671"/>
        <c:scaling>
          <c:orientation val="minMax"/>
        </c:scaling>
        <c:delete val="1"/>
        <c:axPos val="b"/>
        <c:numFmt formatCode="General" sourceLinked="1"/>
        <c:majorTickMark val="out"/>
        <c:minorTickMark val="none"/>
        <c:tickLblPos val="nextTo"/>
        <c:crossAx val="1629243151"/>
        <c:crosses val="autoZero"/>
        <c:auto val="1"/>
        <c:lblAlgn val="ctr"/>
        <c:lblOffset val="100"/>
        <c:noMultiLvlLbl val="0"/>
      </c:catAx>
      <c:valAx>
        <c:axId val="1629243151"/>
        <c:scaling>
          <c:orientation val="minMax"/>
          <c:max val="30000"/>
          <c:min val="10000"/>
        </c:scaling>
        <c:delete val="1"/>
        <c:axPos val="l"/>
        <c:numFmt formatCode="General" sourceLinked="1"/>
        <c:majorTickMark val="out"/>
        <c:minorTickMark val="none"/>
        <c:tickLblPos val="nextTo"/>
        <c:crossAx val="16292426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[Final_project.xlsx]pivot_table!PivotTable7</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Unit_price</a:t>
            </a:r>
            <a:r>
              <a:rPr lang="en-IN" b="1" baseline="0"/>
              <a:t> Vs Total_Amount</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4106955380577429E-2"/>
          <c:y val="0.22148257509477978"/>
          <c:w val="0.91468350831146095"/>
          <c:h val="0.53242490522018082"/>
        </c:manualLayout>
      </c:layout>
      <c:lineChart>
        <c:grouping val="standard"/>
        <c:varyColors val="0"/>
        <c:ser>
          <c:idx val="0"/>
          <c:order val="0"/>
          <c:tx>
            <c:strRef>
              <c:f>pivot_table!$T$3</c:f>
              <c:strCache>
                <c:ptCount val="1"/>
                <c:pt idx="0">
                  <c:v>Sum of Unit_Price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pivot_table!$S$4:$S$14</c:f>
              <c:strCache>
                <c:ptCount val="10"/>
                <c:pt idx="0">
                  <c:v>Blender</c:v>
                </c:pt>
                <c:pt idx="1">
                  <c:v>Bookshelf</c:v>
                </c:pt>
                <c:pt idx="2">
                  <c:v>Coffee Maker</c:v>
                </c:pt>
                <c:pt idx="3">
                  <c:v>Desk</c:v>
                </c:pt>
                <c:pt idx="4">
                  <c:v>Headphones</c:v>
                </c:pt>
                <c:pt idx="5">
                  <c:v>Keyboard</c:v>
                </c:pt>
                <c:pt idx="6">
                  <c:v>Laptop</c:v>
                </c:pt>
                <c:pt idx="7">
                  <c:v>Monitor</c:v>
                </c:pt>
                <c:pt idx="8">
                  <c:v>Office Chair</c:v>
                </c:pt>
                <c:pt idx="9">
                  <c:v>Smartphone</c:v>
                </c:pt>
              </c:strCache>
            </c:strRef>
          </c:cat>
          <c:val>
            <c:numRef>
              <c:f>pivot_table!$T$4:$T$14</c:f>
              <c:numCache>
                <c:formatCode>General</c:formatCode>
                <c:ptCount val="10"/>
                <c:pt idx="0">
                  <c:v>1739.71</c:v>
                </c:pt>
                <c:pt idx="1">
                  <c:v>5249.649999999996</c:v>
                </c:pt>
                <c:pt idx="2">
                  <c:v>1119.8599999999999</c:v>
                </c:pt>
                <c:pt idx="3">
                  <c:v>7799.7399999999961</c:v>
                </c:pt>
                <c:pt idx="4">
                  <c:v>2399.84</c:v>
                </c:pt>
                <c:pt idx="5">
                  <c:v>3059.6599999999976</c:v>
                </c:pt>
                <c:pt idx="6">
                  <c:v>21599.760000000006</c:v>
                </c:pt>
                <c:pt idx="7">
                  <c:v>6499.7399999999961</c:v>
                </c:pt>
                <c:pt idx="8">
                  <c:v>2999.8499999999995</c:v>
                </c:pt>
                <c:pt idx="9">
                  <c:v>21699.69000000001</c:v>
                </c:pt>
              </c:numCache>
            </c:numRef>
          </c:val>
          <c:smooth val="1"/>
          <c:extLst>
            <c:ext xmlns:c16="http://schemas.microsoft.com/office/drawing/2014/chart" uri="{C3380CC4-5D6E-409C-BE32-E72D297353CC}">
              <c16:uniqueId val="{00000000-34A8-40FB-AEC6-E5F837D91917}"/>
            </c:ext>
          </c:extLst>
        </c:ser>
        <c:ser>
          <c:idx val="1"/>
          <c:order val="1"/>
          <c:tx>
            <c:strRef>
              <c:f>pivot_table!$U$3</c:f>
              <c:strCache>
                <c:ptCount val="1"/>
                <c:pt idx="0">
                  <c:v>Sum of Total_Amount</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pivot_table!$S$4:$S$14</c:f>
              <c:strCache>
                <c:ptCount val="10"/>
                <c:pt idx="0">
                  <c:v>Blender</c:v>
                </c:pt>
                <c:pt idx="1">
                  <c:v>Bookshelf</c:v>
                </c:pt>
                <c:pt idx="2">
                  <c:v>Coffee Maker</c:v>
                </c:pt>
                <c:pt idx="3">
                  <c:v>Desk</c:v>
                </c:pt>
                <c:pt idx="4">
                  <c:v>Headphones</c:v>
                </c:pt>
                <c:pt idx="5">
                  <c:v>Keyboard</c:v>
                </c:pt>
                <c:pt idx="6">
                  <c:v>Laptop</c:v>
                </c:pt>
                <c:pt idx="7">
                  <c:v>Monitor</c:v>
                </c:pt>
                <c:pt idx="8">
                  <c:v>Office Chair</c:v>
                </c:pt>
                <c:pt idx="9">
                  <c:v>Smartphone</c:v>
                </c:pt>
              </c:strCache>
            </c:strRef>
          </c:cat>
          <c:val>
            <c:numRef>
              <c:f>pivot_table!$U$4:$U$14</c:f>
              <c:numCache>
                <c:formatCode>General</c:formatCode>
                <c:ptCount val="10"/>
                <c:pt idx="0">
                  <c:v>5219.1299999999974</c:v>
                </c:pt>
                <c:pt idx="1">
                  <c:v>15298.979999999994</c:v>
                </c:pt>
                <c:pt idx="2">
                  <c:v>3119.6099999999992</c:v>
                </c:pt>
                <c:pt idx="3">
                  <c:v>23399.22</c:v>
                </c:pt>
                <c:pt idx="4">
                  <c:v>7049.5299999999988</c:v>
                </c:pt>
                <c:pt idx="5">
                  <c:v>8009.1099999999969</c:v>
                </c:pt>
                <c:pt idx="6">
                  <c:v>67499.25</c:v>
                </c:pt>
                <c:pt idx="7">
                  <c:v>21999.119999999999</c:v>
                </c:pt>
                <c:pt idx="8">
                  <c:v>10399.479999999998</c:v>
                </c:pt>
                <c:pt idx="9">
                  <c:v>67199.039999999994</c:v>
                </c:pt>
              </c:numCache>
            </c:numRef>
          </c:val>
          <c:smooth val="1"/>
          <c:extLst>
            <c:ext xmlns:c16="http://schemas.microsoft.com/office/drawing/2014/chart" uri="{C3380CC4-5D6E-409C-BE32-E72D297353CC}">
              <c16:uniqueId val="{00000001-34A8-40FB-AEC6-E5F837D91917}"/>
            </c:ext>
          </c:extLst>
        </c:ser>
        <c:dLbls>
          <c:dLblPos val="t"/>
          <c:showLegendKey val="0"/>
          <c:showVal val="1"/>
          <c:showCatName val="0"/>
          <c:showSerName val="0"/>
          <c:showPercent val="0"/>
          <c:showBubbleSize val="0"/>
        </c:dLbls>
        <c:marker val="1"/>
        <c:smooth val="0"/>
        <c:axId val="32337087"/>
        <c:axId val="32336607"/>
      </c:lineChart>
      <c:catAx>
        <c:axId val="32337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336607"/>
        <c:crosses val="autoZero"/>
        <c:auto val="1"/>
        <c:lblAlgn val="ctr"/>
        <c:lblOffset val="100"/>
        <c:noMultiLvlLbl val="0"/>
      </c:catAx>
      <c:valAx>
        <c:axId val="32336607"/>
        <c:scaling>
          <c:orientation val="minMax"/>
        </c:scaling>
        <c:delete val="1"/>
        <c:axPos val="l"/>
        <c:numFmt formatCode="General" sourceLinked="1"/>
        <c:majorTickMark val="none"/>
        <c:minorTickMark val="none"/>
        <c:tickLblPos val="nextTo"/>
        <c:crossAx val="3233708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[Final_project.xlsx]pivot_table!PivotTable8</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Product_wise_sale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solidFill>
              <a:schemeClr val="tx1"/>
            </a:solidFill>
          </a:ln>
          <a:effectLst/>
          <a:sp3d>
            <a:contourClr>
              <a:schemeClr val="tx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70C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pivot_table!$X$3</c:f>
              <c:strCache>
                <c:ptCount val="1"/>
                <c:pt idx="0">
                  <c:v>Total</c:v>
                </c:pt>
              </c:strCache>
            </c:strRef>
          </c:tx>
          <c:spPr>
            <a:solidFill>
              <a:schemeClr val="accent1"/>
            </a:solidFill>
            <a:ln>
              <a:solidFill>
                <a:schemeClr val="tx1"/>
              </a:solidFill>
            </a:ln>
            <a:effectLst/>
            <a:sp3d>
              <a:contourClr>
                <a:schemeClr val="tx1"/>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70C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pivot_table!$W$4:$W$14</c:f>
              <c:strCache>
                <c:ptCount val="10"/>
                <c:pt idx="0">
                  <c:v>Blender</c:v>
                </c:pt>
                <c:pt idx="1">
                  <c:v>Bookshelf</c:v>
                </c:pt>
                <c:pt idx="2">
                  <c:v>Coffee Maker</c:v>
                </c:pt>
                <c:pt idx="3">
                  <c:v>Desk</c:v>
                </c:pt>
                <c:pt idx="4">
                  <c:v>Headphones</c:v>
                </c:pt>
                <c:pt idx="5">
                  <c:v>Keyboard</c:v>
                </c:pt>
                <c:pt idx="6">
                  <c:v>Laptop</c:v>
                </c:pt>
                <c:pt idx="7">
                  <c:v>Monitor</c:v>
                </c:pt>
                <c:pt idx="8">
                  <c:v>Office Chair</c:v>
                </c:pt>
                <c:pt idx="9">
                  <c:v>Smartphone</c:v>
                </c:pt>
              </c:strCache>
            </c:strRef>
          </c:cat>
          <c:val>
            <c:numRef>
              <c:f>pivot_table!$X$4:$X$14</c:f>
              <c:numCache>
                <c:formatCode>General</c:formatCode>
                <c:ptCount val="10"/>
                <c:pt idx="0">
                  <c:v>5219.1299999999974</c:v>
                </c:pt>
                <c:pt idx="1">
                  <c:v>15298.979999999994</c:v>
                </c:pt>
                <c:pt idx="2">
                  <c:v>3119.6099999999992</c:v>
                </c:pt>
                <c:pt idx="3">
                  <c:v>23399.22</c:v>
                </c:pt>
                <c:pt idx="4">
                  <c:v>7049.5299999999988</c:v>
                </c:pt>
                <c:pt idx="5">
                  <c:v>8009.1099999999969</c:v>
                </c:pt>
                <c:pt idx="6">
                  <c:v>67499.25</c:v>
                </c:pt>
                <c:pt idx="7">
                  <c:v>21999.119999999999</c:v>
                </c:pt>
                <c:pt idx="8">
                  <c:v>10399.479999999998</c:v>
                </c:pt>
                <c:pt idx="9">
                  <c:v>67199.039999999994</c:v>
                </c:pt>
              </c:numCache>
            </c:numRef>
          </c:val>
          <c:extLst>
            <c:ext xmlns:c16="http://schemas.microsoft.com/office/drawing/2014/chart" uri="{C3380CC4-5D6E-409C-BE32-E72D297353CC}">
              <c16:uniqueId val="{00000000-1F29-4A90-8B32-D0B70878FF75}"/>
            </c:ext>
          </c:extLst>
        </c:ser>
        <c:dLbls>
          <c:showLegendKey val="0"/>
          <c:showVal val="1"/>
          <c:showCatName val="0"/>
          <c:showSerName val="0"/>
          <c:showPercent val="0"/>
          <c:showBubbleSize val="0"/>
        </c:dLbls>
        <c:gapWidth val="150"/>
        <c:shape val="box"/>
        <c:axId val="2030172783"/>
        <c:axId val="2030173263"/>
        <c:axId val="0"/>
      </c:bar3DChart>
      <c:catAx>
        <c:axId val="2030172783"/>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173263"/>
        <c:crosses val="autoZero"/>
        <c:auto val="1"/>
        <c:lblAlgn val="ctr"/>
        <c:lblOffset val="100"/>
        <c:noMultiLvlLbl val="0"/>
      </c:catAx>
      <c:valAx>
        <c:axId val="2030173263"/>
        <c:scaling>
          <c:orientation val="minMax"/>
          <c:max val="70000"/>
          <c:min val="0"/>
        </c:scaling>
        <c:delete val="1"/>
        <c:axPos val="l"/>
        <c:numFmt formatCode="General" sourceLinked="1"/>
        <c:majorTickMark val="out"/>
        <c:minorTickMark val="none"/>
        <c:tickLblPos val="nextTo"/>
        <c:crossAx val="20301727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[Final_project.xlsx]pivot_table!PivotTable1</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Region_wise_sales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tx1"/>
            </a:solidFill>
          </a:ln>
          <a:effectLst/>
          <a:sp3d contourW="19050">
            <a:contourClr>
              <a:schemeClr val="tx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pivot_table!$B$3</c:f>
              <c:strCache>
                <c:ptCount val="1"/>
                <c:pt idx="0">
                  <c:v>Total</c:v>
                </c:pt>
              </c:strCache>
            </c:strRef>
          </c:tx>
          <c:spPr>
            <a:solidFill>
              <a:schemeClr val="accent1"/>
            </a:solidFill>
            <a:ln w="19050">
              <a:solidFill>
                <a:schemeClr val="tx1"/>
              </a:solidFill>
            </a:ln>
            <a:effectLst/>
            <a:sp3d contourW="19050">
              <a:contourClr>
                <a:schemeClr val="tx1"/>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pivot_table!$A$4:$A$9</c:f>
              <c:strCache>
                <c:ptCount val="5"/>
                <c:pt idx="0">
                  <c:v>Central</c:v>
                </c:pt>
                <c:pt idx="1">
                  <c:v>East</c:v>
                </c:pt>
                <c:pt idx="2">
                  <c:v>North</c:v>
                </c:pt>
                <c:pt idx="3">
                  <c:v>South</c:v>
                </c:pt>
                <c:pt idx="4">
                  <c:v>West</c:v>
                </c:pt>
              </c:strCache>
            </c:strRef>
          </c:cat>
          <c:val>
            <c:numRef>
              <c:f>pivot_table!$B$4:$B$9</c:f>
              <c:numCache>
                <c:formatCode>General</c:formatCode>
                <c:ptCount val="5"/>
                <c:pt idx="0">
                  <c:v>41288.340000000018</c:v>
                </c:pt>
                <c:pt idx="1">
                  <c:v>59288.389999999992</c:v>
                </c:pt>
                <c:pt idx="2">
                  <c:v>50808.310000000012</c:v>
                </c:pt>
                <c:pt idx="3">
                  <c:v>36398.750000000007</c:v>
                </c:pt>
                <c:pt idx="4">
                  <c:v>41408.680000000015</c:v>
                </c:pt>
              </c:numCache>
            </c:numRef>
          </c:val>
          <c:extLst>
            <c:ext xmlns:c16="http://schemas.microsoft.com/office/drawing/2014/chart" uri="{C3380CC4-5D6E-409C-BE32-E72D297353CC}">
              <c16:uniqueId val="{00000000-DE08-4290-83DA-075175CC2D6A}"/>
            </c:ext>
          </c:extLst>
        </c:ser>
        <c:dLbls>
          <c:showLegendKey val="0"/>
          <c:showVal val="1"/>
          <c:showCatName val="0"/>
          <c:showSerName val="0"/>
          <c:showPercent val="0"/>
          <c:showBubbleSize val="0"/>
        </c:dLbls>
        <c:gapWidth val="150"/>
        <c:shape val="box"/>
        <c:axId val="1979498831"/>
        <c:axId val="1979509391"/>
        <c:axId val="0"/>
      </c:bar3DChart>
      <c:catAx>
        <c:axId val="197949883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979509391"/>
        <c:crosses val="autoZero"/>
        <c:auto val="1"/>
        <c:lblAlgn val="ctr"/>
        <c:lblOffset val="100"/>
        <c:noMultiLvlLbl val="0"/>
      </c:catAx>
      <c:valAx>
        <c:axId val="1979509391"/>
        <c:scaling>
          <c:orientation val="minMax"/>
        </c:scaling>
        <c:delete val="1"/>
        <c:axPos val="l"/>
        <c:numFmt formatCode="General" sourceLinked="1"/>
        <c:majorTickMark val="none"/>
        <c:minorTickMark val="none"/>
        <c:tickLblPos val="nextTo"/>
        <c:crossAx val="1979498831"/>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[Final_project.xlsx]pivot_table!PivotTable6</c:name>
    <c:fmtId val="5"/>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b="1"/>
              <a:t>category</a:t>
            </a:r>
            <a:r>
              <a:rPr lang="en-US" b="1" baseline="0"/>
              <a:t>_wise_sales</a:t>
            </a:r>
            <a:endParaRPr lang="en-US" b="1"/>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c:spPr>
      </c:pivotFmt>
    </c:pivotFmts>
    <c:plotArea>
      <c:layout/>
      <c:pieChart>
        <c:varyColors val="1"/>
        <c:ser>
          <c:idx val="0"/>
          <c:order val="0"/>
          <c:tx>
            <c:strRef>
              <c:f>pivot_table!$Q$3</c:f>
              <c:strCache>
                <c:ptCount val="1"/>
                <c:pt idx="0">
                  <c:v>Total</c:v>
                </c:pt>
              </c:strCache>
            </c:strRef>
          </c:tx>
          <c:spPr>
            <a:ln>
              <a:solidFill>
                <a:schemeClr val="tx1"/>
              </a:solidFill>
            </a:ln>
          </c:spPr>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BEAD-4870-8E41-F87D0415F608}"/>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BEAD-4870-8E41-F87D0415F608}"/>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BEAD-4870-8E41-F87D0415F60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pivot_table!$P$4:$P$7</c:f>
              <c:strCache>
                <c:ptCount val="3"/>
                <c:pt idx="0">
                  <c:v>Appliances</c:v>
                </c:pt>
                <c:pt idx="1">
                  <c:v>Electronics</c:v>
                </c:pt>
                <c:pt idx="2">
                  <c:v>Furniture</c:v>
                </c:pt>
              </c:strCache>
            </c:strRef>
          </c:cat>
          <c:val>
            <c:numRef>
              <c:f>pivot_table!$Q$4:$Q$7</c:f>
              <c:numCache>
                <c:formatCode>General</c:formatCode>
                <c:ptCount val="3"/>
                <c:pt idx="0">
                  <c:v>8338.7399999999961</c:v>
                </c:pt>
                <c:pt idx="1">
                  <c:v>171756.05000000013</c:v>
                </c:pt>
                <c:pt idx="2">
                  <c:v>49097.680000000015</c:v>
                </c:pt>
              </c:numCache>
            </c:numRef>
          </c:val>
          <c:extLst>
            <c:ext xmlns:c16="http://schemas.microsoft.com/office/drawing/2014/chart" uri="{C3380CC4-5D6E-409C-BE32-E72D297353CC}">
              <c16:uniqueId val="{00000006-BEAD-4870-8E41-F87D0415F608}"/>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[Final_project.xlsx]pivot_table!PivotTable10</c:name>
    <c:fmtId val="16"/>
  </c:pivotSource>
  <c:chart>
    <c:title>
      <c:tx>
        <c:rich>
          <a:bodyPr rot="0" spcFirstLastPara="1" vertOverflow="ellipsis" vert="horz" wrap="square" anchor="ctr" anchorCtr="1"/>
          <a:lstStyle/>
          <a:p>
            <a:pPr>
              <a:defRPr sz="1600" b="0" i="0" u="none" strike="noStrike" kern="1200" cap="none" spc="50" baseline="0">
                <a:solidFill>
                  <a:schemeClr val="tx1">
                    <a:lumMod val="65000"/>
                    <a:lumOff val="35000"/>
                  </a:schemeClr>
                </a:solidFill>
                <a:latin typeface="+mn-lt"/>
                <a:ea typeface="+mn-ea"/>
                <a:cs typeface="+mn-cs"/>
              </a:defRPr>
            </a:pPr>
            <a:r>
              <a:rPr lang="en-US" b="1"/>
              <a:t>Customer_ID_wise_Sales</a:t>
            </a:r>
          </a:p>
        </c:rich>
      </c:tx>
      <c:overlay val="0"/>
      <c:spPr>
        <a:noFill/>
        <a:ln>
          <a:noFill/>
        </a:ln>
        <a:effectLst/>
      </c:spPr>
      <c:txPr>
        <a:bodyPr rot="0" spcFirstLastPara="1" vertOverflow="ellipsis" vert="horz" wrap="square" anchor="ctr" anchorCtr="1"/>
        <a:lstStyle/>
        <a:p>
          <a:pPr>
            <a:defRPr sz="1600" b="0" i="0" u="none" strike="noStrike" kern="1200" cap="none"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7030A0"/>
          </a:solidFill>
          <a:ln>
            <a:solidFill>
              <a:schemeClr val="tx1"/>
            </a:solidFill>
          </a:ln>
          <a:effectLst/>
          <a:scene3d>
            <a:camera prst="orthographicFront"/>
            <a:lightRig rig="threePt" dir="t"/>
          </a:scene3d>
          <a:sp3d prstMaterial="translucentPowder">
            <a:contourClr>
              <a:schemeClr val="tx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lt1">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pivot_table!$AD$3</c:f>
              <c:strCache>
                <c:ptCount val="1"/>
                <c:pt idx="0">
                  <c:v>Total</c:v>
                </c:pt>
              </c:strCache>
            </c:strRef>
          </c:tx>
          <c:spPr>
            <a:solidFill>
              <a:srgbClr val="7030A0"/>
            </a:solidFill>
            <a:ln>
              <a:solidFill>
                <a:schemeClr val="tx1"/>
              </a:solidFill>
            </a:ln>
            <a:effectLst/>
            <a:scene3d>
              <a:camera prst="orthographicFront"/>
              <a:lightRig rig="threePt" dir="t"/>
            </a:scene3d>
            <a:sp3d prstMaterial="translucentPowder">
              <a:contourClr>
                <a:schemeClr val="tx1"/>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pivot_table!$AC$4:$AC$54</c:f>
              <c:strCache>
                <c:ptCount val="50"/>
                <c:pt idx="0">
                  <c:v>CUST001</c:v>
                </c:pt>
                <c:pt idx="1">
                  <c:v>CUST002</c:v>
                </c:pt>
                <c:pt idx="2">
                  <c:v>CUST003</c:v>
                </c:pt>
                <c:pt idx="3">
                  <c:v>CUST004</c:v>
                </c:pt>
                <c:pt idx="4">
                  <c:v>CUST005</c:v>
                </c:pt>
                <c:pt idx="5">
                  <c:v>CUST006</c:v>
                </c:pt>
                <c:pt idx="6">
                  <c:v>CUST007</c:v>
                </c:pt>
                <c:pt idx="7">
                  <c:v>CUST008</c:v>
                </c:pt>
                <c:pt idx="8">
                  <c:v>CUST009</c:v>
                </c:pt>
                <c:pt idx="9">
                  <c:v>CUST010</c:v>
                </c:pt>
                <c:pt idx="10">
                  <c:v>CUST011</c:v>
                </c:pt>
                <c:pt idx="11">
                  <c:v>CUST012</c:v>
                </c:pt>
                <c:pt idx="12">
                  <c:v>CUST013</c:v>
                </c:pt>
                <c:pt idx="13">
                  <c:v>CUST014</c:v>
                </c:pt>
                <c:pt idx="14">
                  <c:v>CUST015</c:v>
                </c:pt>
                <c:pt idx="15">
                  <c:v>CUST016</c:v>
                </c:pt>
                <c:pt idx="16">
                  <c:v>CUST017</c:v>
                </c:pt>
                <c:pt idx="17">
                  <c:v>CUST018</c:v>
                </c:pt>
                <c:pt idx="18">
                  <c:v>CUST019</c:v>
                </c:pt>
                <c:pt idx="19">
                  <c:v>CUST020</c:v>
                </c:pt>
                <c:pt idx="20">
                  <c:v>CUST021</c:v>
                </c:pt>
                <c:pt idx="21">
                  <c:v>CUST022</c:v>
                </c:pt>
                <c:pt idx="22">
                  <c:v>CUST023</c:v>
                </c:pt>
                <c:pt idx="23">
                  <c:v>CUST024</c:v>
                </c:pt>
                <c:pt idx="24">
                  <c:v>CUST025</c:v>
                </c:pt>
                <c:pt idx="25">
                  <c:v>CUST026</c:v>
                </c:pt>
                <c:pt idx="26">
                  <c:v>CUST027</c:v>
                </c:pt>
                <c:pt idx="27">
                  <c:v>CUST028</c:v>
                </c:pt>
                <c:pt idx="28">
                  <c:v>CUST029</c:v>
                </c:pt>
                <c:pt idx="29">
                  <c:v>CUST030</c:v>
                </c:pt>
                <c:pt idx="30">
                  <c:v>CUST031</c:v>
                </c:pt>
                <c:pt idx="31">
                  <c:v>CUST032</c:v>
                </c:pt>
                <c:pt idx="32">
                  <c:v>CUST033</c:v>
                </c:pt>
                <c:pt idx="33">
                  <c:v>CUST034</c:v>
                </c:pt>
                <c:pt idx="34">
                  <c:v>CUST035</c:v>
                </c:pt>
                <c:pt idx="35">
                  <c:v>CUST036</c:v>
                </c:pt>
                <c:pt idx="36">
                  <c:v>CUST037</c:v>
                </c:pt>
                <c:pt idx="37">
                  <c:v>CUST038</c:v>
                </c:pt>
                <c:pt idx="38">
                  <c:v>CUST039</c:v>
                </c:pt>
                <c:pt idx="39">
                  <c:v>CUST040</c:v>
                </c:pt>
                <c:pt idx="40">
                  <c:v>CUST041</c:v>
                </c:pt>
                <c:pt idx="41">
                  <c:v>CUST042</c:v>
                </c:pt>
                <c:pt idx="42">
                  <c:v>CUST043</c:v>
                </c:pt>
                <c:pt idx="43">
                  <c:v>CUST044</c:v>
                </c:pt>
                <c:pt idx="44">
                  <c:v>CUST045</c:v>
                </c:pt>
                <c:pt idx="45">
                  <c:v>CUST046</c:v>
                </c:pt>
                <c:pt idx="46">
                  <c:v>CUST047</c:v>
                </c:pt>
                <c:pt idx="47">
                  <c:v>CUST048</c:v>
                </c:pt>
                <c:pt idx="48">
                  <c:v>CUST049</c:v>
                </c:pt>
                <c:pt idx="49">
                  <c:v>CUST050</c:v>
                </c:pt>
              </c:strCache>
            </c:strRef>
          </c:cat>
          <c:val>
            <c:numRef>
              <c:f>pivot_table!$AD$4:$AD$54</c:f>
              <c:numCache>
                <c:formatCode>General</c:formatCode>
                <c:ptCount val="50"/>
                <c:pt idx="0">
                  <c:v>599.96</c:v>
                </c:pt>
                <c:pt idx="1">
                  <c:v>1229.8800000000001</c:v>
                </c:pt>
                <c:pt idx="2">
                  <c:v>6169.7400000000007</c:v>
                </c:pt>
                <c:pt idx="3">
                  <c:v>5499.8099999999995</c:v>
                </c:pt>
                <c:pt idx="4">
                  <c:v>179.97</c:v>
                </c:pt>
                <c:pt idx="5">
                  <c:v>2039.8000000000002</c:v>
                </c:pt>
                <c:pt idx="6">
                  <c:v>1809.84</c:v>
                </c:pt>
                <c:pt idx="7">
                  <c:v>4739.8500000000004</c:v>
                </c:pt>
                <c:pt idx="8">
                  <c:v>3509.8999999999996</c:v>
                </c:pt>
                <c:pt idx="9">
                  <c:v>1909.93</c:v>
                </c:pt>
                <c:pt idx="10">
                  <c:v>4749.91</c:v>
                </c:pt>
                <c:pt idx="11">
                  <c:v>9799.73</c:v>
                </c:pt>
                <c:pt idx="12">
                  <c:v>6949.84</c:v>
                </c:pt>
                <c:pt idx="13">
                  <c:v>1289.9000000000001</c:v>
                </c:pt>
                <c:pt idx="14">
                  <c:v>739.93000000000006</c:v>
                </c:pt>
                <c:pt idx="15">
                  <c:v>3649.8599999999997</c:v>
                </c:pt>
                <c:pt idx="16">
                  <c:v>5089.7300000000005</c:v>
                </c:pt>
                <c:pt idx="17">
                  <c:v>10649.8</c:v>
                </c:pt>
                <c:pt idx="18">
                  <c:v>7309.7999999999993</c:v>
                </c:pt>
                <c:pt idx="19">
                  <c:v>2099.88</c:v>
                </c:pt>
                <c:pt idx="20">
                  <c:v>3259.87</c:v>
                </c:pt>
                <c:pt idx="21">
                  <c:v>1979.89</c:v>
                </c:pt>
                <c:pt idx="22">
                  <c:v>8309.739999999998</c:v>
                </c:pt>
                <c:pt idx="23">
                  <c:v>8269.7900000000009</c:v>
                </c:pt>
                <c:pt idx="24">
                  <c:v>15659.65</c:v>
                </c:pt>
                <c:pt idx="25">
                  <c:v>8009.7699999999995</c:v>
                </c:pt>
                <c:pt idx="26">
                  <c:v>3779.93</c:v>
                </c:pt>
                <c:pt idx="27">
                  <c:v>5649.84</c:v>
                </c:pt>
                <c:pt idx="28">
                  <c:v>11919.769999999999</c:v>
                </c:pt>
                <c:pt idx="29">
                  <c:v>6459.79</c:v>
                </c:pt>
                <c:pt idx="30">
                  <c:v>2649.83</c:v>
                </c:pt>
                <c:pt idx="31">
                  <c:v>6349.83</c:v>
                </c:pt>
                <c:pt idx="32">
                  <c:v>1479.91</c:v>
                </c:pt>
                <c:pt idx="33">
                  <c:v>1149.93</c:v>
                </c:pt>
                <c:pt idx="34">
                  <c:v>5519.8899999999994</c:v>
                </c:pt>
                <c:pt idx="35">
                  <c:v>4189.7700000000004</c:v>
                </c:pt>
                <c:pt idx="36">
                  <c:v>1559.94</c:v>
                </c:pt>
                <c:pt idx="37">
                  <c:v>4199.9399999999996</c:v>
                </c:pt>
                <c:pt idx="38">
                  <c:v>6989.7699999999986</c:v>
                </c:pt>
                <c:pt idx="39">
                  <c:v>5619.869999999999</c:v>
                </c:pt>
                <c:pt idx="40">
                  <c:v>5949.85</c:v>
                </c:pt>
                <c:pt idx="41">
                  <c:v>1749.92</c:v>
                </c:pt>
                <c:pt idx="42">
                  <c:v>479.91999999999996</c:v>
                </c:pt>
                <c:pt idx="43">
                  <c:v>3769.8300000000004</c:v>
                </c:pt>
                <c:pt idx="44">
                  <c:v>4829.8899999999994</c:v>
                </c:pt>
                <c:pt idx="45">
                  <c:v>4309.8099999999995</c:v>
                </c:pt>
                <c:pt idx="46">
                  <c:v>6379.87</c:v>
                </c:pt>
                <c:pt idx="47">
                  <c:v>4789.7900000000009</c:v>
                </c:pt>
                <c:pt idx="48">
                  <c:v>3669.8500000000004</c:v>
                </c:pt>
                <c:pt idx="49">
                  <c:v>239.96</c:v>
                </c:pt>
              </c:numCache>
            </c:numRef>
          </c:val>
          <c:extLst>
            <c:ext xmlns:c16="http://schemas.microsoft.com/office/drawing/2014/chart" uri="{C3380CC4-5D6E-409C-BE32-E72D297353CC}">
              <c16:uniqueId val="{00000000-D72C-4877-BA3E-105D3B3E3A6F}"/>
            </c:ext>
          </c:extLst>
        </c:ser>
        <c:dLbls>
          <c:showLegendKey val="0"/>
          <c:showVal val="1"/>
          <c:showCatName val="0"/>
          <c:showSerName val="0"/>
          <c:showPercent val="0"/>
          <c:showBubbleSize val="0"/>
        </c:dLbls>
        <c:gapWidth val="150"/>
        <c:shape val="box"/>
        <c:axId val="2027836991"/>
        <c:axId val="2115950623"/>
        <c:axId val="0"/>
      </c:bar3DChart>
      <c:catAx>
        <c:axId val="202783699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115950623"/>
        <c:crosses val="autoZero"/>
        <c:auto val="1"/>
        <c:lblAlgn val="ctr"/>
        <c:lblOffset val="100"/>
        <c:noMultiLvlLbl val="0"/>
      </c:catAx>
      <c:valAx>
        <c:axId val="2115950623"/>
        <c:scaling>
          <c:orientation val="minMax"/>
        </c:scaling>
        <c:delete val="1"/>
        <c:axPos val="b"/>
        <c:numFmt formatCode="General" sourceLinked="1"/>
        <c:majorTickMark val="none"/>
        <c:minorTickMark val="none"/>
        <c:tickLblPos val="nextTo"/>
        <c:crossAx val="20278369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[Final_project.xlsx]pivot_table!PivotTable3</c:name>
    <c:fmtId val="9"/>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payment_methos_wise_sales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7030A0"/>
          </a:solidFill>
          <a:ln>
            <a:solidFill>
              <a:schemeClr val="tx1"/>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pivot_table!$K$3</c:f>
              <c:strCache>
                <c:ptCount val="1"/>
                <c:pt idx="0">
                  <c:v>Total</c:v>
                </c:pt>
              </c:strCache>
            </c:strRef>
          </c:tx>
          <c:spPr>
            <a:solidFill>
              <a:srgbClr val="7030A0"/>
            </a:solidFill>
            <a:ln>
              <a:solidFill>
                <a:schemeClr val="tx1"/>
              </a:solid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pivot_table!$J$4:$J$8</c:f>
              <c:strCache>
                <c:ptCount val="4"/>
                <c:pt idx="0">
                  <c:v>Cash</c:v>
                </c:pt>
                <c:pt idx="1">
                  <c:v>Credit Card</c:v>
                </c:pt>
                <c:pt idx="2">
                  <c:v>Debit Card</c:v>
                </c:pt>
                <c:pt idx="3">
                  <c:v>PayPal</c:v>
                </c:pt>
              </c:strCache>
            </c:strRef>
          </c:cat>
          <c:val>
            <c:numRef>
              <c:f>pivot_table!$K$4:$K$8</c:f>
              <c:numCache>
                <c:formatCode>General</c:formatCode>
                <c:ptCount val="4"/>
                <c:pt idx="0">
                  <c:v>57427.790000000023</c:v>
                </c:pt>
                <c:pt idx="1">
                  <c:v>61447.960000000014</c:v>
                </c:pt>
                <c:pt idx="2">
                  <c:v>52118.310000000005</c:v>
                </c:pt>
                <c:pt idx="3">
                  <c:v>58198.409999999996</c:v>
                </c:pt>
              </c:numCache>
            </c:numRef>
          </c:val>
          <c:extLst>
            <c:ext xmlns:c16="http://schemas.microsoft.com/office/drawing/2014/chart" uri="{C3380CC4-5D6E-409C-BE32-E72D297353CC}">
              <c16:uniqueId val="{00000000-6FC4-4890-AC9F-4085541BE9E2}"/>
            </c:ext>
          </c:extLst>
        </c:ser>
        <c:dLbls>
          <c:dLblPos val="outEnd"/>
          <c:showLegendKey val="0"/>
          <c:showVal val="1"/>
          <c:showCatName val="0"/>
          <c:showSerName val="0"/>
          <c:showPercent val="0"/>
          <c:showBubbleSize val="0"/>
        </c:dLbls>
        <c:gapWidth val="115"/>
        <c:overlap val="-20"/>
        <c:axId val="1632550799"/>
        <c:axId val="1632551759"/>
      </c:barChart>
      <c:catAx>
        <c:axId val="1632550799"/>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32551759"/>
        <c:crosses val="autoZero"/>
        <c:auto val="1"/>
        <c:lblAlgn val="ctr"/>
        <c:lblOffset val="100"/>
        <c:noMultiLvlLbl val="0"/>
      </c:catAx>
      <c:valAx>
        <c:axId val="1632551759"/>
        <c:scaling>
          <c:orientation val="minMax"/>
        </c:scaling>
        <c:delete val="1"/>
        <c:axPos val="b"/>
        <c:numFmt formatCode="General" sourceLinked="1"/>
        <c:majorTickMark val="none"/>
        <c:minorTickMark val="none"/>
        <c:tickLblPos val="nextTo"/>
        <c:crossAx val="16325507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[Final_project.xlsx]pivot_table!PivotTable9</c:name>
    <c:fmtId val="31"/>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b="1"/>
              <a:t>Sales_by_Product_ID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solidFill>
              <a:schemeClr val="tx1"/>
            </a:solidFill>
          </a:ln>
          <a:effectLst/>
          <a:sp3d>
            <a:contourClr>
              <a:schemeClr val="tx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6"/>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75000"/>
            </a:schemeClr>
          </a:solidFill>
          <a:ln>
            <a:solidFill>
              <a:schemeClr val="tx1"/>
            </a:solidFill>
          </a:ln>
          <a:effectLst/>
          <a:sp3d>
            <a:contourClr>
              <a:schemeClr val="tx1"/>
            </a:contourClr>
          </a:sp3d>
        </c:spPr>
        <c:dLbl>
          <c:idx val="0"/>
          <c:layout>
            <c:manualLayout>
              <c:x val="2.4804687499999999E-2"/>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6"/>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1.6536458333333334E-2"/>
          <c:y val="0.17431631944444445"/>
          <c:w val="0.96417100694444446"/>
          <c:h val="0.72338576388888887"/>
        </c:manualLayout>
      </c:layout>
      <c:bar3DChart>
        <c:barDir val="col"/>
        <c:grouping val="clustered"/>
        <c:varyColors val="0"/>
        <c:ser>
          <c:idx val="0"/>
          <c:order val="0"/>
          <c:tx>
            <c:strRef>
              <c:f>pivot_table!$AA$3</c:f>
              <c:strCache>
                <c:ptCount val="1"/>
                <c:pt idx="0">
                  <c:v>Total</c:v>
                </c:pt>
              </c:strCache>
            </c:strRef>
          </c:tx>
          <c:spPr>
            <a:solidFill>
              <a:schemeClr val="accent6">
                <a:lumMod val="75000"/>
              </a:schemeClr>
            </a:solidFill>
            <a:ln>
              <a:solidFill>
                <a:schemeClr val="tx1"/>
              </a:solidFill>
            </a:ln>
            <a:effectLst/>
            <a:sp3d>
              <a:contourClr>
                <a:schemeClr val="tx1"/>
              </a:contourClr>
            </a:sp3d>
          </c:spPr>
          <c:invertIfNegative val="0"/>
          <c:dPt>
            <c:idx val="1"/>
            <c:invertIfNegative val="0"/>
            <c:bubble3D val="0"/>
            <c:extLst>
              <c:ext xmlns:c16="http://schemas.microsoft.com/office/drawing/2014/chart" uri="{C3380CC4-5D6E-409C-BE32-E72D297353CC}">
                <c16:uniqueId val="{00000001-4157-4130-B506-01D5402BA44F}"/>
              </c:ext>
            </c:extLst>
          </c:dPt>
          <c:dLbls>
            <c:dLbl>
              <c:idx val="1"/>
              <c:layout>
                <c:manualLayout>
                  <c:x val="2.4804687499999999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157-4130-B506-01D5402BA44F}"/>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6"/>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pivot_table!$Z$4:$Z$14</c:f>
              <c:strCache>
                <c:ptCount val="10"/>
                <c:pt idx="0">
                  <c:v>P001</c:v>
                </c:pt>
                <c:pt idx="1">
                  <c:v>P002</c:v>
                </c:pt>
                <c:pt idx="2">
                  <c:v>P003</c:v>
                </c:pt>
                <c:pt idx="3">
                  <c:v>P004</c:v>
                </c:pt>
                <c:pt idx="4">
                  <c:v>P005</c:v>
                </c:pt>
                <c:pt idx="5">
                  <c:v>P006</c:v>
                </c:pt>
                <c:pt idx="6">
                  <c:v>P007</c:v>
                </c:pt>
                <c:pt idx="7">
                  <c:v>P008</c:v>
                </c:pt>
                <c:pt idx="8">
                  <c:v>P009</c:v>
                </c:pt>
                <c:pt idx="9">
                  <c:v>P010</c:v>
                </c:pt>
              </c:strCache>
            </c:strRef>
          </c:cat>
          <c:val>
            <c:numRef>
              <c:f>pivot_table!$AA$4:$AA$14</c:f>
              <c:numCache>
                <c:formatCode>General</c:formatCode>
                <c:ptCount val="10"/>
                <c:pt idx="0">
                  <c:v>67499.25</c:v>
                </c:pt>
                <c:pt idx="1">
                  <c:v>67199.039999999994</c:v>
                </c:pt>
                <c:pt idx="2">
                  <c:v>7049.5299999999988</c:v>
                </c:pt>
                <c:pt idx="3">
                  <c:v>3119.6099999999992</c:v>
                </c:pt>
                <c:pt idx="4">
                  <c:v>5219.1299999999974</c:v>
                </c:pt>
                <c:pt idx="5">
                  <c:v>10399.479999999998</c:v>
                </c:pt>
                <c:pt idx="6">
                  <c:v>23399.22</c:v>
                </c:pt>
                <c:pt idx="7">
                  <c:v>15298.979999999994</c:v>
                </c:pt>
                <c:pt idx="8">
                  <c:v>21999.119999999999</c:v>
                </c:pt>
                <c:pt idx="9">
                  <c:v>8009.1099999999969</c:v>
                </c:pt>
              </c:numCache>
            </c:numRef>
          </c:val>
          <c:extLst>
            <c:ext xmlns:c16="http://schemas.microsoft.com/office/drawing/2014/chart" uri="{C3380CC4-5D6E-409C-BE32-E72D297353CC}">
              <c16:uniqueId val="{00000000-4157-4130-B506-01D5402BA44F}"/>
            </c:ext>
          </c:extLst>
        </c:ser>
        <c:dLbls>
          <c:showLegendKey val="0"/>
          <c:showVal val="0"/>
          <c:showCatName val="0"/>
          <c:showSerName val="0"/>
          <c:showPercent val="0"/>
          <c:showBubbleSize val="0"/>
        </c:dLbls>
        <c:gapWidth val="150"/>
        <c:shape val="box"/>
        <c:axId val="3525679"/>
        <c:axId val="3526159"/>
        <c:axId val="0"/>
      </c:bar3DChart>
      <c:catAx>
        <c:axId val="352567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crossAx val="3526159"/>
        <c:crosses val="autoZero"/>
        <c:auto val="1"/>
        <c:lblAlgn val="ctr"/>
        <c:lblOffset val="100"/>
        <c:noMultiLvlLbl val="0"/>
      </c:catAx>
      <c:valAx>
        <c:axId val="3526159"/>
        <c:scaling>
          <c:orientation val="minMax"/>
        </c:scaling>
        <c:delete val="1"/>
        <c:axPos val="l"/>
        <c:numFmt formatCode="General" sourceLinked="1"/>
        <c:majorTickMark val="none"/>
        <c:minorTickMark val="none"/>
        <c:tickLblPos val="nextTo"/>
        <c:crossAx val="35256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[Final_project.xlsx]pivot_table!PivotTable4</c:name>
    <c:fmtId val="4"/>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Unit_price _by_Payment_method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1"/>
        <c:dLbl>
          <c:idx val="0"/>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2"/>
        <c:dLbl>
          <c:idx val="0"/>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3"/>
        <c:dLbl>
          <c:idx val="0"/>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4"/>
        <c:dLbl>
          <c:idx val="0"/>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5"/>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6"/>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7"/>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8"/>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9"/>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1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a:sp3d>
            <a:contourClr>
              <a:schemeClr val="tx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a:sp3d>
            <a:contourClr>
              <a:schemeClr val="tx1"/>
            </a:contourClr>
          </a:sp3d>
        </c:spPr>
      </c:pivotFmt>
      <c:pivotFmt>
        <c:idx val="1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a:sp3d>
            <a:contourClr>
              <a:schemeClr val="tx1"/>
            </a:contourClr>
          </a:sp3d>
        </c:spPr>
      </c:pivotFmt>
      <c:pivotFmt>
        <c:idx val="1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a:sp3d>
            <a:contourClr>
              <a:schemeClr val="tx1"/>
            </a:contourClr>
          </a:sp3d>
        </c:spPr>
      </c:pivotFmt>
      <c:pivotFmt>
        <c:idx val="1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a:sp3d>
            <a:contourClr>
              <a:schemeClr val="tx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pivot_table!$H$3</c:f>
              <c:strCache>
                <c:ptCount val="1"/>
                <c:pt idx="0">
                  <c:v>Total</c:v>
                </c:pt>
              </c:strCache>
            </c:strRef>
          </c:tx>
          <c:spPr>
            <a:ln>
              <a:solidFill>
                <a:schemeClr val="tx1"/>
              </a:solidFill>
            </a:ln>
          </c:spPr>
          <c:dPt>
            <c:idx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a:sp3d>
                <a:contourClr>
                  <a:schemeClr val="tx1"/>
                </a:contourClr>
              </a:sp3d>
            </c:spPr>
            <c:extLst>
              <c:ext xmlns:c16="http://schemas.microsoft.com/office/drawing/2014/chart" uri="{C3380CC4-5D6E-409C-BE32-E72D297353CC}">
                <c16:uniqueId val="{00000001-F2F2-40D9-AF53-E038D98DC686}"/>
              </c:ext>
            </c:extLst>
          </c:dPt>
          <c:dPt>
            <c:idx val="1"/>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a:sp3d>
                <a:contourClr>
                  <a:schemeClr val="tx1"/>
                </a:contourClr>
              </a:sp3d>
            </c:spPr>
            <c:extLst>
              <c:ext xmlns:c16="http://schemas.microsoft.com/office/drawing/2014/chart" uri="{C3380CC4-5D6E-409C-BE32-E72D297353CC}">
                <c16:uniqueId val="{00000003-F2F2-40D9-AF53-E038D98DC686}"/>
              </c:ext>
            </c:extLst>
          </c:dPt>
          <c:dPt>
            <c:idx val="2"/>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a:sp3d>
                <a:contourClr>
                  <a:schemeClr val="tx1"/>
                </a:contourClr>
              </a:sp3d>
            </c:spPr>
            <c:extLst>
              <c:ext xmlns:c16="http://schemas.microsoft.com/office/drawing/2014/chart" uri="{C3380CC4-5D6E-409C-BE32-E72D297353CC}">
                <c16:uniqueId val="{00000005-F2F2-40D9-AF53-E038D98DC686}"/>
              </c:ext>
            </c:extLst>
          </c:dPt>
          <c:dPt>
            <c:idx val="3"/>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a:sp3d>
                <a:contourClr>
                  <a:schemeClr val="tx1"/>
                </a:contourClr>
              </a:sp3d>
            </c:spPr>
            <c:extLst>
              <c:ext xmlns:c16="http://schemas.microsoft.com/office/drawing/2014/chart" uri="{C3380CC4-5D6E-409C-BE32-E72D297353CC}">
                <c16:uniqueId val="{00000007-F2F2-40D9-AF53-E038D98DC68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pivot_table!$G$4:$G$8</c:f>
              <c:strCache>
                <c:ptCount val="4"/>
                <c:pt idx="0">
                  <c:v>Cash</c:v>
                </c:pt>
                <c:pt idx="1">
                  <c:v>Credit Card</c:v>
                </c:pt>
                <c:pt idx="2">
                  <c:v>Debit Card</c:v>
                </c:pt>
                <c:pt idx="3">
                  <c:v>PayPal</c:v>
                </c:pt>
              </c:strCache>
            </c:strRef>
          </c:cat>
          <c:val>
            <c:numRef>
              <c:f>pivot_table!$H$4:$H$8</c:f>
              <c:numCache>
                <c:formatCode>General</c:formatCode>
                <c:ptCount val="4"/>
                <c:pt idx="0">
                  <c:v>19929.240000000009</c:v>
                </c:pt>
                <c:pt idx="1">
                  <c:v>20029.320000000018</c:v>
                </c:pt>
                <c:pt idx="2">
                  <c:v>15349.459999999992</c:v>
                </c:pt>
                <c:pt idx="3">
                  <c:v>18859.48</c:v>
                </c:pt>
              </c:numCache>
            </c:numRef>
          </c:val>
          <c:extLst>
            <c:ext xmlns:c16="http://schemas.microsoft.com/office/drawing/2014/chart" uri="{C3380CC4-5D6E-409C-BE32-E72D297353CC}">
              <c16:uniqueId val="{00000008-F2F2-40D9-AF53-E038D98DC686}"/>
            </c:ext>
          </c:extLst>
        </c:ser>
        <c:dLbls>
          <c:showLegendKey val="0"/>
          <c:showVal val="0"/>
          <c:showCatName val="1"/>
          <c:showSerName val="0"/>
          <c:showPercent val="1"/>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[Final_project.xlsx]pivot_table!PivotTable2</c:name>
    <c:fmtId val="3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Unit_price_by_Region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50000"/>
            </a:schemeClr>
          </a:solidFill>
          <a:ln>
            <a:solidFill>
              <a:schemeClr val="tx1"/>
            </a:solidFill>
          </a:ln>
          <a:effectLst/>
        </c:spPr>
        <c:marker>
          <c:symbol val="none"/>
        </c:marker>
        <c:dLbl>
          <c:idx val="0"/>
          <c:spPr>
            <a:solidFill>
              <a:srgbClr val="FFC000"/>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70C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pivot_table!$E$3</c:f>
              <c:strCache>
                <c:ptCount val="1"/>
                <c:pt idx="0">
                  <c:v>Total</c:v>
                </c:pt>
              </c:strCache>
            </c:strRef>
          </c:tx>
          <c:spPr>
            <a:solidFill>
              <a:schemeClr val="accent5">
                <a:lumMod val="50000"/>
              </a:schemeClr>
            </a:solidFill>
            <a:ln>
              <a:solidFill>
                <a:schemeClr val="tx1"/>
              </a:solidFill>
            </a:ln>
            <a:effectLst/>
          </c:spPr>
          <c:invertIfNegative val="0"/>
          <c:dLbls>
            <c:spPr>
              <a:solidFill>
                <a:srgbClr val="FFC000"/>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70C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pivot_table!$D$4:$D$9</c:f>
              <c:strCache>
                <c:ptCount val="5"/>
                <c:pt idx="0">
                  <c:v>Central</c:v>
                </c:pt>
                <c:pt idx="1">
                  <c:v>East</c:v>
                </c:pt>
                <c:pt idx="2">
                  <c:v>North</c:v>
                </c:pt>
                <c:pt idx="3">
                  <c:v>South</c:v>
                </c:pt>
                <c:pt idx="4">
                  <c:v>West</c:v>
                </c:pt>
              </c:strCache>
            </c:strRef>
          </c:cat>
          <c:val>
            <c:numRef>
              <c:f>pivot_table!$E$4:$E$9</c:f>
              <c:numCache>
                <c:formatCode>General</c:formatCode>
                <c:ptCount val="5"/>
                <c:pt idx="0">
                  <c:v>14219.459999999992</c:v>
                </c:pt>
                <c:pt idx="1">
                  <c:v>16569.519999999997</c:v>
                </c:pt>
                <c:pt idx="2">
                  <c:v>19749.41</c:v>
                </c:pt>
                <c:pt idx="3">
                  <c:v>10189.579999999994</c:v>
                </c:pt>
                <c:pt idx="4">
                  <c:v>13439.529999999992</c:v>
                </c:pt>
              </c:numCache>
            </c:numRef>
          </c:val>
          <c:extLst>
            <c:ext xmlns:c16="http://schemas.microsoft.com/office/drawing/2014/chart" uri="{C3380CC4-5D6E-409C-BE32-E72D297353CC}">
              <c16:uniqueId val="{00000000-9114-4DCD-88DF-13FFF1F9E59B}"/>
            </c:ext>
          </c:extLst>
        </c:ser>
        <c:dLbls>
          <c:dLblPos val="ctr"/>
          <c:showLegendKey val="0"/>
          <c:showVal val="1"/>
          <c:showCatName val="0"/>
          <c:showSerName val="0"/>
          <c:showPercent val="0"/>
          <c:showBubbleSize val="0"/>
        </c:dLbls>
        <c:gapWidth val="150"/>
        <c:overlap val="100"/>
        <c:axId val="2030175663"/>
        <c:axId val="2030172783"/>
      </c:barChart>
      <c:catAx>
        <c:axId val="2030175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30172783"/>
        <c:crosses val="autoZero"/>
        <c:auto val="1"/>
        <c:lblAlgn val="ctr"/>
        <c:lblOffset val="100"/>
        <c:noMultiLvlLbl val="0"/>
      </c:catAx>
      <c:valAx>
        <c:axId val="2030172783"/>
        <c:scaling>
          <c:orientation val="minMax"/>
          <c:max val="20000"/>
          <c:min val="4000"/>
        </c:scaling>
        <c:delete val="1"/>
        <c:axPos val="l"/>
        <c:numFmt formatCode="General" sourceLinked="1"/>
        <c:majorTickMark val="none"/>
        <c:minorTickMark val="none"/>
        <c:tickLblPos val="nextTo"/>
        <c:crossAx val="20301756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[Final_project.xlsx]pivot_table!PivotTable20</c:name>
    <c:fmtId val="26"/>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b="1"/>
              <a:t>Total_Sales_as_per_Annum</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0000"/>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pivot_table!$BH$3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0000"/>
                    </a:solidFill>
                    <a:latin typeface="+mn-lt"/>
                    <a:ea typeface="+mn-ea"/>
                    <a:cs typeface="+mn-cs"/>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rgbClr val="FF0000"/>
                </a:solidFill>
              </a:ln>
              <a:effectLst/>
            </c:spPr>
            <c:trendlineType val="linear"/>
            <c:dispRSqr val="0"/>
            <c:dispEq val="0"/>
          </c:trendline>
          <c:cat>
            <c:strRef>
              <c:f>pivot_table!$BG$4:$BG$8</c:f>
              <c:strCache>
                <c:ptCount val="4"/>
                <c:pt idx="0">
                  <c:v>2021</c:v>
                </c:pt>
                <c:pt idx="1">
                  <c:v>2022</c:v>
                </c:pt>
                <c:pt idx="2">
                  <c:v>2023</c:v>
                </c:pt>
                <c:pt idx="3">
                  <c:v>2024</c:v>
                </c:pt>
              </c:strCache>
            </c:strRef>
          </c:cat>
          <c:val>
            <c:numRef>
              <c:f>pivot_table!$BH$4:$BH$8</c:f>
              <c:numCache>
                <c:formatCode>General</c:formatCode>
                <c:ptCount val="4"/>
                <c:pt idx="0">
                  <c:v>44668.33</c:v>
                </c:pt>
                <c:pt idx="1">
                  <c:v>81817.279999999984</c:v>
                </c:pt>
                <c:pt idx="2">
                  <c:v>77267.520000000033</c:v>
                </c:pt>
                <c:pt idx="3">
                  <c:v>25439.340000000004</c:v>
                </c:pt>
              </c:numCache>
            </c:numRef>
          </c:val>
          <c:smooth val="1"/>
          <c:extLst>
            <c:ext xmlns:c16="http://schemas.microsoft.com/office/drawing/2014/chart" uri="{C3380CC4-5D6E-409C-BE32-E72D297353CC}">
              <c16:uniqueId val="{00000000-DD17-477A-89B6-448B3B87A4E4}"/>
            </c:ext>
          </c:extLst>
        </c:ser>
        <c:dLbls>
          <c:dLblPos val="t"/>
          <c:showLegendKey val="0"/>
          <c:showVal val="1"/>
          <c:showCatName val="0"/>
          <c:showSerName val="0"/>
          <c:showPercent val="0"/>
          <c:showBubbleSize val="0"/>
        </c:dLbls>
        <c:marker val="1"/>
        <c:smooth val="0"/>
        <c:axId val="2023234079"/>
        <c:axId val="2023235039"/>
      </c:lineChart>
      <c:catAx>
        <c:axId val="2023234079"/>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23235039"/>
        <c:crosses val="autoZero"/>
        <c:auto val="1"/>
        <c:lblAlgn val="ctr"/>
        <c:lblOffset val="100"/>
        <c:noMultiLvlLbl val="0"/>
      </c:catAx>
      <c:valAx>
        <c:axId val="2023235039"/>
        <c:scaling>
          <c:orientation val="minMax"/>
          <c:min val="20000"/>
        </c:scaling>
        <c:delete val="1"/>
        <c:axPos val="l"/>
        <c:numFmt formatCode="General" sourceLinked="1"/>
        <c:majorTickMark val="none"/>
        <c:minorTickMark val="none"/>
        <c:tickLblPos val="nextTo"/>
        <c:crossAx val="20232340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[Final_project.xlsx]pivot_table!PivotTable12</c:name>
    <c:fmtId val="14"/>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b="1"/>
              <a:t>Customer_wise_Sales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solidFill>
              <a:schemeClr val="tx1"/>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pivot_table!$AJ$3</c:f>
              <c:strCache>
                <c:ptCount val="1"/>
                <c:pt idx="0">
                  <c:v>Total</c:v>
                </c:pt>
              </c:strCache>
            </c:strRef>
          </c:tx>
          <c:spPr>
            <a:solidFill>
              <a:schemeClr val="accent6"/>
            </a:solidFill>
            <a:ln>
              <a:solidFill>
                <a:schemeClr val="tx1"/>
              </a:solidFill>
            </a:ln>
            <a:effectLst>
              <a:outerShdw blurRad="57150" dist="19050" dir="5400000" algn="ctr" rotWithShape="0">
                <a:srgbClr val="000000">
                  <a:alpha val="63000"/>
                </a:srgbClr>
              </a:outerShdw>
            </a:effectLst>
          </c:spPr>
          <c:invertIfNegative val="0"/>
          <c:cat>
            <c:strRef>
              <c:f>pivot_table!$AI$4:$AI$54</c:f>
              <c:strCache>
                <c:ptCount val="50"/>
                <c:pt idx="0">
                  <c:v>Arthur Edwards</c:v>
                </c:pt>
                <c:pt idx="1">
                  <c:v>Barbara Young</c:v>
                </c:pt>
                <c:pt idx="2">
                  <c:v>Betty Campbell</c:v>
                </c:pt>
                <c:pt idx="3">
                  <c:v>Carol Evans</c:v>
                </c:pt>
                <c:pt idx="4">
                  <c:v>Charles Allen</c:v>
                </c:pt>
                <c:pt idx="5">
                  <c:v>Cynthia Price</c:v>
                </c:pt>
                <c:pt idx="6">
                  <c:v>Daniel King</c:v>
                </c:pt>
                <c:pt idx="7">
                  <c:v>David Martinez</c:v>
                </c:pt>
                <c:pt idx="8">
                  <c:v>Dennis Gray</c:v>
                </c:pt>
                <c:pt idx="9">
                  <c:v>Dorothy Nelson</c:v>
                </c:pt>
                <c:pt idx="10">
                  <c:v>Douglas Watson</c:v>
                </c:pt>
                <c:pt idx="11">
                  <c:v>Edward Mitchell</c:v>
                </c:pt>
                <c:pt idx="12">
                  <c:v>Elizabeth Hall</c:v>
                </c:pt>
                <c:pt idx="13">
                  <c:v>Emma Wilson</c:v>
                </c:pt>
                <c:pt idx="14">
                  <c:v>Frank Torres</c:v>
                </c:pt>
                <c:pt idx="15">
                  <c:v>George Adams</c:v>
                </c:pt>
                <c:pt idx="16">
                  <c:v>Gerald Murphy</c:v>
                </c:pt>
                <c:pt idx="17">
                  <c:v>Harry Morgan</c:v>
                </c:pt>
                <c:pt idx="18">
                  <c:v>Helen Roberts</c:v>
                </c:pt>
                <c:pt idx="19">
                  <c:v>James Johnson</c:v>
                </c:pt>
                <c:pt idx="20">
                  <c:v>Jennifer Taylor</c:v>
                </c:pt>
                <c:pt idx="21">
                  <c:v>John Smith</c:v>
                </c:pt>
                <c:pt idx="22">
                  <c:v>Joseph Jackson</c:v>
                </c:pt>
                <c:pt idx="23">
                  <c:v>Julie Foster</c:v>
                </c:pt>
                <c:pt idx="24">
                  <c:v>Karen Hill</c:v>
                </c:pt>
                <c:pt idx="25">
                  <c:v>Kathleen Bennett</c:v>
                </c:pt>
                <c:pt idx="26">
                  <c:v>Kevin Scott</c:v>
                </c:pt>
                <c:pt idx="27">
                  <c:v>Lawrence Reed</c:v>
                </c:pt>
                <c:pt idx="28">
                  <c:v>Linda Martin</c:v>
                </c:pt>
                <c:pt idx="29">
                  <c:v>Lisa Anderson</c:v>
                </c:pt>
                <c:pt idx="30">
                  <c:v>Margaret Wright</c:v>
                </c:pt>
                <c:pt idx="31">
                  <c:v>Maria Garcia</c:v>
                </c:pt>
                <c:pt idx="32">
                  <c:v>Mark Carter</c:v>
                </c:pt>
                <c:pt idx="33">
                  <c:v>Michael Brown</c:v>
                </c:pt>
                <c:pt idx="34">
                  <c:v>Michelle Rogers</c:v>
                </c:pt>
                <c:pt idx="35">
                  <c:v>Nancy Collins</c:v>
                </c:pt>
                <c:pt idx="36">
                  <c:v>Patricia Moore</c:v>
                </c:pt>
                <c:pt idx="37">
                  <c:v>Paul Baker</c:v>
                </c:pt>
                <c:pt idx="38">
                  <c:v>Peter Richardson</c:v>
                </c:pt>
                <c:pt idx="39">
                  <c:v>Raymond Ross</c:v>
                </c:pt>
                <c:pt idx="40">
                  <c:v>Richard Lee</c:v>
                </c:pt>
                <c:pt idx="41">
                  <c:v>Robert Thomas</c:v>
                </c:pt>
                <c:pt idx="42">
                  <c:v>Ruth Brooks</c:v>
                </c:pt>
                <c:pt idx="43">
                  <c:v>Sandra Phillips</c:v>
                </c:pt>
                <c:pt idx="44">
                  <c:v>Sarah Davis</c:v>
                </c:pt>
                <c:pt idx="45">
                  <c:v>Sharon Butler</c:v>
                </c:pt>
                <c:pt idx="46">
                  <c:v>Steven Turner</c:v>
                </c:pt>
                <c:pt idx="47">
                  <c:v>Susan Green</c:v>
                </c:pt>
                <c:pt idx="48">
                  <c:v>Virginia Sanders</c:v>
                </c:pt>
                <c:pt idx="49">
                  <c:v>William White</c:v>
                </c:pt>
              </c:strCache>
            </c:strRef>
          </c:cat>
          <c:val>
            <c:numRef>
              <c:f>pivot_table!$AJ$4:$AJ$54</c:f>
              <c:numCache>
                <c:formatCode>General</c:formatCode>
                <c:ptCount val="50"/>
                <c:pt idx="0">
                  <c:v>1559.94</c:v>
                </c:pt>
                <c:pt idx="1">
                  <c:v>10649.8</c:v>
                </c:pt>
                <c:pt idx="2">
                  <c:v>5649.84</c:v>
                </c:pt>
                <c:pt idx="3">
                  <c:v>1149.93</c:v>
                </c:pt>
                <c:pt idx="4">
                  <c:v>5089.7300000000005</c:v>
                </c:pt>
                <c:pt idx="5">
                  <c:v>3769.8300000000004</c:v>
                </c:pt>
                <c:pt idx="6">
                  <c:v>7309.7999999999993</c:v>
                </c:pt>
                <c:pt idx="7">
                  <c:v>1809.84</c:v>
                </c:pt>
                <c:pt idx="8">
                  <c:v>479.91999999999996</c:v>
                </c:pt>
                <c:pt idx="9">
                  <c:v>8269.7900000000009</c:v>
                </c:pt>
                <c:pt idx="10">
                  <c:v>4829.8899999999994</c:v>
                </c:pt>
                <c:pt idx="11">
                  <c:v>11919.769999999999</c:v>
                </c:pt>
                <c:pt idx="12">
                  <c:v>3649.8599999999997</c:v>
                </c:pt>
                <c:pt idx="13">
                  <c:v>1229.8800000000001</c:v>
                </c:pt>
                <c:pt idx="14">
                  <c:v>1479.91</c:v>
                </c:pt>
                <c:pt idx="15">
                  <c:v>3779.93</c:v>
                </c:pt>
                <c:pt idx="16">
                  <c:v>6379.87</c:v>
                </c:pt>
                <c:pt idx="17">
                  <c:v>5519.8899999999994</c:v>
                </c:pt>
                <c:pt idx="18">
                  <c:v>6459.79</c:v>
                </c:pt>
                <c:pt idx="19">
                  <c:v>179.97</c:v>
                </c:pt>
                <c:pt idx="20">
                  <c:v>4739.8500000000004</c:v>
                </c:pt>
                <c:pt idx="21">
                  <c:v>599.96</c:v>
                </c:pt>
                <c:pt idx="22">
                  <c:v>6949.84</c:v>
                </c:pt>
                <c:pt idx="23">
                  <c:v>239.96</c:v>
                </c:pt>
                <c:pt idx="24">
                  <c:v>8009.7699999999995</c:v>
                </c:pt>
                <c:pt idx="25">
                  <c:v>4309.8099999999995</c:v>
                </c:pt>
                <c:pt idx="26">
                  <c:v>3259.87</c:v>
                </c:pt>
                <c:pt idx="27">
                  <c:v>6989.7699999999986</c:v>
                </c:pt>
                <c:pt idx="28">
                  <c:v>1289.9000000000001</c:v>
                </c:pt>
                <c:pt idx="29">
                  <c:v>2039.8000000000002</c:v>
                </c:pt>
                <c:pt idx="30">
                  <c:v>2099.88</c:v>
                </c:pt>
                <c:pt idx="31">
                  <c:v>1909.93</c:v>
                </c:pt>
                <c:pt idx="32">
                  <c:v>15659.65</c:v>
                </c:pt>
                <c:pt idx="33">
                  <c:v>6169.7400000000007</c:v>
                </c:pt>
                <c:pt idx="34">
                  <c:v>4199.9399999999996</c:v>
                </c:pt>
                <c:pt idx="35">
                  <c:v>4189.7700000000004</c:v>
                </c:pt>
                <c:pt idx="36">
                  <c:v>9799.73</c:v>
                </c:pt>
                <c:pt idx="37">
                  <c:v>8309.739999999998</c:v>
                </c:pt>
                <c:pt idx="38">
                  <c:v>5949.85</c:v>
                </c:pt>
                <c:pt idx="39">
                  <c:v>3669.8500000000004</c:v>
                </c:pt>
                <c:pt idx="40">
                  <c:v>739.93000000000006</c:v>
                </c:pt>
                <c:pt idx="41">
                  <c:v>3509.8999999999996</c:v>
                </c:pt>
                <c:pt idx="42">
                  <c:v>1749.92</c:v>
                </c:pt>
                <c:pt idx="43">
                  <c:v>6349.83</c:v>
                </c:pt>
                <c:pt idx="44">
                  <c:v>5499.8099999999995</c:v>
                </c:pt>
                <c:pt idx="45">
                  <c:v>5619.869999999999</c:v>
                </c:pt>
                <c:pt idx="46">
                  <c:v>2649.83</c:v>
                </c:pt>
                <c:pt idx="47">
                  <c:v>1979.89</c:v>
                </c:pt>
                <c:pt idx="48">
                  <c:v>4789.7900000000009</c:v>
                </c:pt>
                <c:pt idx="49">
                  <c:v>4749.91</c:v>
                </c:pt>
              </c:numCache>
            </c:numRef>
          </c:val>
          <c:extLst>
            <c:ext xmlns:c16="http://schemas.microsoft.com/office/drawing/2014/chart" uri="{C3380CC4-5D6E-409C-BE32-E72D297353CC}">
              <c16:uniqueId val="{00000000-71DB-477E-A759-1B9243653405}"/>
            </c:ext>
          </c:extLst>
        </c:ser>
        <c:dLbls>
          <c:showLegendKey val="0"/>
          <c:showVal val="0"/>
          <c:showCatName val="0"/>
          <c:showSerName val="0"/>
          <c:showPercent val="0"/>
          <c:showBubbleSize val="0"/>
        </c:dLbls>
        <c:gapWidth val="150"/>
        <c:overlap val="100"/>
        <c:axId val="2100796367"/>
        <c:axId val="2100794927"/>
      </c:barChart>
      <c:catAx>
        <c:axId val="2100796367"/>
        <c:scaling>
          <c:orientation val="minMax"/>
        </c:scaling>
        <c:delete val="0"/>
        <c:axPos val="l"/>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100794927"/>
        <c:crosses val="autoZero"/>
        <c:auto val="1"/>
        <c:lblAlgn val="ctr"/>
        <c:lblOffset val="100"/>
        <c:noMultiLvlLbl val="0"/>
      </c:catAx>
      <c:valAx>
        <c:axId val="2100794927"/>
        <c:scaling>
          <c:orientation val="minMax"/>
          <c:max val="16000"/>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100796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[Final_project.xlsx]pivot_table!PivotTable14</c:name>
    <c:fmtId val="3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Customer_ID_wise_Quantity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00000"/>
          </a:solidFill>
          <a:ln>
            <a:solidFill>
              <a:schemeClr val="tx1"/>
            </a:solidFill>
          </a:ln>
          <a:effectLst/>
          <a:sp3d>
            <a:contourClr>
              <a:schemeClr val="tx1"/>
            </a:contourClr>
          </a:sp3d>
        </c:spPr>
        <c:marker>
          <c:symbol val="none"/>
        </c:marker>
        <c:dLbl>
          <c:idx val="0"/>
          <c:spPr>
            <a:solidFill>
              <a:srgbClr val="FFC000"/>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B0F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pivot_table!$AP$3</c:f>
              <c:strCache>
                <c:ptCount val="1"/>
                <c:pt idx="0">
                  <c:v>Total</c:v>
                </c:pt>
              </c:strCache>
            </c:strRef>
          </c:tx>
          <c:spPr>
            <a:solidFill>
              <a:srgbClr val="C00000"/>
            </a:solidFill>
            <a:ln>
              <a:solidFill>
                <a:schemeClr val="tx1"/>
              </a:solidFill>
            </a:ln>
            <a:effectLst/>
            <a:sp3d>
              <a:contourClr>
                <a:schemeClr val="tx1"/>
              </a:contourClr>
            </a:sp3d>
          </c:spPr>
          <c:invertIfNegative val="0"/>
          <c:dLbls>
            <c:spPr>
              <a:solidFill>
                <a:srgbClr val="FFC000"/>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B0F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pivot_table!$AO$4:$AO$54</c:f>
              <c:strCache>
                <c:ptCount val="50"/>
                <c:pt idx="0">
                  <c:v>CUST001</c:v>
                </c:pt>
                <c:pt idx="1">
                  <c:v>CUST002</c:v>
                </c:pt>
                <c:pt idx="2">
                  <c:v>CUST003</c:v>
                </c:pt>
                <c:pt idx="3">
                  <c:v>CUST004</c:v>
                </c:pt>
                <c:pt idx="4">
                  <c:v>CUST005</c:v>
                </c:pt>
                <c:pt idx="5">
                  <c:v>CUST006</c:v>
                </c:pt>
                <c:pt idx="6">
                  <c:v>CUST007</c:v>
                </c:pt>
                <c:pt idx="7">
                  <c:v>CUST008</c:v>
                </c:pt>
                <c:pt idx="8">
                  <c:v>CUST009</c:v>
                </c:pt>
                <c:pt idx="9">
                  <c:v>CUST010</c:v>
                </c:pt>
                <c:pt idx="10">
                  <c:v>CUST011</c:v>
                </c:pt>
                <c:pt idx="11">
                  <c:v>CUST012</c:v>
                </c:pt>
                <c:pt idx="12">
                  <c:v>CUST013</c:v>
                </c:pt>
                <c:pt idx="13">
                  <c:v>CUST014</c:v>
                </c:pt>
                <c:pt idx="14">
                  <c:v>CUST015</c:v>
                </c:pt>
                <c:pt idx="15">
                  <c:v>CUST016</c:v>
                </c:pt>
                <c:pt idx="16">
                  <c:v>CUST017</c:v>
                </c:pt>
                <c:pt idx="17">
                  <c:v>CUST018</c:v>
                </c:pt>
                <c:pt idx="18">
                  <c:v>CUST019</c:v>
                </c:pt>
                <c:pt idx="19">
                  <c:v>CUST020</c:v>
                </c:pt>
                <c:pt idx="20">
                  <c:v>CUST021</c:v>
                </c:pt>
                <c:pt idx="21">
                  <c:v>CUST022</c:v>
                </c:pt>
                <c:pt idx="22">
                  <c:v>CUST023</c:v>
                </c:pt>
                <c:pt idx="23">
                  <c:v>CUST024</c:v>
                </c:pt>
                <c:pt idx="24">
                  <c:v>CUST025</c:v>
                </c:pt>
                <c:pt idx="25">
                  <c:v>CUST026</c:v>
                </c:pt>
                <c:pt idx="26">
                  <c:v>CUST027</c:v>
                </c:pt>
                <c:pt idx="27">
                  <c:v>CUST028</c:v>
                </c:pt>
                <c:pt idx="28">
                  <c:v>CUST029</c:v>
                </c:pt>
                <c:pt idx="29">
                  <c:v>CUST030</c:v>
                </c:pt>
                <c:pt idx="30">
                  <c:v>CUST031</c:v>
                </c:pt>
                <c:pt idx="31">
                  <c:v>CUST032</c:v>
                </c:pt>
                <c:pt idx="32">
                  <c:v>CUST033</c:v>
                </c:pt>
                <c:pt idx="33">
                  <c:v>CUST034</c:v>
                </c:pt>
                <c:pt idx="34">
                  <c:v>CUST035</c:v>
                </c:pt>
                <c:pt idx="35">
                  <c:v>CUST036</c:v>
                </c:pt>
                <c:pt idx="36">
                  <c:v>CUST037</c:v>
                </c:pt>
                <c:pt idx="37">
                  <c:v>CUST038</c:v>
                </c:pt>
                <c:pt idx="38">
                  <c:v>CUST039</c:v>
                </c:pt>
                <c:pt idx="39">
                  <c:v>CUST040</c:v>
                </c:pt>
                <c:pt idx="40">
                  <c:v>CUST041</c:v>
                </c:pt>
                <c:pt idx="41">
                  <c:v>CUST042</c:v>
                </c:pt>
                <c:pt idx="42">
                  <c:v>CUST043</c:v>
                </c:pt>
                <c:pt idx="43">
                  <c:v>CUST044</c:v>
                </c:pt>
                <c:pt idx="44">
                  <c:v>CUST045</c:v>
                </c:pt>
                <c:pt idx="45">
                  <c:v>CUST046</c:v>
                </c:pt>
                <c:pt idx="46">
                  <c:v>CUST047</c:v>
                </c:pt>
                <c:pt idx="47">
                  <c:v>CUST048</c:v>
                </c:pt>
                <c:pt idx="48">
                  <c:v>CUST049</c:v>
                </c:pt>
                <c:pt idx="49">
                  <c:v>CUST050</c:v>
                </c:pt>
              </c:strCache>
            </c:strRef>
          </c:cat>
          <c:val>
            <c:numRef>
              <c:f>pivot_table!$AP$4:$AP$54</c:f>
              <c:numCache>
                <c:formatCode>General</c:formatCode>
                <c:ptCount val="50"/>
                <c:pt idx="0">
                  <c:v>4</c:v>
                </c:pt>
                <c:pt idx="1">
                  <c:v>12</c:v>
                </c:pt>
                <c:pt idx="2">
                  <c:v>26</c:v>
                </c:pt>
                <c:pt idx="3">
                  <c:v>19</c:v>
                </c:pt>
                <c:pt idx="4">
                  <c:v>3</c:v>
                </c:pt>
                <c:pt idx="5">
                  <c:v>20</c:v>
                </c:pt>
                <c:pt idx="6">
                  <c:v>16</c:v>
                </c:pt>
                <c:pt idx="7">
                  <c:v>15</c:v>
                </c:pt>
                <c:pt idx="8">
                  <c:v>10</c:v>
                </c:pt>
                <c:pt idx="9">
                  <c:v>7</c:v>
                </c:pt>
                <c:pt idx="10">
                  <c:v>9</c:v>
                </c:pt>
                <c:pt idx="11">
                  <c:v>27</c:v>
                </c:pt>
                <c:pt idx="12">
                  <c:v>16</c:v>
                </c:pt>
                <c:pt idx="13">
                  <c:v>10</c:v>
                </c:pt>
                <c:pt idx="14">
                  <c:v>7</c:v>
                </c:pt>
                <c:pt idx="15">
                  <c:v>14</c:v>
                </c:pt>
                <c:pt idx="16">
                  <c:v>27</c:v>
                </c:pt>
                <c:pt idx="17">
                  <c:v>20</c:v>
                </c:pt>
                <c:pt idx="18">
                  <c:v>20</c:v>
                </c:pt>
                <c:pt idx="19">
                  <c:v>12</c:v>
                </c:pt>
                <c:pt idx="20">
                  <c:v>13</c:v>
                </c:pt>
                <c:pt idx="21">
                  <c:v>11</c:v>
                </c:pt>
                <c:pt idx="22">
                  <c:v>26</c:v>
                </c:pt>
                <c:pt idx="23">
                  <c:v>21</c:v>
                </c:pt>
                <c:pt idx="24">
                  <c:v>35</c:v>
                </c:pt>
                <c:pt idx="25">
                  <c:v>23</c:v>
                </c:pt>
                <c:pt idx="26">
                  <c:v>7</c:v>
                </c:pt>
                <c:pt idx="27">
                  <c:v>16</c:v>
                </c:pt>
                <c:pt idx="28">
                  <c:v>23</c:v>
                </c:pt>
                <c:pt idx="29">
                  <c:v>21</c:v>
                </c:pt>
                <c:pt idx="30">
                  <c:v>17</c:v>
                </c:pt>
                <c:pt idx="31">
                  <c:v>17</c:v>
                </c:pt>
                <c:pt idx="32">
                  <c:v>9</c:v>
                </c:pt>
                <c:pt idx="33">
                  <c:v>7</c:v>
                </c:pt>
                <c:pt idx="34">
                  <c:v>11</c:v>
                </c:pt>
                <c:pt idx="35">
                  <c:v>23</c:v>
                </c:pt>
                <c:pt idx="36">
                  <c:v>6</c:v>
                </c:pt>
                <c:pt idx="37">
                  <c:v>6</c:v>
                </c:pt>
                <c:pt idx="38">
                  <c:v>23</c:v>
                </c:pt>
                <c:pt idx="39">
                  <c:v>13</c:v>
                </c:pt>
                <c:pt idx="40">
                  <c:v>15</c:v>
                </c:pt>
                <c:pt idx="41">
                  <c:v>8</c:v>
                </c:pt>
                <c:pt idx="42">
                  <c:v>8</c:v>
                </c:pt>
                <c:pt idx="43">
                  <c:v>17</c:v>
                </c:pt>
                <c:pt idx="44">
                  <c:v>11</c:v>
                </c:pt>
                <c:pt idx="45">
                  <c:v>19</c:v>
                </c:pt>
                <c:pt idx="46">
                  <c:v>13</c:v>
                </c:pt>
                <c:pt idx="47">
                  <c:v>21</c:v>
                </c:pt>
                <c:pt idx="48">
                  <c:v>15</c:v>
                </c:pt>
                <c:pt idx="49">
                  <c:v>4</c:v>
                </c:pt>
              </c:numCache>
            </c:numRef>
          </c:val>
          <c:extLst>
            <c:ext xmlns:c16="http://schemas.microsoft.com/office/drawing/2014/chart" uri="{C3380CC4-5D6E-409C-BE32-E72D297353CC}">
              <c16:uniqueId val="{00000000-1E2A-4D30-B6FC-C33585450BF1}"/>
            </c:ext>
          </c:extLst>
        </c:ser>
        <c:dLbls>
          <c:showLegendKey val="0"/>
          <c:showVal val="1"/>
          <c:showCatName val="0"/>
          <c:showSerName val="0"/>
          <c:showPercent val="0"/>
          <c:showBubbleSize val="0"/>
        </c:dLbls>
        <c:gapWidth val="150"/>
        <c:shape val="box"/>
        <c:axId val="2029058847"/>
        <c:axId val="126050431"/>
        <c:axId val="0"/>
      </c:bar3DChart>
      <c:catAx>
        <c:axId val="202905884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26050431"/>
        <c:crosses val="autoZero"/>
        <c:auto val="1"/>
        <c:lblAlgn val="ctr"/>
        <c:lblOffset val="100"/>
        <c:noMultiLvlLbl val="0"/>
      </c:catAx>
      <c:valAx>
        <c:axId val="126050431"/>
        <c:scaling>
          <c:orientation val="minMax"/>
        </c:scaling>
        <c:delete val="1"/>
        <c:axPos val="b"/>
        <c:numFmt formatCode="General" sourceLinked="1"/>
        <c:majorTickMark val="none"/>
        <c:minorTickMark val="none"/>
        <c:tickLblPos val="nextTo"/>
        <c:crossAx val="20290588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[Final_project.xlsx]pivot_table!PivotTable11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Quantity_by_product_ID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solidFill>
              <a:schemeClr val="tx1"/>
            </a:solidFill>
          </a:ln>
          <a:effectLst/>
          <a:sp3d>
            <a:contourClr>
              <a:schemeClr val="tx1"/>
            </a:contourClr>
          </a:sp3d>
        </c:spPr>
        <c:marker>
          <c:symbol val="none"/>
        </c:marker>
        <c:dLbl>
          <c:idx val="0"/>
          <c:spPr>
            <a:solidFill>
              <a:srgbClr val="002060"/>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92D05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pivot_table!$AG$3</c:f>
              <c:strCache>
                <c:ptCount val="1"/>
                <c:pt idx="0">
                  <c:v>Total</c:v>
                </c:pt>
              </c:strCache>
            </c:strRef>
          </c:tx>
          <c:spPr>
            <a:solidFill>
              <a:srgbClr val="FFC000"/>
            </a:solidFill>
            <a:ln>
              <a:solidFill>
                <a:schemeClr val="tx1"/>
              </a:solidFill>
            </a:ln>
            <a:effectLst/>
            <a:sp3d>
              <a:contourClr>
                <a:schemeClr val="tx1"/>
              </a:contourClr>
            </a:sp3d>
          </c:spPr>
          <c:invertIfNegative val="0"/>
          <c:dLbls>
            <c:spPr>
              <a:solidFill>
                <a:srgbClr val="002060"/>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92D05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pivot_table!$AF$4:$AF$14</c:f>
              <c:strCache>
                <c:ptCount val="10"/>
                <c:pt idx="0">
                  <c:v>P001</c:v>
                </c:pt>
                <c:pt idx="1">
                  <c:v>P002</c:v>
                </c:pt>
                <c:pt idx="2">
                  <c:v>P003</c:v>
                </c:pt>
                <c:pt idx="3">
                  <c:v>P004</c:v>
                </c:pt>
                <c:pt idx="4">
                  <c:v>P005</c:v>
                </c:pt>
                <c:pt idx="5">
                  <c:v>P006</c:v>
                </c:pt>
                <c:pt idx="6">
                  <c:v>P007</c:v>
                </c:pt>
                <c:pt idx="7">
                  <c:v>P008</c:v>
                </c:pt>
                <c:pt idx="8">
                  <c:v>P009</c:v>
                </c:pt>
                <c:pt idx="9">
                  <c:v>P010</c:v>
                </c:pt>
              </c:strCache>
            </c:strRef>
          </c:cat>
          <c:val>
            <c:numRef>
              <c:f>pivot_table!$AG$4:$AG$14</c:f>
              <c:numCache>
                <c:formatCode>General</c:formatCode>
                <c:ptCount val="10"/>
                <c:pt idx="0">
                  <c:v>75</c:v>
                </c:pt>
                <c:pt idx="1">
                  <c:v>96</c:v>
                </c:pt>
                <c:pt idx="2">
                  <c:v>47</c:v>
                </c:pt>
                <c:pt idx="3">
                  <c:v>39</c:v>
                </c:pt>
                <c:pt idx="4">
                  <c:v>87</c:v>
                </c:pt>
                <c:pt idx="5">
                  <c:v>52</c:v>
                </c:pt>
                <c:pt idx="6">
                  <c:v>78</c:v>
                </c:pt>
                <c:pt idx="7">
                  <c:v>102</c:v>
                </c:pt>
                <c:pt idx="8">
                  <c:v>88</c:v>
                </c:pt>
                <c:pt idx="9">
                  <c:v>89</c:v>
                </c:pt>
              </c:numCache>
            </c:numRef>
          </c:val>
          <c:extLst>
            <c:ext xmlns:c16="http://schemas.microsoft.com/office/drawing/2014/chart" uri="{C3380CC4-5D6E-409C-BE32-E72D297353CC}">
              <c16:uniqueId val="{00000000-F3B9-4B13-9C7E-819C3333572E}"/>
            </c:ext>
          </c:extLst>
        </c:ser>
        <c:dLbls>
          <c:showLegendKey val="0"/>
          <c:showVal val="1"/>
          <c:showCatName val="0"/>
          <c:showSerName val="0"/>
          <c:showPercent val="0"/>
          <c:showBubbleSize val="0"/>
        </c:dLbls>
        <c:gapWidth val="150"/>
        <c:shape val="box"/>
        <c:axId val="235108351"/>
        <c:axId val="235108831"/>
        <c:axId val="0"/>
      </c:bar3DChart>
      <c:catAx>
        <c:axId val="23510835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35108831"/>
        <c:crosses val="autoZero"/>
        <c:auto val="1"/>
        <c:lblAlgn val="ctr"/>
        <c:lblOffset val="100"/>
        <c:noMultiLvlLbl val="0"/>
      </c:catAx>
      <c:valAx>
        <c:axId val="235108831"/>
        <c:scaling>
          <c:orientation val="minMax"/>
        </c:scaling>
        <c:delete val="1"/>
        <c:axPos val="l"/>
        <c:numFmt formatCode="General" sourceLinked="1"/>
        <c:majorTickMark val="none"/>
        <c:minorTickMark val="none"/>
        <c:tickLblPos val="nextTo"/>
        <c:crossAx val="2351083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[Final_project.xlsx]pivot_table!PivotTable15</c:name>
    <c:fmtId val="1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Category_wise_Quantity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solidFill>
          </a:ln>
          <a:effectLst/>
          <a:sp3d>
            <a:contourClr>
              <a:schemeClr val="tx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solidFill>
          </a:ln>
          <a:effectLst/>
          <a:sp3d>
            <a:contourClr>
              <a:schemeClr val="tx1"/>
            </a:contourClr>
          </a:sp3d>
        </c:spPr>
      </c:pivotFmt>
      <c:pivotFmt>
        <c:idx val="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solidFill>
          </a:ln>
          <a:effectLst/>
          <a:sp3d>
            <a:contourClr>
              <a:schemeClr val="tx1"/>
            </a:contourClr>
          </a:sp3d>
        </c:spPr>
      </c:pivotFmt>
      <c:pivotFmt>
        <c:idx val="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solidFill>
          </a:ln>
          <a:effectLst/>
          <a:sp3d>
            <a:contourClr>
              <a:schemeClr val="tx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pivot_table!$AS$3</c:f>
              <c:strCache>
                <c:ptCount val="1"/>
                <c:pt idx="0">
                  <c:v>Total</c:v>
                </c:pt>
              </c:strCache>
            </c:strRef>
          </c:tx>
          <c:spPr>
            <a:ln>
              <a:solidFill>
                <a:schemeClr val="tx1"/>
              </a:solidFill>
            </a:ln>
          </c:spPr>
          <c:dPt>
            <c:idx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solidFill>
              </a:ln>
              <a:effectLst/>
              <a:sp3d>
                <a:contourClr>
                  <a:schemeClr val="tx1"/>
                </a:contourClr>
              </a:sp3d>
            </c:spPr>
            <c:extLst>
              <c:ext xmlns:c16="http://schemas.microsoft.com/office/drawing/2014/chart" uri="{C3380CC4-5D6E-409C-BE32-E72D297353CC}">
                <c16:uniqueId val="{00000001-98E5-4646-8020-0D9B0BB15246}"/>
              </c:ext>
            </c:extLst>
          </c:dPt>
          <c:dPt>
            <c:idx val="1"/>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solidFill>
                  <a:schemeClr val="tx1"/>
                </a:solidFill>
              </a:ln>
              <a:effectLst/>
              <a:sp3d>
                <a:contourClr>
                  <a:schemeClr val="tx1"/>
                </a:contourClr>
              </a:sp3d>
            </c:spPr>
            <c:extLst>
              <c:ext xmlns:c16="http://schemas.microsoft.com/office/drawing/2014/chart" uri="{C3380CC4-5D6E-409C-BE32-E72D297353CC}">
                <c16:uniqueId val="{00000003-98E5-4646-8020-0D9B0BB15246}"/>
              </c:ext>
            </c:extLst>
          </c:dPt>
          <c:dPt>
            <c:idx val="2"/>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solidFill>
                  <a:schemeClr val="tx1"/>
                </a:solidFill>
              </a:ln>
              <a:effectLst/>
              <a:sp3d>
                <a:contourClr>
                  <a:schemeClr val="tx1"/>
                </a:contourClr>
              </a:sp3d>
            </c:spPr>
            <c:extLst>
              <c:ext xmlns:c16="http://schemas.microsoft.com/office/drawing/2014/chart" uri="{C3380CC4-5D6E-409C-BE32-E72D297353CC}">
                <c16:uniqueId val="{00000005-98E5-4646-8020-0D9B0BB1524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pivot_table!$AR$4:$AR$7</c:f>
              <c:strCache>
                <c:ptCount val="3"/>
                <c:pt idx="0">
                  <c:v>Appliances</c:v>
                </c:pt>
                <c:pt idx="1">
                  <c:v>Electronics</c:v>
                </c:pt>
                <c:pt idx="2">
                  <c:v>Furniture</c:v>
                </c:pt>
              </c:strCache>
            </c:strRef>
          </c:cat>
          <c:val>
            <c:numRef>
              <c:f>pivot_table!$AS$4:$AS$7</c:f>
              <c:numCache>
                <c:formatCode>General</c:formatCode>
                <c:ptCount val="3"/>
                <c:pt idx="0">
                  <c:v>126</c:v>
                </c:pt>
                <c:pt idx="1">
                  <c:v>395</c:v>
                </c:pt>
                <c:pt idx="2">
                  <c:v>232</c:v>
                </c:pt>
              </c:numCache>
            </c:numRef>
          </c:val>
          <c:extLst>
            <c:ext xmlns:c16="http://schemas.microsoft.com/office/drawing/2014/chart" uri="{C3380CC4-5D6E-409C-BE32-E72D297353CC}">
              <c16:uniqueId val="{00000006-98E5-4646-8020-0D9B0BB15246}"/>
            </c:ext>
          </c:extLst>
        </c:ser>
        <c:dLbls>
          <c:showLegendKey val="0"/>
          <c:showVal val="0"/>
          <c:showCatName val="1"/>
          <c:showSerName val="0"/>
          <c:showPercent val="1"/>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[Final_project.xlsx]pivot_table!PivotTable13</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Quantity_as_per_Customer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92D050"/>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pivot_table!$AM$3</c:f>
              <c:strCache>
                <c:ptCount val="1"/>
                <c:pt idx="0">
                  <c:v>Total</c:v>
                </c:pt>
              </c:strCache>
            </c:strRef>
          </c:tx>
          <c:spPr>
            <a:solidFill>
              <a:srgbClr val="92D050"/>
            </a:solidFill>
            <a:ln>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pivot_table!$AL$4:$AL$54</c:f>
              <c:strCache>
                <c:ptCount val="50"/>
                <c:pt idx="0">
                  <c:v>Arthur Edwards</c:v>
                </c:pt>
                <c:pt idx="1">
                  <c:v>Barbara Young</c:v>
                </c:pt>
                <c:pt idx="2">
                  <c:v>Betty Campbell</c:v>
                </c:pt>
                <c:pt idx="3">
                  <c:v>Carol Evans</c:v>
                </c:pt>
                <c:pt idx="4">
                  <c:v>Charles Allen</c:v>
                </c:pt>
                <c:pt idx="5">
                  <c:v>Cynthia Price</c:v>
                </c:pt>
                <c:pt idx="6">
                  <c:v>Daniel King</c:v>
                </c:pt>
                <c:pt idx="7">
                  <c:v>David Martinez</c:v>
                </c:pt>
                <c:pt idx="8">
                  <c:v>Dennis Gray</c:v>
                </c:pt>
                <c:pt idx="9">
                  <c:v>Dorothy Nelson</c:v>
                </c:pt>
                <c:pt idx="10">
                  <c:v>Douglas Watson</c:v>
                </c:pt>
                <c:pt idx="11">
                  <c:v>Edward Mitchell</c:v>
                </c:pt>
                <c:pt idx="12">
                  <c:v>Elizabeth Hall</c:v>
                </c:pt>
                <c:pt idx="13">
                  <c:v>Emma Wilson</c:v>
                </c:pt>
                <c:pt idx="14">
                  <c:v>Frank Torres</c:v>
                </c:pt>
                <c:pt idx="15">
                  <c:v>George Adams</c:v>
                </c:pt>
                <c:pt idx="16">
                  <c:v>Gerald Murphy</c:v>
                </c:pt>
                <c:pt idx="17">
                  <c:v>Harry Morgan</c:v>
                </c:pt>
                <c:pt idx="18">
                  <c:v>Helen Roberts</c:v>
                </c:pt>
                <c:pt idx="19">
                  <c:v>James Johnson</c:v>
                </c:pt>
                <c:pt idx="20">
                  <c:v>Jennifer Taylor</c:v>
                </c:pt>
                <c:pt idx="21">
                  <c:v>John Smith</c:v>
                </c:pt>
                <c:pt idx="22">
                  <c:v>Joseph Jackson</c:v>
                </c:pt>
                <c:pt idx="23">
                  <c:v>Julie Foster</c:v>
                </c:pt>
                <c:pt idx="24">
                  <c:v>Karen Hill</c:v>
                </c:pt>
                <c:pt idx="25">
                  <c:v>Kathleen Bennett</c:v>
                </c:pt>
                <c:pt idx="26">
                  <c:v>Kevin Scott</c:v>
                </c:pt>
                <c:pt idx="27">
                  <c:v>Lawrence Reed</c:v>
                </c:pt>
                <c:pt idx="28">
                  <c:v>Linda Martin</c:v>
                </c:pt>
                <c:pt idx="29">
                  <c:v>Lisa Anderson</c:v>
                </c:pt>
                <c:pt idx="30">
                  <c:v>Margaret Wright</c:v>
                </c:pt>
                <c:pt idx="31">
                  <c:v>Maria Garcia</c:v>
                </c:pt>
                <c:pt idx="32">
                  <c:v>Mark Carter</c:v>
                </c:pt>
                <c:pt idx="33">
                  <c:v>Michael Brown</c:v>
                </c:pt>
                <c:pt idx="34">
                  <c:v>Michelle Rogers</c:v>
                </c:pt>
                <c:pt idx="35">
                  <c:v>Nancy Collins</c:v>
                </c:pt>
                <c:pt idx="36">
                  <c:v>Patricia Moore</c:v>
                </c:pt>
                <c:pt idx="37">
                  <c:v>Paul Baker</c:v>
                </c:pt>
                <c:pt idx="38">
                  <c:v>Peter Richardson</c:v>
                </c:pt>
                <c:pt idx="39">
                  <c:v>Raymond Ross</c:v>
                </c:pt>
                <c:pt idx="40">
                  <c:v>Richard Lee</c:v>
                </c:pt>
                <c:pt idx="41">
                  <c:v>Robert Thomas</c:v>
                </c:pt>
                <c:pt idx="42">
                  <c:v>Ruth Brooks</c:v>
                </c:pt>
                <c:pt idx="43">
                  <c:v>Sandra Phillips</c:v>
                </c:pt>
                <c:pt idx="44">
                  <c:v>Sarah Davis</c:v>
                </c:pt>
                <c:pt idx="45">
                  <c:v>Sharon Butler</c:v>
                </c:pt>
                <c:pt idx="46">
                  <c:v>Steven Turner</c:v>
                </c:pt>
                <c:pt idx="47">
                  <c:v>Susan Green</c:v>
                </c:pt>
                <c:pt idx="48">
                  <c:v>Virginia Sanders</c:v>
                </c:pt>
                <c:pt idx="49">
                  <c:v>William White</c:v>
                </c:pt>
              </c:strCache>
            </c:strRef>
          </c:cat>
          <c:val>
            <c:numRef>
              <c:f>pivot_table!$AM$4:$AM$54</c:f>
              <c:numCache>
                <c:formatCode>General</c:formatCode>
                <c:ptCount val="50"/>
                <c:pt idx="0">
                  <c:v>6</c:v>
                </c:pt>
                <c:pt idx="1">
                  <c:v>20</c:v>
                </c:pt>
                <c:pt idx="2">
                  <c:v>16</c:v>
                </c:pt>
                <c:pt idx="3">
                  <c:v>7</c:v>
                </c:pt>
                <c:pt idx="4">
                  <c:v>27</c:v>
                </c:pt>
                <c:pt idx="5">
                  <c:v>17</c:v>
                </c:pt>
                <c:pt idx="6">
                  <c:v>20</c:v>
                </c:pt>
                <c:pt idx="7">
                  <c:v>16</c:v>
                </c:pt>
                <c:pt idx="8">
                  <c:v>8</c:v>
                </c:pt>
                <c:pt idx="9">
                  <c:v>21</c:v>
                </c:pt>
                <c:pt idx="10">
                  <c:v>11</c:v>
                </c:pt>
                <c:pt idx="11">
                  <c:v>23</c:v>
                </c:pt>
                <c:pt idx="12">
                  <c:v>14</c:v>
                </c:pt>
                <c:pt idx="13">
                  <c:v>12</c:v>
                </c:pt>
                <c:pt idx="14">
                  <c:v>9</c:v>
                </c:pt>
                <c:pt idx="15">
                  <c:v>7</c:v>
                </c:pt>
                <c:pt idx="16">
                  <c:v>13</c:v>
                </c:pt>
                <c:pt idx="17">
                  <c:v>11</c:v>
                </c:pt>
                <c:pt idx="18">
                  <c:v>21</c:v>
                </c:pt>
                <c:pt idx="19">
                  <c:v>3</c:v>
                </c:pt>
                <c:pt idx="20">
                  <c:v>15</c:v>
                </c:pt>
                <c:pt idx="21">
                  <c:v>4</c:v>
                </c:pt>
                <c:pt idx="22">
                  <c:v>16</c:v>
                </c:pt>
                <c:pt idx="23">
                  <c:v>4</c:v>
                </c:pt>
                <c:pt idx="24">
                  <c:v>23</c:v>
                </c:pt>
                <c:pt idx="25">
                  <c:v>19</c:v>
                </c:pt>
                <c:pt idx="26">
                  <c:v>13</c:v>
                </c:pt>
                <c:pt idx="27">
                  <c:v>23</c:v>
                </c:pt>
                <c:pt idx="28">
                  <c:v>10</c:v>
                </c:pt>
                <c:pt idx="29">
                  <c:v>20</c:v>
                </c:pt>
                <c:pt idx="30">
                  <c:v>12</c:v>
                </c:pt>
                <c:pt idx="31">
                  <c:v>7</c:v>
                </c:pt>
                <c:pt idx="32">
                  <c:v>35</c:v>
                </c:pt>
                <c:pt idx="33">
                  <c:v>26</c:v>
                </c:pt>
                <c:pt idx="34">
                  <c:v>6</c:v>
                </c:pt>
                <c:pt idx="35">
                  <c:v>23</c:v>
                </c:pt>
                <c:pt idx="36">
                  <c:v>27</c:v>
                </c:pt>
                <c:pt idx="37">
                  <c:v>26</c:v>
                </c:pt>
                <c:pt idx="38">
                  <c:v>15</c:v>
                </c:pt>
                <c:pt idx="39">
                  <c:v>15</c:v>
                </c:pt>
                <c:pt idx="40">
                  <c:v>7</c:v>
                </c:pt>
                <c:pt idx="41">
                  <c:v>10</c:v>
                </c:pt>
                <c:pt idx="42">
                  <c:v>8</c:v>
                </c:pt>
                <c:pt idx="43">
                  <c:v>17</c:v>
                </c:pt>
                <c:pt idx="44">
                  <c:v>19</c:v>
                </c:pt>
                <c:pt idx="45">
                  <c:v>13</c:v>
                </c:pt>
                <c:pt idx="46">
                  <c:v>17</c:v>
                </c:pt>
                <c:pt idx="47">
                  <c:v>11</c:v>
                </c:pt>
                <c:pt idx="48">
                  <c:v>21</c:v>
                </c:pt>
                <c:pt idx="49">
                  <c:v>9</c:v>
                </c:pt>
              </c:numCache>
            </c:numRef>
          </c:val>
          <c:extLst>
            <c:ext xmlns:c16="http://schemas.microsoft.com/office/drawing/2014/chart" uri="{C3380CC4-5D6E-409C-BE32-E72D297353CC}">
              <c16:uniqueId val="{00000000-9428-4007-AF51-30BE392A1435}"/>
            </c:ext>
          </c:extLst>
        </c:ser>
        <c:dLbls>
          <c:dLblPos val="ctr"/>
          <c:showLegendKey val="0"/>
          <c:showVal val="1"/>
          <c:showCatName val="0"/>
          <c:showSerName val="0"/>
          <c:showPercent val="0"/>
          <c:showBubbleSize val="0"/>
        </c:dLbls>
        <c:gapWidth val="150"/>
        <c:overlap val="100"/>
        <c:axId val="26835391"/>
        <c:axId val="26834911"/>
      </c:barChart>
      <c:catAx>
        <c:axId val="268353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6834911"/>
        <c:crosses val="autoZero"/>
        <c:auto val="1"/>
        <c:lblAlgn val="ctr"/>
        <c:lblOffset val="100"/>
        <c:noMultiLvlLbl val="0"/>
      </c:catAx>
      <c:valAx>
        <c:axId val="26834911"/>
        <c:scaling>
          <c:orientation val="minMax"/>
        </c:scaling>
        <c:delete val="1"/>
        <c:axPos val="b"/>
        <c:numFmt formatCode="General" sourceLinked="1"/>
        <c:majorTickMark val="none"/>
        <c:minorTickMark val="none"/>
        <c:tickLblPos val="nextTo"/>
        <c:crossAx val="268353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[Final_project.xlsx]pivot_table!PivotTable19</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year_wise_Quantity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7030A0"/>
            </a:solidFill>
            <a:round/>
          </a:ln>
          <a:effectLst/>
        </c:spPr>
        <c:marker>
          <c:symbol val="circle"/>
          <c:size val="5"/>
          <c:spPr>
            <a:solidFill>
              <a:schemeClr val="accent1"/>
            </a:solidFill>
            <a:ln w="9525">
              <a:solidFill>
                <a:srgbClr val="7030A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pivot_table!$BE$3</c:f>
              <c:strCache>
                <c:ptCount val="1"/>
                <c:pt idx="0">
                  <c:v>Total</c:v>
                </c:pt>
              </c:strCache>
            </c:strRef>
          </c:tx>
          <c:spPr>
            <a:ln w="28575" cap="rnd">
              <a:solidFill>
                <a:srgbClr val="7030A0"/>
              </a:solidFill>
              <a:round/>
            </a:ln>
            <a:effectLst/>
          </c:spPr>
          <c:marker>
            <c:symbol val="circle"/>
            <c:size val="5"/>
            <c:spPr>
              <a:solidFill>
                <a:schemeClr val="accent1"/>
              </a:solidFill>
              <a:ln w="9525">
                <a:solidFill>
                  <a:srgbClr val="7030A0"/>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rgbClr val="FF0000"/>
                </a:solidFill>
                <a:prstDash val="sysDot"/>
              </a:ln>
              <a:effectLst/>
            </c:spPr>
            <c:trendlineType val="linear"/>
            <c:dispRSqr val="0"/>
            <c:dispEq val="0"/>
          </c:trendline>
          <c:cat>
            <c:strRef>
              <c:f>pivot_table!$BD$4:$BD$8</c:f>
              <c:strCache>
                <c:ptCount val="4"/>
                <c:pt idx="0">
                  <c:v>2021</c:v>
                </c:pt>
                <c:pt idx="1">
                  <c:v>2022</c:v>
                </c:pt>
                <c:pt idx="2">
                  <c:v>2023</c:v>
                </c:pt>
                <c:pt idx="3">
                  <c:v>2024</c:v>
                </c:pt>
              </c:strCache>
            </c:strRef>
          </c:cat>
          <c:val>
            <c:numRef>
              <c:f>pivot_table!$BE$4:$BE$8</c:f>
              <c:numCache>
                <c:formatCode>General</c:formatCode>
                <c:ptCount val="4"/>
                <c:pt idx="0">
                  <c:v>167</c:v>
                </c:pt>
                <c:pt idx="1">
                  <c:v>272</c:v>
                </c:pt>
                <c:pt idx="2">
                  <c:v>248</c:v>
                </c:pt>
                <c:pt idx="3">
                  <c:v>66</c:v>
                </c:pt>
              </c:numCache>
            </c:numRef>
          </c:val>
          <c:smooth val="1"/>
          <c:extLst>
            <c:ext xmlns:c16="http://schemas.microsoft.com/office/drawing/2014/chart" uri="{C3380CC4-5D6E-409C-BE32-E72D297353CC}">
              <c16:uniqueId val="{00000000-5DBB-407E-BCF1-B82F06864D82}"/>
            </c:ext>
          </c:extLst>
        </c:ser>
        <c:dLbls>
          <c:dLblPos val="t"/>
          <c:showLegendKey val="0"/>
          <c:showVal val="1"/>
          <c:showCatName val="0"/>
          <c:showSerName val="0"/>
          <c:showPercent val="0"/>
          <c:showBubbleSize val="0"/>
        </c:dLbls>
        <c:marker val="1"/>
        <c:smooth val="0"/>
        <c:axId val="987339903"/>
        <c:axId val="987340383"/>
      </c:lineChart>
      <c:catAx>
        <c:axId val="987339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987340383"/>
        <c:crosses val="autoZero"/>
        <c:auto val="1"/>
        <c:lblAlgn val="ctr"/>
        <c:lblOffset val="100"/>
        <c:noMultiLvlLbl val="0"/>
      </c:catAx>
      <c:valAx>
        <c:axId val="987340383"/>
        <c:scaling>
          <c:orientation val="minMax"/>
        </c:scaling>
        <c:delete val="1"/>
        <c:axPos val="l"/>
        <c:numFmt formatCode="General" sourceLinked="1"/>
        <c:majorTickMark val="none"/>
        <c:minorTickMark val="none"/>
        <c:tickLblPos val="nextTo"/>
        <c:crossAx val="9873399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[Final_project.xlsx]pivot_table!PivotTable17</c:name>
    <c:fmtId val="6"/>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b="1"/>
              <a:t>Region</a:t>
            </a:r>
            <a:r>
              <a:rPr lang="en-US" b="1" baseline="0"/>
              <a:t>_wise_Quantity</a:t>
            </a:r>
            <a:endParaRPr lang="en-US" b="1"/>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60000"/>
              <a:lumOff val="40000"/>
            </a:schemeClr>
          </a:solidFill>
          <a:ln>
            <a:solidFill>
              <a:schemeClr val="tx1">
                <a:lumMod val="95000"/>
                <a:lumOff val="5000"/>
              </a:schemeClr>
            </a:solidFill>
          </a:ln>
          <a:effectLst/>
          <a:sp3d>
            <a:contourClr>
              <a:schemeClr val="tx1">
                <a:lumMod val="95000"/>
                <a:lumOff val="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pivot_table!$AY$3</c:f>
              <c:strCache>
                <c:ptCount val="1"/>
                <c:pt idx="0">
                  <c:v>Total</c:v>
                </c:pt>
              </c:strCache>
            </c:strRef>
          </c:tx>
          <c:spPr>
            <a:solidFill>
              <a:schemeClr val="accent5">
                <a:lumMod val="60000"/>
                <a:lumOff val="40000"/>
              </a:schemeClr>
            </a:solidFill>
            <a:ln>
              <a:solidFill>
                <a:schemeClr val="tx1">
                  <a:lumMod val="95000"/>
                  <a:lumOff val="5000"/>
                </a:schemeClr>
              </a:solidFill>
            </a:ln>
            <a:effectLst/>
            <a:sp3d>
              <a:contourClr>
                <a:schemeClr val="tx1">
                  <a:lumMod val="95000"/>
                  <a:lumOff val="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pivot_table!$AX$4:$AX$9</c:f>
              <c:strCache>
                <c:ptCount val="5"/>
                <c:pt idx="0">
                  <c:v>Central</c:v>
                </c:pt>
                <c:pt idx="1">
                  <c:v>East</c:v>
                </c:pt>
                <c:pt idx="2">
                  <c:v>North</c:v>
                </c:pt>
                <c:pt idx="3">
                  <c:v>South</c:v>
                </c:pt>
                <c:pt idx="4">
                  <c:v>West</c:v>
                </c:pt>
              </c:strCache>
            </c:strRef>
          </c:cat>
          <c:val>
            <c:numRef>
              <c:f>pivot_table!$AY$4:$AY$9</c:f>
              <c:numCache>
                <c:formatCode>General</c:formatCode>
                <c:ptCount val="5"/>
                <c:pt idx="0">
                  <c:v>166</c:v>
                </c:pt>
                <c:pt idx="1">
                  <c:v>161</c:v>
                </c:pt>
                <c:pt idx="2">
                  <c:v>169</c:v>
                </c:pt>
                <c:pt idx="3">
                  <c:v>125</c:v>
                </c:pt>
                <c:pt idx="4">
                  <c:v>132</c:v>
                </c:pt>
              </c:numCache>
            </c:numRef>
          </c:val>
          <c:extLst>
            <c:ext xmlns:c16="http://schemas.microsoft.com/office/drawing/2014/chart" uri="{C3380CC4-5D6E-409C-BE32-E72D297353CC}">
              <c16:uniqueId val="{00000000-3D25-44C6-B8D5-6F0B6CF8A28F}"/>
            </c:ext>
          </c:extLst>
        </c:ser>
        <c:dLbls>
          <c:showLegendKey val="0"/>
          <c:showVal val="1"/>
          <c:showCatName val="0"/>
          <c:showSerName val="0"/>
          <c:showPercent val="0"/>
          <c:showBubbleSize val="0"/>
        </c:dLbls>
        <c:gapWidth val="150"/>
        <c:shape val="box"/>
        <c:axId val="257816063"/>
        <c:axId val="2053751327"/>
        <c:axId val="0"/>
      </c:bar3DChart>
      <c:catAx>
        <c:axId val="25781606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crossAx val="2053751327"/>
        <c:crosses val="autoZero"/>
        <c:auto val="1"/>
        <c:lblAlgn val="ctr"/>
        <c:lblOffset val="100"/>
        <c:noMultiLvlLbl val="0"/>
      </c:catAx>
      <c:valAx>
        <c:axId val="2053751327"/>
        <c:scaling>
          <c:orientation val="minMax"/>
        </c:scaling>
        <c:delete val="1"/>
        <c:axPos val="l"/>
        <c:numFmt formatCode="General" sourceLinked="1"/>
        <c:majorTickMark val="none"/>
        <c:minorTickMark val="none"/>
        <c:tickLblPos val="nextTo"/>
        <c:crossAx val="2578160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[Final_project.xlsx]pivot_table!PivotTable18</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Quantity_as_per_customer_sagement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pivotFmt>
      <c:pivotFmt>
        <c:idx val="3"/>
        <c:spPr>
          <a:solidFill>
            <a:schemeClr val="accent2"/>
          </a:solidFill>
          <a:ln w="19050">
            <a:solidFill>
              <a:schemeClr val="lt1"/>
            </a:solidFill>
          </a:ln>
          <a:effectLst/>
        </c:spPr>
      </c:pivotFmt>
      <c:pivotFmt>
        <c:idx val="4"/>
        <c:spPr>
          <a:solidFill>
            <a:schemeClr val="accent2"/>
          </a:solidFill>
          <a:ln w="19050">
            <a:solidFill>
              <a:schemeClr val="lt1"/>
            </a:solidFill>
          </a:ln>
          <a:effectLst/>
        </c:spPr>
      </c:pivotFmt>
      <c:pivotFmt>
        <c:idx val="5"/>
        <c:spPr>
          <a:solidFill>
            <a:schemeClr val="accent2"/>
          </a:solidFill>
          <a:ln w="19050">
            <a:solidFill>
              <a:schemeClr val="tx1">
                <a:lumMod val="95000"/>
                <a:lumOff val="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2"/>
          </a:solidFill>
          <a:ln w="19050">
            <a:solidFill>
              <a:schemeClr val="tx1">
                <a:lumMod val="95000"/>
                <a:lumOff val="5000"/>
              </a:schemeClr>
            </a:solidFill>
          </a:ln>
          <a:effectLst/>
        </c:spPr>
      </c:pivotFmt>
      <c:pivotFmt>
        <c:idx val="7"/>
        <c:spPr>
          <a:solidFill>
            <a:schemeClr val="accent2"/>
          </a:solidFill>
          <a:ln w="19050">
            <a:solidFill>
              <a:schemeClr val="tx1">
                <a:lumMod val="95000"/>
                <a:lumOff val="5000"/>
              </a:schemeClr>
            </a:solidFill>
          </a:ln>
          <a:effectLst/>
        </c:spPr>
      </c:pivotFmt>
      <c:pivotFmt>
        <c:idx val="8"/>
        <c:spPr>
          <a:solidFill>
            <a:schemeClr val="accent2"/>
          </a:solidFill>
          <a:ln w="19050">
            <a:solidFill>
              <a:schemeClr val="tx1">
                <a:lumMod val="95000"/>
                <a:lumOff val="5000"/>
              </a:schemeClr>
            </a:solidFill>
          </a:ln>
          <a:effectLst/>
        </c:spPr>
      </c:pivotFmt>
    </c:pivotFmts>
    <c:plotArea>
      <c:layout/>
      <c:pieChart>
        <c:varyColors val="1"/>
        <c:ser>
          <c:idx val="0"/>
          <c:order val="0"/>
          <c:tx>
            <c:strRef>
              <c:f>pivot_table!$BB$3</c:f>
              <c:strCache>
                <c:ptCount val="1"/>
                <c:pt idx="0">
                  <c:v>Total</c:v>
                </c:pt>
              </c:strCache>
            </c:strRef>
          </c:tx>
          <c:spPr>
            <a:ln>
              <a:solidFill>
                <a:schemeClr val="tx1">
                  <a:lumMod val="95000"/>
                  <a:lumOff val="5000"/>
                </a:schemeClr>
              </a:solidFill>
            </a:ln>
          </c:spPr>
          <c:dPt>
            <c:idx val="0"/>
            <c:bubble3D val="0"/>
            <c:spPr>
              <a:solidFill>
                <a:schemeClr val="accent2"/>
              </a:solidFill>
              <a:ln w="19050">
                <a:solidFill>
                  <a:schemeClr val="tx1">
                    <a:lumMod val="95000"/>
                    <a:lumOff val="5000"/>
                  </a:schemeClr>
                </a:solidFill>
              </a:ln>
              <a:effectLst/>
            </c:spPr>
            <c:extLst>
              <c:ext xmlns:c16="http://schemas.microsoft.com/office/drawing/2014/chart" uri="{C3380CC4-5D6E-409C-BE32-E72D297353CC}">
                <c16:uniqueId val="{00000001-2FFF-45D9-9143-7EBABC506374}"/>
              </c:ext>
            </c:extLst>
          </c:dPt>
          <c:dPt>
            <c:idx val="1"/>
            <c:bubble3D val="0"/>
            <c:spPr>
              <a:solidFill>
                <a:schemeClr val="accent4"/>
              </a:solidFill>
              <a:ln w="19050">
                <a:solidFill>
                  <a:schemeClr val="tx1">
                    <a:lumMod val="95000"/>
                    <a:lumOff val="5000"/>
                  </a:schemeClr>
                </a:solidFill>
              </a:ln>
              <a:effectLst/>
            </c:spPr>
            <c:extLst>
              <c:ext xmlns:c16="http://schemas.microsoft.com/office/drawing/2014/chart" uri="{C3380CC4-5D6E-409C-BE32-E72D297353CC}">
                <c16:uniqueId val="{00000003-2FFF-45D9-9143-7EBABC506374}"/>
              </c:ext>
            </c:extLst>
          </c:dPt>
          <c:dPt>
            <c:idx val="2"/>
            <c:bubble3D val="0"/>
            <c:spPr>
              <a:solidFill>
                <a:schemeClr val="accent6"/>
              </a:solidFill>
              <a:ln w="19050">
                <a:solidFill>
                  <a:schemeClr val="tx1">
                    <a:lumMod val="95000"/>
                    <a:lumOff val="5000"/>
                  </a:schemeClr>
                </a:solidFill>
              </a:ln>
              <a:effectLst/>
            </c:spPr>
            <c:extLst>
              <c:ext xmlns:c16="http://schemas.microsoft.com/office/drawing/2014/chart" uri="{C3380CC4-5D6E-409C-BE32-E72D297353CC}">
                <c16:uniqueId val="{00000005-2FFF-45D9-9143-7EBABC50637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pivot_table!$BA$4:$BA$7</c:f>
              <c:strCache>
                <c:ptCount val="3"/>
                <c:pt idx="0">
                  <c:v>Basic</c:v>
                </c:pt>
                <c:pt idx="1">
                  <c:v>Premium</c:v>
                </c:pt>
                <c:pt idx="2">
                  <c:v>Standard</c:v>
                </c:pt>
              </c:strCache>
            </c:strRef>
          </c:cat>
          <c:val>
            <c:numRef>
              <c:f>pivot_table!$BB$4:$BB$7</c:f>
              <c:numCache>
                <c:formatCode>General</c:formatCode>
                <c:ptCount val="3"/>
                <c:pt idx="0">
                  <c:v>219</c:v>
                </c:pt>
                <c:pt idx="1">
                  <c:v>288</c:v>
                </c:pt>
                <c:pt idx="2">
                  <c:v>246</c:v>
                </c:pt>
              </c:numCache>
            </c:numRef>
          </c:val>
          <c:extLst>
            <c:ext xmlns:c16="http://schemas.microsoft.com/office/drawing/2014/chart" uri="{C3380CC4-5D6E-409C-BE32-E72D297353CC}">
              <c16:uniqueId val="{00000006-2FFF-45D9-9143-7EBABC506374}"/>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[Final_project.xlsx]pivot_table!PivotTable21</c:name>
    <c:fmtId val="2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Quantity_as_per_Product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0000"/>
          </a:solidFill>
          <a:ln>
            <a:solidFill>
              <a:schemeClr val="tx1">
                <a:lumMod val="95000"/>
                <a:lumOff val="5000"/>
              </a:schemeClr>
            </a:solidFill>
          </a:ln>
          <a:effectLst/>
        </c:spPr>
        <c:marker>
          <c:symbol val="none"/>
        </c:marker>
        <c:dLbl>
          <c:idx val="0"/>
          <c:spPr>
            <a:solidFill>
              <a:srgbClr val="92D050"/>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pivot_table!$BK$3</c:f>
              <c:strCache>
                <c:ptCount val="1"/>
                <c:pt idx="0">
                  <c:v>Total</c:v>
                </c:pt>
              </c:strCache>
            </c:strRef>
          </c:tx>
          <c:spPr>
            <a:solidFill>
              <a:srgbClr val="FF0000"/>
            </a:solidFill>
            <a:ln>
              <a:solidFill>
                <a:schemeClr val="tx1">
                  <a:lumMod val="95000"/>
                  <a:lumOff val="5000"/>
                </a:schemeClr>
              </a:solidFill>
            </a:ln>
            <a:effectLst/>
          </c:spPr>
          <c:invertIfNegative val="0"/>
          <c:dLbls>
            <c:spPr>
              <a:solidFill>
                <a:srgbClr val="92D050"/>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7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pivot_table!$BJ$4:$BJ$14</c:f>
              <c:strCache>
                <c:ptCount val="10"/>
                <c:pt idx="0">
                  <c:v>Blender</c:v>
                </c:pt>
                <c:pt idx="1">
                  <c:v>Bookshelf</c:v>
                </c:pt>
                <c:pt idx="2">
                  <c:v>Coffee Maker</c:v>
                </c:pt>
                <c:pt idx="3">
                  <c:v>Desk</c:v>
                </c:pt>
                <c:pt idx="4">
                  <c:v>Headphones</c:v>
                </c:pt>
                <c:pt idx="5">
                  <c:v>Keyboard</c:v>
                </c:pt>
                <c:pt idx="6">
                  <c:v>Laptop</c:v>
                </c:pt>
                <c:pt idx="7">
                  <c:v>Monitor</c:v>
                </c:pt>
                <c:pt idx="8">
                  <c:v>Office Chair</c:v>
                </c:pt>
                <c:pt idx="9">
                  <c:v>Smartphone</c:v>
                </c:pt>
              </c:strCache>
            </c:strRef>
          </c:cat>
          <c:val>
            <c:numRef>
              <c:f>pivot_table!$BK$4:$BK$14</c:f>
              <c:numCache>
                <c:formatCode>General</c:formatCode>
                <c:ptCount val="10"/>
                <c:pt idx="0">
                  <c:v>87</c:v>
                </c:pt>
                <c:pt idx="1">
                  <c:v>102</c:v>
                </c:pt>
                <c:pt idx="2">
                  <c:v>39</c:v>
                </c:pt>
                <c:pt idx="3">
                  <c:v>78</c:v>
                </c:pt>
                <c:pt idx="4">
                  <c:v>47</c:v>
                </c:pt>
                <c:pt idx="5">
                  <c:v>89</c:v>
                </c:pt>
                <c:pt idx="6">
                  <c:v>75</c:v>
                </c:pt>
                <c:pt idx="7">
                  <c:v>88</c:v>
                </c:pt>
                <c:pt idx="8">
                  <c:v>52</c:v>
                </c:pt>
                <c:pt idx="9">
                  <c:v>96</c:v>
                </c:pt>
              </c:numCache>
            </c:numRef>
          </c:val>
          <c:extLst>
            <c:ext xmlns:c16="http://schemas.microsoft.com/office/drawing/2014/chart" uri="{C3380CC4-5D6E-409C-BE32-E72D297353CC}">
              <c16:uniqueId val="{00000000-47AF-45F9-BE42-ACC1991F0620}"/>
            </c:ext>
          </c:extLst>
        </c:ser>
        <c:dLbls>
          <c:dLblPos val="ctr"/>
          <c:showLegendKey val="0"/>
          <c:showVal val="1"/>
          <c:showCatName val="0"/>
          <c:showSerName val="0"/>
          <c:showPercent val="0"/>
          <c:showBubbleSize val="0"/>
        </c:dLbls>
        <c:gapWidth val="150"/>
        <c:overlap val="100"/>
        <c:axId val="353249695"/>
        <c:axId val="353252095"/>
      </c:barChart>
      <c:catAx>
        <c:axId val="3532496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53252095"/>
        <c:crosses val="autoZero"/>
        <c:auto val="1"/>
        <c:lblAlgn val="ctr"/>
        <c:lblOffset val="100"/>
        <c:noMultiLvlLbl val="0"/>
      </c:catAx>
      <c:valAx>
        <c:axId val="353252095"/>
        <c:scaling>
          <c:orientation val="minMax"/>
        </c:scaling>
        <c:delete val="1"/>
        <c:axPos val="b"/>
        <c:numFmt formatCode="General" sourceLinked="1"/>
        <c:majorTickMark val="none"/>
        <c:minorTickMark val="none"/>
        <c:tickLblPos val="nextTo"/>
        <c:crossAx val="3532496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[Final_project.xlsx]pivot_table!PivotTable14</c:name>
    <c:fmtId val="4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Quantity_as_per_Customer_ID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75000"/>
            </a:schemeClr>
          </a:solidFill>
          <a:ln>
            <a:solidFill>
              <a:schemeClr val="tx1">
                <a:lumMod val="95000"/>
                <a:lumOff val="5000"/>
              </a:schemeClr>
            </a:solidFill>
          </a:ln>
          <a:effectLst/>
        </c:spPr>
        <c:marker>
          <c:symbol val="none"/>
        </c:marker>
        <c:dLbl>
          <c:idx val="0"/>
          <c:spPr>
            <a:solidFill>
              <a:schemeClr val="accent5">
                <a:lumMod val="60000"/>
                <a:lumOff val="4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pivot_table!$AP$3</c:f>
              <c:strCache>
                <c:ptCount val="1"/>
                <c:pt idx="0">
                  <c:v>Total</c:v>
                </c:pt>
              </c:strCache>
            </c:strRef>
          </c:tx>
          <c:spPr>
            <a:solidFill>
              <a:schemeClr val="accent4">
                <a:lumMod val="75000"/>
              </a:schemeClr>
            </a:solidFill>
            <a:ln>
              <a:solidFill>
                <a:schemeClr val="tx1">
                  <a:lumMod val="95000"/>
                  <a:lumOff val="5000"/>
                </a:schemeClr>
              </a:solidFill>
            </a:ln>
            <a:effectLst/>
          </c:spPr>
          <c:invertIfNegative val="0"/>
          <c:dLbls>
            <c:spPr>
              <a:solidFill>
                <a:schemeClr val="accent5">
                  <a:lumMod val="60000"/>
                  <a:lumOff val="4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pivot_table!$AO$4:$AO$54</c:f>
              <c:strCache>
                <c:ptCount val="50"/>
                <c:pt idx="0">
                  <c:v>CUST001</c:v>
                </c:pt>
                <c:pt idx="1">
                  <c:v>CUST002</c:v>
                </c:pt>
                <c:pt idx="2">
                  <c:v>CUST003</c:v>
                </c:pt>
                <c:pt idx="3">
                  <c:v>CUST004</c:v>
                </c:pt>
                <c:pt idx="4">
                  <c:v>CUST005</c:v>
                </c:pt>
                <c:pt idx="5">
                  <c:v>CUST006</c:v>
                </c:pt>
                <c:pt idx="6">
                  <c:v>CUST007</c:v>
                </c:pt>
                <c:pt idx="7">
                  <c:v>CUST008</c:v>
                </c:pt>
                <c:pt idx="8">
                  <c:v>CUST009</c:v>
                </c:pt>
                <c:pt idx="9">
                  <c:v>CUST010</c:v>
                </c:pt>
                <c:pt idx="10">
                  <c:v>CUST011</c:v>
                </c:pt>
                <c:pt idx="11">
                  <c:v>CUST012</c:v>
                </c:pt>
                <c:pt idx="12">
                  <c:v>CUST013</c:v>
                </c:pt>
                <c:pt idx="13">
                  <c:v>CUST014</c:v>
                </c:pt>
                <c:pt idx="14">
                  <c:v>CUST015</c:v>
                </c:pt>
                <c:pt idx="15">
                  <c:v>CUST016</c:v>
                </c:pt>
                <c:pt idx="16">
                  <c:v>CUST017</c:v>
                </c:pt>
                <c:pt idx="17">
                  <c:v>CUST018</c:v>
                </c:pt>
                <c:pt idx="18">
                  <c:v>CUST019</c:v>
                </c:pt>
                <c:pt idx="19">
                  <c:v>CUST020</c:v>
                </c:pt>
                <c:pt idx="20">
                  <c:v>CUST021</c:v>
                </c:pt>
                <c:pt idx="21">
                  <c:v>CUST022</c:v>
                </c:pt>
                <c:pt idx="22">
                  <c:v>CUST023</c:v>
                </c:pt>
                <c:pt idx="23">
                  <c:v>CUST024</c:v>
                </c:pt>
                <c:pt idx="24">
                  <c:v>CUST025</c:v>
                </c:pt>
                <c:pt idx="25">
                  <c:v>CUST026</c:v>
                </c:pt>
                <c:pt idx="26">
                  <c:v>CUST027</c:v>
                </c:pt>
                <c:pt idx="27">
                  <c:v>CUST028</c:v>
                </c:pt>
                <c:pt idx="28">
                  <c:v>CUST029</c:v>
                </c:pt>
                <c:pt idx="29">
                  <c:v>CUST030</c:v>
                </c:pt>
                <c:pt idx="30">
                  <c:v>CUST031</c:v>
                </c:pt>
                <c:pt idx="31">
                  <c:v>CUST032</c:v>
                </c:pt>
                <c:pt idx="32">
                  <c:v>CUST033</c:v>
                </c:pt>
                <c:pt idx="33">
                  <c:v>CUST034</c:v>
                </c:pt>
                <c:pt idx="34">
                  <c:v>CUST035</c:v>
                </c:pt>
                <c:pt idx="35">
                  <c:v>CUST036</c:v>
                </c:pt>
                <c:pt idx="36">
                  <c:v>CUST037</c:v>
                </c:pt>
                <c:pt idx="37">
                  <c:v>CUST038</c:v>
                </c:pt>
                <c:pt idx="38">
                  <c:v>CUST039</c:v>
                </c:pt>
                <c:pt idx="39">
                  <c:v>CUST040</c:v>
                </c:pt>
                <c:pt idx="40">
                  <c:v>CUST041</c:v>
                </c:pt>
                <c:pt idx="41">
                  <c:v>CUST042</c:v>
                </c:pt>
                <c:pt idx="42">
                  <c:v>CUST043</c:v>
                </c:pt>
                <c:pt idx="43">
                  <c:v>CUST044</c:v>
                </c:pt>
                <c:pt idx="44">
                  <c:v>CUST045</c:v>
                </c:pt>
                <c:pt idx="45">
                  <c:v>CUST046</c:v>
                </c:pt>
                <c:pt idx="46">
                  <c:v>CUST047</c:v>
                </c:pt>
                <c:pt idx="47">
                  <c:v>CUST048</c:v>
                </c:pt>
                <c:pt idx="48">
                  <c:v>CUST049</c:v>
                </c:pt>
                <c:pt idx="49">
                  <c:v>CUST050</c:v>
                </c:pt>
              </c:strCache>
            </c:strRef>
          </c:cat>
          <c:val>
            <c:numRef>
              <c:f>pivot_table!$AP$4:$AP$54</c:f>
              <c:numCache>
                <c:formatCode>General</c:formatCode>
                <c:ptCount val="50"/>
                <c:pt idx="0">
                  <c:v>4</c:v>
                </c:pt>
                <c:pt idx="1">
                  <c:v>12</c:v>
                </c:pt>
                <c:pt idx="2">
                  <c:v>26</c:v>
                </c:pt>
                <c:pt idx="3">
                  <c:v>19</c:v>
                </c:pt>
                <c:pt idx="4">
                  <c:v>3</c:v>
                </c:pt>
                <c:pt idx="5">
                  <c:v>20</c:v>
                </c:pt>
                <c:pt idx="6">
                  <c:v>16</c:v>
                </c:pt>
                <c:pt idx="7">
                  <c:v>15</c:v>
                </c:pt>
                <c:pt idx="8">
                  <c:v>10</c:v>
                </c:pt>
                <c:pt idx="9">
                  <c:v>7</c:v>
                </c:pt>
                <c:pt idx="10">
                  <c:v>9</c:v>
                </c:pt>
                <c:pt idx="11">
                  <c:v>27</c:v>
                </c:pt>
                <c:pt idx="12">
                  <c:v>16</c:v>
                </c:pt>
                <c:pt idx="13">
                  <c:v>10</c:v>
                </c:pt>
                <c:pt idx="14">
                  <c:v>7</c:v>
                </c:pt>
                <c:pt idx="15">
                  <c:v>14</c:v>
                </c:pt>
                <c:pt idx="16">
                  <c:v>27</c:v>
                </c:pt>
                <c:pt idx="17">
                  <c:v>20</c:v>
                </c:pt>
                <c:pt idx="18">
                  <c:v>20</c:v>
                </c:pt>
                <c:pt idx="19">
                  <c:v>12</c:v>
                </c:pt>
                <c:pt idx="20">
                  <c:v>13</c:v>
                </c:pt>
                <c:pt idx="21">
                  <c:v>11</c:v>
                </c:pt>
                <c:pt idx="22">
                  <c:v>26</c:v>
                </c:pt>
                <c:pt idx="23">
                  <c:v>21</c:v>
                </c:pt>
                <c:pt idx="24">
                  <c:v>35</c:v>
                </c:pt>
                <c:pt idx="25">
                  <c:v>23</c:v>
                </c:pt>
                <c:pt idx="26">
                  <c:v>7</c:v>
                </c:pt>
                <c:pt idx="27">
                  <c:v>16</c:v>
                </c:pt>
                <c:pt idx="28">
                  <c:v>23</c:v>
                </c:pt>
                <c:pt idx="29">
                  <c:v>21</c:v>
                </c:pt>
                <c:pt idx="30">
                  <c:v>17</c:v>
                </c:pt>
                <c:pt idx="31">
                  <c:v>17</c:v>
                </c:pt>
                <c:pt idx="32">
                  <c:v>9</c:v>
                </c:pt>
                <c:pt idx="33">
                  <c:v>7</c:v>
                </c:pt>
                <c:pt idx="34">
                  <c:v>11</c:v>
                </c:pt>
                <c:pt idx="35">
                  <c:v>23</c:v>
                </c:pt>
                <c:pt idx="36">
                  <c:v>6</c:v>
                </c:pt>
                <c:pt idx="37">
                  <c:v>6</c:v>
                </c:pt>
                <c:pt idx="38">
                  <c:v>23</c:v>
                </c:pt>
                <c:pt idx="39">
                  <c:v>13</c:v>
                </c:pt>
                <c:pt idx="40">
                  <c:v>15</c:v>
                </c:pt>
                <c:pt idx="41">
                  <c:v>8</c:v>
                </c:pt>
                <c:pt idx="42">
                  <c:v>8</c:v>
                </c:pt>
                <c:pt idx="43">
                  <c:v>17</c:v>
                </c:pt>
                <c:pt idx="44">
                  <c:v>11</c:v>
                </c:pt>
                <c:pt idx="45">
                  <c:v>19</c:v>
                </c:pt>
                <c:pt idx="46">
                  <c:v>13</c:v>
                </c:pt>
                <c:pt idx="47">
                  <c:v>21</c:v>
                </c:pt>
                <c:pt idx="48">
                  <c:v>15</c:v>
                </c:pt>
                <c:pt idx="49">
                  <c:v>4</c:v>
                </c:pt>
              </c:numCache>
            </c:numRef>
          </c:val>
          <c:extLst>
            <c:ext xmlns:c16="http://schemas.microsoft.com/office/drawing/2014/chart" uri="{C3380CC4-5D6E-409C-BE32-E72D297353CC}">
              <c16:uniqueId val="{00000000-C84B-4A04-B707-F0CB233366E4}"/>
            </c:ext>
          </c:extLst>
        </c:ser>
        <c:dLbls>
          <c:dLblPos val="ctr"/>
          <c:showLegendKey val="0"/>
          <c:showVal val="1"/>
          <c:showCatName val="0"/>
          <c:showSerName val="0"/>
          <c:showPercent val="0"/>
          <c:showBubbleSize val="0"/>
        </c:dLbls>
        <c:gapWidth val="150"/>
        <c:overlap val="100"/>
        <c:axId val="2053750847"/>
        <c:axId val="2053751327"/>
      </c:barChart>
      <c:catAx>
        <c:axId val="20537508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53751327"/>
        <c:crosses val="autoZero"/>
        <c:auto val="1"/>
        <c:lblAlgn val="ctr"/>
        <c:lblOffset val="100"/>
        <c:noMultiLvlLbl val="0"/>
      </c:catAx>
      <c:valAx>
        <c:axId val="2053751327"/>
        <c:scaling>
          <c:orientation val="minMax"/>
        </c:scaling>
        <c:delete val="1"/>
        <c:axPos val="b"/>
        <c:numFmt formatCode="General" sourceLinked="1"/>
        <c:majorTickMark val="none"/>
        <c:minorTickMark val="none"/>
        <c:tickLblPos val="nextTo"/>
        <c:crossAx val="20537508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[Final_project.xlsx]pivot_table!PivotTable16</c:name>
    <c:fmtId val="11"/>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b="1"/>
              <a:t>Quantity_as_per_Payment_Method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lumMod val="95000"/>
                <a:lumOff val="5000"/>
              </a:schemeClr>
            </a:solidFill>
          </a:ln>
          <a:effectLst/>
          <a:sp3d>
            <a:contourClr>
              <a:schemeClr val="tx1">
                <a:lumMod val="95000"/>
                <a:lumOff val="5000"/>
              </a:schemeClr>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lumMod val="95000"/>
                <a:lumOff val="5000"/>
              </a:schemeClr>
            </a:solidFill>
          </a:ln>
          <a:effectLst/>
          <a:sp3d>
            <a:contourClr>
              <a:schemeClr val="tx1">
                <a:lumMod val="95000"/>
                <a:lumOff val="5000"/>
              </a:schemeClr>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8"/>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solidFill>
              <a:schemeClr val="tx1">
                <a:lumMod val="95000"/>
                <a:lumOff val="5000"/>
              </a:schemeClr>
            </a:solidFill>
          </a:ln>
          <a:effectLst/>
          <a:sp3d>
            <a:contourClr>
              <a:schemeClr val="tx1">
                <a:lumMod val="95000"/>
                <a:lumOff val="5000"/>
              </a:schemeClr>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9"/>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solidFill>
              <a:schemeClr val="tx1">
                <a:lumMod val="95000"/>
                <a:lumOff val="5000"/>
              </a:schemeClr>
            </a:solidFill>
          </a:ln>
          <a:effectLst/>
          <a:sp3d>
            <a:contourClr>
              <a:schemeClr val="tx1">
                <a:lumMod val="95000"/>
                <a:lumOff val="5000"/>
              </a:schemeClr>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solidFill>
              <a:schemeClr val="tx1">
                <a:lumMod val="95000"/>
                <a:lumOff val="5000"/>
              </a:schemeClr>
            </a:solidFill>
          </a:ln>
          <a:effectLst/>
          <a:sp3d>
            <a:contourClr>
              <a:schemeClr val="tx1">
                <a:lumMod val="95000"/>
                <a:lumOff val="5000"/>
              </a:schemeClr>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lumMod val="95000"/>
                <a:lumOff val="5000"/>
              </a:schemeClr>
            </a:solidFill>
          </a:ln>
          <a:effectLst/>
          <a:sp3d>
            <a:contourClr>
              <a:schemeClr val="tx1">
                <a:lumMod val="95000"/>
                <a:lumOff val="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lumMod val="95000"/>
                <a:lumOff val="5000"/>
              </a:schemeClr>
            </a:solidFill>
          </a:ln>
          <a:effectLst/>
          <a:sp3d>
            <a:contourClr>
              <a:schemeClr val="tx1">
                <a:lumMod val="95000"/>
                <a:lumOff val="5000"/>
              </a:schemeClr>
            </a:contourClr>
          </a:sp3d>
        </c:spPr>
      </c:pivotFmt>
      <c:pivotFmt>
        <c:idx val="1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lumMod val="95000"/>
                <a:lumOff val="5000"/>
              </a:schemeClr>
            </a:solidFill>
          </a:ln>
          <a:effectLst/>
          <a:sp3d>
            <a:contourClr>
              <a:schemeClr val="tx1">
                <a:lumMod val="95000"/>
                <a:lumOff val="5000"/>
              </a:schemeClr>
            </a:contourClr>
          </a:sp3d>
        </c:spPr>
      </c:pivotFmt>
      <c:pivotFmt>
        <c:idx val="1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lumMod val="95000"/>
                <a:lumOff val="5000"/>
              </a:schemeClr>
            </a:solidFill>
          </a:ln>
          <a:effectLst/>
          <a:sp3d>
            <a:contourClr>
              <a:schemeClr val="tx1">
                <a:lumMod val="95000"/>
                <a:lumOff val="5000"/>
              </a:schemeClr>
            </a:contourClr>
          </a:sp3d>
        </c:spPr>
      </c:pivotFmt>
      <c:pivotFmt>
        <c:idx val="1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lumMod val="95000"/>
                <a:lumOff val="5000"/>
              </a:schemeClr>
            </a:solidFill>
          </a:ln>
          <a:effectLst/>
          <a:sp3d>
            <a:contourClr>
              <a:schemeClr val="tx1">
                <a:lumMod val="95000"/>
                <a:lumOff val="5000"/>
              </a:schemeClr>
            </a:contourClr>
          </a:sp3d>
        </c:spPr>
      </c:pivotFmt>
      <c:pivotFmt>
        <c:idx val="1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lumMod val="95000"/>
                <a:lumOff val="5000"/>
              </a:schemeClr>
            </a:solidFill>
          </a:ln>
          <a:effectLst/>
          <a:sp3d>
            <a:contourClr>
              <a:schemeClr val="tx1">
                <a:lumMod val="95000"/>
                <a:lumOff val="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lumMod val="95000"/>
                <a:lumOff val="5000"/>
              </a:schemeClr>
            </a:solidFill>
          </a:ln>
          <a:effectLst/>
          <a:sp3d>
            <a:contourClr>
              <a:schemeClr val="tx1">
                <a:lumMod val="95000"/>
                <a:lumOff val="5000"/>
              </a:schemeClr>
            </a:contourClr>
          </a:sp3d>
        </c:spPr>
      </c:pivotFmt>
      <c:pivotFmt>
        <c:idx val="1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lumMod val="95000"/>
                <a:lumOff val="5000"/>
              </a:schemeClr>
            </a:solidFill>
          </a:ln>
          <a:effectLst/>
          <a:sp3d>
            <a:contourClr>
              <a:schemeClr val="tx1">
                <a:lumMod val="95000"/>
                <a:lumOff val="5000"/>
              </a:schemeClr>
            </a:contourClr>
          </a:sp3d>
        </c:spPr>
      </c:pivotFmt>
      <c:pivotFmt>
        <c:idx val="1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lumMod val="95000"/>
                <a:lumOff val="5000"/>
              </a:schemeClr>
            </a:solidFill>
          </a:ln>
          <a:effectLst/>
          <a:sp3d>
            <a:contourClr>
              <a:schemeClr val="tx1">
                <a:lumMod val="95000"/>
                <a:lumOff val="5000"/>
              </a:schemeClr>
            </a:contourClr>
          </a:sp3d>
        </c:spPr>
      </c:pivotFmt>
      <c:pivotFmt>
        <c:idx val="2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lumMod val="95000"/>
                <a:lumOff val="5000"/>
              </a:schemeClr>
            </a:solidFill>
          </a:ln>
          <a:effectLst/>
          <a:sp3d>
            <a:contourClr>
              <a:schemeClr val="tx1">
                <a:lumMod val="95000"/>
                <a:lumOff val="5000"/>
              </a:schemeClr>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pivot_table!$AV$3</c:f>
              <c:strCache>
                <c:ptCount val="1"/>
                <c:pt idx="0">
                  <c:v>Total</c:v>
                </c:pt>
              </c:strCache>
            </c:strRef>
          </c:tx>
          <c:spPr>
            <a:ln>
              <a:solidFill>
                <a:schemeClr val="tx1">
                  <a:lumMod val="95000"/>
                  <a:lumOff val="5000"/>
                </a:schemeClr>
              </a:solidFill>
            </a:ln>
          </c:spPr>
          <c:dPt>
            <c:idx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lumMod val="95000"/>
                    <a:lumOff val="5000"/>
                  </a:schemeClr>
                </a:solidFill>
              </a:ln>
              <a:effectLst/>
              <a:sp3d>
                <a:contourClr>
                  <a:schemeClr val="tx1">
                    <a:lumMod val="95000"/>
                    <a:lumOff val="5000"/>
                  </a:schemeClr>
                </a:contourClr>
              </a:sp3d>
            </c:spPr>
            <c:extLst>
              <c:ext xmlns:c16="http://schemas.microsoft.com/office/drawing/2014/chart" uri="{C3380CC4-5D6E-409C-BE32-E72D297353CC}">
                <c16:uniqueId val="{00000001-80DE-49EE-952B-38E4E27AB98C}"/>
              </c:ext>
            </c:extLst>
          </c:dPt>
          <c:dPt>
            <c:idx val="1"/>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solidFill>
                  <a:schemeClr val="tx1">
                    <a:lumMod val="95000"/>
                    <a:lumOff val="5000"/>
                  </a:schemeClr>
                </a:solidFill>
              </a:ln>
              <a:effectLst/>
              <a:sp3d>
                <a:contourClr>
                  <a:schemeClr val="tx1">
                    <a:lumMod val="95000"/>
                    <a:lumOff val="5000"/>
                  </a:schemeClr>
                </a:contourClr>
              </a:sp3d>
            </c:spPr>
            <c:extLst>
              <c:ext xmlns:c16="http://schemas.microsoft.com/office/drawing/2014/chart" uri="{C3380CC4-5D6E-409C-BE32-E72D297353CC}">
                <c16:uniqueId val="{00000003-80DE-49EE-952B-38E4E27AB98C}"/>
              </c:ext>
            </c:extLst>
          </c:dPt>
          <c:dPt>
            <c:idx val="2"/>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solidFill>
                  <a:schemeClr val="tx1">
                    <a:lumMod val="95000"/>
                    <a:lumOff val="5000"/>
                  </a:schemeClr>
                </a:solidFill>
              </a:ln>
              <a:effectLst/>
              <a:sp3d>
                <a:contourClr>
                  <a:schemeClr val="tx1">
                    <a:lumMod val="95000"/>
                    <a:lumOff val="5000"/>
                  </a:schemeClr>
                </a:contourClr>
              </a:sp3d>
            </c:spPr>
            <c:extLst>
              <c:ext xmlns:c16="http://schemas.microsoft.com/office/drawing/2014/chart" uri="{C3380CC4-5D6E-409C-BE32-E72D297353CC}">
                <c16:uniqueId val="{00000005-80DE-49EE-952B-38E4E27AB98C}"/>
              </c:ext>
            </c:extLst>
          </c:dPt>
          <c:dPt>
            <c:idx val="3"/>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solidFill>
                  <a:schemeClr val="tx1">
                    <a:lumMod val="95000"/>
                    <a:lumOff val="5000"/>
                  </a:schemeClr>
                </a:solidFill>
              </a:ln>
              <a:effectLst/>
              <a:sp3d>
                <a:contourClr>
                  <a:schemeClr val="tx1">
                    <a:lumMod val="95000"/>
                    <a:lumOff val="5000"/>
                  </a:schemeClr>
                </a:contourClr>
              </a:sp3d>
            </c:spPr>
            <c:extLst>
              <c:ext xmlns:c16="http://schemas.microsoft.com/office/drawing/2014/chart" uri="{C3380CC4-5D6E-409C-BE32-E72D297353CC}">
                <c16:uniqueId val="{00000007-80DE-49EE-952B-38E4E27AB98C}"/>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pivot_table!$AU$4:$AU$8</c:f>
              <c:strCache>
                <c:ptCount val="4"/>
                <c:pt idx="0">
                  <c:v>Cash</c:v>
                </c:pt>
                <c:pt idx="1">
                  <c:v>Credit Card</c:v>
                </c:pt>
                <c:pt idx="2">
                  <c:v>Debit Card</c:v>
                </c:pt>
                <c:pt idx="3">
                  <c:v>PayPal</c:v>
                </c:pt>
              </c:strCache>
            </c:strRef>
          </c:cat>
          <c:val>
            <c:numRef>
              <c:f>pivot_table!$AV$4:$AV$8</c:f>
              <c:numCache>
                <c:formatCode>General</c:formatCode>
                <c:ptCount val="4"/>
                <c:pt idx="0">
                  <c:v>221</c:v>
                </c:pt>
                <c:pt idx="1">
                  <c:v>204</c:v>
                </c:pt>
                <c:pt idx="2">
                  <c:v>169</c:v>
                </c:pt>
                <c:pt idx="3">
                  <c:v>159</c:v>
                </c:pt>
              </c:numCache>
            </c:numRef>
          </c:val>
          <c:extLst>
            <c:ext xmlns:c16="http://schemas.microsoft.com/office/drawing/2014/chart" uri="{C3380CC4-5D6E-409C-BE32-E72D297353CC}">
              <c16:uniqueId val="{00000008-80DE-49EE-952B-38E4E27AB98C}"/>
            </c:ext>
          </c:extLst>
        </c:ser>
        <c:dLbls>
          <c:showLegendKey val="0"/>
          <c:showVal val="0"/>
          <c:showCatName val="1"/>
          <c:showSerName val="0"/>
          <c:showPercent val="1"/>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92">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lumMod val="75000"/>
          </a:schemeClr>
        </a:solidFill>
      </a:ln>
    </cs:spPr>
  </cs:dataPoint>
  <cs:dataPoint3D>
    <cs:lnRef idx="0">
      <cs:styleClr val="auto"/>
    </cs:lnRef>
    <cs:fillRef idx="0">
      <cs:styleClr val="auto"/>
    </cs:fillRef>
    <cs:effectRef idx="0"/>
    <cs:fontRef idx="minor">
      <a:schemeClr val="tx1"/>
    </cs:fontRef>
    <cs:spPr>
      <a:solidFill>
        <a:schemeClr val="phClr"/>
      </a:solidFill>
      <a:ln>
        <a:solidFill>
          <a:schemeClr val="phClr">
            <a:lumMod val="75000"/>
          </a:schemeClr>
        </a:solidFill>
      </a:ln>
      <a:scene3d>
        <a:camera prst="orthographicFront"/>
        <a:lightRig rig="threePt" dir="t"/>
      </a:scene3d>
      <a:sp3d prstMaterial="translucentPowder"/>
    </cs:spPr>
  </cs:dataPoint3D>
  <cs:dataPointLine>
    <cs:lnRef idx="0">
      <cs:styleClr val="auto"/>
    </cs:lnRef>
    <cs:fillRef idx="0"/>
    <cs:effectRef idx="0"/>
    <cs:fontRef idx="minor">
      <a:schemeClr val="tx1"/>
    </cs:fontRef>
    <cs:spPr>
      <a:ln w="28575" cap="rnd">
        <a:solidFill>
          <a:schemeClr val="phClr">
            <a:alpha val="70000"/>
          </a:schemeClr>
        </a:solidFill>
        <a:round/>
      </a:ln>
    </cs:spPr>
  </cs:dataPointLine>
  <cs:dataPointMarker>
    <cs:lnRef idx="0">
      <cs:styleClr val="auto"/>
    </cs:lnRef>
    <cs:fillRef idx="0">
      <cs:styleClr val="auto"/>
    </cs:fillRef>
    <cs:effectRef idx="0"/>
    <cs:fontRef idx="minor">
      <a:schemeClr val="dk1"/>
    </cs:fontRef>
    <cs:spPr>
      <a:solidFill>
        <a:schemeClr val="phClr">
          <a:alpha val="70000"/>
        </a:schemeClr>
      </a:solidFill>
      <a:ln>
        <a:solidFill>
          <a:schemeClr val="phClr">
            <a:lumMod val="7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tx1"/>
    </cs:fontRef>
    <cs:spPr>
      <a:solidFill>
        <a:schemeClr val="lt1">
          <a:alpha val="27000"/>
        </a:schemeClr>
      </a:solidFill>
      <a:sp3d/>
    </cs:spPr>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0" kern="1200" cap="none" spc="5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tx1"/>
    </cs:fontRef>
    <cs:spPr>
      <a:sp3d/>
    </cs:spPr>
  </cs:wall>
</cs:chartStyle>
</file>

<file path=xl/charts/style8.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9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0.xml><?xml version="1.0" encoding="utf-8"?>
<cs:chartStyle xmlns:cs="http://schemas.microsoft.com/office/drawing/2012/chartStyle" xmlns:a="http://schemas.openxmlformats.org/drawingml/2006/main" id="345">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6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9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6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18" Type="http://schemas.openxmlformats.org/officeDocument/2006/relationships/chart" Target="../charts/chart18.xml"/><Relationship Id="rId3" Type="http://schemas.openxmlformats.org/officeDocument/2006/relationships/chart" Target="../charts/chart3.xml"/><Relationship Id="rId21" Type="http://schemas.openxmlformats.org/officeDocument/2006/relationships/chart" Target="../charts/chart21.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 Type="http://schemas.openxmlformats.org/officeDocument/2006/relationships/chart" Target="../charts/chart2.xml"/><Relationship Id="rId16" Type="http://schemas.openxmlformats.org/officeDocument/2006/relationships/chart" Target="../charts/chart16.xml"/><Relationship Id="rId20" Type="http://schemas.openxmlformats.org/officeDocument/2006/relationships/chart" Target="../charts/chart20.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5" Type="http://schemas.openxmlformats.org/officeDocument/2006/relationships/chart" Target="../charts/chart15.xml"/><Relationship Id="rId23" Type="http://schemas.openxmlformats.org/officeDocument/2006/relationships/chart" Target="../charts/chart23.xml"/><Relationship Id="rId10" Type="http://schemas.openxmlformats.org/officeDocument/2006/relationships/chart" Target="../charts/chart10.xml"/><Relationship Id="rId19" Type="http://schemas.openxmlformats.org/officeDocument/2006/relationships/chart" Target="../charts/chart19.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 Id="rId22" Type="http://schemas.openxmlformats.org/officeDocument/2006/relationships/chart" Target="../charts/chart22.xml"/></Relationships>
</file>

<file path=xl/drawings/drawing1.xml><?xml version="1.0" encoding="utf-8"?>
<xdr:wsDr xmlns:xdr="http://schemas.openxmlformats.org/drawingml/2006/spreadsheetDrawing" xmlns:a="http://schemas.openxmlformats.org/drawingml/2006/main">
  <xdr:twoCellAnchor>
    <xdr:from>
      <xdr:col>11</xdr:col>
      <xdr:colOff>493695</xdr:colOff>
      <xdr:row>131</xdr:row>
      <xdr:rowOff>32197</xdr:rowOff>
    </xdr:from>
    <xdr:to>
      <xdr:col>19</xdr:col>
      <xdr:colOff>199365</xdr:colOff>
      <xdr:row>146</xdr:row>
      <xdr:rowOff>147466</xdr:rowOff>
    </xdr:to>
    <xdr:graphicFrame macro="">
      <xdr:nvGraphicFramePr>
        <xdr:cNvPr id="25" name="Chart 24">
          <a:extLst>
            <a:ext uri="{FF2B5EF4-FFF2-40B4-BE49-F238E27FC236}">
              <a16:creationId xmlns:a16="http://schemas.microsoft.com/office/drawing/2014/main" id="{C1737C49-56E0-47DA-B5AF-D047A3A411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225287</xdr:colOff>
      <xdr:row>6</xdr:row>
      <xdr:rowOff>106680</xdr:rowOff>
    </xdr:from>
    <xdr:to>
      <xdr:col>30</xdr:col>
      <xdr:colOff>469358</xdr:colOff>
      <xdr:row>146</xdr:row>
      <xdr:rowOff>148389</xdr:rowOff>
    </xdr:to>
    <xdr:grpSp>
      <xdr:nvGrpSpPr>
        <xdr:cNvPr id="28" name="Group 27">
          <a:extLst>
            <a:ext uri="{FF2B5EF4-FFF2-40B4-BE49-F238E27FC236}">
              <a16:creationId xmlns:a16="http://schemas.microsoft.com/office/drawing/2014/main" id="{D9D9E449-040E-11AF-74CA-2560852B3008}"/>
            </a:ext>
          </a:extLst>
        </xdr:cNvPr>
        <xdr:cNvGrpSpPr/>
      </xdr:nvGrpSpPr>
      <xdr:grpSpPr>
        <a:xfrm>
          <a:off x="225287" y="1249680"/>
          <a:ext cx="18341571" cy="26711709"/>
          <a:chOff x="225287" y="1228114"/>
          <a:chExt cx="18359543" cy="26208501"/>
        </a:xfrm>
      </xdr:grpSpPr>
      <xdr:graphicFrame macro="">
        <xdr:nvGraphicFramePr>
          <xdr:cNvPr id="2" name="Chart 1">
            <a:extLst>
              <a:ext uri="{FF2B5EF4-FFF2-40B4-BE49-F238E27FC236}">
                <a16:creationId xmlns:a16="http://schemas.microsoft.com/office/drawing/2014/main" id="{9291393B-62B9-4018-B95E-0F45C0E71BE6}"/>
              </a:ext>
            </a:extLst>
          </xdr:cNvPr>
          <xdr:cNvGraphicFramePr>
            <a:graphicFrameLocks/>
          </xdr:cNvGraphicFramePr>
        </xdr:nvGraphicFramePr>
        <xdr:xfrm>
          <a:off x="228600" y="4119545"/>
          <a:ext cx="9141556" cy="4264324"/>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3" name="Chart 2">
            <a:extLst>
              <a:ext uri="{FF2B5EF4-FFF2-40B4-BE49-F238E27FC236}">
                <a16:creationId xmlns:a16="http://schemas.microsoft.com/office/drawing/2014/main" id="{D9E8E0CC-2D2D-48B0-92CF-6935BC755CE8}"/>
              </a:ext>
            </a:extLst>
          </xdr:cNvPr>
          <xdr:cNvGraphicFramePr>
            <a:graphicFrameLocks/>
          </xdr:cNvGraphicFramePr>
        </xdr:nvGraphicFramePr>
        <xdr:xfrm>
          <a:off x="4838412" y="1230588"/>
          <a:ext cx="4531744" cy="2803585"/>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4" name="Chart 3">
            <a:extLst>
              <a:ext uri="{FF2B5EF4-FFF2-40B4-BE49-F238E27FC236}">
                <a16:creationId xmlns:a16="http://schemas.microsoft.com/office/drawing/2014/main" id="{FF52D9F8-CBA2-4329-8B03-CDFF63030C6E}"/>
              </a:ext>
            </a:extLst>
          </xdr:cNvPr>
          <xdr:cNvGraphicFramePr>
            <a:graphicFrameLocks/>
          </xdr:cNvGraphicFramePr>
        </xdr:nvGraphicFramePr>
        <xdr:xfrm>
          <a:off x="236220" y="1235734"/>
          <a:ext cx="4531743" cy="2803585"/>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5" name="Chart 4">
            <a:extLst>
              <a:ext uri="{FF2B5EF4-FFF2-40B4-BE49-F238E27FC236}">
                <a16:creationId xmlns:a16="http://schemas.microsoft.com/office/drawing/2014/main" id="{96D3FA46-5079-4C19-84D0-F4E01AAF536F}"/>
              </a:ext>
            </a:extLst>
          </xdr:cNvPr>
          <xdr:cNvGraphicFramePr>
            <a:graphicFrameLocks/>
          </xdr:cNvGraphicFramePr>
        </xdr:nvGraphicFramePr>
        <xdr:xfrm>
          <a:off x="9446356" y="1228114"/>
          <a:ext cx="4525992" cy="2803585"/>
        </xdr:xfrm>
        <a:graphic>
          <a:graphicData uri="http://schemas.openxmlformats.org/drawingml/2006/chart">
            <c:chart xmlns:c="http://schemas.openxmlformats.org/drawingml/2006/chart" xmlns:r="http://schemas.openxmlformats.org/officeDocument/2006/relationships" r:id="rId5"/>
          </a:graphicData>
        </a:graphic>
      </xdr:graphicFrame>
      <xdr:graphicFrame macro="">
        <xdr:nvGraphicFramePr>
          <xdr:cNvPr id="6" name="Chart 5">
            <a:extLst>
              <a:ext uri="{FF2B5EF4-FFF2-40B4-BE49-F238E27FC236}">
                <a16:creationId xmlns:a16="http://schemas.microsoft.com/office/drawing/2014/main" id="{34287A69-C178-4E2A-8F91-5A77DBFB8DF3}"/>
              </a:ext>
            </a:extLst>
          </xdr:cNvPr>
          <xdr:cNvGraphicFramePr>
            <a:graphicFrameLocks/>
          </xdr:cNvGraphicFramePr>
        </xdr:nvGraphicFramePr>
        <xdr:xfrm>
          <a:off x="9444451" y="4119044"/>
          <a:ext cx="4526254" cy="2839679"/>
        </xdr:xfrm>
        <a:graphic>
          <a:graphicData uri="http://schemas.openxmlformats.org/drawingml/2006/chart">
            <c:chart xmlns:c="http://schemas.openxmlformats.org/drawingml/2006/chart" xmlns:r="http://schemas.openxmlformats.org/officeDocument/2006/relationships" r:id="rId6"/>
          </a:graphicData>
        </a:graphic>
      </xdr:graphicFrame>
      <xdr:graphicFrame macro="">
        <xdr:nvGraphicFramePr>
          <xdr:cNvPr id="7" name="Chart 6">
            <a:extLst>
              <a:ext uri="{FF2B5EF4-FFF2-40B4-BE49-F238E27FC236}">
                <a16:creationId xmlns:a16="http://schemas.microsoft.com/office/drawing/2014/main" id="{07958197-46E5-4775-BE2F-8064FCD3A19C}"/>
              </a:ext>
            </a:extLst>
          </xdr:cNvPr>
          <xdr:cNvGraphicFramePr>
            <a:graphicFrameLocks/>
          </xdr:cNvGraphicFramePr>
        </xdr:nvGraphicFramePr>
        <xdr:xfrm>
          <a:off x="9446194" y="7035035"/>
          <a:ext cx="4524511" cy="7334764"/>
        </xdr:xfrm>
        <a:graphic>
          <a:graphicData uri="http://schemas.openxmlformats.org/drawingml/2006/chart">
            <c:chart xmlns:c="http://schemas.openxmlformats.org/drawingml/2006/chart" xmlns:r="http://schemas.openxmlformats.org/officeDocument/2006/relationships" r:id="rId7"/>
          </a:graphicData>
        </a:graphic>
      </xdr:graphicFrame>
      <xdr:graphicFrame macro="">
        <xdr:nvGraphicFramePr>
          <xdr:cNvPr id="8" name="Chart 7">
            <a:extLst>
              <a:ext uri="{FF2B5EF4-FFF2-40B4-BE49-F238E27FC236}">
                <a16:creationId xmlns:a16="http://schemas.microsoft.com/office/drawing/2014/main" id="{5A5D2217-10D7-42F8-A3A7-C302F18FBE14}"/>
              </a:ext>
            </a:extLst>
          </xdr:cNvPr>
          <xdr:cNvGraphicFramePr>
            <a:graphicFrameLocks/>
          </xdr:cNvGraphicFramePr>
        </xdr:nvGraphicFramePr>
        <xdr:xfrm>
          <a:off x="226780" y="8447046"/>
          <a:ext cx="4544443" cy="2924620"/>
        </xdr:xfrm>
        <a:graphic>
          <a:graphicData uri="http://schemas.openxmlformats.org/drawingml/2006/chart">
            <c:chart xmlns:c="http://schemas.openxmlformats.org/drawingml/2006/chart" xmlns:r="http://schemas.openxmlformats.org/officeDocument/2006/relationships" r:id="rId8"/>
          </a:graphicData>
        </a:graphic>
      </xdr:graphicFrame>
      <xdr:graphicFrame macro="">
        <xdr:nvGraphicFramePr>
          <xdr:cNvPr id="9" name="Chart 8">
            <a:extLst>
              <a:ext uri="{FF2B5EF4-FFF2-40B4-BE49-F238E27FC236}">
                <a16:creationId xmlns:a16="http://schemas.microsoft.com/office/drawing/2014/main" id="{9149667E-7FCD-418F-833F-B63C0F3032D1}"/>
              </a:ext>
            </a:extLst>
          </xdr:cNvPr>
          <xdr:cNvGraphicFramePr>
            <a:graphicFrameLocks/>
          </xdr:cNvGraphicFramePr>
        </xdr:nvGraphicFramePr>
        <xdr:xfrm>
          <a:off x="4830792" y="8445783"/>
          <a:ext cx="4546144" cy="2924620"/>
        </xdr:xfrm>
        <a:graphic>
          <a:graphicData uri="http://schemas.openxmlformats.org/drawingml/2006/chart">
            <c:chart xmlns:c="http://schemas.openxmlformats.org/drawingml/2006/chart" xmlns:r="http://schemas.openxmlformats.org/officeDocument/2006/relationships" r:id="rId9"/>
          </a:graphicData>
        </a:graphic>
      </xdr:graphicFrame>
      <xdr:graphicFrame macro="">
        <xdr:nvGraphicFramePr>
          <xdr:cNvPr id="10" name="Chart 9">
            <a:extLst>
              <a:ext uri="{FF2B5EF4-FFF2-40B4-BE49-F238E27FC236}">
                <a16:creationId xmlns:a16="http://schemas.microsoft.com/office/drawing/2014/main" id="{A37BB1AF-A7DC-4997-8785-37174A8C18DF}"/>
              </a:ext>
            </a:extLst>
          </xdr:cNvPr>
          <xdr:cNvGraphicFramePr>
            <a:graphicFrameLocks/>
          </xdr:cNvGraphicFramePr>
        </xdr:nvGraphicFramePr>
        <xdr:xfrm>
          <a:off x="4830792" y="11444132"/>
          <a:ext cx="4546144" cy="2924619"/>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11" name="Chart 10">
            <a:extLst>
              <a:ext uri="{FF2B5EF4-FFF2-40B4-BE49-F238E27FC236}">
                <a16:creationId xmlns:a16="http://schemas.microsoft.com/office/drawing/2014/main" id="{5A68FBA8-D117-46F0-88D1-FFC98D77395E}"/>
              </a:ext>
            </a:extLst>
          </xdr:cNvPr>
          <xdr:cNvGraphicFramePr>
            <a:graphicFrameLocks/>
          </xdr:cNvGraphicFramePr>
        </xdr:nvGraphicFramePr>
        <xdr:xfrm>
          <a:off x="226933" y="11444977"/>
          <a:ext cx="4546143" cy="2925985"/>
        </xdr:xfrm>
        <a:graphic>
          <a:graphicData uri="http://schemas.openxmlformats.org/drawingml/2006/chart">
            <c:chart xmlns:c="http://schemas.openxmlformats.org/drawingml/2006/chart" xmlns:r="http://schemas.openxmlformats.org/officeDocument/2006/relationships" r:id="rId11"/>
          </a:graphicData>
        </a:graphic>
      </xdr:graphicFrame>
      <xdr:graphicFrame macro="">
        <xdr:nvGraphicFramePr>
          <xdr:cNvPr id="12" name="Chart 11">
            <a:extLst>
              <a:ext uri="{FF2B5EF4-FFF2-40B4-BE49-F238E27FC236}">
                <a16:creationId xmlns:a16="http://schemas.microsoft.com/office/drawing/2014/main" id="{9EF6CF21-1A93-4B95-A8D5-89FC524E961F}"/>
              </a:ext>
            </a:extLst>
          </xdr:cNvPr>
          <xdr:cNvGraphicFramePr>
            <a:graphicFrameLocks/>
          </xdr:cNvGraphicFramePr>
        </xdr:nvGraphicFramePr>
        <xdr:xfrm>
          <a:off x="14053086" y="1229329"/>
          <a:ext cx="4531744" cy="2803641"/>
        </xdr:xfrm>
        <a:graphic>
          <a:graphicData uri="http://schemas.openxmlformats.org/drawingml/2006/chart">
            <c:chart xmlns:c="http://schemas.openxmlformats.org/drawingml/2006/chart" xmlns:r="http://schemas.openxmlformats.org/officeDocument/2006/relationships" r:id="rId12"/>
          </a:graphicData>
        </a:graphic>
      </xdr:graphicFrame>
      <xdr:graphicFrame macro="">
        <xdr:nvGraphicFramePr>
          <xdr:cNvPr id="13" name="Chart 12">
            <a:extLst>
              <a:ext uri="{FF2B5EF4-FFF2-40B4-BE49-F238E27FC236}">
                <a16:creationId xmlns:a16="http://schemas.microsoft.com/office/drawing/2014/main" id="{D62814B2-9C32-4E72-A8F0-F23375B68536}"/>
              </a:ext>
            </a:extLst>
          </xdr:cNvPr>
          <xdr:cNvGraphicFramePr>
            <a:graphicFrameLocks/>
          </xdr:cNvGraphicFramePr>
        </xdr:nvGraphicFramePr>
        <xdr:xfrm>
          <a:off x="14048548" y="4118915"/>
          <a:ext cx="4531744" cy="7364198"/>
        </xdr:xfrm>
        <a:graphic>
          <a:graphicData uri="http://schemas.openxmlformats.org/drawingml/2006/chart">
            <c:chart xmlns:c="http://schemas.openxmlformats.org/drawingml/2006/chart" xmlns:r="http://schemas.openxmlformats.org/officeDocument/2006/relationships" r:id="rId13"/>
          </a:graphicData>
        </a:graphic>
      </xdr:graphicFrame>
      <xdr:graphicFrame macro="">
        <xdr:nvGraphicFramePr>
          <xdr:cNvPr id="14" name="Chart 13">
            <a:extLst>
              <a:ext uri="{FF2B5EF4-FFF2-40B4-BE49-F238E27FC236}">
                <a16:creationId xmlns:a16="http://schemas.microsoft.com/office/drawing/2014/main" id="{8413E016-F022-4542-8BBB-2A7500671D39}"/>
              </a:ext>
            </a:extLst>
          </xdr:cNvPr>
          <xdr:cNvGraphicFramePr>
            <a:graphicFrameLocks/>
          </xdr:cNvGraphicFramePr>
        </xdr:nvGraphicFramePr>
        <xdr:xfrm>
          <a:off x="228005" y="14448067"/>
          <a:ext cx="4546396" cy="7014536"/>
        </xdr:xfrm>
        <a:graphic>
          <a:graphicData uri="http://schemas.openxmlformats.org/drawingml/2006/chart">
            <c:chart xmlns:c="http://schemas.openxmlformats.org/drawingml/2006/chart" xmlns:r="http://schemas.openxmlformats.org/officeDocument/2006/relationships" r:id="rId14"/>
          </a:graphicData>
        </a:graphic>
      </xdr:graphicFrame>
      <xdr:graphicFrame macro="">
        <xdr:nvGraphicFramePr>
          <xdr:cNvPr id="15" name="Chart 14">
            <a:extLst>
              <a:ext uri="{FF2B5EF4-FFF2-40B4-BE49-F238E27FC236}">
                <a16:creationId xmlns:a16="http://schemas.microsoft.com/office/drawing/2014/main" id="{081F4462-7F80-40DF-B00D-EBDD9D286C02}"/>
              </a:ext>
            </a:extLst>
          </xdr:cNvPr>
          <xdr:cNvGraphicFramePr>
            <a:graphicFrameLocks/>
          </xdr:cNvGraphicFramePr>
        </xdr:nvGraphicFramePr>
        <xdr:xfrm>
          <a:off x="4835206" y="14448293"/>
          <a:ext cx="4543372" cy="3404200"/>
        </xdr:xfrm>
        <a:graphic>
          <a:graphicData uri="http://schemas.openxmlformats.org/drawingml/2006/chart">
            <c:chart xmlns:c="http://schemas.openxmlformats.org/drawingml/2006/chart" xmlns:r="http://schemas.openxmlformats.org/officeDocument/2006/relationships" r:id="rId15"/>
          </a:graphicData>
        </a:graphic>
      </xdr:graphicFrame>
      <xdr:graphicFrame macro="">
        <xdr:nvGraphicFramePr>
          <xdr:cNvPr id="16" name="Chart 15">
            <a:extLst>
              <a:ext uri="{FF2B5EF4-FFF2-40B4-BE49-F238E27FC236}">
                <a16:creationId xmlns:a16="http://schemas.microsoft.com/office/drawing/2014/main" id="{2DAF7590-EB7C-4ED0-BC05-0EEFD342686A}"/>
              </a:ext>
            </a:extLst>
          </xdr:cNvPr>
          <xdr:cNvGraphicFramePr>
            <a:graphicFrameLocks/>
          </xdr:cNvGraphicFramePr>
        </xdr:nvGraphicFramePr>
        <xdr:xfrm>
          <a:off x="14045957" y="11558685"/>
          <a:ext cx="4535532" cy="2807363"/>
        </xdr:xfrm>
        <a:graphic>
          <a:graphicData uri="http://schemas.openxmlformats.org/drawingml/2006/chart">
            <c:chart xmlns:c="http://schemas.openxmlformats.org/drawingml/2006/chart" xmlns:r="http://schemas.openxmlformats.org/officeDocument/2006/relationships" r:id="rId16"/>
          </a:graphicData>
        </a:graphic>
      </xdr:graphicFrame>
      <xdr:graphicFrame macro="">
        <xdr:nvGraphicFramePr>
          <xdr:cNvPr id="17" name="Chart 16">
            <a:extLst>
              <a:ext uri="{FF2B5EF4-FFF2-40B4-BE49-F238E27FC236}">
                <a16:creationId xmlns:a16="http://schemas.microsoft.com/office/drawing/2014/main" id="{D493863D-225D-47FE-A62D-1FC1C623C5C5}"/>
              </a:ext>
            </a:extLst>
          </xdr:cNvPr>
          <xdr:cNvGraphicFramePr>
            <a:graphicFrameLocks/>
          </xdr:cNvGraphicFramePr>
        </xdr:nvGraphicFramePr>
        <xdr:xfrm>
          <a:off x="14046509" y="14444497"/>
          <a:ext cx="4533597" cy="7017729"/>
        </xdr:xfrm>
        <a:graphic>
          <a:graphicData uri="http://schemas.openxmlformats.org/drawingml/2006/chart">
            <c:chart xmlns:c="http://schemas.openxmlformats.org/drawingml/2006/chart" xmlns:r="http://schemas.openxmlformats.org/officeDocument/2006/relationships" r:id="rId17"/>
          </a:graphicData>
        </a:graphic>
      </xdr:graphicFrame>
      <xdr:graphicFrame macro="">
        <xdr:nvGraphicFramePr>
          <xdr:cNvPr id="18" name="Chart 17">
            <a:extLst>
              <a:ext uri="{FF2B5EF4-FFF2-40B4-BE49-F238E27FC236}">
                <a16:creationId xmlns:a16="http://schemas.microsoft.com/office/drawing/2014/main" id="{135F4C85-F959-4433-BF01-137414AFFAD5}"/>
              </a:ext>
            </a:extLst>
          </xdr:cNvPr>
          <xdr:cNvGraphicFramePr>
            <a:graphicFrameLocks/>
          </xdr:cNvGraphicFramePr>
        </xdr:nvGraphicFramePr>
        <xdr:xfrm>
          <a:off x="9441240" y="14448933"/>
          <a:ext cx="4535211" cy="3400558"/>
        </xdr:xfrm>
        <a:graphic>
          <a:graphicData uri="http://schemas.openxmlformats.org/drawingml/2006/chart">
            <c:chart xmlns:c="http://schemas.openxmlformats.org/drawingml/2006/chart" xmlns:r="http://schemas.openxmlformats.org/officeDocument/2006/relationships" r:id="rId18"/>
          </a:graphicData>
        </a:graphic>
      </xdr:graphicFrame>
      <xdr:graphicFrame macro="">
        <xdr:nvGraphicFramePr>
          <xdr:cNvPr id="19" name="Chart 18">
            <a:extLst>
              <a:ext uri="{FF2B5EF4-FFF2-40B4-BE49-F238E27FC236}">
                <a16:creationId xmlns:a16="http://schemas.microsoft.com/office/drawing/2014/main" id="{53E61425-4443-4FC3-8AD0-BF4055E1018E}"/>
              </a:ext>
            </a:extLst>
          </xdr:cNvPr>
          <xdr:cNvGraphicFramePr>
            <a:graphicFrameLocks/>
          </xdr:cNvGraphicFramePr>
        </xdr:nvGraphicFramePr>
        <xdr:xfrm>
          <a:off x="9441328" y="17903091"/>
          <a:ext cx="4535122" cy="3557691"/>
        </xdr:xfrm>
        <a:graphic>
          <a:graphicData uri="http://schemas.openxmlformats.org/drawingml/2006/chart">
            <c:chart xmlns:c="http://schemas.openxmlformats.org/drawingml/2006/chart" xmlns:r="http://schemas.openxmlformats.org/officeDocument/2006/relationships" r:id="rId19"/>
          </a:graphicData>
        </a:graphic>
      </xdr:graphicFrame>
      <xdr:graphicFrame macro="">
        <xdr:nvGraphicFramePr>
          <xdr:cNvPr id="20" name="Chart 19">
            <a:extLst>
              <a:ext uri="{FF2B5EF4-FFF2-40B4-BE49-F238E27FC236}">
                <a16:creationId xmlns:a16="http://schemas.microsoft.com/office/drawing/2014/main" id="{7994375F-D420-43F8-B033-A4F464F5F445}"/>
              </a:ext>
            </a:extLst>
          </xdr:cNvPr>
          <xdr:cNvGraphicFramePr>
            <a:graphicFrameLocks/>
          </xdr:cNvGraphicFramePr>
        </xdr:nvGraphicFramePr>
        <xdr:xfrm>
          <a:off x="4833959" y="17903091"/>
          <a:ext cx="4543993" cy="3557691"/>
        </xdr:xfrm>
        <a:graphic>
          <a:graphicData uri="http://schemas.openxmlformats.org/drawingml/2006/chart">
            <c:chart xmlns:c="http://schemas.openxmlformats.org/drawingml/2006/chart" xmlns:r="http://schemas.openxmlformats.org/officeDocument/2006/relationships" r:id="rId20"/>
          </a:graphicData>
        </a:graphic>
      </xdr:graphicFrame>
      <xdr:graphicFrame macro="">
        <xdr:nvGraphicFramePr>
          <xdr:cNvPr id="22" name="Chart 21">
            <a:extLst>
              <a:ext uri="{FF2B5EF4-FFF2-40B4-BE49-F238E27FC236}">
                <a16:creationId xmlns:a16="http://schemas.microsoft.com/office/drawing/2014/main" id="{C355CCE3-30C2-4121-952D-F1D0114D1E7F}"/>
              </a:ext>
            </a:extLst>
          </xdr:cNvPr>
          <xdr:cNvGraphicFramePr>
            <a:graphicFrameLocks/>
          </xdr:cNvGraphicFramePr>
        </xdr:nvGraphicFramePr>
        <xdr:xfrm>
          <a:off x="11762166" y="21539741"/>
          <a:ext cx="6814598" cy="5890914"/>
        </xdr:xfrm>
        <a:graphic>
          <a:graphicData uri="http://schemas.openxmlformats.org/drawingml/2006/chart">
            <c:chart xmlns:c="http://schemas.openxmlformats.org/drawingml/2006/chart" xmlns:r="http://schemas.openxmlformats.org/officeDocument/2006/relationships" r:id="rId21"/>
          </a:graphicData>
        </a:graphic>
      </xdr:graphicFrame>
      <xdr:graphicFrame macro="">
        <xdr:nvGraphicFramePr>
          <xdr:cNvPr id="24" name="Chart 23">
            <a:extLst>
              <a:ext uri="{FF2B5EF4-FFF2-40B4-BE49-F238E27FC236}">
                <a16:creationId xmlns:a16="http://schemas.microsoft.com/office/drawing/2014/main" id="{F4DB5F6F-336D-45E6-AB0D-5285808E9BAB}"/>
              </a:ext>
            </a:extLst>
          </xdr:cNvPr>
          <xdr:cNvGraphicFramePr>
            <a:graphicFrameLocks/>
          </xdr:cNvGraphicFramePr>
        </xdr:nvGraphicFramePr>
        <xdr:xfrm>
          <a:off x="225287" y="21538878"/>
          <a:ext cx="6837467" cy="5897737"/>
        </xdr:xfrm>
        <a:graphic>
          <a:graphicData uri="http://schemas.openxmlformats.org/drawingml/2006/chart">
            <c:chart xmlns:c="http://schemas.openxmlformats.org/drawingml/2006/chart" xmlns:r="http://schemas.openxmlformats.org/officeDocument/2006/relationships" r:id="rId22"/>
          </a:graphicData>
        </a:graphic>
      </xdr:graphicFrame>
      <xdr:graphicFrame macro="">
        <xdr:nvGraphicFramePr>
          <xdr:cNvPr id="26" name="Chart 25">
            <a:extLst>
              <a:ext uri="{FF2B5EF4-FFF2-40B4-BE49-F238E27FC236}">
                <a16:creationId xmlns:a16="http://schemas.microsoft.com/office/drawing/2014/main" id="{093112BF-20BA-4F79-9E39-44BBAFF9CBB4}"/>
              </a:ext>
            </a:extLst>
          </xdr:cNvPr>
          <xdr:cNvGraphicFramePr>
            <a:graphicFrameLocks/>
          </xdr:cNvGraphicFramePr>
        </xdr:nvGraphicFramePr>
        <xdr:xfrm>
          <a:off x="7136032" y="21541001"/>
          <a:ext cx="4536914" cy="2917885"/>
        </xdr:xfrm>
        <a:graphic>
          <a:graphicData uri="http://schemas.openxmlformats.org/drawingml/2006/chart">
            <c:chart xmlns:c="http://schemas.openxmlformats.org/drawingml/2006/chart" xmlns:r="http://schemas.openxmlformats.org/officeDocument/2006/relationships" r:id="rId23"/>
          </a:graphicData>
        </a:graphic>
      </xdr:graphicFrame>
    </xdr:grpSp>
    <xdr:clientData/>
  </xdr:twoCellAnchor>
  <xdr:oneCellAnchor>
    <xdr:from>
      <xdr:col>8</xdr:col>
      <xdr:colOff>498834</xdr:colOff>
      <xdr:row>0</xdr:row>
      <xdr:rowOff>120816</xdr:rowOff>
    </xdr:from>
    <xdr:ext cx="8228407" cy="937629"/>
    <xdr:sp macro="" textlink="">
      <xdr:nvSpPr>
        <xdr:cNvPr id="27" name="Rectangle 26">
          <a:extLst>
            <a:ext uri="{FF2B5EF4-FFF2-40B4-BE49-F238E27FC236}">
              <a16:creationId xmlns:a16="http://schemas.microsoft.com/office/drawing/2014/main" id="{647B3AA8-5743-797F-F9C6-5628DFCD191D}"/>
            </a:ext>
          </a:extLst>
        </xdr:cNvPr>
        <xdr:cNvSpPr/>
      </xdr:nvSpPr>
      <xdr:spPr>
        <a:xfrm>
          <a:off x="5354970" y="120816"/>
          <a:ext cx="8228407" cy="937629"/>
        </a:xfrm>
        <a:prstGeom prst="rect">
          <a:avLst/>
        </a:prstGeom>
        <a:noFill/>
        <a:ln>
          <a:solidFill>
            <a:schemeClr val="bg1"/>
          </a:solidFill>
        </a:ln>
      </xdr:spPr>
      <xdr:txBody>
        <a:bodyPr wrap="none" lIns="91440" tIns="45720" rIns="91440" bIns="45720">
          <a:spAutoFit/>
        </a:bodyPr>
        <a:lstStyle/>
        <a:p>
          <a:pPr algn="ctr"/>
          <a:r>
            <a:rPr lang="en-US" sz="5400" b="1" i="1" cap="none" spc="0">
              <a:ln w="9525">
                <a:solidFill>
                  <a:schemeClr val="tx1">
                    <a:lumMod val="95000"/>
                    <a:lumOff val="5000"/>
                  </a:schemeClr>
                </a:solidFill>
                <a:prstDash val="solid"/>
              </a:ln>
              <a:solidFill>
                <a:srgbClr val="FFC000"/>
              </a:solidFill>
              <a:effectLst>
                <a:outerShdw blurRad="12700" dist="38100" dir="2700000" algn="tl" rotWithShape="0">
                  <a:schemeClr val="bg1">
                    <a:lumMod val="50000"/>
                  </a:schemeClr>
                </a:outerShdw>
                <a:reflection blurRad="6350" stA="55000" endA="300" endPos="45500" dir="5400000" sy="-100000" algn="bl" rotWithShape="0"/>
              </a:effectLst>
            </a:rPr>
            <a:t>Dashboard_ for_Sales_Data</a:t>
          </a:r>
        </a:p>
      </xdr:txBody>
    </xdr:sp>
    <xdr:clientData/>
  </xdr:oneCellAnchor>
  <xdr:twoCellAnchor editAs="oneCell">
    <xdr:from>
      <xdr:col>34</xdr:col>
      <xdr:colOff>58728</xdr:colOff>
      <xdr:row>23</xdr:row>
      <xdr:rowOff>159500</xdr:rowOff>
    </xdr:from>
    <xdr:to>
      <xdr:col>37</xdr:col>
      <xdr:colOff>34014</xdr:colOff>
      <xdr:row>31</xdr:row>
      <xdr:rowOff>82286</xdr:rowOff>
    </xdr:to>
    <mc:AlternateContent xmlns:mc="http://schemas.openxmlformats.org/markup-compatibility/2006" xmlns:a14="http://schemas.microsoft.com/office/drawing/2010/main">
      <mc:Choice Requires="a14">
        <xdr:graphicFrame macro="">
          <xdr:nvGraphicFramePr>
            <xdr:cNvPr id="34" name="Payment_Method">
              <a:extLst>
                <a:ext uri="{FF2B5EF4-FFF2-40B4-BE49-F238E27FC236}">
                  <a16:creationId xmlns:a16="http://schemas.microsoft.com/office/drawing/2014/main" id="{B9C8B3B4-7655-7744-97BE-643BF2C47A53}"/>
                </a:ext>
              </a:extLst>
            </xdr:cNvPr>
            <xdr:cNvGraphicFramePr/>
          </xdr:nvGraphicFramePr>
          <xdr:xfrm>
            <a:off x="0" y="0"/>
            <a:ext cx="0" cy="0"/>
          </xdr:xfrm>
          <a:graphic>
            <a:graphicData uri="http://schemas.microsoft.com/office/drawing/2010/slicer">
              <sle:slicer xmlns:sle="http://schemas.microsoft.com/office/drawing/2010/slicer" name="Payment_Method"/>
            </a:graphicData>
          </a:graphic>
        </xdr:graphicFrame>
      </mc:Choice>
      <mc:Fallback xmlns="">
        <xdr:sp macro="" textlink="">
          <xdr:nvSpPr>
            <xdr:cNvPr id="0" name=""/>
            <xdr:cNvSpPr>
              <a:spLocks noTextEdit="1"/>
            </xdr:cNvSpPr>
          </xdr:nvSpPr>
          <xdr:spPr>
            <a:xfrm>
              <a:off x="20569228" y="4541000"/>
              <a:ext cx="1785036" cy="144678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30</xdr:col>
      <xdr:colOff>592764</xdr:colOff>
      <xdr:row>6</xdr:row>
      <xdr:rowOff>92617</xdr:rowOff>
    </xdr:from>
    <xdr:to>
      <xdr:col>37</xdr:col>
      <xdr:colOff>37307</xdr:colOff>
      <xdr:row>65</xdr:row>
      <xdr:rowOff>79012</xdr:rowOff>
    </xdr:to>
    <xdr:grpSp>
      <xdr:nvGrpSpPr>
        <xdr:cNvPr id="41" name="Group 40">
          <a:extLst>
            <a:ext uri="{FF2B5EF4-FFF2-40B4-BE49-F238E27FC236}">
              <a16:creationId xmlns:a16="http://schemas.microsoft.com/office/drawing/2014/main" id="{EFC81B63-797E-BB33-19BC-475DC112D586}"/>
            </a:ext>
          </a:extLst>
        </xdr:cNvPr>
        <xdr:cNvGrpSpPr/>
      </xdr:nvGrpSpPr>
      <xdr:grpSpPr>
        <a:xfrm>
          <a:off x="18690264" y="1235617"/>
          <a:ext cx="3667293" cy="11225895"/>
          <a:chOff x="18898487" y="1231782"/>
          <a:chExt cx="3724147" cy="10964511"/>
        </a:xfrm>
      </xdr:grpSpPr>
      <mc:AlternateContent xmlns:mc="http://schemas.openxmlformats.org/markup-compatibility/2006" xmlns:a14="http://schemas.microsoft.com/office/drawing/2010/main">
        <mc:Choice Requires="a14">
          <xdr:graphicFrame macro="">
            <xdr:nvGraphicFramePr>
              <xdr:cNvPr id="29" name="Customer_ID">
                <a:extLst>
                  <a:ext uri="{FF2B5EF4-FFF2-40B4-BE49-F238E27FC236}">
                    <a16:creationId xmlns:a16="http://schemas.microsoft.com/office/drawing/2014/main" id="{913F373D-0177-2EF4-AAE4-E87C70267A75}"/>
                  </a:ext>
                </a:extLst>
              </xdr:cNvPr>
              <xdr:cNvGraphicFramePr/>
            </xdr:nvGraphicFramePr>
            <xdr:xfrm>
              <a:off x="20811779" y="7183771"/>
              <a:ext cx="1809403" cy="2476314"/>
            </xdr:xfrm>
            <a:graphic>
              <a:graphicData uri="http://schemas.microsoft.com/office/drawing/2010/slicer">
                <sle:slicer xmlns:sle="http://schemas.microsoft.com/office/drawing/2010/slicer" name="Customer_ID"/>
              </a:graphicData>
            </a:graphic>
          </xdr:graphicFrame>
        </mc:Choice>
        <mc:Fallback xmlns="">
          <xdr:sp macro="" textlink="">
            <xdr:nvSpPr>
              <xdr:cNvPr id="0" name=""/>
              <xdr:cNvSpPr>
                <a:spLocks noTextEdit="1"/>
              </xdr:cNvSpPr>
            </xdr:nvSpPr>
            <xdr:spPr>
              <a:xfrm>
                <a:off x="20574347" y="7329496"/>
                <a:ext cx="1781780" cy="253534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31" name="Product_ID">
                <a:extLst>
                  <a:ext uri="{FF2B5EF4-FFF2-40B4-BE49-F238E27FC236}">
                    <a16:creationId xmlns:a16="http://schemas.microsoft.com/office/drawing/2014/main" id="{BD854440-B81F-1B62-23BE-FF96672AAE14}"/>
                  </a:ext>
                </a:extLst>
              </xdr:cNvPr>
              <xdr:cNvGraphicFramePr/>
            </xdr:nvGraphicFramePr>
            <xdr:xfrm>
              <a:off x="18921223" y="7181691"/>
              <a:ext cx="1809402" cy="2477033"/>
            </xdr:xfrm>
            <a:graphic>
              <a:graphicData uri="http://schemas.microsoft.com/office/drawing/2010/slicer">
                <sle:slicer xmlns:sle="http://schemas.microsoft.com/office/drawing/2010/slicer" name="Product_ID"/>
              </a:graphicData>
            </a:graphic>
          </xdr:graphicFrame>
        </mc:Choice>
        <mc:Fallback xmlns="">
          <xdr:sp macro="" textlink="">
            <xdr:nvSpPr>
              <xdr:cNvPr id="0" name=""/>
              <xdr:cNvSpPr>
                <a:spLocks noTextEdit="1"/>
              </xdr:cNvSpPr>
            </xdr:nvSpPr>
            <xdr:spPr>
              <a:xfrm>
                <a:off x="18712653" y="7327366"/>
                <a:ext cx="1781779" cy="253608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32" name="Product_Name">
                <a:extLst>
                  <a:ext uri="{FF2B5EF4-FFF2-40B4-BE49-F238E27FC236}">
                    <a16:creationId xmlns:a16="http://schemas.microsoft.com/office/drawing/2014/main" id="{781DEFEE-79FC-6E0E-D7C9-17107CE10498}"/>
                  </a:ext>
                </a:extLst>
              </xdr:cNvPr>
              <xdr:cNvGraphicFramePr/>
            </xdr:nvGraphicFramePr>
            <xdr:xfrm>
              <a:off x="18908577" y="2707626"/>
              <a:ext cx="1809403" cy="3141566"/>
            </xdr:xfrm>
            <a:graphic>
              <a:graphicData uri="http://schemas.microsoft.com/office/drawing/2010/slicer">
                <sle:slicer xmlns:sle="http://schemas.microsoft.com/office/drawing/2010/slicer" name="Product_Name"/>
              </a:graphicData>
            </a:graphic>
          </xdr:graphicFrame>
        </mc:Choice>
        <mc:Fallback xmlns="">
          <xdr:sp macro="" textlink="">
            <xdr:nvSpPr>
              <xdr:cNvPr id="0" name=""/>
              <xdr:cNvSpPr>
                <a:spLocks noTextEdit="1"/>
              </xdr:cNvSpPr>
            </xdr:nvSpPr>
            <xdr:spPr>
              <a:xfrm>
                <a:off x="18700200" y="2746644"/>
                <a:ext cx="1781780" cy="321645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33" name="Category">
                <a:extLst>
                  <a:ext uri="{FF2B5EF4-FFF2-40B4-BE49-F238E27FC236}">
                    <a16:creationId xmlns:a16="http://schemas.microsoft.com/office/drawing/2014/main" id="{2F3E5D3F-2868-D72F-2216-F87FD13D3A57}"/>
                  </a:ext>
                </a:extLst>
              </xdr:cNvPr>
              <xdr:cNvGraphicFramePr/>
            </xdr:nvGraphicFramePr>
            <xdr:xfrm>
              <a:off x="18910758" y="5922073"/>
              <a:ext cx="1809402" cy="119497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8702348" y="6037720"/>
                <a:ext cx="1781779" cy="122345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35" name="Region">
                <a:extLst>
                  <a:ext uri="{FF2B5EF4-FFF2-40B4-BE49-F238E27FC236}">
                    <a16:creationId xmlns:a16="http://schemas.microsoft.com/office/drawing/2014/main" id="{E14D0487-BDC1-0A1F-C6E4-DB5796D9C113}"/>
                  </a:ext>
                </a:extLst>
              </xdr:cNvPr>
              <xdr:cNvGraphicFramePr/>
            </xdr:nvGraphicFramePr>
            <xdr:xfrm>
              <a:off x="20812121" y="2704060"/>
              <a:ext cx="1809403" cy="1664535"/>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0574684" y="2742993"/>
                <a:ext cx="1781780" cy="170421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36" name="Customer_Segment">
                <a:extLst>
                  <a:ext uri="{FF2B5EF4-FFF2-40B4-BE49-F238E27FC236}">
                    <a16:creationId xmlns:a16="http://schemas.microsoft.com/office/drawing/2014/main" id="{8DBC0433-1415-409A-3B8A-F0FFE6DED331}"/>
                  </a:ext>
                </a:extLst>
              </xdr:cNvPr>
              <xdr:cNvGraphicFramePr/>
            </xdr:nvGraphicFramePr>
            <xdr:xfrm>
              <a:off x="20812624" y="5920710"/>
              <a:ext cx="1809403" cy="1199144"/>
            </xdr:xfrm>
            <a:graphic>
              <a:graphicData uri="http://schemas.microsoft.com/office/drawing/2010/slicer">
                <sle:slicer xmlns:sle="http://schemas.microsoft.com/office/drawing/2010/slicer" name="Customer_Segment"/>
              </a:graphicData>
            </a:graphic>
          </xdr:graphicFrame>
        </mc:Choice>
        <mc:Fallback xmlns="">
          <xdr:sp macro="" textlink="">
            <xdr:nvSpPr>
              <xdr:cNvPr id="0" name=""/>
              <xdr:cNvSpPr>
                <a:spLocks noTextEdit="1"/>
              </xdr:cNvSpPr>
            </xdr:nvSpPr>
            <xdr:spPr>
              <a:xfrm>
                <a:off x="20575179" y="6036325"/>
                <a:ext cx="1781780" cy="122773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38" name="Customer_Name">
                <a:extLst>
                  <a:ext uri="{FF2B5EF4-FFF2-40B4-BE49-F238E27FC236}">
                    <a16:creationId xmlns:a16="http://schemas.microsoft.com/office/drawing/2014/main" id="{DD29C41D-15C7-415F-853C-68F05774B65B}"/>
                  </a:ext>
                </a:extLst>
              </xdr:cNvPr>
              <xdr:cNvGraphicFramePr/>
            </xdr:nvGraphicFramePr>
            <xdr:xfrm>
              <a:off x="20813231" y="9719979"/>
              <a:ext cx="1809403" cy="2476314"/>
            </xdr:xfrm>
            <a:graphic>
              <a:graphicData uri="http://schemas.microsoft.com/office/drawing/2010/slicer">
                <sle:slicer xmlns:sle="http://schemas.microsoft.com/office/drawing/2010/slicer" name="Customer_Name"/>
              </a:graphicData>
            </a:graphic>
          </xdr:graphicFrame>
        </mc:Choice>
        <mc:Fallback xmlns="">
          <xdr:sp macro="" textlink="">
            <xdr:nvSpPr>
              <xdr:cNvPr id="0" name=""/>
              <xdr:cNvSpPr>
                <a:spLocks noTextEdit="1"/>
              </xdr:cNvSpPr>
            </xdr:nvSpPr>
            <xdr:spPr>
              <a:xfrm>
                <a:off x="20575777" y="9926165"/>
                <a:ext cx="1781780" cy="253534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39" name="Customer_Since">
                <a:extLst>
                  <a:ext uri="{FF2B5EF4-FFF2-40B4-BE49-F238E27FC236}">
                    <a16:creationId xmlns:a16="http://schemas.microsoft.com/office/drawing/2014/main" id="{6ABCC265-1E42-4133-8F18-7C5F832FA17C}"/>
                  </a:ext>
                </a:extLst>
              </xdr:cNvPr>
              <xdr:cNvGraphicFramePr/>
            </xdr:nvGraphicFramePr>
            <xdr:xfrm>
              <a:off x="18917095" y="9719978"/>
              <a:ext cx="1809403" cy="2476314"/>
            </xdr:xfrm>
            <a:graphic>
              <a:graphicData uri="http://schemas.microsoft.com/office/drawing/2010/slicer">
                <sle:slicer xmlns:sle="http://schemas.microsoft.com/office/drawing/2010/slicer" name="Customer_Since"/>
              </a:graphicData>
            </a:graphic>
          </xdr:graphicFrame>
        </mc:Choice>
        <mc:Fallback xmlns="">
          <xdr:sp macro="" textlink="">
            <xdr:nvSpPr>
              <xdr:cNvPr id="0" name=""/>
              <xdr:cNvSpPr>
                <a:spLocks noTextEdit="1"/>
              </xdr:cNvSpPr>
            </xdr:nvSpPr>
            <xdr:spPr>
              <a:xfrm>
                <a:off x="18708588" y="9926164"/>
                <a:ext cx="1781780" cy="253534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tsle="http://schemas.microsoft.com/office/drawing/2012/timeslicer">
        <mc:Choice Requires="tsle">
          <xdr:graphicFrame macro="">
            <xdr:nvGraphicFramePr>
              <xdr:cNvPr id="40" name="Date">
                <a:extLst>
                  <a:ext uri="{FF2B5EF4-FFF2-40B4-BE49-F238E27FC236}">
                    <a16:creationId xmlns:a16="http://schemas.microsoft.com/office/drawing/2014/main" id="{A90141E9-E6B8-4DE9-ADE3-3DF4DFCA0392}"/>
                  </a:ext>
                </a:extLst>
              </xdr:cNvPr>
              <xdr:cNvGraphicFramePr/>
            </xdr:nvGraphicFramePr>
            <xdr:xfrm>
              <a:off x="18898487" y="1231782"/>
              <a:ext cx="3713420" cy="137160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18690264" y="1235617"/>
                <a:ext cx="3656730" cy="1404298"/>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grp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hir limje" refreshedDate="45773.240905439816" createdVersion="8" refreshedVersion="8" minRefreshableVersion="3" recordCount="250" xr:uid="{841E3F5E-6CC0-4678-840D-604E4B3CA625}">
  <cacheSource type="worksheet">
    <worksheetSource name="Sales_data"/>
  </cacheSource>
  <cacheFields count="20">
    <cacheField name="Transaction_ID" numFmtId="0">
      <sharedItems count="250">
        <s v="TRX0155"/>
        <s v="TRX0023"/>
        <s v="TRX0139"/>
        <s v="TRX0043"/>
        <s v="TRX0212"/>
        <s v="TRX0092"/>
        <s v="TRX0193"/>
        <s v="TRX0240"/>
        <s v="TRX0135"/>
        <s v="TRX0185"/>
        <s v="TRX0138"/>
        <s v="TRX0209"/>
        <s v="TRX0246"/>
        <s v="TRX0067"/>
        <s v="TRX0191"/>
        <s v="TRX0230"/>
        <s v="TRX0049"/>
        <s v="TRX0134"/>
        <s v="TRX0122"/>
        <s v="TRX0222"/>
        <s v="TRX0231"/>
        <s v="TRX0239"/>
        <s v="TRX0204"/>
        <s v="TRX0242"/>
        <s v="TRX0071"/>
        <s v="TRX0040"/>
        <s v="TRX0235"/>
        <s v="TRX0004"/>
        <s v="TRX0063"/>
        <s v="TRX0241"/>
        <s v="TRX0029"/>
        <s v="TRX0194"/>
        <s v="TRX0130"/>
        <s v="TRX0041"/>
        <s v="TRX0232"/>
        <s v="TRX0021"/>
        <s v="TRX0245"/>
        <s v="TRX0015"/>
        <s v="TRX0202"/>
        <s v="TRX0042"/>
        <s v="TRX0128"/>
        <s v="TRX0117"/>
        <s v="TRX0208"/>
        <s v="TRX0234"/>
        <s v="TRX0121"/>
        <s v="TRX0220"/>
        <s v="TRX0093"/>
        <s v="TRX0088"/>
        <s v="TRX0115"/>
        <s v="TRX0154"/>
        <s v="TRX0044"/>
        <s v="TRX0061"/>
        <s v="TRX0150"/>
        <s v="TRX0025"/>
        <s v="TRX0078"/>
        <s v="TRX0007"/>
        <s v="TRX0184"/>
        <s v="TRX0104"/>
        <s v="TRX0127"/>
        <s v="TRX0096"/>
        <s v="TRX0192"/>
        <s v="TRX0052"/>
        <s v="TRX0070"/>
        <s v="TRX0086"/>
        <s v="TRX0113"/>
        <s v="TRX0114"/>
        <s v="TRX0136"/>
        <s v="TRX0018"/>
        <s v="TRX0141"/>
        <s v="TRX0097"/>
        <s v="TRX0169"/>
        <s v="TRX0216"/>
        <s v="TRX0131"/>
        <s v="TRX0162"/>
        <s v="TRX0244"/>
        <s v="TRX0006"/>
        <s v="TRX0215"/>
        <s v="TRX0080"/>
        <s v="TRX0228"/>
        <s v="TRX0157"/>
        <s v="TRX0002"/>
        <s v="TRX0217"/>
        <s v="TRX0249"/>
        <s v="TRX0065"/>
        <s v="TRX0176"/>
        <s v="TRX0101"/>
        <s v="TRX0205"/>
        <s v="TRX0020"/>
        <s v="TRX0075"/>
        <s v="TRX0098"/>
        <s v="TRX0247"/>
        <s v="TRX0027"/>
        <s v="TRX0140"/>
        <s v="TRX0132"/>
        <s v="TRX0031"/>
        <s v="TRX0236"/>
        <s v="TRX0001"/>
        <s v="TRX0037"/>
        <s v="TRX0058"/>
        <s v="TRX0170"/>
        <s v="TRX0248"/>
        <s v="TRX0099"/>
        <s v="TRX0074"/>
        <s v="TRX0225"/>
        <s v="TRX0100"/>
        <s v="TRX0142"/>
        <s v="TRX0112"/>
        <s v="TRX0161"/>
        <s v="TRX0108"/>
        <s v="TRX0211"/>
        <s v="TRX0005"/>
        <s v="TRX0195"/>
        <s v="TRX0054"/>
        <s v="TRX0077"/>
        <s v="TRX0111"/>
        <s v="TRX0123"/>
        <s v="TRX0177"/>
        <s v="TRX0119"/>
        <s v="TRX0181"/>
        <s v="TRX0129"/>
        <s v="TRX0174"/>
        <s v="TRX0146"/>
        <s v="TRX0203"/>
        <s v="TRX0055"/>
        <s v="TRX0218"/>
        <s v="TRX0085"/>
        <s v="TRX0158"/>
        <s v="TRX0173"/>
        <s v="TRX0034"/>
        <s v="TRX0189"/>
        <s v="TRX0190"/>
        <s v="TRX0079"/>
        <s v="TRX0095"/>
        <s v="TRX0009"/>
        <s v="TRX0167"/>
        <s v="TRX0153"/>
        <s v="TRX0057"/>
        <s v="TRX0017"/>
        <s v="TRX0060"/>
        <s v="TRX0109"/>
        <s v="TRX0090"/>
        <s v="TRX0035"/>
        <s v="TRX0172"/>
        <s v="TRX0076"/>
        <s v="TRX0210"/>
        <s v="TRX0149"/>
        <s v="TRX0073"/>
        <s v="TRX0033"/>
        <s v="TRX0160"/>
        <s v="TRX0145"/>
        <s v="TRX0148"/>
        <s v="TRX0012"/>
        <s v="TRX0206"/>
        <s v="TRX0045"/>
        <s v="TRX0094"/>
        <s v="TRX0133"/>
        <s v="TRX0201"/>
        <s v="TRX0137"/>
        <s v="TRX0066"/>
        <s v="TRX0180"/>
        <s v="TRX0082"/>
        <s v="TRX0036"/>
        <s v="TRX0198"/>
        <s v="TRX0032"/>
        <s v="TRX0081"/>
        <s v="TRX0224"/>
        <s v="TRX0028"/>
        <s v="TRX0183"/>
        <s v="TRX0163"/>
        <s v="TRX0046"/>
        <s v="TRX0164"/>
        <s v="TRX0008"/>
        <s v="TRX0171"/>
        <s v="TRX0143"/>
        <s v="TRX0165"/>
        <s v="TRX0156"/>
        <s v="TRX0147"/>
        <s v="TRX0207"/>
        <s v="TRX0056"/>
        <s v="TRX0026"/>
        <s v="TRX0237"/>
        <s v="TRX0091"/>
        <s v="TRX0125"/>
        <s v="TRX0223"/>
        <s v="TRX0243"/>
        <s v="TRX0084"/>
        <s v="TRX0238"/>
        <s v="TRX0102"/>
        <s v="TRX0022"/>
        <s v="TRX0087"/>
        <s v="TRX0107"/>
        <s v="TRX0051"/>
        <s v="TRX0106"/>
        <s v="TRX0059"/>
        <s v="TRX0072"/>
        <s v="TRX0110"/>
        <s v="TRX0126"/>
        <s v="TRX0159"/>
        <s v="TRX0030"/>
        <s v="TRX0178"/>
        <s v="TRX0188"/>
        <s v="TRX0010"/>
        <s v="TRX0069"/>
        <s v="TRX0166"/>
        <s v="TRX0219"/>
        <s v="TRX0024"/>
        <s v="TRX0105"/>
        <s v="TRX0011"/>
        <s v="TRX0187"/>
        <s v="TRX0089"/>
        <s v="TRX0196"/>
        <s v="TRX0118"/>
        <s v="TRX0179"/>
        <s v="TRX0168"/>
        <s v="TRX0214"/>
        <s v="TRX0221"/>
        <s v="TRX0083"/>
        <s v="TRX0151"/>
        <s v="TRX0047"/>
        <s v="TRX0200"/>
        <s v="TRX0062"/>
        <s v="TRX0182"/>
        <s v="TRX0229"/>
        <s v="TRX0048"/>
        <s v="TRX0227"/>
        <s v="TRX0226"/>
        <s v="TRX0053"/>
        <s v="TRX0233"/>
        <s v="TRX0175"/>
        <s v="TRX0186"/>
        <s v="TRX0016"/>
        <s v="TRX0199"/>
        <s v="TRX0038"/>
        <s v="TRX0014"/>
        <s v="TRX0003"/>
        <s v="TRX0124"/>
        <s v="TRX0013"/>
        <s v="TRX0019"/>
        <s v="TRX0050"/>
        <s v="TRX0152"/>
        <s v="TRX0213"/>
        <s v="TRX0197"/>
        <s v="TRX0250"/>
        <s v="TRX0068"/>
        <s v="TRX0144"/>
        <s v="TRX0039"/>
        <s v="TRX0116"/>
        <s v="TRX0120"/>
        <s v="TRX0103"/>
        <s v="TRX0064"/>
      </sharedItems>
    </cacheField>
    <cacheField name="Date" numFmtId="14">
      <sharedItems containsSemiMixedTypes="0" containsNonDate="0" containsDate="1" containsString="0" minDate="2024-04-11T00:00:00" maxDate="2025-04-12T00:00:00" count="162">
        <d v="2024-04-11T00:00:00"/>
        <d v="2024-04-14T00:00:00"/>
        <d v="2024-04-17T00:00:00"/>
        <d v="2024-04-18T00:00:00"/>
        <d v="2024-04-21T00:00:00"/>
        <d v="2024-04-23T00:00:00"/>
        <d v="2024-04-26T00:00:00"/>
        <d v="2024-04-27T00:00:00"/>
        <d v="2024-04-28T00:00:00"/>
        <d v="2024-04-30T00:00:00"/>
        <d v="2024-05-01T00:00:00"/>
        <d v="2024-05-03T00:00:00"/>
        <d v="2024-05-04T00:00:00"/>
        <d v="2024-05-10T00:00:00"/>
        <d v="2024-05-12T00:00:00"/>
        <d v="2024-05-13T00:00:00"/>
        <d v="2024-05-15T00:00:00"/>
        <d v="2024-05-16T00:00:00"/>
        <d v="2024-05-18T00:00:00"/>
        <d v="2024-05-20T00:00:00"/>
        <d v="2024-05-22T00:00:00"/>
        <d v="2024-05-23T00:00:00"/>
        <d v="2024-05-26T00:00:00"/>
        <d v="2024-05-28T00:00:00"/>
        <d v="2024-05-29T00:00:00"/>
        <d v="2024-05-31T00:00:00"/>
        <d v="2024-06-01T00:00:00"/>
        <d v="2024-06-03T00:00:00"/>
        <d v="2024-06-06T00:00:00"/>
        <d v="2024-06-07T00:00:00"/>
        <d v="2024-06-09T00:00:00"/>
        <d v="2024-06-13T00:00:00"/>
        <d v="2024-06-16T00:00:00"/>
        <d v="2024-06-17T00:00:00"/>
        <d v="2024-06-25T00:00:00"/>
        <d v="2024-06-26T00:00:00"/>
        <d v="2024-06-28T00:00:00"/>
        <d v="2024-06-29T00:00:00"/>
        <d v="2024-07-01T00:00:00"/>
        <d v="2024-07-02T00:00:00"/>
        <d v="2024-07-03T00:00:00"/>
        <d v="2024-07-08T00:00:00"/>
        <d v="2024-07-09T00:00:00"/>
        <d v="2024-07-11T00:00:00"/>
        <d v="2024-07-14T00:00:00"/>
        <d v="2024-07-17T00:00:00"/>
        <d v="2024-07-18T00:00:00"/>
        <d v="2024-07-23T00:00:00"/>
        <d v="2024-07-24T00:00:00"/>
        <d v="2024-07-25T00:00:00"/>
        <d v="2024-07-27T00:00:00"/>
        <d v="2024-07-28T00:00:00"/>
        <d v="2024-07-30T00:00:00"/>
        <d v="2024-07-31T00:00:00"/>
        <d v="2024-08-05T00:00:00"/>
        <d v="2024-08-06T00:00:00"/>
        <d v="2024-08-09T00:00:00"/>
        <d v="2024-08-11T00:00:00"/>
        <d v="2024-08-13T00:00:00"/>
        <d v="2024-08-15T00:00:00"/>
        <d v="2024-08-18T00:00:00"/>
        <d v="2024-08-19T00:00:00"/>
        <d v="2024-08-22T00:00:00"/>
        <d v="2024-08-24T00:00:00"/>
        <d v="2024-08-28T00:00:00"/>
        <d v="2024-08-30T00:00:00"/>
        <d v="2024-09-02T00:00:00"/>
        <d v="2024-09-03T00:00:00"/>
        <d v="2024-09-06T00:00:00"/>
        <d v="2024-09-09T00:00:00"/>
        <d v="2024-09-10T00:00:00"/>
        <d v="2024-09-12T00:00:00"/>
        <d v="2024-09-13T00:00:00"/>
        <d v="2024-09-15T00:00:00"/>
        <d v="2024-09-16T00:00:00"/>
        <d v="2024-09-19T00:00:00"/>
        <d v="2024-09-24T00:00:00"/>
        <d v="2024-09-25T00:00:00"/>
        <d v="2024-09-28T00:00:00"/>
        <d v="2024-09-29T00:00:00"/>
        <d v="2024-10-01T00:00:00"/>
        <d v="2024-10-07T00:00:00"/>
        <d v="2024-10-08T00:00:00"/>
        <d v="2024-10-11T00:00:00"/>
        <d v="2024-10-14T00:00:00"/>
        <d v="2024-10-16T00:00:00"/>
        <d v="2024-10-18T00:00:00"/>
        <d v="2024-10-21T00:00:00"/>
        <d v="2024-10-23T00:00:00"/>
        <d v="2024-10-24T00:00:00"/>
        <d v="2024-10-27T00:00:00"/>
        <d v="2024-11-01T00:00:00"/>
        <d v="2024-11-04T00:00:00"/>
        <d v="2024-11-07T00:00:00"/>
        <d v="2024-11-08T00:00:00"/>
        <d v="2024-11-09T00:00:00"/>
        <d v="2024-11-11T00:00:00"/>
        <d v="2024-11-12T00:00:00"/>
        <d v="2024-11-17T00:00:00"/>
        <d v="2024-11-21T00:00:00"/>
        <d v="2024-11-23T00:00:00"/>
        <d v="2024-11-26T00:00:00"/>
        <d v="2024-11-27T00:00:00"/>
        <d v="2024-12-01T00:00:00"/>
        <d v="2024-12-03T00:00:00"/>
        <d v="2024-12-04T00:00:00"/>
        <d v="2024-12-09T00:00:00"/>
        <d v="2024-12-10T00:00:00"/>
        <d v="2024-12-12T00:00:00"/>
        <d v="2024-12-15T00:00:00"/>
        <d v="2024-12-18T00:00:00"/>
        <d v="2024-12-19T00:00:00"/>
        <d v="2024-12-20T00:00:00"/>
        <d v="2024-12-22T00:00:00"/>
        <d v="2024-12-23T00:00:00"/>
        <d v="2024-12-28T00:00:00"/>
        <d v="2024-12-29T00:00:00"/>
        <d v="2024-12-31T00:00:00"/>
        <d v="2025-01-03T00:00:00"/>
        <d v="2025-01-04T00:00:00"/>
        <d v="2025-01-06T00:00:00"/>
        <d v="2025-01-09T00:00:00"/>
        <d v="2025-01-10T00:00:00"/>
        <d v="2025-01-11T00:00:00"/>
        <d v="2025-01-13T00:00:00"/>
        <d v="2025-01-14T00:00:00"/>
        <d v="2025-01-16T00:00:00"/>
        <d v="2025-01-19T00:00:00"/>
        <d v="2025-01-25T00:00:00"/>
        <d v="2025-01-26T00:00:00"/>
        <d v="2025-01-29T00:00:00"/>
        <d v="2025-01-31T00:00:00"/>
        <d v="2025-02-04T00:00:00"/>
        <d v="2025-02-07T00:00:00"/>
        <d v="2025-02-08T00:00:00"/>
        <d v="2025-02-13T00:00:00"/>
        <d v="2025-02-16T00:00:00"/>
        <d v="2025-02-17T00:00:00"/>
        <d v="2025-02-19T00:00:00"/>
        <d v="2025-02-20T00:00:00"/>
        <d v="2025-02-22T00:00:00"/>
        <d v="2025-02-23T00:00:00"/>
        <d v="2025-02-24T00:00:00"/>
        <d v="2025-02-27T00:00:00"/>
        <d v="2025-03-02T00:00:00"/>
        <d v="2025-03-04T00:00:00"/>
        <d v="2025-03-05T00:00:00"/>
        <d v="2025-03-07T00:00:00"/>
        <d v="2025-03-08T00:00:00"/>
        <d v="2025-03-10T00:00:00"/>
        <d v="2025-03-18T00:00:00"/>
        <d v="2025-03-21T00:00:00"/>
        <d v="2025-03-23T00:00:00"/>
        <d v="2025-03-24T00:00:00"/>
        <d v="2025-03-27T00:00:00"/>
        <d v="2025-03-29T00:00:00"/>
        <d v="2025-03-30T00:00:00"/>
        <d v="2025-04-01T00:00:00"/>
        <d v="2025-04-02T00:00:00"/>
        <d v="2025-04-08T00:00:00"/>
        <d v="2025-04-09T00:00:00"/>
        <d v="2025-04-11T00:00:00"/>
      </sharedItems>
      <fieldGroup par="19"/>
    </cacheField>
    <cacheField name="Customer_ID" numFmtId="0">
      <sharedItems count="50">
        <s v="CUST023"/>
        <s v="CUST013"/>
        <s v="CUST021"/>
        <s v="CUST046"/>
        <s v="CUST003"/>
        <s v="CUST024"/>
        <s v="CUST017"/>
        <s v="CUST009"/>
        <s v="CUST026"/>
        <s v="CUST022"/>
        <s v="CUST041"/>
        <s v="CUST043"/>
        <s v="CUST038"/>
        <s v="CUST027"/>
        <s v="CUST025"/>
        <s v="CUST010"/>
        <s v="CUST048"/>
        <s v="CUST018"/>
        <s v="CUST012"/>
        <s v="CUST044"/>
        <s v="CUST036"/>
        <s v="CUST014"/>
        <s v="CUST030"/>
        <s v="CUST029"/>
        <s v="CUST006"/>
        <s v="CUST002"/>
        <s v="CUST031"/>
        <s v="CUST008"/>
        <s v="CUST035"/>
        <s v="CUST019"/>
        <s v="CUST040"/>
        <s v="CUST004"/>
        <s v="CUST028"/>
        <s v="CUST050"/>
        <s v="CUST049"/>
        <s v="CUST007"/>
        <s v="CUST020"/>
        <s v="CUST033"/>
        <s v="CUST047"/>
        <s v="CUST016"/>
        <s v="CUST039"/>
        <s v="CUST034"/>
        <s v="CUST032"/>
        <s v="CUST042"/>
        <s v="CUST011"/>
        <s v="CUST015"/>
        <s v="CUST045"/>
        <s v="CUST005"/>
        <s v="CUST037"/>
        <s v="CUST001"/>
      </sharedItems>
    </cacheField>
    <cacheField name="Customer_Name" numFmtId="0">
      <sharedItems count="50">
        <s v="Paul Baker"/>
        <s v="Joseph Jackson"/>
        <s v="Kevin Scott"/>
        <s v="Kathleen Bennett"/>
        <s v="Michael Brown"/>
        <s v="Dorothy Nelson"/>
        <s v="Charles Allen"/>
        <s v="Robert Thomas"/>
        <s v="Karen Hill"/>
        <s v="Susan Green"/>
        <s v="Peter Richardson"/>
        <s v="Dennis Gray"/>
        <s v="Michelle Rogers"/>
        <s v="George Adams"/>
        <s v="Mark Carter"/>
        <s v="Maria Garcia"/>
        <s v="Virginia Sanders"/>
        <s v="Barbara Young"/>
        <s v="Patricia Moore"/>
        <s v="Cynthia Price"/>
        <s v="Nancy Collins"/>
        <s v="Linda Martin"/>
        <s v="Helen Roberts"/>
        <s v="Edward Mitchell"/>
        <s v="Lisa Anderson"/>
        <s v="Emma Wilson"/>
        <s v="Steven Turner"/>
        <s v="Jennifer Taylor"/>
        <s v="Harry Morgan"/>
        <s v="Daniel King"/>
        <s v="Sharon Butler"/>
        <s v="Sarah Davis"/>
        <s v="Betty Campbell"/>
        <s v="Julie Foster"/>
        <s v="Raymond Ross"/>
        <s v="David Martinez"/>
        <s v="Margaret Wright"/>
        <s v="Frank Torres"/>
        <s v="Gerald Murphy"/>
        <s v="Elizabeth Hall"/>
        <s v="Lawrence Reed"/>
        <s v="Carol Evans"/>
        <s v="Sandra Phillips"/>
        <s v="Ruth Brooks"/>
        <s v="William White"/>
        <s v="Richard Lee"/>
        <s v="Douglas Watson"/>
        <s v="James Johnson"/>
        <s v="Arthur Edwards"/>
        <s v="John Smith"/>
      </sharedItems>
    </cacheField>
    <cacheField name="Product_ID" numFmtId="0">
      <sharedItems count="10">
        <s v="P009"/>
        <s v="P005"/>
        <s v="P008"/>
        <s v="P003"/>
        <s v="P001"/>
        <s v="P002"/>
        <s v="P007"/>
        <s v="P004"/>
        <s v="P010"/>
        <s v="P006"/>
      </sharedItems>
    </cacheField>
    <cacheField name="Product_Name" numFmtId="0">
      <sharedItems count="10">
        <s v="Monitor"/>
        <s v="Blender"/>
        <s v="Bookshelf"/>
        <s v="Headphones"/>
        <s v="Laptop"/>
        <s v="Smartphone"/>
        <s v="Desk"/>
        <s v="Coffee Maker"/>
        <s v="Keyboard"/>
        <s v="Office Chair"/>
      </sharedItems>
    </cacheField>
    <cacheField name="Category" numFmtId="0">
      <sharedItems count="3">
        <s v="Electronics"/>
        <s v="Appliances"/>
        <s v="Furniture"/>
      </sharedItems>
    </cacheField>
    <cacheField name="Quantity" numFmtId="0">
      <sharedItems containsSemiMixedTypes="0" containsString="0" containsNumber="1" containsInteger="1" minValue="1" maxValue="5"/>
    </cacheField>
    <cacheField name="Unit_Price" numFmtId="0">
      <sharedItems containsSemiMixedTypes="0" containsString="0" containsNumber="1" minValue="59.99" maxValue="899.99"/>
    </cacheField>
    <cacheField name="Payment_Method" numFmtId="0">
      <sharedItems count="4">
        <s v="Cash"/>
        <s v="Credit Card"/>
        <s v="PayPal"/>
        <s v="Debit Card"/>
      </sharedItems>
    </cacheField>
    <cacheField name="Region" numFmtId="0">
      <sharedItems count="5">
        <s v="Central"/>
        <s v="South"/>
        <s v="North"/>
        <s v="West"/>
        <s v="East"/>
      </sharedItems>
    </cacheField>
    <cacheField name="Customer_Segment" numFmtId="0">
      <sharedItems count="3">
        <s v="Basic"/>
        <s v="Premium"/>
        <s v="Standard"/>
      </sharedItems>
    </cacheField>
    <cacheField name="Customer_Since" numFmtId="14">
      <sharedItems containsSemiMixedTypes="0" containsNonDate="0" containsDate="1" containsString="0" minDate="2021-07-18T00:00:00" maxDate="2024-04-12T00:00:00" count="223">
        <d v="2021-08-17T00:00:00"/>
        <d v="2022-01-14T00:00:00"/>
        <d v="2023-12-02T00:00:00"/>
        <d v="2023-07-07T00:00:00"/>
        <d v="2024-01-04T00:00:00"/>
        <d v="2022-07-04T00:00:00"/>
        <d v="2021-08-10T00:00:00"/>
        <d v="2023-03-22T00:00:00"/>
        <d v="2024-01-08T00:00:00"/>
        <d v="2023-10-08T00:00:00"/>
        <d v="2023-06-26T00:00:00"/>
        <d v="2022-09-26T00:00:00"/>
        <d v="2022-09-02T00:00:00"/>
        <d v="2024-02-29T00:00:00"/>
        <d v="2022-01-16T00:00:00"/>
        <d v="2022-12-25T00:00:00"/>
        <d v="2024-03-23T00:00:00"/>
        <d v="2022-08-08T00:00:00"/>
        <d v="2024-02-05T00:00:00"/>
        <d v="2023-10-25T00:00:00"/>
        <d v="2023-08-29T00:00:00"/>
        <d v="2021-08-01T00:00:00"/>
        <d v="2021-09-29T00:00:00"/>
        <d v="2022-06-04T00:00:00"/>
        <d v="2021-11-25T00:00:00"/>
        <d v="2023-08-30T00:00:00"/>
        <d v="2023-03-27T00:00:00"/>
        <d v="2022-12-24T00:00:00"/>
        <d v="2023-10-15T00:00:00"/>
        <d v="2022-11-02T00:00:00"/>
        <d v="2021-08-04T00:00:00"/>
        <d v="2022-09-19T00:00:00"/>
        <d v="2023-05-22T00:00:00"/>
        <d v="2022-01-17T00:00:00"/>
        <d v="2022-09-20T00:00:00"/>
        <d v="2023-04-30T00:00:00"/>
        <d v="2024-01-01T00:00:00"/>
        <d v="2021-07-30T00:00:00"/>
        <d v="2023-07-13T00:00:00"/>
        <d v="2022-12-22T00:00:00"/>
        <d v="2024-04-08T00:00:00"/>
        <d v="2023-08-03T00:00:00"/>
        <d v="2022-01-26T00:00:00"/>
        <d v="2022-05-26T00:00:00"/>
        <d v="2022-01-21T00:00:00"/>
        <d v="2022-03-25T00:00:00"/>
        <d v="2021-08-27T00:00:00"/>
        <d v="2022-01-18T00:00:00"/>
        <d v="2021-10-02T00:00:00"/>
        <d v="2023-02-17T00:00:00"/>
        <d v="2023-12-18T00:00:00"/>
        <d v="2023-09-21T00:00:00"/>
        <d v="2023-11-23T00:00:00"/>
        <d v="2023-12-21T00:00:00"/>
        <d v="2024-03-01T00:00:00"/>
        <d v="2021-08-30T00:00:00"/>
        <d v="2023-06-25T00:00:00"/>
        <d v="2023-03-08T00:00:00"/>
        <d v="2022-10-17T00:00:00"/>
        <d v="2023-12-15T00:00:00"/>
        <d v="2022-08-29T00:00:00"/>
        <d v="2022-02-19T00:00:00"/>
        <d v="2023-02-24T00:00:00"/>
        <d v="2021-08-13T00:00:00"/>
        <d v="2024-04-07T00:00:00"/>
        <d v="2023-08-23T00:00:00"/>
        <d v="2021-11-09T00:00:00"/>
        <d v="2022-12-14T00:00:00"/>
        <d v="2022-11-26T00:00:00"/>
        <d v="2021-12-11T00:00:00"/>
        <d v="2023-07-23T00:00:00"/>
        <d v="2023-09-30T00:00:00"/>
        <d v="2023-11-24T00:00:00"/>
        <d v="2023-09-10T00:00:00"/>
        <d v="2022-12-04T00:00:00"/>
        <d v="2023-08-14T00:00:00"/>
        <d v="2023-07-20T00:00:00"/>
        <d v="2023-08-26T00:00:00"/>
        <d v="2023-02-25T00:00:00"/>
        <d v="2023-02-19T00:00:00"/>
        <d v="2022-06-20T00:00:00"/>
        <d v="2023-03-14T00:00:00"/>
        <d v="2021-11-23T00:00:00"/>
        <d v="2021-12-12T00:00:00"/>
        <d v="2022-04-16T00:00:00"/>
        <d v="2024-04-11T00:00:00"/>
        <d v="2023-02-08T00:00:00"/>
        <d v="2022-09-16T00:00:00"/>
        <d v="2022-08-09T00:00:00"/>
        <d v="2021-09-26T00:00:00"/>
        <d v="2021-09-19T00:00:00"/>
        <d v="2023-03-06T00:00:00"/>
        <d v="2023-02-15T00:00:00"/>
        <d v="2021-11-26T00:00:00"/>
        <d v="2022-01-13T00:00:00"/>
        <d v="2024-01-19T00:00:00"/>
        <d v="2022-08-06T00:00:00"/>
        <d v="2022-01-11T00:00:00"/>
        <d v="2021-10-28T00:00:00"/>
        <d v="2023-10-13T00:00:00"/>
        <d v="2022-05-04T00:00:00"/>
        <d v="2024-02-10T00:00:00"/>
        <d v="2022-11-05T00:00:00"/>
        <d v="2022-06-05T00:00:00"/>
        <d v="2022-07-06T00:00:00"/>
        <d v="2021-11-30T00:00:00"/>
        <d v="2022-05-12T00:00:00"/>
        <d v="2021-10-25T00:00:00"/>
        <d v="2022-03-21T00:00:00"/>
        <d v="2021-09-07T00:00:00"/>
        <d v="2021-10-13T00:00:00"/>
        <d v="2022-02-26T00:00:00"/>
        <d v="2023-08-19T00:00:00"/>
        <d v="2022-11-21T00:00:00"/>
        <d v="2022-01-08T00:00:00"/>
        <d v="2023-01-27T00:00:00"/>
        <d v="2021-09-21T00:00:00"/>
        <d v="2023-05-30T00:00:00"/>
        <d v="2023-12-14T00:00:00"/>
        <d v="2023-01-14T00:00:00"/>
        <d v="2023-09-05T00:00:00"/>
        <d v="2023-10-16T00:00:00"/>
        <d v="2023-03-23T00:00:00"/>
        <d v="2024-04-03T00:00:00"/>
        <d v="2024-03-18T00:00:00"/>
        <d v="2022-12-21T00:00:00"/>
        <d v="2021-12-21T00:00:00"/>
        <d v="2021-10-04T00:00:00"/>
        <d v="2023-03-07T00:00:00"/>
        <d v="2022-03-15T00:00:00"/>
        <d v="2022-02-23T00:00:00"/>
        <d v="2022-11-16T00:00:00"/>
        <d v="2021-11-02T00:00:00"/>
        <d v="2021-08-12T00:00:00"/>
        <d v="2022-10-14T00:00:00"/>
        <d v="2022-09-24T00:00:00"/>
        <d v="2022-07-27T00:00:00"/>
        <d v="2022-05-13T00:00:00"/>
        <d v="2022-04-08T00:00:00"/>
        <d v="2022-12-06T00:00:00"/>
        <d v="2023-11-30T00:00:00"/>
        <d v="2022-11-04T00:00:00"/>
        <d v="2022-07-28T00:00:00"/>
        <d v="2021-08-19T00:00:00"/>
        <d v="2021-12-30T00:00:00"/>
        <d v="2022-01-22T00:00:00"/>
        <d v="2022-11-08T00:00:00"/>
        <d v="2023-06-24T00:00:00"/>
        <d v="2021-10-16T00:00:00"/>
        <d v="2021-10-06T00:00:00"/>
        <d v="2023-01-18T00:00:00"/>
        <d v="2023-06-21T00:00:00"/>
        <d v="2022-05-22T00:00:00"/>
        <d v="2021-07-19T00:00:00"/>
        <d v="2023-05-06T00:00:00"/>
        <d v="2022-12-26T00:00:00"/>
        <d v="2021-07-29T00:00:00"/>
        <d v="2023-10-01T00:00:00"/>
        <d v="2022-06-12T00:00:00"/>
        <d v="2023-09-22T00:00:00"/>
        <d v="2022-07-18T00:00:00"/>
        <d v="2022-03-05T00:00:00"/>
        <d v="2023-11-09T00:00:00"/>
        <d v="2023-12-20T00:00:00"/>
        <d v="2021-11-22T00:00:00"/>
        <d v="2022-06-09T00:00:00"/>
        <d v="2022-07-29T00:00:00"/>
        <d v="2022-01-30T00:00:00"/>
        <d v="2024-02-25T00:00:00"/>
        <d v="2023-05-04T00:00:00"/>
        <d v="2022-01-03T00:00:00"/>
        <d v="2022-07-10T00:00:00"/>
        <d v="2021-08-14T00:00:00"/>
        <d v="2023-06-28T00:00:00"/>
        <d v="2022-03-13T00:00:00"/>
        <d v="2024-02-08T00:00:00"/>
        <d v="2021-12-06T00:00:00"/>
        <d v="2022-02-10T00:00:00"/>
        <d v="2024-01-31T00:00:00"/>
        <d v="2021-08-28T00:00:00"/>
        <d v="2022-12-18T00:00:00"/>
        <d v="2023-10-05T00:00:00"/>
        <d v="2021-12-14T00:00:00"/>
        <d v="2021-08-23T00:00:00"/>
        <d v="2021-07-18T00:00:00"/>
        <d v="2022-03-22T00:00:00"/>
        <d v="2023-10-18T00:00:00"/>
        <d v="2022-06-22T00:00:00"/>
        <d v="2023-01-26T00:00:00"/>
        <d v="2022-04-30T00:00:00"/>
        <d v="2022-05-11T00:00:00"/>
        <d v="2022-08-04T00:00:00"/>
        <d v="2024-01-16T00:00:00"/>
        <d v="2023-04-29T00:00:00"/>
        <d v="2023-02-02T00:00:00"/>
        <d v="2023-09-08T00:00:00"/>
        <d v="2022-06-23T00:00:00"/>
        <d v="2023-11-27T00:00:00"/>
        <d v="2022-06-16T00:00:00"/>
        <d v="2022-02-21T00:00:00"/>
        <d v="2023-08-04T00:00:00"/>
        <d v="2023-01-08T00:00:00"/>
        <d v="2023-08-02T00:00:00"/>
        <d v="2022-01-12T00:00:00"/>
        <d v="2023-05-24T00:00:00"/>
        <d v="2022-01-15T00:00:00"/>
        <d v="2023-12-31T00:00:00"/>
        <d v="2021-12-10T00:00:00"/>
        <d v="2022-03-12T00:00:00"/>
        <d v="2023-12-03T00:00:00"/>
        <d v="2023-07-10T00:00:00"/>
        <d v="2023-09-24T00:00:00"/>
        <d v="2023-11-03T00:00:00"/>
        <d v="2022-11-11T00:00:00"/>
        <d v="2023-02-18T00:00:00"/>
        <d v="2023-11-04T00:00:00"/>
        <d v="2023-12-28T00:00:00"/>
        <d v="2022-05-23T00:00:00"/>
        <d v="2023-09-02T00:00:00"/>
        <d v="2021-11-11T00:00:00"/>
        <d v="2024-02-24T00:00:00"/>
        <d v="2023-06-11T00:00:00"/>
        <d v="2022-11-13T00:00:00"/>
      </sharedItems>
      <fieldGroup par="16"/>
    </cacheField>
    <cacheField name="Total_Amount" numFmtId="0">
      <sharedItems containsSemiMixedTypes="0" containsString="0" containsNumber="1" minValue="59.99" maxValue="4499.95"/>
    </cacheField>
    <cacheField name="Months (Customer_Since)" numFmtId="0" databaseField="0">
      <fieldGroup base="12">
        <rangePr groupBy="months" startDate="2021-07-18T00:00:00" endDate="2024-04-12T00:00:00"/>
        <groupItems count="14">
          <s v="&lt;18-07-2021"/>
          <s v="Jan"/>
          <s v="Feb"/>
          <s v="Mar"/>
          <s v="Apr"/>
          <s v="May"/>
          <s v="Jun"/>
          <s v="Jul"/>
          <s v="Aug"/>
          <s v="Sep"/>
          <s v="Oct"/>
          <s v="Nov"/>
          <s v="Dec"/>
          <s v="&gt;12-04-2024"/>
        </groupItems>
      </fieldGroup>
    </cacheField>
    <cacheField name="Quarters (Customer_Since)" numFmtId="0" databaseField="0">
      <fieldGroup base="12">
        <rangePr groupBy="quarters" startDate="2021-07-18T00:00:00" endDate="2024-04-12T00:00:00"/>
        <groupItems count="6">
          <s v="&lt;18-07-2021"/>
          <s v="Qtr1"/>
          <s v="Qtr2"/>
          <s v="Qtr3"/>
          <s v="Qtr4"/>
          <s v="&gt;12-04-2024"/>
        </groupItems>
      </fieldGroup>
    </cacheField>
    <cacheField name="Years (Customer_Since)" numFmtId="0" databaseField="0">
      <fieldGroup base="12">
        <rangePr groupBy="years" startDate="2021-07-18T00:00:00" endDate="2024-04-12T00:00:00"/>
        <groupItems count="6">
          <s v="&lt;18-07-2021"/>
          <s v="2021"/>
          <s v="2022"/>
          <s v="2023"/>
          <s v="2024"/>
          <s v="&gt;12-04-2024"/>
        </groupItems>
      </fieldGroup>
    </cacheField>
    <cacheField name="Months (Date)" numFmtId="0" databaseField="0">
      <fieldGroup base="1">
        <rangePr groupBy="months" startDate="2024-04-11T00:00:00" endDate="2025-04-12T00:00:00"/>
        <groupItems count="14">
          <s v="&lt;11-04-2024"/>
          <s v="Jan"/>
          <s v="Feb"/>
          <s v="Mar"/>
          <s v="Apr"/>
          <s v="May"/>
          <s v="Jun"/>
          <s v="Jul"/>
          <s v="Aug"/>
          <s v="Sep"/>
          <s v="Oct"/>
          <s v="Nov"/>
          <s v="Dec"/>
          <s v="&gt;12-04-2025"/>
        </groupItems>
      </fieldGroup>
    </cacheField>
    <cacheField name="Quarters (Date)" numFmtId="0" databaseField="0">
      <fieldGroup base="1">
        <rangePr groupBy="quarters" startDate="2024-04-11T00:00:00" endDate="2025-04-12T00:00:00"/>
        <groupItems count="6">
          <s v="&lt;11-04-2024"/>
          <s v="Qtr1"/>
          <s v="Qtr2"/>
          <s v="Qtr3"/>
          <s v="Qtr4"/>
          <s v="&gt;12-04-2025"/>
        </groupItems>
      </fieldGroup>
    </cacheField>
    <cacheField name="Years (Date)" numFmtId="0" databaseField="0">
      <fieldGroup base="1">
        <rangePr groupBy="years" startDate="2024-04-11T00:00:00" endDate="2025-04-12T00:00:00"/>
        <groupItems count="4">
          <s v="&lt;11-04-2024"/>
          <s v="2024"/>
          <s v="2025"/>
          <s v="&gt;12-04-2025"/>
        </groupItems>
      </fieldGroup>
    </cacheField>
  </cacheFields>
  <extLst>
    <ext xmlns:x14="http://schemas.microsoft.com/office/spreadsheetml/2009/9/main" uri="{725AE2AE-9491-48be-B2B4-4EB974FC3084}">
      <x14:pivotCacheDefinition pivotCacheId="33652280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0">
  <r>
    <x v="0"/>
    <x v="0"/>
    <x v="0"/>
    <x v="0"/>
    <x v="0"/>
    <x v="0"/>
    <x v="0"/>
    <n v="3"/>
    <n v="249.99"/>
    <x v="0"/>
    <x v="0"/>
    <x v="0"/>
    <x v="0"/>
    <n v="749.97"/>
  </r>
  <r>
    <x v="1"/>
    <x v="1"/>
    <x v="1"/>
    <x v="1"/>
    <x v="0"/>
    <x v="0"/>
    <x v="0"/>
    <n v="3"/>
    <n v="249.99"/>
    <x v="1"/>
    <x v="0"/>
    <x v="1"/>
    <x v="1"/>
    <n v="749.97"/>
  </r>
  <r>
    <x v="2"/>
    <x v="2"/>
    <x v="2"/>
    <x v="2"/>
    <x v="1"/>
    <x v="1"/>
    <x v="1"/>
    <n v="3"/>
    <n v="59.99"/>
    <x v="2"/>
    <x v="1"/>
    <x v="2"/>
    <x v="2"/>
    <n v="179.97"/>
  </r>
  <r>
    <x v="3"/>
    <x v="3"/>
    <x v="3"/>
    <x v="3"/>
    <x v="1"/>
    <x v="1"/>
    <x v="1"/>
    <n v="3"/>
    <n v="59.99"/>
    <x v="0"/>
    <x v="2"/>
    <x v="1"/>
    <x v="3"/>
    <n v="179.97"/>
  </r>
  <r>
    <x v="4"/>
    <x v="3"/>
    <x v="4"/>
    <x v="4"/>
    <x v="2"/>
    <x v="2"/>
    <x v="2"/>
    <n v="5"/>
    <n v="149.99"/>
    <x v="1"/>
    <x v="2"/>
    <x v="1"/>
    <x v="4"/>
    <n v="749.95"/>
  </r>
  <r>
    <x v="5"/>
    <x v="4"/>
    <x v="5"/>
    <x v="5"/>
    <x v="1"/>
    <x v="1"/>
    <x v="1"/>
    <n v="2"/>
    <n v="59.99"/>
    <x v="0"/>
    <x v="3"/>
    <x v="2"/>
    <x v="5"/>
    <n v="119.98"/>
  </r>
  <r>
    <x v="6"/>
    <x v="4"/>
    <x v="5"/>
    <x v="5"/>
    <x v="3"/>
    <x v="3"/>
    <x v="0"/>
    <n v="5"/>
    <n v="149.99"/>
    <x v="1"/>
    <x v="0"/>
    <x v="2"/>
    <x v="6"/>
    <n v="749.95"/>
  </r>
  <r>
    <x v="7"/>
    <x v="4"/>
    <x v="6"/>
    <x v="6"/>
    <x v="1"/>
    <x v="1"/>
    <x v="1"/>
    <n v="3"/>
    <n v="59.99"/>
    <x v="3"/>
    <x v="1"/>
    <x v="0"/>
    <x v="7"/>
    <n v="179.97"/>
  </r>
  <r>
    <x v="8"/>
    <x v="5"/>
    <x v="7"/>
    <x v="7"/>
    <x v="4"/>
    <x v="4"/>
    <x v="0"/>
    <n v="3"/>
    <n v="899.99"/>
    <x v="2"/>
    <x v="4"/>
    <x v="2"/>
    <x v="8"/>
    <n v="2699.97"/>
  </r>
  <r>
    <x v="9"/>
    <x v="6"/>
    <x v="8"/>
    <x v="8"/>
    <x v="1"/>
    <x v="1"/>
    <x v="1"/>
    <n v="3"/>
    <n v="59.99"/>
    <x v="0"/>
    <x v="3"/>
    <x v="1"/>
    <x v="9"/>
    <n v="179.97"/>
  </r>
  <r>
    <x v="10"/>
    <x v="6"/>
    <x v="9"/>
    <x v="9"/>
    <x v="2"/>
    <x v="2"/>
    <x v="2"/>
    <n v="1"/>
    <n v="149.99"/>
    <x v="1"/>
    <x v="3"/>
    <x v="2"/>
    <x v="10"/>
    <n v="149.99"/>
  </r>
  <r>
    <x v="11"/>
    <x v="6"/>
    <x v="3"/>
    <x v="3"/>
    <x v="2"/>
    <x v="2"/>
    <x v="2"/>
    <n v="5"/>
    <n v="149.99"/>
    <x v="3"/>
    <x v="2"/>
    <x v="0"/>
    <x v="11"/>
    <n v="749.95"/>
  </r>
  <r>
    <x v="12"/>
    <x v="6"/>
    <x v="10"/>
    <x v="10"/>
    <x v="2"/>
    <x v="2"/>
    <x v="2"/>
    <n v="3"/>
    <n v="149.99"/>
    <x v="0"/>
    <x v="2"/>
    <x v="1"/>
    <x v="12"/>
    <n v="449.97"/>
  </r>
  <r>
    <x v="13"/>
    <x v="7"/>
    <x v="11"/>
    <x v="11"/>
    <x v="1"/>
    <x v="1"/>
    <x v="1"/>
    <n v="3"/>
    <n v="59.99"/>
    <x v="1"/>
    <x v="2"/>
    <x v="2"/>
    <x v="13"/>
    <n v="179.97"/>
  </r>
  <r>
    <x v="14"/>
    <x v="7"/>
    <x v="12"/>
    <x v="12"/>
    <x v="5"/>
    <x v="5"/>
    <x v="0"/>
    <n v="3"/>
    <n v="699.99"/>
    <x v="1"/>
    <x v="3"/>
    <x v="0"/>
    <x v="14"/>
    <n v="2099.9699999999998"/>
  </r>
  <r>
    <x v="15"/>
    <x v="7"/>
    <x v="13"/>
    <x v="13"/>
    <x v="4"/>
    <x v="4"/>
    <x v="0"/>
    <n v="1"/>
    <n v="899.99"/>
    <x v="3"/>
    <x v="2"/>
    <x v="2"/>
    <x v="15"/>
    <n v="899.99"/>
  </r>
  <r>
    <x v="16"/>
    <x v="8"/>
    <x v="14"/>
    <x v="14"/>
    <x v="2"/>
    <x v="2"/>
    <x v="2"/>
    <n v="4"/>
    <n v="149.99"/>
    <x v="3"/>
    <x v="2"/>
    <x v="1"/>
    <x v="16"/>
    <n v="599.96"/>
  </r>
  <r>
    <x v="17"/>
    <x v="8"/>
    <x v="15"/>
    <x v="15"/>
    <x v="5"/>
    <x v="5"/>
    <x v="0"/>
    <n v="2"/>
    <n v="699.99"/>
    <x v="0"/>
    <x v="2"/>
    <x v="0"/>
    <x v="17"/>
    <n v="1399.98"/>
  </r>
  <r>
    <x v="18"/>
    <x v="8"/>
    <x v="14"/>
    <x v="14"/>
    <x v="4"/>
    <x v="4"/>
    <x v="0"/>
    <n v="4"/>
    <n v="899.99"/>
    <x v="1"/>
    <x v="3"/>
    <x v="2"/>
    <x v="18"/>
    <n v="3599.96"/>
  </r>
  <r>
    <x v="19"/>
    <x v="8"/>
    <x v="16"/>
    <x v="16"/>
    <x v="0"/>
    <x v="0"/>
    <x v="0"/>
    <n v="3"/>
    <n v="249.99"/>
    <x v="1"/>
    <x v="2"/>
    <x v="1"/>
    <x v="19"/>
    <n v="749.97"/>
  </r>
  <r>
    <x v="20"/>
    <x v="9"/>
    <x v="17"/>
    <x v="17"/>
    <x v="5"/>
    <x v="5"/>
    <x v="0"/>
    <n v="5"/>
    <n v="699.99"/>
    <x v="0"/>
    <x v="3"/>
    <x v="0"/>
    <x v="20"/>
    <n v="3499.95"/>
  </r>
  <r>
    <x v="21"/>
    <x v="10"/>
    <x v="18"/>
    <x v="18"/>
    <x v="5"/>
    <x v="5"/>
    <x v="0"/>
    <n v="4"/>
    <n v="699.99"/>
    <x v="0"/>
    <x v="4"/>
    <x v="2"/>
    <x v="21"/>
    <n v="2799.96"/>
  </r>
  <r>
    <x v="22"/>
    <x v="11"/>
    <x v="19"/>
    <x v="19"/>
    <x v="0"/>
    <x v="0"/>
    <x v="0"/>
    <n v="4"/>
    <n v="249.99"/>
    <x v="2"/>
    <x v="2"/>
    <x v="2"/>
    <x v="22"/>
    <n v="999.96"/>
  </r>
  <r>
    <x v="23"/>
    <x v="12"/>
    <x v="14"/>
    <x v="14"/>
    <x v="6"/>
    <x v="6"/>
    <x v="2"/>
    <n v="4"/>
    <n v="299.99"/>
    <x v="0"/>
    <x v="3"/>
    <x v="1"/>
    <x v="23"/>
    <n v="1199.96"/>
  </r>
  <r>
    <x v="24"/>
    <x v="13"/>
    <x v="20"/>
    <x v="20"/>
    <x v="0"/>
    <x v="0"/>
    <x v="0"/>
    <n v="5"/>
    <n v="249.99"/>
    <x v="1"/>
    <x v="3"/>
    <x v="2"/>
    <x v="24"/>
    <n v="1249.95"/>
  </r>
  <r>
    <x v="25"/>
    <x v="14"/>
    <x v="9"/>
    <x v="9"/>
    <x v="6"/>
    <x v="6"/>
    <x v="2"/>
    <n v="5"/>
    <n v="299.99"/>
    <x v="2"/>
    <x v="4"/>
    <x v="0"/>
    <x v="25"/>
    <n v="1499.95"/>
  </r>
  <r>
    <x v="26"/>
    <x v="14"/>
    <x v="21"/>
    <x v="21"/>
    <x v="7"/>
    <x v="7"/>
    <x v="1"/>
    <n v="3"/>
    <n v="79.989999999999995"/>
    <x v="2"/>
    <x v="4"/>
    <x v="1"/>
    <x v="26"/>
    <n v="239.97"/>
  </r>
  <r>
    <x v="27"/>
    <x v="14"/>
    <x v="18"/>
    <x v="18"/>
    <x v="8"/>
    <x v="8"/>
    <x v="0"/>
    <n v="5"/>
    <n v="89.99"/>
    <x v="0"/>
    <x v="2"/>
    <x v="1"/>
    <x v="27"/>
    <n v="449.95"/>
  </r>
  <r>
    <x v="28"/>
    <x v="15"/>
    <x v="22"/>
    <x v="22"/>
    <x v="1"/>
    <x v="1"/>
    <x v="1"/>
    <n v="2"/>
    <n v="59.99"/>
    <x v="3"/>
    <x v="0"/>
    <x v="2"/>
    <x v="28"/>
    <n v="119.98"/>
  </r>
  <r>
    <x v="29"/>
    <x v="16"/>
    <x v="23"/>
    <x v="23"/>
    <x v="1"/>
    <x v="1"/>
    <x v="1"/>
    <n v="4"/>
    <n v="59.99"/>
    <x v="3"/>
    <x v="4"/>
    <x v="2"/>
    <x v="29"/>
    <n v="239.96"/>
  </r>
  <r>
    <x v="30"/>
    <x v="16"/>
    <x v="6"/>
    <x v="6"/>
    <x v="9"/>
    <x v="9"/>
    <x v="2"/>
    <n v="5"/>
    <n v="199.99"/>
    <x v="0"/>
    <x v="1"/>
    <x v="2"/>
    <x v="30"/>
    <n v="999.95"/>
  </r>
  <r>
    <x v="31"/>
    <x v="17"/>
    <x v="24"/>
    <x v="24"/>
    <x v="2"/>
    <x v="2"/>
    <x v="2"/>
    <n v="2"/>
    <n v="149.99"/>
    <x v="1"/>
    <x v="3"/>
    <x v="0"/>
    <x v="31"/>
    <n v="299.98"/>
  </r>
  <r>
    <x v="32"/>
    <x v="18"/>
    <x v="25"/>
    <x v="25"/>
    <x v="2"/>
    <x v="2"/>
    <x v="2"/>
    <n v="3"/>
    <n v="149.99"/>
    <x v="1"/>
    <x v="3"/>
    <x v="1"/>
    <x v="32"/>
    <n v="449.97"/>
  </r>
  <r>
    <x v="33"/>
    <x v="19"/>
    <x v="2"/>
    <x v="2"/>
    <x v="4"/>
    <x v="4"/>
    <x v="0"/>
    <n v="1"/>
    <n v="899.99"/>
    <x v="1"/>
    <x v="3"/>
    <x v="1"/>
    <x v="33"/>
    <n v="899.99"/>
  </r>
  <r>
    <x v="34"/>
    <x v="20"/>
    <x v="18"/>
    <x v="18"/>
    <x v="6"/>
    <x v="6"/>
    <x v="2"/>
    <n v="3"/>
    <n v="299.99"/>
    <x v="1"/>
    <x v="4"/>
    <x v="0"/>
    <x v="34"/>
    <n v="899.97"/>
  </r>
  <r>
    <x v="35"/>
    <x v="21"/>
    <x v="24"/>
    <x v="24"/>
    <x v="7"/>
    <x v="7"/>
    <x v="1"/>
    <n v="3"/>
    <n v="79.989999999999995"/>
    <x v="0"/>
    <x v="1"/>
    <x v="0"/>
    <x v="35"/>
    <n v="239.97"/>
  </r>
  <r>
    <x v="36"/>
    <x v="22"/>
    <x v="26"/>
    <x v="26"/>
    <x v="9"/>
    <x v="9"/>
    <x v="2"/>
    <n v="3"/>
    <n v="199.99"/>
    <x v="1"/>
    <x v="2"/>
    <x v="1"/>
    <x v="36"/>
    <n v="599.97"/>
  </r>
  <r>
    <x v="37"/>
    <x v="23"/>
    <x v="27"/>
    <x v="27"/>
    <x v="5"/>
    <x v="5"/>
    <x v="0"/>
    <n v="5"/>
    <n v="699.99"/>
    <x v="2"/>
    <x v="3"/>
    <x v="2"/>
    <x v="37"/>
    <n v="3499.95"/>
  </r>
  <r>
    <x v="38"/>
    <x v="24"/>
    <x v="28"/>
    <x v="28"/>
    <x v="8"/>
    <x v="8"/>
    <x v="0"/>
    <n v="3"/>
    <n v="89.99"/>
    <x v="2"/>
    <x v="0"/>
    <x v="1"/>
    <x v="38"/>
    <n v="269.97000000000003"/>
  </r>
  <r>
    <x v="39"/>
    <x v="25"/>
    <x v="29"/>
    <x v="29"/>
    <x v="7"/>
    <x v="7"/>
    <x v="1"/>
    <n v="1"/>
    <n v="79.989999999999995"/>
    <x v="0"/>
    <x v="2"/>
    <x v="2"/>
    <x v="39"/>
    <n v="79.989999999999995"/>
  </r>
  <r>
    <x v="40"/>
    <x v="26"/>
    <x v="30"/>
    <x v="30"/>
    <x v="1"/>
    <x v="1"/>
    <x v="1"/>
    <n v="2"/>
    <n v="59.99"/>
    <x v="0"/>
    <x v="3"/>
    <x v="0"/>
    <x v="40"/>
    <n v="119.98"/>
  </r>
  <r>
    <x v="41"/>
    <x v="26"/>
    <x v="6"/>
    <x v="6"/>
    <x v="8"/>
    <x v="8"/>
    <x v="0"/>
    <n v="1"/>
    <n v="89.99"/>
    <x v="0"/>
    <x v="2"/>
    <x v="0"/>
    <x v="41"/>
    <n v="89.99"/>
  </r>
  <r>
    <x v="42"/>
    <x v="27"/>
    <x v="31"/>
    <x v="31"/>
    <x v="8"/>
    <x v="8"/>
    <x v="0"/>
    <n v="5"/>
    <n v="89.99"/>
    <x v="1"/>
    <x v="4"/>
    <x v="2"/>
    <x v="42"/>
    <n v="449.95"/>
  </r>
  <r>
    <x v="43"/>
    <x v="28"/>
    <x v="1"/>
    <x v="1"/>
    <x v="0"/>
    <x v="0"/>
    <x v="0"/>
    <n v="5"/>
    <n v="249.99"/>
    <x v="1"/>
    <x v="4"/>
    <x v="2"/>
    <x v="43"/>
    <n v="1249.95"/>
  </r>
  <r>
    <x v="44"/>
    <x v="28"/>
    <x v="32"/>
    <x v="32"/>
    <x v="8"/>
    <x v="8"/>
    <x v="0"/>
    <n v="1"/>
    <n v="89.99"/>
    <x v="1"/>
    <x v="1"/>
    <x v="2"/>
    <x v="44"/>
    <n v="89.99"/>
  </r>
  <r>
    <x v="45"/>
    <x v="29"/>
    <x v="4"/>
    <x v="4"/>
    <x v="2"/>
    <x v="2"/>
    <x v="2"/>
    <n v="2"/>
    <n v="149.99"/>
    <x v="0"/>
    <x v="4"/>
    <x v="1"/>
    <x v="45"/>
    <n v="299.98"/>
  </r>
  <r>
    <x v="46"/>
    <x v="30"/>
    <x v="33"/>
    <x v="33"/>
    <x v="1"/>
    <x v="1"/>
    <x v="1"/>
    <n v="4"/>
    <n v="59.99"/>
    <x v="0"/>
    <x v="4"/>
    <x v="2"/>
    <x v="46"/>
    <n v="239.96"/>
  </r>
  <r>
    <x v="47"/>
    <x v="31"/>
    <x v="24"/>
    <x v="24"/>
    <x v="8"/>
    <x v="8"/>
    <x v="0"/>
    <n v="5"/>
    <n v="89.99"/>
    <x v="0"/>
    <x v="0"/>
    <x v="1"/>
    <x v="47"/>
    <n v="449.95"/>
  </r>
  <r>
    <x v="48"/>
    <x v="32"/>
    <x v="18"/>
    <x v="18"/>
    <x v="8"/>
    <x v="8"/>
    <x v="0"/>
    <n v="2"/>
    <n v="89.99"/>
    <x v="1"/>
    <x v="1"/>
    <x v="1"/>
    <x v="48"/>
    <n v="179.98"/>
  </r>
  <r>
    <x v="49"/>
    <x v="32"/>
    <x v="0"/>
    <x v="0"/>
    <x v="4"/>
    <x v="4"/>
    <x v="0"/>
    <n v="5"/>
    <n v="899.99"/>
    <x v="1"/>
    <x v="1"/>
    <x v="2"/>
    <x v="49"/>
    <n v="4499.95"/>
  </r>
  <r>
    <x v="50"/>
    <x v="32"/>
    <x v="23"/>
    <x v="23"/>
    <x v="4"/>
    <x v="4"/>
    <x v="0"/>
    <n v="5"/>
    <n v="899.99"/>
    <x v="2"/>
    <x v="4"/>
    <x v="1"/>
    <x v="50"/>
    <n v="4499.95"/>
  </r>
  <r>
    <x v="51"/>
    <x v="33"/>
    <x v="32"/>
    <x v="32"/>
    <x v="1"/>
    <x v="1"/>
    <x v="1"/>
    <n v="1"/>
    <n v="59.99"/>
    <x v="3"/>
    <x v="3"/>
    <x v="1"/>
    <x v="51"/>
    <n v="59.99"/>
  </r>
  <r>
    <x v="52"/>
    <x v="33"/>
    <x v="27"/>
    <x v="27"/>
    <x v="6"/>
    <x v="6"/>
    <x v="2"/>
    <n v="2"/>
    <n v="299.99"/>
    <x v="3"/>
    <x v="4"/>
    <x v="2"/>
    <x v="52"/>
    <n v="599.98"/>
  </r>
  <r>
    <x v="53"/>
    <x v="34"/>
    <x v="34"/>
    <x v="34"/>
    <x v="8"/>
    <x v="8"/>
    <x v="0"/>
    <n v="4"/>
    <n v="89.99"/>
    <x v="3"/>
    <x v="1"/>
    <x v="0"/>
    <x v="53"/>
    <n v="359.96"/>
  </r>
  <r>
    <x v="54"/>
    <x v="35"/>
    <x v="2"/>
    <x v="2"/>
    <x v="7"/>
    <x v="7"/>
    <x v="1"/>
    <n v="1"/>
    <n v="79.989999999999995"/>
    <x v="2"/>
    <x v="0"/>
    <x v="1"/>
    <x v="54"/>
    <n v="79.989999999999995"/>
  </r>
  <r>
    <x v="55"/>
    <x v="35"/>
    <x v="7"/>
    <x v="7"/>
    <x v="8"/>
    <x v="8"/>
    <x v="0"/>
    <n v="2"/>
    <n v="89.99"/>
    <x v="0"/>
    <x v="3"/>
    <x v="0"/>
    <x v="55"/>
    <n v="179.98"/>
  </r>
  <r>
    <x v="56"/>
    <x v="36"/>
    <x v="3"/>
    <x v="3"/>
    <x v="5"/>
    <x v="5"/>
    <x v="0"/>
    <n v="3"/>
    <n v="699.99"/>
    <x v="1"/>
    <x v="4"/>
    <x v="1"/>
    <x v="56"/>
    <n v="2099.9699999999998"/>
  </r>
  <r>
    <x v="57"/>
    <x v="36"/>
    <x v="18"/>
    <x v="18"/>
    <x v="4"/>
    <x v="4"/>
    <x v="0"/>
    <n v="4"/>
    <n v="899.99"/>
    <x v="1"/>
    <x v="4"/>
    <x v="1"/>
    <x v="57"/>
    <n v="3599.96"/>
  </r>
  <r>
    <x v="58"/>
    <x v="37"/>
    <x v="22"/>
    <x v="22"/>
    <x v="2"/>
    <x v="2"/>
    <x v="2"/>
    <n v="1"/>
    <n v="149.99"/>
    <x v="2"/>
    <x v="4"/>
    <x v="0"/>
    <x v="58"/>
    <n v="149.99"/>
  </r>
  <r>
    <x v="59"/>
    <x v="38"/>
    <x v="25"/>
    <x v="25"/>
    <x v="8"/>
    <x v="8"/>
    <x v="0"/>
    <n v="2"/>
    <n v="89.99"/>
    <x v="2"/>
    <x v="0"/>
    <x v="1"/>
    <x v="59"/>
    <n v="179.98"/>
  </r>
  <r>
    <x v="60"/>
    <x v="39"/>
    <x v="6"/>
    <x v="6"/>
    <x v="8"/>
    <x v="8"/>
    <x v="0"/>
    <n v="1"/>
    <n v="89.99"/>
    <x v="2"/>
    <x v="3"/>
    <x v="2"/>
    <x v="60"/>
    <n v="89.99"/>
  </r>
  <r>
    <x v="61"/>
    <x v="40"/>
    <x v="9"/>
    <x v="9"/>
    <x v="8"/>
    <x v="8"/>
    <x v="0"/>
    <n v="1"/>
    <n v="89.99"/>
    <x v="0"/>
    <x v="1"/>
    <x v="2"/>
    <x v="61"/>
    <n v="89.99"/>
  </r>
  <r>
    <x v="62"/>
    <x v="40"/>
    <x v="35"/>
    <x v="35"/>
    <x v="7"/>
    <x v="7"/>
    <x v="1"/>
    <n v="5"/>
    <n v="79.989999999999995"/>
    <x v="3"/>
    <x v="0"/>
    <x v="0"/>
    <x v="62"/>
    <n v="399.95"/>
  </r>
  <r>
    <x v="63"/>
    <x v="41"/>
    <x v="36"/>
    <x v="36"/>
    <x v="2"/>
    <x v="2"/>
    <x v="2"/>
    <n v="1"/>
    <n v="149.99"/>
    <x v="2"/>
    <x v="2"/>
    <x v="0"/>
    <x v="63"/>
    <n v="149.99"/>
  </r>
  <r>
    <x v="64"/>
    <x v="41"/>
    <x v="4"/>
    <x v="4"/>
    <x v="5"/>
    <x v="5"/>
    <x v="0"/>
    <n v="2"/>
    <n v="699.99"/>
    <x v="2"/>
    <x v="4"/>
    <x v="1"/>
    <x v="64"/>
    <n v="1399.98"/>
  </r>
  <r>
    <x v="65"/>
    <x v="41"/>
    <x v="17"/>
    <x v="17"/>
    <x v="8"/>
    <x v="8"/>
    <x v="0"/>
    <n v="5"/>
    <n v="89.99"/>
    <x v="3"/>
    <x v="2"/>
    <x v="1"/>
    <x v="65"/>
    <n v="449.95"/>
  </r>
  <r>
    <x v="66"/>
    <x v="42"/>
    <x v="34"/>
    <x v="34"/>
    <x v="1"/>
    <x v="1"/>
    <x v="1"/>
    <n v="4"/>
    <n v="59.99"/>
    <x v="0"/>
    <x v="1"/>
    <x v="2"/>
    <x v="66"/>
    <n v="239.96"/>
  </r>
  <r>
    <x v="67"/>
    <x v="43"/>
    <x v="1"/>
    <x v="1"/>
    <x v="3"/>
    <x v="3"/>
    <x v="0"/>
    <n v="1"/>
    <n v="149.99"/>
    <x v="0"/>
    <x v="0"/>
    <x v="2"/>
    <x v="67"/>
    <n v="149.99"/>
  </r>
  <r>
    <x v="68"/>
    <x v="43"/>
    <x v="37"/>
    <x v="37"/>
    <x v="6"/>
    <x v="6"/>
    <x v="2"/>
    <n v="1"/>
    <n v="299.99"/>
    <x v="1"/>
    <x v="2"/>
    <x v="1"/>
    <x v="68"/>
    <n v="299.99"/>
  </r>
  <r>
    <x v="69"/>
    <x v="44"/>
    <x v="37"/>
    <x v="37"/>
    <x v="9"/>
    <x v="9"/>
    <x v="2"/>
    <n v="2"/>
    <n v="199.99"/>
    <x v="0"/>
    <x v="2"/>
    <x v="0"/>
    <x v="69"/>
    <n v="399.98"/>
  </r>
  <r>
    <x v="70"/>
    <x v="45"/>
    <x v="38"/>
    <x v="38"/>
    <x v="1"/>
    <x v="1"/>
    <x v="1"/>
    <n v="3"/>
    <n v="59.99"/>
    <x v="1"/>
    <x v="3"/>
    <x v="0"/>
    <x v="70"/>
    <n v="179.97"/>
  </r>
  <r>
    <x v="71"/>
    <x v="45"/>
    <x v="10"/>
    <x v="10"/>
    <x v="2"/>
    <x v="2"/>
    <x v="2"/>
    <n v="3"/>
    <n v="149.99"/>
    <x v="0"/>
    <x v="0"/>
    <x v="1"/>
    <x v="71"/>
    <n v="449.97"/>
  </r>
  <r>
    <x v="72"/>
    <x v="46"/>
    <x v="8"/>
    <x v="8"/>
    <x v="9"/>
    <x v="9"/>
    <x v="2"/>
    <n v="3"/>
    <n v="199.99"/>
    <x v="0"/>
    <x v="2"/>
    <x v="1"/>
    <x v="72"/>
    <n v="599.97"/>
  </r>
  <r>
    <x v="73"/>
    <x v="47"/>
    <x v="30"/>
    <x v="30"/>
    <x v="4"/>
    <x v="4"/>
    <x v="0"/>
    <n v="1"/>
    <n v="899.99"/>
    <x v="0"/>
    <x v="0"/>
    <x v="2"/>
    <x v="73"/>
    <n v="899.99"/>
  </r>
  <r>
    <x v="74"/>
    <x v="48"/>
    <x v="1"/>
    <x v="1"/>
    <x v="4"/>
    <x v="4"/>
    <x v="0"/>
    <n v="5"/>
    <n v="899.99"/>
    <x v="3"/>
    <x v="1"/>
    <x v="2"/>
    <x v="74"/>
    <n v="4499.95"/>
  </r>
  <r>
    <x v="75"/>
    <x v="49"/>
    <x v="35"/>
    <x v="35"/>
    <x v="1"/>
    <x v="1"/>
    <x v="1"/>
    <n v="2"/>
    <n v="59.99"/>
    <x v="0"/>
    <x v="2"/>
    <x v="2"/>
    <x v="75"/>
    <n v="119.98"/>
  </r>
  <r>
    <x v="76"/>
    <x v="49"/>
    <x v="38"/>
    <x v="38"/>
    <x v="0"/>
    <x v="0"/>
    <x v="0"/>
    <n v="4"/>
    <n v="249.99"/>
    <x v="3"/>
    <x v="0"/>
    <x v="2"/>
    <x v="76"/>
    <n v="999.96"/>
  </r>
  <r>
    <x v="77"/>
    <x v="50"/>
    <x v="17"/>
    <x v="17"/>
    <x v="0"/>
    <x v="0"/>
    <x v="0"/>
    <n v="2"/>
    <n v="249.99"/>
    <x v="0"/>
    <x v="2"/>
    <x v="1"/>
    <x v="77"/>
    <n v="499.98"/>
  </r>
  <r>
    <x v="78"/>
    <x v="50"/>
    <x v="29"/>
    <x v="29"/>
    <x v="6"/>
    <x v="6"/>
    <x v="2"/>
    <n v="1"/>
    <n v="299.99"/>
    <x v="0"/>
    <x v="1"/>
    <x v="0"/>
    <x v="78"/>
    <n v="299.99"/>
  </r>
  <r>
    <x v="79"/>
    <x v="51"/>
    <x v="14"/>
    <x v="14"/>
    <x v="8"/>
    <x v="8"/>
    <x v="0"/>
    <n v="2"/>
    <n v="89.99"/>
    <x v="2"/>
    <x v="1"/>
    <x v="0"/>
    <x v="79"/>
    <n v="179.98"/>
  </r>
  <r>
    <x v="80"/>
    <x v="51"/>
    <x v="29"/>
    <x v="29"/>
    <x v="6"/>
    <x v="6"/>
    <x v="2"/>
    <n v="3"/>
    <n v="299.99"/>
    <x v="0"/>
    <x v="0"/>
    <x v="0"/>
    <x v="80"/>
    <n v="899.97"/>
  </r>
  <r>
    <x v="81"/>
    <x v="52"/>
    <x v="14"/>
    <x v="14"/>
    <x v="5"/>
    <x v="5"/>
    <x v="0"/>
    <n v="2"/>
    <n v="699.99"/>
    <x v="1"/>
    <x v="2"/>
    <x v="1"/>
    <x v="81"/>
    <n v="1399.98"/>
  </r>
  <r>
    <x v="82"/>
    <x v="53"/>
    <x v="22"/>
    <x v="22"/>
    <x v="4"/>
    <x v="4"/>
    <x v="0"/>
    <n v="4"/>
    <n v="899.99"/>
    <x v="3"/>
    <x v="1"/>
    <x v="2"/>
    <x v="82"/>
    <n v="3599.96"/>
  </r>
  <r>
    <x v="83"/>
    <x v="54"/>
    <x v="39"/>
    <x v="39"/>
    <x v="2"/>
    <x v="2"/>
    <x v="2"/>
    <n v="2"/>
    <n v="149.99"/>
    <x v="1"/>
    <x v="3"/>
    <x v="0"/>
    <x v="83"/>
    <n v="299.98"/>
  </r>
  <r>
    <x v="84"/>
    <x v="55"/>
    <x v="19"/>
    <x v="19"/>
    <x v="2"/>
    <x v="2"/>
    <x v="2"/>
    <n v="2"/>
    <n v="149.99"/>
    <x v="3"/>
    <x v="4"/>
    <x v="2"/>
    <x v="84"/>
    <n v="299.98"/>
  </r>
  <r>
    <x v="85"/>
    <x v="56"/>
    <x v="15"/>
    <x v="15"/>
    <x v="8"/>
    <x v="8"/>
    <x v="0"/>
    <n v="1"/>
    <n v="89.99"/>
    <x v="1"/>
    <x v="2"/>
    <x v="2"/>
    <x v="85"/>
    <n v="89.99"/>
  </r>
  <r>
    <x v="86"/>
    <x v="57"/>
    <x v="14"/>
    <x v="14"/>
    <x v="6"/>
    <x v="6"/>
    <x v="2"/>
    <n v="5"/>
    <n v="299.99"/>
    <x v="1"/>
    <x v="2"/>
    <x v="0"/>
    <x v="86"/>
    <n v="1499.95"/>
  </r>
  <r>
    <x v="87"/>
    <x v="58"/>
    <x v="35"/>
    <x v="35"/>
    <x v="3"/>
    <x v="3"/>
    <x v="0"/>
    <n v="4"/>
    <n v="149.99"/>
    <x v="3"/>
    <x v="1"/>
    <x v="1"/>
    <x v="87"/>
    <n v="599.96"/>
  </r>
  <r>
    <x v="88"/>
    <x v="58"/>
    <x v="36"/>
    <x v="36"/>
    <x v="0"/>
    <x v="0"/>
    <x v="0"/>
    <n v="5"/>
    <n v="249.99"/>
    <x v="2"/>
    <x v="4"/>
    <x v="1"/>
    <x v="88"/>
    <n v="1249.95"/>
  </r>
  <r>
    <x v="89"/>
    <x v="58"/>
    <x v="8"/>
    <x v="8"/>
    <x v="0"/>
    <x v="0"/>
    <x v="0"/>
    <n v="3"/>
    <n v="249.99"/>
    <x v="2"/>
    <x v="2"/>
    <x v="1"/>
    <x v="89"/>
    <n v="749.97"/>
  </r>
  <r>
    <x v="90"/>
    <x v="58"/>
    <x v="3"/>
    <x v="3"/>
    <x v="9"/>
    <x v="9"/>
    <x v="2"/>
    <n v="4"/>
    <n v="199.99"/>
    <x v="0"/>
    <x v="2"/>
    <x v="2"/>
    <x v="90"/>
    <n v="799.96"/>
  </r>
  <r>
    <x v="91"/>
    <x v="59"/>
    <x v="32"/>
    <x v="32"/>
    <x v="9"/>
    <x v="9"/>
    <x v="2"/>
    <n v="5"/>
    <n v="199.99"/>
    <x v="0"/>
    <x v="2"/>
    <x v="1"/>
    <x v="91"/>
    <n v="999.95"/>
  </r>
  <r>
    <x v="92"/>
    <x v="60"/>
    <x v="14"/>
    <x v="14"/>
    <x v="8"/>
    <x v="8"/>
    <x v="0"/>
    <n v="2"/>
    <n v="89.99"/>
    <x v="0"/>
    <x v="4"/>
    <x v="1"/>
    <x v="92"/>
    <n v="179.98"/>
  </r>
  <r>
    <x v="93"/>
    <x v="61"/>
    <x v="38"/>
    <x v="38"/>
    <x v="4"/>
    <x v="4"/>
    <x v="0"/>
    <n v="5"/>
    <n v="899.99"/>
    <x v="3"/>
    <x v="4"/>
    <x v="0"/>
    <x v="93"/>
    <n v="4499.95"/>
  </r>
  <r>
    <x v="94"/>
    <x v="61"/>
    <x v="20"/>
    <x v="20"/>
    <x v="3"/>
    <x v="3"/>
    <x v="0"/>
    <n v="3"/>
    <n v="149.99"/>
    <x v="2"/>
    <x v="4"/>
    <x v="0"/>
    <x v="94"/>
    <n v="449.97"/>
  </r>
  <r>
    <x v="95"/>
    <x v="62"/>
    <x v="19"/>
    <x v="19"/>
    <x v="2"/>
    <x v="2"/>
    <x v="2"/>
    <n v="5"/>
    <n v="149.99"/>
    <x v="1"/>
    <x v="0"/>
    <x v="0"/>
    <x v="95"/>
    <n v="749.95"/>
  </r>
  <r>
    <x v="96"/>
    <x v="63"/>
    <x v="40"/>
    <x v="40"/>
    <x v="7"/>
    <x v="7"/>
    <x v="1"/>
    <n v="3"/>
    <n v="79.989999999999995"/>
    <x v="0"/>
    <x v="0"/>
    <x v="1"/>
    <x v="96"/>
    <n v="239.97"/>
  </r>
  <r>
    <x v="97"/>
    <x v="63"/>
    <x v="28"/>
    <x v="28"/>
    <x v="0"/>
    <x v="0"/>
    <x v="0"/>
    <n v="2"/>
    <n v="249.99"/>
    <x v="0"/>
    <x v="1"/>
    <x v="2"/>
    <x v="97"/>
    <n v="499.98"/>
  </r>
  <r>
    <x v="98"/>
    <x v="64"/>
    <x v="38"/>
    <x v="38"/>
    <x v="5"/>
    <x v="5"/>
    <x v="0"/>
    <n v="1"/>
    <n v="699.99"/>
    <x v="0"/>
    <x v="0"/>
    <x v="1"/>
    <x v="98"/>
    <n v="699.99"/>
  </r>
  <r>
    <x v="99"/>
    <x v="64"/>
    <x v="41"/>
    <x v="41"/>
    <x v="3"/>
    <x v="3"/>
    <x v="0"/>
    <n v="3"/>
    <n v="149.99"/>
    <x v="0"/>
    <x v="3"/>
    <x v="1"/>
    <x v="99"/>
    <n v="449.97"/>
  </r>
  <r>
    <x v="100"/>
    <x v="65"/>
    <x v="42"/>
    <x v="42"/>
    <x v="5"/>
    <x v="5"/>
    <x v="0"/>
    <n v="2"/>
    <n v="699.99"/>
    <x v="1"/>
    <x v="2"/>
    <x v="1"/>
    <x v="63"/>
    <n v="1399.98"/>
  </r>
  <r>
    <x v="101"/>
    <x v="66"/>
    <x v="41"/>
    <x v="41"/>
    <x v="0"/>
    <x v="0"/>
    <x v="0"/>
    <n v="1"/>
    <n v="249.99"/>
    <x v="1"/>
    <x v="3"/>
    <x v="1"/>
    <x v="100"/>
    <n v="249.99"/>
  </r>
  <r>
    <x v="102"/>
    <x v="66"/>
    <x v="0"/>
    <x v="0"/>
    <x v="0"/>
    <x v="0"/>
    <x v="0"/>
    <n v="1"/>
    <n v="249.99"/>
    <x v="3"/>
    <x v="2"/>
    <x v="1"/>
    <x v="101"/>
    <n v="249.99"/>
  </r>
  <r>
    <x v="103"/>
    <x v="67"/>
    <x v="40"/>
    <x v="40"/>
    <x v="5"/>
    <x v="5"/>
    <x v="0"/>
    <n v="2"/>
    <n v="699.99"/>
    <x v="3"/>
    <x v="0"/>
    <x v="1"/>
    <x v="102"/>
    <n v="1399.98"/>
  </r>
  <r>
    <x v="104"/>
    <x v="68"/>
    <x v="26"/>
    <x v="26"/>
    <x v="1"/>
    <x v="1"/>
    <x v="1"/>
    <n v="3"/>
    <n v="59.99"/>
    <x v="1"/>
    <x v="0"/>
    <x v="1"/>
    <x v="103"/>
    <n v="179.97"/>
  </r>
  <r>
    <x v="105"/>
    <x v="69"/>
    <x v="25"/>
    <x v="25"/>
    <x v="1"/>
    <x v="1"/>
    <x v="1"/>
    <n v="3"/>
    <n v="59.99"/>
    <x v="2"/>
    <x v="4"/>
    <x v="2"/>
    <x v="104"/>
    <n v="179.97"/>
  </r>
  <r>
    <x v="106"/>
    <x v="69"/>
    <x v="27"/>
    <x v="27"/>
    <x v="7"/>
    <x v="7"/>
    <x v="1"/>
    <n v="4"/>
    <n v="79.989999999999995"/>
    <x v="0"/>
    <x v="2"/>
    <x v="0"/>
    <x v="105"/>
    <n v="319.95999999999998"/>
  </r>
  <r>
    <x v="107"/>
    <x v="70"/>
    <x v="6"/>
    <x v="6"/>
    <x v="7"/>
    <x v="7"/>
    <x v="1"/>
    <n v="1"/>
    <n v="79.989999999999995"/>
    <x v="0"/>
    <x v="3"/>
    <x v="0"/>
    <x v="106"/>
    <n v="79.989999999999995"/>
  </r>
  <r>
    <x v="108"/>
    <x v="71"/>
    <x v="5"/>
    <x v="5"/>
    <x v="6"/>
    <x v="6"/>
    <x v="2"/>
    <n v="3"/>
    <n v="299.99"/>
    <x v="1"/>
    <x v="0"/>
    <x v="1"/>
    <x v="107"/>
    <n v="899.97"/>
  </r>
  <r>
    <x v="109"/>
    <x v="72"/>
    <x v="3"/>
    <x v="3"/>
    <x v="8"/>
    <x v="8"/>
    <x v="0"/>
    <n v="2"/>
    <n v="89.99"/>
    <x v="1"/>
    <x v="1"/>
    <x v="1"/>
    <x v="108"/>
    <n v="179.98"/>
  </r>
  <r>
    <x v="110"/>
    <x v="73"/>
    <x v="43"/>
    <x v="43"/>
    <x v="3"/>
    <x v="3"/>
    <x v="0"/>
    <n v="4"/>
    <n v="149.99"/>
    <x v="0"/>
    <x v="2"/>
    <x v="0"/>
    <x v="67"/>
    <n v="599.96"/>
  </r>
  <r>
    <x v="111"/>
    <x v="74"/>
    <x v="8"/>
    <x v="8"/>
    <x v="0"/>
    <x v="0"/>
    <x v="0"/>
    <n v="2"/>
    <n v="249.99"/>
    <x v="2"/>
    <x v="1"/>
    <x v="0"/>
    <x v="57"/>
    <n v="499.98"/>
  </r>
  <r>
    <x v="112"/>
    <x v="74"/>
    <x v="31"/>
    <x v="31"/>
    <x v="9"/>
    <x v="9"/>
    <x v="2"/>
    <n v="4"/>
    <n v="199.99"/>
    <x v="3"/>
    <x v="4"/>
    <x v="0"/>
    <x v="90"/>
    <n v="799.96"/>
  </r>
  <r>
    <x v="113"/>
    <x v="75"/>
    <x v="29"/>
    <x v="29"/>
    <x v="8"/>
    <x v="8"/>
    <x v="0"/>
    <n v="5"/>
    <n v="89.99"/>
    <x v="1"/>
    <x v="4"/>
    <x v="1"/>
    <x v="109"/>
    <n v="449.95"/>
  </r>
  <r>
    <x v="114"/>
    <x v="75"/>
    <x v="44"/>
    <x v="44"/>
    <x v="3"/>
    <x v="3"/>
    <x v="0"/>
    <n v="1"/>
    <n v="149.99"/>
    <x v="2"/>
    <x v="4"/>
    <x v="2"/>
    <x v="110"/>
    <n v="149.99"/>
  </r>
  <r>
    <x v="115"/>
    <x v="75"/>
    <x v="10"/>
    <x v="10"/>
    <x v="5"/>
    <x v="5"/>
    <x v="0"/>
    <n v="4"/>
    <n v="699.99"/>
    <x v="2"/>
    <x v="1"/>
    <x v="0"/>
    <x v="111"/>
    <n v="2799.96"/>
  </r>
  <r>
    <x v="116"/>
    <x v="76"/>
    <x v="42"/>
    <x v="42"/>
    <x v="4"/>
    <x v="4"/>
    <x v="0"/>
    <n v="3"/>
    <n v="899.99"/>
    <x v="1"/>
    <x v="2"/>
    <x v="2"/>
    <x v="112"/>
    <n v="2699.97"/>
  </r>
  <r>
    <x v="117"/>
    <x v="77"/>
    <x v="21"/>
    <x v="21"/>
    <x v="2"/>
    <x v="2"/>
    <x v="2"/>
    <n v="3"/>
    <n v="149.99"/>
    <x v="2"/>
    <x v="4"/>
    <x v="0"/>
    <x v="113"/>
    <n v="449.97"/>
  </r>
  <r>
    <x v="118"/>
    <x v="78"/>
    <x v="18"/>
    <x v="18"/>
    <x v="6"/>
    <x v="6"/>
    <x v="2"/>
    <n v="2"/>
    <n v="299.99"/>
    <x v="3"/>
    <x v="0"/>
    <x v="0"/>
    <x v="114"/>
    <n v="599.98"/>
  </r>
  <r>
    <x v="119"/>
    <x v="79"/>
    <x v="45"/>
    <x v="45"/>
    <x v="9"/>
    <x v="9"/>
    <x v="2"/>
    <n v="1"/>
    <n v="199.99"/>
    <x v="3"/>
    <x v="4"/>
    <x v="2"/>
    <x v="115"/>
    <n v="199.99"/>
  </r>
  <r>
    <x v="120"/>
    <x v="80"/>
    <x v="4"/>
    <x v="4"/>
    <x v="6"/>
    <x v="6"/>
    <x v="2"/>
    <n v="4"/>
    <n v="299.99"/>
    <x v="0"/>
    <x v="0"/>
    <x v="1"/>
    <x v="116"/>
    <n v="1199.96"/>
  </r>
  <r>
    <x v="121"/>
    <x v="81"/>
    <x v="15"/>
    <x v="15"/>
    <x v="1"/>
    <x v="1"/>
    <x v="1"/>
    <n v="2"/>
    <n v="59.99"/>
    <x v="1"/>
    <x v="0"/>
    <x v="0"/>
    <x v="47"/>
    <n v="119.98"/>
  </r>
  <r>
    <x v="122"/>
    <x v="81"/>
    <x v="42"/>
    <x v="42"/>
    <x v="3"/>
    <x v="3"/>
    <x v="0"/>
    <n v="4"/>
    <n v="149.99"/>
    <x v="1"/>
    <x v="2"/>
    <x v="1"/>
    <x v="117"/>
    <n v="599.96"/>
  </r>
  <r>
    <x v="123"/>
    <x v="82"/>
    <x v="39"/>
    <x v="39"/>
    <x v="5"/>
    <x v="5"/>
    <x v="0"/>
    <n v="2"/>
    <n v="699.99"/>
    <x v="3"/>
    <x v="4"/>
    <x v="1"/>
    <x v="118"/>
    <n v="1399.98"/>
  </r>
  <r>
    <x v="124"/>
    <x v="82"/>
    <x v="41"/>
    <x v="41"/>
    <x v="2"/>
    <x v="2"/>
    <x v="2"/>
    <n v="3"/>
    <n v="149.99"/>
    <x v="1"/>
    <x v="1"/>
    <x v="2"/>
    <x v="119"/>
    <n v="449.97"/>
  </r>
  <r>
    <x v="125"/>
    <x v="83"/>
    <x v="29"/>
    <x v="29"/>
    <x v="6"/>
    <x v="6"/>
    <x v="2"/>
    <n v="3"/>
    <n v="299.99"/>
    <x v="1"/>
    <x v="0"/>
    <x v="2"/>
    <x v="120"/>
    <n v="899.97"/>
  </r>
  <r>
    <x v="126"/>
    <x v="84"/>
    <x v="13"/>
    <x v="13"/>
    <x v="4"/>
    <x v="4"/>
    <x v="0"/>
    <n v="3"/>
    <n v="899.99"/>
    <x v="2"/>
    <x v="3"/>
    <x v="0"/>
    <x v="121"/>
    <n v="2699.97"/>
  </r>
  <r>
    <x v="127"/>
    <x v="85"/>
    <x v="17"/>
    <x v="17"/>
    <x v="5"/>
    <x v="5"/>
    <x v="0"/>
    <n v="5"/>
    <n v="699.99"/>
    <x v="0"/>
    <x v="4"/>
    <x v="2"/>
    <x v="122"/>
    <n v="3499.95"/>
  </r>
  <r>
    <x v="128"/>
    <x v="85"/>
    <x v="34"/>
    <x v="34"/>
    <x v="5"/>
    <x v="5"/>
    <x v="0"/>
    <n v="4"/>
    <n v="699.99"/>
    <x v="1"/>
    <x v="0"/>
    <x v="0"/>
    <x v="123"/>
    <n v="2799.96"/>
  </r>
  <r>
    <x v="129"/>
    <x v="85"/>
    <x v="30"/>
    <x v="30"/>
    <x v="4"/>
    <x v="4"/>
    <x v="0"/>
    <n v="1"/>
    <n v="899.99"/>
    <x v="1"/>
    <x v="4"/>
    <x v="2"/>
    <x v="124"/>
    <n v="899.99"/>
  </r>
  <r>
    <x v="130"/>
    <x v="86"/>
    <x v="40"/>
    <x v="40"/>
    <x v="3"/>
    <x v="3"/>
    <x v="0"/>
    <n v="2"/>
    <n v="149.99"/>
    <x v="1"/>
    <x v="3"/>
    <x v="0"/>
    <x v="125"/>
    <n v="299.98"/>
  </r>
  <r>
    <x v="131"/>
    <x v="87"/>
    <x v="40"/>
    <x v="40"/>
    <x v="8"/>
    <x v="8"/>
    <x v="0"/>
    <n v="3"/>
    <n v="89.99"/>
    <x v="2"/>
    <x v="0"/>
    <x v="0"/>
    <x v="126"/>
    <n v="269.97000000000003"/>
  </r>
  <r>
    <x v="132"/>
    <x v="88"/>
    <x v="3"/>
    <x v="3"/>
    <x v="3"/>
    <x v="3"/>
    <x v="0"/>
    <n v="2"/>
    <n v="149.99"/>
    <x v="2"/>
    <x v="0"/>
    <x v="0"/>
    <x v="127"/>
    <n v="299.98"/>
  </r>
  <r>
    <x v="133"/>
    <x v="88"/>
    <x v="31"/>
    <x v="31"/>
    <x v="5"/>
    <x v="5"/>
    <x v="0"/>
    <n v="2"/>
    <n v="699.99"/>
    <x v="0"/>
    <x v="0"/>
    <x v="0"/>
    <x v="128"/>
    <n v="1399.98"/>
  </r>
  <r>
    <x v="134"/>
    <x v="89"/>
    <x v="32"/>
    <x v="32"/>
    <x v="5"/>
    <x v="5"/>
    <x v="0"/>
    <n v="5"/>
    <n v="699.99"/>
    <x v="0"/>
    <x v="2"/>
    <x v="1"/>
    <x v="129"/>
    <n v="3499.95"/>
  </r>
  <r>
    <x v="135"/>
    <x v="90"/>
    <x v="34"/>
    <x v="34"/>
    <x v="8"/>
    <x v="8"/>
    <x v="0"/>
    <n v="3"/>
    <n v="89.99"/>
    <x v="1"/>
    <x v="2"/>
    <x v="2"/>
    <x v="130"/>
    <n v="269.97000000000003"/>
  </r>
  <r>
    <x v="136"/>
    <x v="91"/>
    <x v="0"/>
    <x v="0"/>
    <x v="0"/>
    <x v="0"/>
    <x v="0"/>
    <n v="5"/>
    <n v="249.99"/>
    <x v="1"/>
    <x v="1"/>
    <x v="2"/>
    <x v="131"/>
    <n v="1249.95"/>
  </r>
  <r>
    <x v="137"/>
    <x v="92"/>
    <x v="8"/>
    <x v="8"/>
    <x v="6"/>
    <x v="6"/>
    <x v="2"/>
    <n v="3"/>
    <n v="299.99"/>
    <x v="1"/>
    <x v="1"/>
    <x v="2"/>
    <x v="132"/>
    <n v="899.97"/>
  </r>
  <r>
    <x v="138"/>
    <x v="93"/>
    <x v="18"/>
    <x v="18"/>
    <x v="8"/>
    <x v="8"/>
    <x v="0"/>
    <n v="3"/>
    <n v="89.99"/>
    <x v="1"/>
    <x v="2"/>
    <x v="1"/>
    <x v="133"/>
    <n v="269.97000000000003"/>
  </r>
  <r>
    <x v="139"/>
    <x v="94"/>
    <x v="15"/>
    <x v="15"/>
    <x v="2"/>
    <x v="2"/>
    <x v="2"/>
    <n v="2"/>
    <n v="149.99"/>
    <x v="1"/>
    <x v="3"/>
    <x v="1"/>
    <x v="134"/>
    <n v="299.98"/>
  </r>
  <r>
    <x v="140"/>
    <x v="95"/>
    <x v="36"/>
    <x v="36"/>
    <x v="0"/>
    <x v="0"/>
    <x v="0"/>
    <n v="1"/>
    <n v="249.99"/>
    <x v="1"/>
    <x v="2"/>
    <x v="1"/>
    <x v="135"/>
    <n v="249.99"/>
  </r>
  <r>
    <x v="141"/>
    <x v="96"/>
    <x v="10"/>
    <x v="10"/>
    <x v="3"/>
    <x v="3"/>
    <x v="0"/>
    <n v="3"/>
    <n v="149.99"/>
    <x v="0"/>
    <x v="2"/>
    <x v="0"/>
    <x v="136"/>
    <n v="449.97"/>
  </r>
  <r>
    <x v="142"/>
    <x v="96"/>
    <x v="0"/>
    <x v="0"/>
    <x v="1"/>
    <x v="1"/>
    <x v="1"/>
    <n v="5"/>
    <n v="59.99"/>
    <x v="2"/>
    <x v="3"/>
    <x v="1"/>
    <x v="137"/>
    <n v="299.95"/>
  </r>
  <r>
    <x v="143"/>
    <x v="96"/>
    <x v="18"/>
    <x v="18"/>
    <x v="0"/>
    <x v="0"/>
    <x v="0"/>
    <n v="4"/>
    <n v="249.99"/>
    <x v="1"/>
    <x v="3"/>
    <x v="2"/>
    <x v="138"/>
    <n v="999.96"/>
  </r>
  <r>
    <x v="144"/>
    <x v="97"/>
    <x v="31"/>
    <x v="31"/>
    <x v="2"/>
    <x v="2"/>
    <x v="2"/>
    <n v="5"/>
    <n v="149.99"/>
    <x v="2"/>
    <x v="0"/>
    <x v="0"/>
    <x v="139"/>
    <n v="749.95"/>
  </r>
  <r>
    <x v="145"/>
    <x v="97"/>
    <x v="13"/>
    <x v="13"/>
    <x v="1"/>
    <x v="1"/>
    <x v="1"/>
    <n v="3"/>
    <n v="59.99"/>
    <x v="3"/>
    <x v="1"/>
    <x v="2"/>
    <x v="140"/>
    <n v="179.97"/>
  </r>
  <r>
    <x v="146"/>
    <x v="98"/>
    <x v="42"/>
    <x v="42"/>
    <x v="2"/>
    <x v="2"/>
    <x v="2"/>
    <n v="5"/>
    <n v="149.99"/>
    <x v="0"/>
    <x v="2"/>
    <x v="0"/>
    <x v="141"/>
    <n v="749.95"/>
  </r>
  <r>
    <x v="147"/>
    <x v="98"/>
    <x v="14"/>
    <x v="14"/>
    <x v="5"/>
    <x v="5"/>
    <x v="0"/>
    <n v="2"/>
    <n v="699.99"/>
    <x v="2"/>
    <x v="3"/>
    <x v="2"/>
    <x v="142"/>
    <n v="1399.98"/>
  </r>
  <r>
    <x v="148"/>
    <x v="99"/>
    <x v="23"/>
    <x v="23"/>
    <x v="9"/>
    <x v="9"/>
    <x v="2"/>
    <n v="4"/>
    <n v="199.99"/>
    <x v="3"/>
    <x v="0"/>
    <x v="1"/>
    <x v="143"/>
    <n v="799.96"/>
  </r>
  <r>
    <x v="149"/>
    <x v="100"/>
    <x v="37"/>
    <x v="37"/>
    <x v="1"/>
    <x v="1"/>
    <x v="1"/>
    <n v="1"/>
    <n v="59.99"/>
    <x v="3"/>
    <x v="3"/>
    <x v="2"/>
    <x v="144"/>
    <n v="59.99"/>
  </r>
  <r>
    <x v="150"/>
    <x v="100"/>
    <x v="31"/>
    <x v="31"/>
    <x v="5"/>
    <x v="5"/>
    <x v="0"/>
    <n v="3"/>
    <n v="699.99"/>
    <x v="2"/>
    <x v="3"/>
    <x v="2"/>
    <x v="145"/>
    <n v="2099.9699999999998"/>
  </r>
  <r>
    <x v="151"/>
    <x v="101"/>
    <x v="46"/>
    <x v="46"/>
    <x v="0"/>
    <x v="0"/>
    <x v="0"/>
    <n v="5"/>
    <n v="249.99"/>
    <x v="1"/>
    <x v="2"/>
    <x v="0"/>
    <x v="146"/>
    <n v="1249.95"/>
  </r>
  <r>
    <x v="152"/>
    <x v="102"/>
    <x v="21"/>
    <x v="21"/>
    <x v="2"/>
    <x v="2"/>
    <x v="2"/>
    <n v="2"/>
    <n v="149.99"/>
    <x v="0"/>
    <x v="1"/>
    <x v="2"/>
    <x v="147"/>
    <n v="299.98"/>
  </r>
  <r>
    <x v="153"/>
    <x v="103"/>
    <x v="2"/>
    <x v="2"/>
    <x v="6"/>
    <x v="6"/>
    <x v="2"/>
    <n v="3"/>
    <n v="299.99"/>
    <x v="0"/>
    <x v="1"/>
    <x v="1"/>
    <x v="138"/>
    <n v="899.97"/>
  </r>
  <r>
    <x v="154"/>
    <x v="103"/>
    <x v="6"/>
    <x v="6"/>
    <x v="0"/>
    <x v="0"/>
    <x v="0"/>
    <n v="5"/>
    <n v="249.99"/>
    <x v="0"/>
    <x v="0"/>
    <x v="1"/>
    <x v="148"/>
    <n v="1249.95"/>
  </r>
  <r>
    <x v="155"/>
    <x v="103"/>
    <x v="1"/>
    <x v="1"/>
    <x v="3"/>
    <x v="3"/>
    <x v="0"/>
    <n v="2"/>
    <n v="149.99"/>
    <x v="0"/>
    <x v="1"/>
    <x v="1"/>
    <x v="149"/>
    <n v="299.98"/>
  </r>
  <r>
    <x v="156"/>
    <x v="103"/>
    <x v="14"/>
    <x v="14"/>
    <x v="5"/>
    <x v="5"/>
    <x v="0"/>
    <n v="5"/>
    <n v="699.99"/>
    <x v="3"/>
    <x v="3"/>
    <x v="2"/>
    <x v="150"/>
    <n v="3499.95"/>
  </r>
  <r>
    <x v="157"/>
    <x v="104"/>
    <x v="44"/>
    <x v="44"/>
    <x v="0"/>
    <x v="0"/>
    <x v="0"/>
    <n v="4"/>
    <n v="249.99"/>
    <x v="2"/>
    <x v="4"/>
    <x v="1"/>
    <x v="151"/>
    <n v="999.96"/>
  </r>
  <r>
    <x v="158"/>
    <x v="105"/>
    <x v="5"/>
    <x v="5"/>
    <x v="5"/>
    <x v="5"/>
    <x v="0"/>
    <n v="4"/>
    <n v="699.99"/>
    <x v="1"/>
    <x v="2"/>
    <x v="1"/>
    <x v="152"/>
    <n v="2799.96"/>
  </r>
  <r>
    <x v="159"/>
    <x v="106"/>
    <x v="20"/>
    <x v="20"/>
    <x v="0"/>
    <x v="0"/>
    <x v="0"/>
    <n v="2"/>
    <n v="249.99"/>
    <x v="1"/>
    <x v="0"/>
    <x v="1"/>
    <x v="153"/>
    <n v="499.98"/>
  </r>
  <r>
    <x v="160"/>
    <x v="106"/>
    <x v="47"/>
    <x v="47"/>
    <x v="1"/>
    <x v="1"/>
    <x v="1"/>
    <n v="3"/>
    <n v="59.99"/>
    <x v="0"/>
    <x v="0"/>
    <x v="1"/>
    <x v="154"/>
    <n v="179.97"/>
  </r>
  <r>
    <x v="161"/>
    <x v="106"/>
    <x v="27"/>
    <x v="27"/>
    <x v="7"/>
    <x v="7"/>
    <x v="1"/>
    <n v="4"/>
    <n v="79.989999999999995"/>
    <x v="3"/>
    <x v="4"/>
    <x v="2"/>
    <x v="155"/>
    <n v="319.95999999999998"/>
  </r>
  <r>
    <x v="162"/>
    <x v="107"/>
    <x v="22"/>
    <x v="22"/>
    <x v="7"/>
    <x v="7"/>
    <x v="1"/>
    <n v="3"/>
    <n v="79.989999999999995"/>
    <x v="3"/>
    <x v="4"/>
    <x v="2"/>
    <x v="96"/>
    <n v="239.97"/>
  </r>
  <r>
    <x v="163"/>
    <x v="108"/>
    <x v="10"/>
    <x v="10"/>
    <x v="4"/>
    <x v="4"/>
    <x v="0"/>
    <n v="2"/>
    <n v="899.99"/>
    <x v="0"/>
    <x v="2"/>
    <x v="0"/>
    <x v="156"/>
    <n v="1799.98"/>
  </r>
  <r>
    <x v="164"/>
    <x v="109"/>
    <x v="35"/>
    <x v="35"/>
    <x v="2"/>
    <x v="2"/>
    <x v="2"/>
    <n v="1"/>
    <n v="149.99"/>
    <x v="3"/>
    <x v="4"/>
    <x v="2"/>
    <x v="157"/>
    <n v="149.99"/>
  </r>
  <r>
    <x v="165"/>
    <x v="109"/>
    <x v="26"/>
    <x v="26"/>
    <x v="6"/>
    <x v="6"/>
    <x v="2"/>
    <n v="2"/>
    <n v="299.99"/>
    <x v="0"/>
    <x v="4"/>
    <x v="1"/>
    <x v="158"/>
    <n v="599.98"/>
  </r>
  <r>
    <x v="166"/>
    <x v="110"/>
    <x v="25"/>
    <x v="25"/>
    <x v="1"/>
    <x v="1"/>
    <x v="1"/>
    <n v="2"/>
    <n v="59.99"/>
    <x v="0"/>
    <x v="3"/>
    <x v="0"/>
    <x v="159"/>
    <n v="119.98"/>
  </r>
  <r>
    <x v="167"/>
    <x v="111"/>
    <x v="35"/>
    <x v="35"/>
    <x v="8"/>
    <x v="8"/>
    <x v="0"/>
    <n v="1"/>
    <n v="89.99"/>
    <x v="3"/>
    <x v="0"/>
    <x v="2"/>
    <x v="160"/>
    <n v="89.99"/>
  </r>
  <r>
    <x v="168"/>
    <x v="111"/>
    <x v="29"/>
    <x v="29"/>
    <x v="4"/>
    <x v="4"/>
    <x v="0"/>
    <n v="5"/>
    <n v="899.99"/>
    <x v="3"/>
    <x v="4"/>
    <x v="2"/>
    <x v="161"/>
    <n v="4499.95"/>
  </r>
  <r>
    <x v="169"/>
    <x v="112"/>
    <x v="4"/>
    <x v="4"/>
    <x v="2"/>
    <x v="2"/>
    <x v="2"/>
    <n v="2"/>
    <n v="149.99"/>
    <x v="0"/>
    <x v="1"/>
    <x v="0"/>
    <x v="162"/>
    <n v="299.98"/>
  </r>
  <r>
    <x v="170"/>
    <x v="113"/>
    <x v="21"/>
    <x v="21"/>
    <x v="3"/>
    <x v="3"/>
    <x v="0"/>
    <n v="2"/>
    <n v="149.99"/>
    <x v="3"/>
    <x v="3"/>
    <x v="1"/>
    <x v="163"/>
    <n v="299.98"/>
  </r>
  <r>
    <x v="171"/>
    <x v="113"/>
    <x v="35"/>
    <x v="35"/>
    <x v="2"/>
    <x v="2"/>
    <x v="2"/>
    <n v="3"/>
    <n v="149.99"/>
    <x v="3"/>
    <x v="2"/>
    <x v="2"/>
    <x v="164"/>
    <n v="449.97"/>
  </r>
  <r>
    <x v="172"/>
    <x v="114"/>
    <x v="2"/>
    <x v="2"/>
    <x v="6"/>
    <x v="6"/>
    <x v="2"/>
    <n v="2"/>
    <n v="299.99"/>
    <x v="2"/>
    <x v="1"/>
    <x v="0"/>
    <x v="165"/>
    <n v="599.98"/>
  </r>
  <r>
    <x v="173"/>
    <x v="115"/>
    <x v="4"/>
    <x v="4"/>
    <x v="6"/>
    <x v="6"/>
    <x v="2"/>
    <n v="2"/>
    <n v="299.99"/>
    <x v="0"/>
    <x v="3"/>
    <x v="0"/>
    <x v="166"/>
    <n v="599.98"/>
  </r>
  <r>
    <x v="174"/>
    <x v="115"/>
    <x v="22"/>
    <x v="22"/>
    <x v="9"/>
    <x v="9"/>
    <x v="2"/>
    <n v="4"/>
    <n v="199.99"/>
    <x v="1"/>
    <x v="0"/>
    <x v="0"/>
    <x v="82"/>
    <n v="799.96"/>
  </r>
  <r>
    <x v="175"/>
    <x v="116"/>
    <x v="7"/>
    <x v="7"/>
    <x v="8"/>
    <x v="8"/>
    <x v="0"/>
    <n v="1"/>
    <n v="89.99"/>
    <x v="1"/>
    <x v="1"/>
    <x v="1"/>
    <x v="167"/>
    <n v="89.99"/>
  </r>
  <r>
    <x v="176"/>
    <x v="116"/>
    <x v="20"/>
    <x v="20"/>
    <x v="2"/>
    <x v="2"/>
    <x v="2"/>
    <n v="5"/>
    <n v="149.99"/>
    <x v="0"/>
    <x v="0"/>
    <x v="1"/>
    <x v="168"/>
    <n v="749.95"/>
  </r>
  <r>
    <x v="177"/>
    <x v="117"/>
    <x v="14"/>
    <x v="14"/>
    <x v="4"/>
    <x v="4"/>
    <x v="0"/>
    <n v="1"/>
    <n v="899.99"/>
    <x v="2"/>
    <x v="2"/>
    <x v="1"/>
    <x v="169"/>
    <n v="899.99"/>
  </r>
  <r>
    <x v="178"/>
    <x v="118"/>
    <x v="29"/>
    <x v="29"/>
    <x v="8"/>
    <x v="8"/>
    <x v="0"/>
    <n v="2"/>
    <n v="89.99"/>
    <x v="1"/>
    <x v="1"/>
    <x v="1"/>
    <x v="170"/>
    <n v="179.98"/>
  </r>
  <r>
    <x v="179"/>
    <x v="119"/>
    <x v="48"/>
    <x v="48"/>
    <x v="4"/>
    <x v="4"/>
    <x v="0"/>
    <n v="1"/>
    <n v="899.99"/>
    <x v="2"/>
    <x v="2"/>
    <x v="2"/>
    <x v="171"/>
    <n v="899.99"/>
  </r>
  <r>
    <x v="180"/>
    <x v="120"/>
    <x v="24"/>
    <x v="24"/>
    <x v="3"/>
    <x v="3"/>
    <x v="0"/>
    <n v="5"/>
    <n v="149.99"/>
    <x v="2"/>
    <x v="4"/>
    <x v="1"/>
    <x v="34"/>
    <n v="749.95"/>
  </r>
  <r>
    <x v="181"/>
    <x v="120"/>
    <x v="4"/>
    <x v="4"/>
    <x v="6"/>
    <x v="6"/>
    <x v="2"/>
    <n v="3"/>
    <n v="299.99"/>
    <x v="0"/>
    <x v="1"/>
    <x v="2"/>
    <x v="172"/>
    <n v="899.97"/>
  </r>
  <r>
    <x v="182"/>
    <x v="121"/>
    <x v="8"/>
    <x v="8"/>
    <x v="5"/>
    <x v="5"/>
    <x v="0"/>
    <n v="3"/>
    <n v="699.99"/>
    <x v="1"/>
    <x v="0"/>
    <x v="1"/>
    <x v="173"/>
    <n v="2099.9699999999998"/>
  </r>
  <r>
    <x v="183"/>
    <x v="122"/>
    <x v="20"/>
    <x v="20"/>
    <x v="9"/>
    <x v="9"/>
    <x v="2"/>
    <n v="5"/>
    <n v="199.99"/>
    <x v="2"/>
    <x v="0"/>
    <x v="2"/>
    <x v="174"/>
    <n v="999.95"/>
  </r>
  <r>
    <x v="184"/>
    <x v="122"/>
    <x v="16"/>
    <x v="16"/>
    <x v="0"/>
    <x v="0"/>
    <x v="0"/>
    <n v="5"/>
    <n v="249.99"/>
    <x v="1"/>
    <x v="1"/>
    <x v="0"/>
    <x v="175"/>
    <n v="1249.95"/>
  </r>
  <r>
    <x v="185"/>
    <x v="123"/>
    <x v="26"/>
    <x v="26"/>
    <x v="3"/>
    <x v="3"/>
    <x v="0"/>
    <n v="4"/>
    <n v="149.99"/>
    <x v="3"/>
    <x v="4"/>
    <x v="2"/>
    <x v="176"/>
    <n v="599.96"/>
  </r>
  <r>
    <x v="186"/>
    <x v="123"/>
    <x v="12"/>
    <x v="12"/>
    <x v="5"/>
    <x v="5"/>
    <x v="0"/>
    <n v="3"/>
    <n v="699.99"/>
    <x v="0"/>
    <x v="2"/>
    <x v="1"/>
    <x v="177"/>
    <n v="2099.9699999999998"/>
  </r>
  <r>
    <x v="187"/>
    <x v="124"/>
    <x v="46"/>
    <x v="46"/>
    <x v="7"/>
    <x v="7"/>
    <x v="1"/>
    <n v="1"/>
    <n v="79.989999999999995"/>
    <x v="1"/>
    <x v="1"/>
    <x v="0"/>
    <x v="178"/>
    <n v="79.989999999999995"/>
  </r>
  <r>
    <x v="188"/>
    <x v="124"/>
    <x v="14"/>
    <x v="14"/>
    <x v="6"/>
    <x v="6"/>
    <x v="2"/>
    <n v="1"/>
    <n v="299.99"/>
    <x v="1"/>
    <x v="2"/>
    <x v="0"/>
    <x v="179"/>
    <n v="299.99"/>
  </r>
  <r>
    <x v="189"/>
    <x v="125"/>
    <x v="32"/>
    <x v="32"/>
    <x v="0"/>
    <x v="0"/>
    <x v="0"/>
    <n v="4"/>
    <n v="249.99"/>
    <x v="1"/>
    <x v="2"/>
    <x v="1"/>
    <x v="116"/>
    <n v="999.96"/>
  </r>
  <r>
    <x v="190"/>
    <x v="125"/>
    <x v="22"/>
    <x v="22"/>
    <x v="3"/>
    <x v="3"/>
    <x v="0"/>
    <n v="2"/>
    <n v="149.99"/>
    <x v="0"/>
    <x v="2"/>
    <x v="2"/>
    <x v="180"/>
    <n v="299.98"/>
  </r>
  <r>
    <x v="191"/>
    <x v="125"/>
    <x v="42"/>
    <x v="42"/>
    <x v="6"/>
    <x v="6"/>
    <x v="2"/>
    <n v="3"/>
    <n v="299.99"/>
    <x v="1"/>
    <x v="1"/>
    <x v="0"/>
    <x v="181"/>
    <n v="899.97"/>
  </r>
  <r>
    <x v="192"/>
    <x v="126"/>
    <x v="40"/>
    <x v="40"/>
    <x v="9"/>
    <x v="9"/>
    <x v="2"/>
    <n v="4"/>
    <n v="199.99"/>
    <x v="3"/>
    <x v="1"/>
    <x v="2"/>
    <x v="182"/>
    <n v="799.96"/>
  </r>
  <r>
    <x v="193"/>
    <x v="126"/>
    <x v="39"/>
    <x v="39"/>
    <x v="6"/>
    <x v="6"/>
    <x v="2"/>
    <n v="5"/>
    <n v="299.99"/>
    <x v="3"/>
    <x v="0"/>
    <x v="0"/>
    <x v="183"/>
    <n v="1499.95"/>
  </r>
  <r>
    <x v="194"/>
    <x v="126"/>
    <x v="7"/>
    <x v="7"/>
    <x v="2"/>
    <x v="2"/>
    <x v="2"/>
    <n v="3"/>
    <n v="149.99"/>
    <x v="1"/>
    <x v="4"/>
    <x v="2"/>
    <x v="184"/>
    <n v="449.97"/>
  </r>
  <r>
    <x v="195"/>
    <x v="127"/>
    <x v="24"/>
    <x v="24"/>
    <x v="1"/>
    <x v="1"/>
    <x v="1"/>
    <n v="5"/>
    <n v="59.99"/>
    <x v="3"/>
    <x v="4"/>
    <x v="0"/>
    <x v="185"/>
    <n v="299.95"/>
  </r>
  <r>
    <x v="196"/>
    <x v="128"/>
    <x v="9"/>
    <x v="9"/>
    <x v="1"/>
    <x v="1"/>
    <x v="1"/>
    <n v="4"/>
    <n v="59.99"/>
    <x v="3"/>
    <x v="4"/>
    <x v="2"/>
    <x v="170"/>
    <n v="239.96"/>
  </r>
  <r>
    <x v="197"/>
    <x v="129"/>
    <x v="5"/>
    <x v="5"/>
    <x v="0"/>
    <x v="0"/>
    <x v="0"/>
    <n v="4"/>
    <n v="249.99"/>
    <x v="3"/>
    <x v="0"/>
    <x v="1"/>
    <x v="186"/>
    <n v="999.96"/>
  </r>
  <r>
    <x v="198"/>
    <x v="130"/>
    <x v="44"/>
    <x v="44"/>
    <x v="4"/>
    <x v="4"/>
    <x v="0"/>
    <n v="4"/>
    <n v="899.99"/>
    <x v="2"/>
    <x v="0"/>
    <x v="0"/>
    <x v="187"/>
    <n v="3599.96"/>
  </r>
  <r>
    <x v="199"/>
    <x v="130"/>
    <x v="14"/>
    <x v="14"/>
    <x v="6"/>
    <x v="6"/>
    <x v="2"/>
    <n v="3"/>
    <n v="299.99"/>
    <x v="3"/>
    <x v="3"/>
    <x v="2"/>
    <x v="188"/>
    <n v="899.97"/>
  </r>
  <r>
    <x v="200"/>
    <x v="130"/>
    <x v="46"/>
    <x v="46"/>
    <x v="5"/>
    <x v="5"/>
    <x v="0"/>
    <n v="2"/>
    <n v="699.99"/>
    <x v="3"/>
    <x v="0"/>
    <x v="1"/>
    <x v="189"/>
    <n v="1399.98"/>
  </r>
  <r>
    <x v="201"/>
    <x v="131"/>
    <x v="8"/>
    <x v="8"/>
    <x v="5"/>
    <x v="5"/>
    <x v="0"/>
    <n v="4"/>
    <n v="699.99"/>
    <x v="3"/>
    <x v="3"/>
    <x v="1"/>
    <x v="190"/>
    <n v="2799.96"/>
  </r>
  <r>
    <x v="202"/>
    <x v="131"/>
    <x v="23"/>
    <x v="23"/>
    <x v="8"/>
    <x v="8"/>
    <x v="0"/>
    <n v="2"/>
    <n v="89.99"/>
    <x v="3"/>
    <x v="1"/>
    <x v="0"/>
    <x v="191"/>
    <n v="179.98"/>
  </r>
  <r>
    <x v="203"/>
    <x v="131"/>
    <x v="4"/>
    <x v="4"/>
    <x v="8"/>
    <x v="8"/>
    <x v="0"/>
    <n v="3"/>
    <n v="89.99"/>
    <x v="3"/>
    <x v="1"/>
    <x v="1"/>
    <x v="192"/>
    <n v="269.97000000000003"/>
  </r>
  <r>
    <x v="204"/>
    <x v="132"/>
    <x v="48"/>
    <x v="48"/>
    <x v="1"/>
    <x v="1"/>
    <x v="1"/>
    <n v="1"/>
    <n v="59.99"/>
    <x v="3"/>
    <x v="0"/>
    <x v="2"/>
    <x v="193"/>
    <n v="59.99"/>
  </r>
  <r>
    <x v="205"/>
    <x v="133"/>
    <x v="43"/>
    <x v="43"/>
    <x v="2"/>
    <x v="2"/>
    <x v="2"/>
    <n v="3"/>
    <n v="149.99"/>
    <x v="3"/>
    <x v="2"/>
    <x v="1"/>
    <x v="170"/>
    <n v="449.97"/>
  </r>
  <r>
    <x v="206"/>
    <x v="133"/>
    <x v="16"/>
    <x v="16"/>
    <x v="6"/>
    <x v="6"/>
    <x v="2"/>
    <n v="5"/>
    <n v="299.99"/>
    <x v="1"/>
    <x v="1"/>
    <x v="0"/>
    <x v="194"/>
    <n v="1499.95"/>
  </r>
  <r>
    <x v="207"/>
    <x v="134"/>
    <x v="30"/>
    <x v="30"/>
    <x v="1"/>
    <x v="1"/>
    <x v="1"/>
    <n v="5"/>
    <n v="59.99"/>
    <x v="3"/>
    <x v="0"/>
    <x v="2"/>
    <x v="195"/>
    <n v="299.95"/>
  </r>
  <r>
    <x v="208"/>
    <x v="135"/>
    <x v="20"/>
    <x v="20"/>
    <x v="7"/>
    <x v="7"/>
    <x v="1"/>
    <n v="3"/>
    <n v="79.989999999999995"/>
    <x v="0"/>
    <x v="4"/>
    <x v="1"/>
    <x v="179"/>
    <n v="239.97"/>
  </r>
  <r>
    <x v="209"/>
    <x v="136"/>
    <x v="2"/>
    <x v="2"/>
    <x v="9"/>
    <x v="9"/>
    <x v="2"/>
    <n v="3"/>
    <n v="199.99"/>
    <x v="0"/>
    <x v="0"/>
    <x v="0"/>
    <x v="196"/>
    <n v="599.97"/>
  </r>
  <r>
    <x v="210"/>
    <x v="136"/>
    <x v="0"/>
    <x v="0"/>
    <x v="8"/>
    <x v="8"/>
    <x v="0"/>
    <n v="2"/>
    <n v="89.99"/>
    <x v="2"/>
    <x v="0"/>
    <x v="0"/>
    <x v="197"/>
    <n v="179.98"/>
  </r>
  <r>
    <x v="211"/>
    <x v="137"/>
    <x v="45"/>
    <x v="45"/>
    <x v="2"/>
    <x v="2"/>
    <x v="2"/>
    <n v="2"/>
    <n v="149.99"/>
    <x v="0"/>
    <x v="1"/>
    <x v="1"/>
    <x v="198"/>
    <n v="299.98"/>
  </r>
  <r>
    <x v="212"/>
    <x v="138"/>
    <x v="23"/>
    <x v="23"/>
    <x v="5"/>
    <x v="5"/>
    <x v="0"/>
    <n v="5"/>
    <n v="699.99"/>
    <x v="2"/>
    <x v="1"/>
    <x v="1"/>
    <x v="54"/>
    <n v="3499.95"/>
  </r>
  <r>
    <x v="213"/>
    <x v="138"/>
    <x v="4"/>
    <x v="4"/>
    <x v="2"/>
    <x v="2"/>
    <x v="2"/>
    <n v="3"/>
    <n v="149.99"/>
    <x v="2"/>
    <x v="0"/>
    <x v="2"/>
    <x v="174"/>
    <n v="449.97"/>
  </r>
  <r>
    <x v="214"/>
    <x v="139"/>
    <x v="17"/>
    <x v="17"/>
    <x v="4"/>
    <x v="4"/>
    <x v="0"/>
    <n v="3"/>
    <n v="899.99"/>
    <x v="0"/>
    <x v="4"/>
    <x v="2"/>
    <x v="199"/>
    <n v="2699.97"/>
  </r>
  <r>
    <x v="215"/>
    <x v="139"/>
    <x v="37"/>
    <x v="37"/>
    <x v="9"/>
    <x v="9"/>
    <x v="2"/>
    <n v="3"/>
    <n v="199.99"/>
    <x v="0"/>
    <x v="3"/>
    <x v="1"/>
    <x v="31"/>
    <n v="599.97"/>
  </r>
  <r>
    <x v="216"/>
    <x v="140"/>
    <x v="6"/>
    <x v="6"/>
    <x v="6"/>
    <x v="6"/>
    <x v="2"/>
    <n v="5"/>
    <n v="299.99"/>
    <x v="0"/>
    <x v="3"/>
    <x v="2"/>
    <x v="200"/>
    <n v="1499.95"/>
  </r>
  <r>
    <x v="217"/>
    <x v="140"/>
    <x v="30"/>
    <x v="30"/>
    <x v="5"/>
    <x v="5"/>
    <x v="0"/>
    <n v="1"/>
    <n v="699.99"/>
    <x v="2"/>
    <x v="3"/>
    <x v="0"/>
    <x v="201"/>
    <n v="699.99"/>
  </r>
  <r>
    <x v="218"/>
    <x v="141"/>
    <x v="43"/>
    <x v="43"/>
    <x v="5"/>
    <x v="5"/>
    <x v="0"/>
    <n v="1"/>
    <n v="699.99"/>
    <x v="0"/>
    <x v="2"/>
    <x v="1"/>
    <x v="145"/>
    <n v="699.99"/>
  </r>
  <r>
    <x v="219"/>
    <x v="141"/>
    <x v="48"/>
    <x v="48"/>
    <x v="2"/>
    <x v="2"/>
    <x v="2"/>
    <n v="4"/>
    <n v="149.99"/>
    <x v="2"/>
    <x v="2"/>
    <x v="1"/>
    <x v="30"/>
    <n v="599.96"/>
  </r>
  <r>
    <x v="220"/>
    <x v="141"/>
    <x v="39"/>
    <x v="39"/>
    <x v="8"/>
    <x v="8"/>
    <x v="0"/>
    <n v="5"/>
    <n v="89.99"/>
    <x v="2"/>
    <x v="3"/>
    <x v="1"/>
    <x v="202"/>
    <n v="449.95"/>
  </r>
  <r>
    <x v="221"/>
    <x v="142"/>
    <x v="26"/>
    <x v="26"/>
    <x v="9"/>
    <x v="9"/>
    <x v="2"/>
    <n v="2"/>
    <n v="199.99"/>
    <x v="0"/>
    <x v="0"/>
    <x v="1"/>
    <x v="203"/>
    <n v="399.98"/>
  </r>
  <r>
    <x v="222"/>
    <x v="143"/>
    <x v="45"/>
    <x v="45"/>
    <x v="1"/>
    <x v="1"/>
    <x v="1"/>
    <n v="4"/>
    <n v="59.99"/>
    <x v="0"/>
    <x v="3"/>
    <x v="2"/>
    <x v="204"/>
    <n v="239.96"/>
  </r>
  <r>
    <x v="223"/>
    <x v="143"/>
    <x v="16"/>
    <x v="16"/>
    <x v="6"/>
    <x v="6"/>
    <x v="2"/>
    <n v="2"/>
    <n v="299.99"/>
    <x v="2"/>
    <x v="1"/>
    <x v="0"/>
    <x v="205"/>
    <n v="599.98"/>
  </r>
  <r>
    <x v="224"/>
    <x v="144"/>
    <x v="6"/>
    <x v="6"/>
    <x v="2"/>
    <x v="2"/>
    <x v="2"/>
    <n v="2"/>
    <n v="149.99"/>
    <x v="0"/>
    <x v="0"/>
    <x v="0"/>
    <x v="32"/>
    <n v="299.98"/>
  </r>
  <r>
    <x v="225"/>
    <x v="145"/>
    <x v="40"/>
    <x v="40"/>
    <x v="5"/>
    <x v="5"/>
    <x v="0"/>
    <n v="5"/>
    <n v="699.99"/>
    <x v="3"/>
    <x v="4"/>
    <x v="1"/>
    <x v="65"/>
    <n v="3499.95"/>
  </r>
  <r>
    <x v="226"/>
    <x v="146"/>
    <x v="11"/>
    <x v="11"/>
    <x v="1"/>
    <x v="1"/>
    <x v="1"/>
    <n v="5"/>
    <n v="59.99"/>
    <x v="0"/>
    <x v="3"/>
    <x v="1"/>
    <x v="206"/>
    <n v="299.95"/>
  </r>
  <r>
    <x v="227"/>
    <x v="147"/>
    <x v="0"/>
    <x v="0"/>
    <x v="8"/>
    <x v="8"/>
    <x v="0"/>
    <n v="2"/>
    <n v="89.99"/>
    <x v="1"/>
    <x v="3"/>
    <x v="1"/>
    <x v="4"/>
    <n v="179.98"/>
  </r>
  <r>
    <x v="228"/>
    <x v="147"/>
    <x v="22"/>
    <x v="22"/>
    <x v="0"/>
    <x v="0"/>
    <x v="0"/>
    <n v="5"/>
    <n v="249.99"/>
    <x v="0"/>
    <x v="4"/>
    <x v="2"/>
    <x v="207"/>
    <n v="1249.95"/>
  </r>
  <r>
    <x v="229"/>
    <x v="148"/>
    <x v="40"/>
    <x v="40"/>
    <x v="2"/>
    <x v="2"/>
    <x v="2"/>
    <n v="2"/>
    <n v="149.99"/>
    <x v="2"/>
    <x v="0"/>
    <x v="1"/>
    <x v="208"/>
    <n v="299.98"/>
  </r>
  <r>
    <x v="230"/>
    <x v="148"/>
    <x v="28"/>
    <x v="28"/>
    <x v="4"/>
    <x v="4"/>
    <x v="0"/>
    <n v="5"/>
    <n v="899.99"/>
    <x v="2"/>
    <x v="4"/>
    <x v="1"/>
    <x v="64"/>
    <n v="4499.95"/>
  </r>
  <r>
    <x v="231"/>
    <x v="148"/>
    <x v="6"/>
    <x v="6"/>
    <x v="2"/>
    <x v="2"/>
    <x v="2"/>
    <n v="4"/>
    <n v="149.99"/>
    <x v="0"/>
    <x v="0"/>
    <x v="2"/>
    <x v="209"/>
    <n v="599.96"/>
  </r>
  <r>
    <x v="232"/>
    <x v="149"/>
    <x v="28"/>
    <x v="28"/>
    <x v="0"/>
    <x v="0"/>
    <x v="0"/>
    <n v="1"/>
    <n v="249.99"/>
    <x v="0"/>
    <x v="2"/>
    <x v="2"/>
    <x v="210"/>
    <n v="249.99"/>
  </r>
  <r>
    <x v="233"/>
    <x v="150"/>
    <x v="37"/>
    <x v="37"/>
    <x v="1"/>
    <x v="1"/>
    <x v="1"/>
    <n v="2"/>
    <n v="59.99"/>
    <x v="1"/>
    <x v="3"/>
    <x v="0"/>
    <x v="211"/>
    <n v="119.98"/>
  </r>
  <r>
    <x v="234"/>
    <x v="151"/>
    <x v="25"/>
    <x v="25"/>
    <x v="2"/>
    <x v="2"/>
    <x v="2"/>
    <n v="2"/>
    <n v="149.99"/>
    <x v="0"/>
    <x v="3"/>
    <x v="1"/>
    <x v="212"/>
    <n v="299.98"/>
  </r>
  <r>
    <x v="235"/>
    <x v="151"/>
    <x v="30"/>
    <x v="30"/>
    <x v="4"/>
    <x v="4"/>
    <x v="0"/>
    <n v="3"/>
    <n v="899.99"/>
    <x v="3"/>
    <x v="2"/>
    <x v="1"/>
    <x v="213"/>
    <n v="2699.97"/>
  </r>
  <r>
    <x v="236"/>
    <x v="151"/>
    <x v="5"/>
    <x v="5"/>
    <x v="4"/>
    <x v="4"/>
    <x v="0"/>
    <n v="3"/>
    <n v="899.99"/>
    <x v="2"/>
    <x v="2"/>
    <x v="0"/>
    <x v="214"/>
    <n v="2699.97"/>
  </r>
  <r>
    <x v="237"/>
    <x v="152"/>
    <x v="0"/>
    <x v="0"/>
    <x v="6"/>
    <x v="6"/>
    <x v="2"/>
    <n v="3"/>
    <n v="299.99"/>
    <x v="1"/>
    <x v="3"/>
    <x v="1"/>
    <x v="215"/>
    <n v="899.97"/>
  </r>
  <r>
    <x v="238"/>
    <x v="153"/>
    <x v="49"/>
    <x v="49"/>
    <x v="2"/>
    <x v="2"/>
    <x v="2"/>
    <n v="4"/>
    <n v="149.99"/>
    <x v="2"/>
    <x v="3"/>
    <x v="2"/>
    <x v="144"/>
    <n v="599.96"/>
  </r>
  <r>
    <x v="239"/>
    <x v="154"/>
    <x v="19"/>
    <x v="19"/>
    <x v="7"/>
    <x v="7"/>
    <x v="1"/>
    <n v="4"/>
    <n v="79.989999999999995"/>
    <x v="1"/>
    <x v="0"/>
    <x v="0"/>
    <x v="216"/>
    <n v="319.95999999999998"/>
  </r>
  <r>
    <x v="240"/>
    <x v="155"/>
    <x v="36"/>
    <x v="36"/>
    <x v="8"/>
    <x v="8"/>
    <x v="0"/>
    <n v="5"/>
    <n v="89.99"/>
    <x v="2"/>
    <x v="1"/>
    <x v="0"/>
    <x v="217"/>
    <n v="449.95"/>
  </r>
  <r>
    <x v="241"/>
    <x v="156"/>
    <x v="16"/>
    <x v="16"/>
    <x v="2"/>
    <x v="2"/>
    <x v="2"/>
    <n v="3"/>
    <n v="149.99"/>
    <x v="2"/>
    <x v="0"/>
    <x v="2"/>
    <x v="218"/>
    <n v="449.97"/>
  </r>
  <r>
    <x v="242"/>
    <x v="156"/>
    <x v="8"/>
    <x v="8"/>
    <x v="8"/>
    <x v="8"/>
    <x v="0"/>
    <n v="2"/>
    <n v="89.99"/>
    <x v="3"/>
    <x v="3"/>
    <x v="1"/>
    <x v="164"/>
    <n v="179.98"/>
  </r>
  <r>
    <x v="243"/>
    <x v="157"/>
    <x v="19"/>
    <x v="19"/>
    <x v="5"/>
    <x v="5"/>
    <x v="0"/>
    <n v="2"/>
    <n v="699.99"/>
    <x v="2"/>
    <x v="2"/>
    <x v="2"/>
    <x v="111"/>
    <n v="1399.98"/>
  </r>
  <r>
    <x v="244"/>
    <x v="158"/>
    <x v="23"/>
    <x v="23"/>
    <x v="4"/>
    <x v="4"/>
    <x v="0"/>
    <n v="3"/>
    <n v="899.99"/>
    <x v="0"/>
    <x v="0"/>
    <x v="2"/>
    <x v="115"/>
    <n v="2699.97"/>
  </r>
  <r>
    <x v="245"/>
    <x v="159"/>
    <x v="16"/>
    <x v="16"/>
    <x v="7"/>
    <x v="7"/>
    <x v="1"/>
    <n v="3"/>
    <n v="79.989999999999995"/>
    <x v="1"/>
    <x v="2"/>
    <x v="0"/>
    <x v="219"/>
    <n v="239.97"/>
  </r>
  <r>
    <x v="246"/>
    <x v="160"/>
    <x v="7"/>
    <x v="7"/>
    <x v="8"/>
    <x v="8"/>
    <x v="0"/>
    <n v="1"/>
    <n v="89.99"/>
    <x v="3"/>
    <x v="4"/>
    <x v="0"/>
    <x v="220"/>
    <n v="89.99"/>
  </r>
  <r>
    <x v="247"/>
    <x v="161"/>
    <x v="46"/>
    <x v="46"/>
    <x v="5"/>
    <x v="5"/>
    <x v="0"/>
    <n v="3"/>
    <n v="699.99"/>
    <x v="2"/>
    <x v="2"/>
    <x v="0"/>
    <x v="67"/>
    <n v="2099.9699999999998"/>
  </r>
  <r>
    <x v="248"/>
    <x v="161"/>
    <x v="40"/>
    <x v="40"/>
    <x v="8"/>
    <x v="8"/>
    <x v="0"/>
    <n v="2"/>
    <n v="89.99"/>
    <x v="3"/>
    <x v="4"/>
    <x v="0"/>
    <x v="221"/>
    <n v="179.98"/>
  </r>
  <r>
    <x v="249"/>
    <x v="161"/>
    <x v="26"/>
    <x v="26"/>
    <x v="8"/>
    <x v="8"/>
    <x v="0"/>
    <n v="3"/>
    <n v="89.99"/>
    <x v="3"/>
    <x v="2"/>
    <x v="1"/>
    <x v="222"/>
    <n v="269.9700000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A78694B-8C9E-4E35-8FAF-AC6B2DE2C476}" name="PivotTable21"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24">
  <location ref="BJ3:BK14" firstHeaderRow="1" firstDataRow="1" firstDataCol="1"/>
  <pivotFields count="20">
    <pivotField compact="0" outline="0" showAll="0">
      <items count="251">
        <item x="96"/>
        <item x="80"/>
        <item x="234"/>
        <item x="27"/>
        <item x="110"/>
        <item x="75"/>
        <item x="55"/>
        <item x="171"/>
        <item x="133"/>
        <item x="201"/>
        <item x="207"/>
        <item x="151"/>
        <item x="236"/>
        <item x="233"/>
        <item x="37"/>
        <item x="230"/>
        <item x="137"/>
        <item x="67"/>
        <item x="237"/>
        <item x="87"/>
        <item x="35"/>
        <item x="188"/>
        <item x="1"/>
        <item x="205"/>
        <item x="53"/>
        <item x="179"/>
        <item x="91"/>
        <item x="166"/>
        <item x="30"/>
        <item x="198"/>
        <item x="94"/>
        <item x="163"/>
        <item x="147"/>
        <item x="128"/>
        <item x="141"/>
        <item x="161"/>
        <item x="97"/>
        <item x="232"/>
        <item x="245"/>
        <item x="25"/>
        <item x="33"/>
        <item x="39"/>
        <item x="3"/>
        <item x="50"/>
        <item x="153"/>
        <item x="169"/>
        <item x="218"/>
        <item x="223"/>
        <item x="16"/>
        <item x="238"/>
        <item x="191"/>
        <item x="61"/>
        <item x="226"/>
        <item x="112"/>
        <item x="123"/>
        <item x="178"/>
        <item x="136"/>
        <item x="98"/>
        <item x="193"/>
        <item x="138"/>
        <item x="51"/>
        <item x="220"/>
        <item x="28"/>
        <item x="249"/>
        <item x="83"/>
        <item x="158"/>
        <item x="13"/>
        <item x="243"/>
        <item x="202"/>
        <item x="62"/>
        <item x="24"/>
        <item x="194"/>
        <item x="146"/>
        <item x="102"/>
        <item x="88"/>
        <item x="143"/>
        <item x="113"/>
        <item x="54"/>
        <item x="131"/>
        <item x="77"/>
        <item x="164"/>
        <item x="160"/>
        <item x="216"/>
        <item x="185"/>
        <item x="125"/>
        <item x="63"/>
        <item x="189"/>
        <item x="47"/>
        <item x="209"/>
        <item x="140"/>
        <item x="181"/>
        <item x="5"/>
        <item x="46"/>
        <item x="154"/>
        <item x="132"/>
        <item x="59"/>
        <item x="69"/>
        <item x="89"/>
        <item x="101"/>
        <item x="104"/>
        <item x="85"/>
        <item x="187"/>
        <item x="248"/>
        <item x="57"/>
        <item x="206"/>
        <item x="192"/>
        <item x="190"/>
        <item x="108"/>
        <item x="139"/>
        <item x="195"/>
        <item x="114"/>
        <item x="106"/>
        <item x="64"/>
        <item x="65"/>
        <item x="48"/>
        <item x="246"/>
        <item x="41"/>
        <item x="211"/>
        <item x="117"/>
        <item x="247"/>
        <item x="44"/>
        <item x="18"/>
        <item x="115"/>
        <item x="235"/>
        <item x="182"/>
        <item x="196"/>
        <item x="58"/>
        <item x="40"/>
        <item x="119"/>
        <item x="32"/>
        <item x="72"/>
        <item x="93"/>
        <item x="155"/>
        <item x="17"/>
        <item x="8"/>
        <item x="66"/>
        <item x="157"/>
        <item x="10"/>
        <item x="2"/>
        <item x="92"/>
        <item x="68"/>
        <item x="105"/>
        <item x="173"/>
        <item x="244"/>
        <item x="149"/>
        <item x="121"/>
        <item x="176"/>
        <item x="150"/>
        <item x="145"/>
        <item x="52"/>
        <item x="217"/>
        <item x="239"/>
        <item x="135"/>
        <item x="49"/>
        <item x="0"/>
        <item x="175"/>
        <item x="79"/>
        <item x="126"/>
        <item x="197"/>
        <item x="148"/>
        <item x="107"/>
        <item x="73"/>
        <item x="168"/>
        <item x="170"/>
        <item x="174"/>
        <item x="203"/>
        <item x="134"/>
        <item x="213"/>
        <item x="70"/>
        <item x="99"/>
        <item x="172"/>
        <item x="142"/>
        <item x="127"/>
        <item x="120"/>
        <item x="228"/>
        <item x="84"/>
        <item x="116"/>
        <item x="199"/>
        <item x="212"/>
        <item x="159"/>
        <item x="118"/>
        <item x="221"/>
        <item x="167"/>
        <item x="56"/>
        <item x="9"/>
        <item x="229"/>
        <item x="208"/>
        <item x="200"/>
        <item x="129"/>
        <item x="130"/>
        <item x="14"/>
        <item x="60"/>
        <item x="6"/>
        <item x="31"/>
        <item x="111"/>
        <item x="210"/>
        <item x="241"/>
        <item x="162"/>
        <item x="231"/>
        <item x="219"/>
        <item x="156"/>
        <item x="38"/>
        <item x="122"/>
        <item x="22"/>
        <item x="86"/>
        <item x="152"/>
        <item x="177"/>
        <item x="42"/>
        <item x="11"/>
        <item x="144"/>
        <item x="109"/>
        <item x="4"/>
        <item x="240"/>
        <item x="214"/>
        <item x="76"/>
        <item x="71"/>
        <item x="81"/>
        <item x="124"/>
        <item x="204"/>
        <item x="45"/>
        <item x="215"/>
        <item x="19"/>
        <item x="183"/>
        <item x="165"/>
        <item x="103"/>
        <item x="225"/>
        <item x="224"/>
        <item x="78"/>
        <item x="222"/>
        <item x="15"/>
        <item x="20"/>
        <item x="34"/>
        <item x="227"/>
        <item x="43"/>
        <item x="26"/>
        <item x="95"/>
        <item x="180"/>
        <item x="186"/>
        <item x="21"/>
        <item x="7"/>
        <item x="29"/>
        <item x="23"/>
        <item x="184"/>
        <item x="74"/>
        <item x="36"/>
        <item x="12"/>
        <item x="90"/>
        <item x="100"/>
        <item x="82"/>
        <item x="242"/>
        <item t="default"/>
      </items>
    </pivotField>
    <pivotField compact="0" numFmtId="14" outline="0"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outline="0" showAll="0">
      <items count="51">
        <item x="49"/>
        <item x="25"/>
        <item x="4"/>
        <item x="31"/>
        <item x="47"/>
        <item x="24"/>
        <item x="35"/>
        <item x="27"/>
        <item x="7"/>
        <item x="15"/>
        <item x="44"/>
        <item x="18"/>
        <item x="1"/>
        <item x="21"/>
        <item x="45"/>
        <item x="39"/>
        <item x="6"/>
        <item x="17"/>
        <item x="29"/>
        <item x="36"/>
        <item x="2"/>
        <item x="9"/>
        <item x="0"/>
        <item x="5"/>
        <item x="14"/>
        <item x="8"/>
        <item x="13"/>
        <item x="32"/>
        <item x="23"/>
        <item x="22"/>
        <item x="26"/>
        <item x="42"/>
        <item x="37"/>
        <item x="41"/>
        <item x="28"/>
        <item x="20"/>
        <item x="48"/>
        <item x="12"/>
        <item x="40"/>
        <item x="30"/>
        <item x="10"/>
        <item x="43"/>
        <item x="11"/>
        <item x="19"/>
        <item x="46"/>
        <item x="3"/>
        <item x="38"/>
        <item x="16"/>
        <item x="34"/>
        <item x="33"/>
        <item t="default"/>
      </items>
    </pivotField>
    <pivotField compact="0" outline="0" showAll="0">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pivotField>
    <pivotField compact="0" outline="0" showAll="0">
      <items count="11">
        <item x="4"/>
        <item x="5"/>
        <item x="3"/>
        <item x="7"/>
        <item x="1"/>
        <item x="9"/>
        <item x="6"/>
        <item x="2"/>
        <item x="0"/>
        <item x="8"/>
        <item t="default"/>
      </items>
    </pivotField>
    <pivotField axis="axisRow" compact="0" outline="0" showAll="0">
      <items count="11">
        <item x="1"/>
        <item x="2"/>
        <item x="7"/>
        <item x="6"/>
        <item x="3"/>
        <item x="8"/>
        <item x="4"/>
        <item x="0"/>
        <item x="9"/>
        <item x="5"/>
        <item t="default"/>
      </items>
    </pivotField>
    <pivotField compact="0" outline="0" showAll="0">
      <items count="4">
        <item x="1"/>
        <item x="0"/>
        <item x="2"/>
        <item t="default"/>
      </items>
    </pivotField>
    <pivotField dataField="1" compact="0" outline="0" showAll="0"/>
    <pivotField compact="0" outline="0" showAll="0"/>
    <pivotField compact="0" outline="0" showAll="0">
      <items count="5">
        <item x="0"/>
        <item x="1"/>
        <item x="3"/>
        <item x="2"/>
        <item t="default"/>
      </items>
    </pivotField>
    <pivotField compact="0" outline="0" showAll="0">
      <items count="6">
        <item x="0"/>
        <item x="4"/>
        <item x="2"/>
        <item x="1"/>
        <item x="3"/>
        <item t="default"/>
      </items>
    </pivotField>
    <pivotField compact="0" outline="0" showAll="0">
      <items count="4">
        <item x="0"/>
        <item x="1"/>
        <item x="2"/>
        <item t="default"/>
      </items>
    </pivotField>
    <pivotField compact="0" numFmtId="14" outline="0"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compact="0"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7">
        <item sd="0" x="0"/>
        <item sd="0" x="1"/>
        <item sd="0" x="2"/>
        <item sd="0" x="3"/>
        <item sd="0" x="4"/>
        <item sd="0" x="5"/>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5">
        <item sd="0" x="0"/>
        <item sd="0" x="1"/>
        <item sd="0" x="2"/>
        <item sd="0" x="3"/>
        <item t="default"/>
      </items>
    </pivotField>
  </pivotFields>
  <rowFields count="1">
    <field x="5"/>
  </rowFields>
  <rowItems count="11">
    <i>
      <x/>
    </i>
    <i>
      <x v="1"/>
    </i>
    <i>
      <x v="2"/>
    </i>
    <i>
      <x v="3"/>
    </i>
    <i>
      <x v="4"/>
    </i>
    <i>
      <x v="5"/>
    </i>
    <i>
      <x v="6"/>
    </i>
    <i>
      <x v="7"/>
    </i>
    <i>
      <x v="8"/>
    </i>
    <i>
      <x v="9"/>
    </i>
    <i t="grand">
      <x/>
    </i>
  </rowItems>
  <colItems count="1">
    <i/>
  </colItems>
  <dataFields count="1">
    <dataField name="Sum of Quantity" fld="7" baseField="0" baseItem="0"/>
  </dataFields>
  <chartFormats count="1">
    <chartFormat chart="2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E143744-69FD-470B-83B3-975D0059F126}" name="PivotTable6"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7">
  <location ref="P3:Q7" firstHeaderRow="1" firstDataRow="1" firstDataCol="1"/>
  <pivotFields count="20">
    <pivotField compact="0" outline="0" showAll="0"/>
    <pivotField compact="0" numFmtId="14" outline="0"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outline="0" showAll="0">
      <items count="51">
        <item x="49"/>
        <item x="25"/>
        <item x="4"/>
        <item x="31"/>
        <item x="47"/>
        <item x="24"/>
        <item x="35"/>
        <item x="27"/>
        <item x="7"/>
        <item x="15"/>
        <item x="44"/>
        <item x="18"/>
        <item x="1"/>
        <item x="21"/>
        <item x="45"/>
        <item x="39"/>
        <item x="6"/>
        <item x="17"/>
        <item x="29"/>
        <item x="36"/>
        <item x="2"/>
        <item x="9"/>
        <item x="0"/>
        <item x="5"/>
        <item x="14"/>
        <item x="8"/>
        <item x="13"/>
        <item x="32"/>
        <item x="23"/>
        <item x="22"/>
        <item x="26"/>
        <item x="42"/>
        <item x="37"/>
        <item x="41"/>
        <item x="28"/>
        <item x="20"/>
        <item x="48"/>
        <item x="12"/>
        <item x="40"/>
        <item x="30"/>
        <item x="10"/>
        <item x="43"/>
        <item x="11"/>
        <item x="19"/>
        <item x="46"/>
        <item x="3"/>
        <item x="38"/>
        <item x="16"/>
        <item x="34"/>
        <item x="33"/>
        <item t="default"/>
      </items>
    </pivotField>
    <pivotField compact="0" outline="0" showAll="0">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pivotField>
    <pivotField compact="0" outline="0" showAll="0">
      <items count="11">
        <item x="4"/>
        <item x="5"/>
        <item x="3"/>
        <item x="7"/>
        <item x="1"/>
        <item x="9"/>
        <item x="6"/>
        <item x="2"/>
        <item x="0"/>
        <item x="8"/>
        <item t="default"/>
      </items>
    </pivotField>
    <pivotField compact="0" outline="0" showAll="0">
      <items count="11">
        <item x="1"/>
        <item x="2"/>
        <item x="7"/>
        <item x="6"/>
        <item x="3"/>
        <item x="8"/>
        <item x="4"/>
        <item x="0"/>
        <item x="9"/>
        <item x="5"/>
        <item t="default"/>
      </items>
    </pivotField>
    <pivotField axis="axisRow" compact="0" outline="0" showAll="0">
      <items count="4">
        <item x="1"/>
        <item x="0"/>
        <item x="2"/>
        <item t="default"/>
      </items>
    </pivotField>
    <pivotField compact="0" outline="0" showAll="0"/>
    <pivotField compact="0" outline="0" showAll="0"/>
    <pivotField compact="0" outline="0" showAll="0">
      <items count="5">
        <item x="0"/>
        <item x="1"/>
        <item x="3"/>
        <item x="2"/>
        <item t="default"/>
      </items>
    </pivotField>
    <pivotField compact="0" outline="0" showAll="0">
      <items count="6">
        <item x="0"/>
        <item x="4"/>
        <item x="2"/>
        <item x="1"/>
        <item x="3"/>
        <item t="default"/>
      </items>
    </pivotField>
    <pivotField compact="0" outline="0" showAll="0">
      <items count="4">
        <item x="0"/>
        <item x="1"/>
        <item x="2"/>
        <item t="default"/>
      </items>
    </pivotField>
    <pivotField compact="0" numFmtId="14" outline="0"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dataField="1" compact="0"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7">
        <item sd="0" x="0"/>
        <item sd="0" x="1"/>
        <item sd="0" x="2"/>
        <item sd="0" x="3"/>
        <item sd="0" x="4"/>
        <item sd="0" x="5"/>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5">
        <item sd="0" x="0"/>
        <item sd="0" x="1"/>
        <item sd="0" x="2"/>
        <item sd="0" x="3"/>
        <item t="default"/>
      </items>
    </pivotField>
  </pivotFields>
  <rowFields count="1">
    <field x="6"/>
  </rowFields>
  <rowItems count="4">
    <i>
      <x/>
    </i>
    <i>
      <x v="1"/>
    </i>
    <i>
      <x v="2"/>
    </i>
    <i t="grand">
      <x/>
    </i>
  </rowItems>
  <colItems count="1">
    <i/>
  </colItems>
  <dataFields count="1">
    <dataField name="Sum of Total_Amount" fld="13" baseField="0" baseItem="0"/>
  </dataFields>
  <chartFormats count="4">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6" count="1" selected="0">
            <x v="0"/>
          </reference>
        </references>
      </pivotArea>
    </chartFormat>
    <chartFormat chart="5" format="7">
      <pivotArea type="data" outline="0" fieldPosition="0">
        <references count="2">
          <reference field="4294967294" count="1" selected="0">
            <x v="0"/>
          </reference>
          <reference field="6" count="1" selected="0">
            <x v="1"/>
          </reference>
        </references>
      </pivotArea>
    </chartFormat>
    <chartFormat chart="5" format="8">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6CF920D-A985-45C4-BEEC-F8C7ADF38A89}" name="PivotTable11"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9">
  <location ref="AF3:AG14" firstHeaderRow="1" firstDataRow="1" firstDataCol="1"/>
  <pivotFields count="20">
    <pivotField compact="0" outline="0" showAll="0">
      <items count="251">
        <item x="96"/>
        <item x="80"/>
        <item x="234"/>
        <item x="27"/>
        <item x="110"/>
        <item x="75"/>
        <item x="55"/>
        <item x="171"/>
        <item x="133"/>
        <item x="201"/>
        <item x="207"/>
        <item x="151"/>
        <item x="236"/>
        <item x="233"/>
        <item x="37"/>
        <item x="230"/>
        <item x="137"/>
        <item x="67"/>
        <item x="237"/>
        <item x="87"/>
        <item x="35"/>
        <item x="188"/>
        <item x="1"/>
        <item x="205"/>
        <item x="53"/>
        <item x="179"/>
        <item x="91"/>
        <item x="166"/>
        <item x="30"/>
        <item x="198"/>
        <item x="94"/>
        <item x="163"/>
        <item x="147"/>
        <item x="128"/>
        <item x="141"/>
        <item x="161"/>
        <item x="97"/>
        <item x="232"/>
        <item x="245"/>
        <item x="25"/>
        <item x="33"/>
        <item x="39"/>
        <item x="3"/>
        <item x="50"/>
        <item x="153"/>
        <item x="169"/>
        <item x="218"/>
        <item x="223"/>
        <item x="16"/>
        <item x="238"/>
        <item x="191"/>
        <item x="61"/>
        <item x="226"/>
        <item x="112"/>
        <item x="123"/>
        <item x="178"/>
        <item x="136"/>
        <item x="98"/>
        <item x="193"/>
        <item x="138"/>
        <item x="51"/>
        <item x="220"/>
        <item x="28"/>
        <item x="249"/>
        <item x="83"/>
        <item x="158"/>
        <item x="13"/>
        <item x="243"/>
        <item x="202"/>
        <item x="62"/>
        <item x="24"/>
        <item x="194"/>
        <item x="146"/>
        <item x="102"/>
        <item x="88"/>
        <item x="143"/>
        <item x="113"/>
        <item x="54"/>
        <item x="131"/>
        <item x="77"/>
        <item x="164"/>
        <item x="160"/>
        <item x="216"/>
        <item x="185"/>
        <item x="125"/>
        <item x="63"/>
        <item x="189"/>
        <item x="47"/>
        <item x="209"/>
        <item x="140"/>
        <item x="181"/>
        <item x="5"/>
        <item x="46"/>
        <item x="154"/>
        <item x="132"/>
        <item x="59"/>
        <item x="69"/>
        <item x="89"/>
        <item x="101"/>
        <item x="104"/>
        <item x="85"/>
        <item x="187"/>
        <item x="248"/>
        <item x="57"/>
        <item x="206"/>
        <item x="192"/>
        <item x="190"/>
        <item x="108"/>
        <item x="139"/>
        <item x="195"/>
        <item x="114"/>
        <item x="106"/>
        <item x="64"/>
        <item x="65"/>
        <item x="48"/>
        <item x="246"/>
        <item x="41"/>
        <item x="211"/>
        <item x="117"/>
        <item x="247"/>
        <item x="44"/>
        <item x="18"/>
        <item x="115"/>
        <item x="235"/>
        <item x="182"/>
        <item x="196"/>
        <item x="58"/>
        <item x="40"/>
        <item x="119"/>
        <item x="32"/>
        <item x="72"/>
        <item x="93"/>
        <item x="155"/>
        <item x="17"/>
        <item x="8"/>
        <item x="66"/>
        <item x="157"/>
        <item x="10"/>
        <item x="2"/>
        <item x="92"/>
        <item x="68"/>
        <item x="105"/>
        <item x="173"/>
        <item x="244"/>
        <item x="149"/>
        <item x="121"/>
        <item x="176"/>
        <item x="150"/>
        <item x="145"/>
        <item x="52"/>
        <item x="217"/>
        <item x="239"/>
        <item x="135"/>
        <item x="49"/>
        <item x="0"/>
        <item x="175"/>
        <item x="79"/>
        <item x="126"/>
        <item x="197"/>
        <item x="148"/>
        <item x="107"/>
        <item x="73"/>
        <item x="168"/>
        <item x="170"/>
        <item x="174"/>
        <item x="203"/>
        <item x="134"/>
        <item x="213"/>
        <item x="70"/>
        <item x="99"/>
        <item x="172"/>
        <item x="142"/>
        <item x="127"/>
        <item x="120"/>
        <item x="228"/>
        <item x="84"/>
        <item x="116"/>
        <item x="199"/>
        <item x="212"/>
        <item x="159"/>
        <item x="118"/>
        <item x="221"/>
        <item x="167"/>
        <item x="56"/>
        <item x="9"/>
        <item x="229"/>
        <item x="208"/>
        <item x="200"/>
        <item x="129"/>
        <item x="130"/>
        <item x="14"/>
        <item x="60"/>
        <item x="6"/>
        <item x="31"/>
        <item x="111"/>
        <item x="210"/>
        <item x="241"/>
        <item x="162"/>
        <item x="231"/>
        <item x="219"/>
        <item x="156"/>
        <item x="38"/>
        <item x="122"/>
        <item x="22"/>
        <item x="86"/>
        <item x="152"/>
        <item x="177"/>
        <item x="42"/>
        <item x="11"/>
        <item x="144"/>
        <item x="109"/>
        <item x="4"/>
        <item x="240"/>
        <item x="214"/>
        <item x="76"/>
        <item x="71"/>
        <item x="81"/>
        <item x="124"/>
        <item x="204"/>
        <item x="45"/>
        <item x="215"/>
        <item x="19"/>
        <item x="183"/>
        <item x="165"/>
        <item x="103"/>
        <item x="225"/>
        <item x="224"/>
        <item x="78"/>
        <item x="222"/>
        <item x="15"/>
        <item x="20"/>
        <item x="34"/>
        <item x="227"/>
        <item x="43"/>
        <item x="26"/>
        <item x="95"/>
        <item x="180"/>
        <item x="186"/>
        <item x="21"/>
        <item x="7"/>
        <item x="29"/>
        <item x="23"/>
        <item x="184"/>
        <item x="74"/>
        <item x="36"/>
        <item x="12"/>
        <item x="90"/>
        <item x="100"/>
        <item x="82"/>
        <item x="242"/>
        <item t="default"/>
      </items>
    </pivotField>
    <pivotField compact="0" numFmtId="14" outline="0"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outline="0" showAll="0">
      <items count="51">
        <item x="49"/>
        <item x="25"/>
        <item x="4"/>
        <item x="31"/>
        <item x="47"/>
        <item x="24"/>
        <item x="35"/>
        <item x="27"/>
        <item x="7"/>
        <item x="15"/>
        <item x="44"/>
        <item x="18"/>
        <item x="1"/>
        <item x="21"/>
        <item x="45"/>
        <item x="39"/>
        <item x="6"/>
        <item x="17"/>
        <item x="29"/>
        <item x="36"/>
        <item x="2"/>
        <item x="9"/>
        <item x="0"/>
        <item x="5"/>
        <item x="14"/>
        <item x="8"/>
        <item x="13"/>
        <item x="32"/>
        <item x="23"/>
        <item x="22"/>
        <item x="26"/>
        <item x="42"/>
        <item x="37"/>
        <item x="41"/>
        <item x="28"/>
        <item x="20"/>
        <item x="48"/>
        <item x="12"/>
        <item x="40"/>
        <item x="30"/>
        <item x="10"/>
        <item x="43"/>
        <item x="11"/>
        <item x="19"/>
        <item x="46"/>
        <item x="3"/>
        <item x="38"/>
        <item x="16"/>
        <item x="34"/>
        <item x="33"/>
        <item t="default"/>
      </items>
    </pivotField>
    <pivotField compact="0" outline="0" showAll="0">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pivotField>
    <pivotField axis="axisRow" compact="0" outline="0" showAll="0">
      <items count="11">
        <item x="4"/>
        <item x="5"/>
        <item x="3"/>
        <item x="7"/>
        <item x="1"/>
        <item x="9"/>
        <item x="6"/>
        <item x="2"/>
        <item x="0"/>
        <item x="8"/>
        <item t="default"/>
      </items>
    </pivotField>
    <pivotField compact="0" outline="0" showAll="0">
      <items count="11">
        <item x="1"/>
        <item x="2"/>
        <item x="7"/>
        <item x="6"/>
        <item x="3"/>
        <item x="8"/>
        <item x="4"/>
        <item x="0"/>
        <item x="9"/>
        <item x="5"/>
        <item t="default"/>
      </items>
    </pivotField>
    <pivotField compact="0" outline="0" showAll="0">
      <items count="4">
        <item x="1"/>
        <item x="0"/>
        <item x="2"/>
        <item t="default"/>
      </items>
    </pivotField>
    <pivotField dataField="1" compact="0" outline="0" showAll="0"/>
    <pivotField compact="0" outline="0" showAll="0"/>
    <pivotField compact="0" outline="0" showAll="0">
      <items count="5">
        <item x="0"/>
        <item x="1"/>
        <item x="3"/>
        <item x="2"/>
        <item t="default"/>
      </items>
    </pivotField>
    <pivotField compact="0" outline="0" showAll="0">
      <items count="6">
        <item x="0"/>
        <item x="4"/>
        <item x="2"/>
        <item x="1"/>
        <item x="3"/>
        <item t="default"/>
      </items>
    </pivotField>
    <pivotField compact="0" outline="0" showAll="0">
      <items count="4">
        <item x="0"/>
        <item x="1"/>
        <item x="2"/>
        <item t="default"/>
      </items>
    </pivotField>
    <pivotField compact="0" numFmtId="14" outline="0"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compact="0"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7">
        <item sd="0" x="0"/>
        <item sd="0" x="1"/>
        <item sd="0" x="2"/>
        <item sd="0" x="3"/>
        <item sd="0" x="4"/>
        <item sd="0" x="5"/>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5">
        <item sd="0" x="0"/>
        <item sd="0" x="1"/>
        <item sd="0" x="2"/>
        <item sd="0" x="3"/>
        <item t="default"/>
      </items>
    </pivotField>
  </pivotFields>
  <rowFields count="1">
    <field x="4"/>
  </rowFields>
  <rowItems count="11">
    <i>
      <x/>
    </i>
    <i>
      <x v="1"/>
    </i>
    <i>
      <x v="2"/>
    </i>
    <i>
      <x v="3"/>
    </i>
    <i>
      <x v="4"/>
    </i>
    <i>
      <x v="5"/>
    </i>
    <i>
      <x v="6"/>
    </i>
    <i>
      <x v="7"/>
    </i>
    <i>
      <x v="8"/>
    </i>
    <i>
      <x v="9"/>
    </i>
    <i t="grand">
      <x/>
    </i>
  </rowItems>
  <colItems count="1">
    <i/>
  </colItems>
  <dataFields count="1">
    <dataField name="Sum of Quantity" fld="7" baseField="0" baseItem="0"/>
  </dataFields>
  <chartFormats count="1">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1B64BBA-7A84-4B05-9686-9BA32DA99F04}" name="PivotTable16"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2">
  <location ref="AU3:AV8" firstHeaderRow="1" firstDataRow="1" firstDataCol="1"/>
  <pivotFields count="20">
    <pivotField compact="0" outline="0" showAll="0">
      <items count="251">
        <item x="96"/>
        <item x="80"/>
        <item x="234"/>
        <item x="27"/>
        <item x="110"/>
        <item x="75"/>
        <item x="55"/>
        <item x="171"/>
        <item x="133"/>
        <item x="201"/>
        <item x="207"/>
        <item x="151"/>
        <item x="236"/>
        <item x="233"/>
        <item x="37"/>
        <item x="230"/>
        <item x="137"/>
        <item x="67"/>
        <item x="237"/>
        <item x="87"/>
        <item x="35"/>
        <item x="188"/>
        <item x="1"/>
        <item x="205"/>
        <item x="53"/>
        <item x="179"/>
        <item x="91"/>
        <item x="166"/>
        <item x="30"/>
        <item x="198"/>
        <item x="94"/>
        <item x="163"/>
        <item x="147"/>
        <item x="128"/>
        <item x="141"/>
        <item x="161"/>
        <item x="97"/>
        <item x="232"/>
        <item x="245"/>
        <item x="25"/>
        <item x="33"/>
        <item x="39"/>
        <item x="3"/>
        <item x="50"/>
        <item x="153"/>
        <item x="169"/>
        <item x="218"/>
        <item x="223"/>
        <item x="16"/>
        <item x="238"/>
        <item x="191"/>
        <item x="61"/>
        <item x="226"/>
        <item x="112"/>
        <item x="123"/>
        <item x="178"/>
        <item x="136"/>
        <item x="98"/>
        <item x="193"/>
        <item x="138"/>
        <item x="51"/>
        <item x="220"/>
        <item x="28"/>
        <item x="249"/>
        <item x="83"/>
        <item x="158"/>
        <item x="13"/>
        <item x="243"/>
        <item x="202"/>
        <item x="62"/>
        <item x="24"/>
        <item x="194"/>
        <item x="146"/>
        <item x="102"/>
        <item x="88"/>
        <item x="143"/>
        <item x="113"/>
        <item x="54"/>
        <item x="131"/>
        <item x="77"/>
        <item x="164"/>
        <item x="160"/>
        <item x="216"/>
        <item x="185"/>
        <item x="125"/>
        <item x="63"/>
        <item x="189"/>
        <item x="47"/>
        <item x="209"/>
        <item x="140"/>
        <item x="181"/>
        <item x="5"/>
        <item x="46"/>
        <item x="154"/>
        <item x="132"/>
        <item x="59"/>
        <item x="69"/>
        <item x="89"/>
        <item x="101"/>
        <item x="104"/>
        <item x="85"/>
        <item x="187"/>
        <item x="248"/>
        <item x="57"/>
        <item x="206"/>
        <item x="192"/>
        <item x="190"/>
        <item x="108"/>
        <item x="139"/>
        <item x="195"/>
        <item x="114"/>
        <item x="106"/>
        <item x="64"/>
        <item x="65"/>
        <item x="48"/>
        <item x="246"/>
        <item x="41"/>
        <item x="211"/>
        <item x="117"/>
        <item x="247"/>
        <item x="44"/>
        <item x="18"/>
        <item x="115"/>
        <item x="235"/>
        <item x="182"/>
        <item x="196"/>
        <item x="58"/>
        <item x="40"/>
        <item x="119"/>
        <item x="32"/>
        <item x="72"/>
        <item x="93"/>
        <item x="155"/>
        <item x="17"/>
        <item x="8"/>
        <item x="66"/>
        <item x="157"/>
        <item x="10"/>
        <item x="2"/>
        <item x="92"/>
        <item x="68"/>
        <item x="105"/>
        <item x="173"/>
        <item x="244"/>
        <item x="149"/>
        <item x="121"/>
        <item x="176"/>
        <item x="150"/>
        <item x="145"/>
        <item x="52"/>
        <item x="217"/>
        <item x="239"/>
        <item x="135"/>
        <item x="49"/>
        <item x="0"/>
        <item x="175"/>
        <item x="79"/>
        <item x="126"/>
        <item x="197"/>
        <item x="148"/>
        <item x="107"/>
        <item x="73"/>
        <item x="168"/>
        <item x="170"/>
        <item x="174"/>
        <item x="203"/>
        <item x="134"/>
        <item x="213"/>
        <item x="70"/>
        <item x="99"/>
        <item x="172"/>
        <item x="142"/>
        <item x="127"/>
        <item x="120"/>
        <item x="228"/>
        <item x="84"/>
        <item x="116"/>
        <item x="199"/>
        <item x="212"/>
        <item x="159"/>
        <item x="118"/>
        <item x="221"/>
        <item x="167"/>
        <item x="56"/>
        <item x="9"/>
        <item x="229"/>
        <item x="208"/>
        <item x="200"/>
        <item x="129"/>
        <item x="130"/>
        <item x="14"/>
        <item x="60"/>
        <item x="6"/>
        <item x="31"/>
        <item x="111"/>
        <item x="210"/>
        <item x="241"/>
        <item x="162"/>
        <item x="231"/>
        <item x="219"/>
        <item x="156"/>
        <item x="38"/>
        <item x="122"/>
        <item x="22"/>
        <item x="86"/>
        <item x="152"/>
        <item x="177"/>
        <item x="42"/>
        <item x="11"/>
        <item x="144"/>
        <item x="109"/>
        <item x="4"/>
        <item x="240"/>
        <item x="214"/>
        <item x="76"/>
        <item x="71"/>
        <item x="81"/>
        <item x="124"/>
        <item x="204"/>
        <item x="45"/>
        <item x="215"/>
        <item x="19"/>
        <item x="183"/>
        <item x="165"/>
        <item x="103"/>
        <item x="225"/>
        <item x="224"/>
        <item x="78"/>
        <item x="222"/>
        <item x="15"/>
        <item x="20"/>
        <item x="34"/>
        <item x="227"/>
        <item x="43"/>
        <item x="26"/>
        <item x="95"/>
        <item x="180"/>
        <item x="186"/>
        <item x="21"/>
        <item x="7"/>
        <item x="29"/>
        <item x="23"/>
        <item x="184"/>
        <item x="74"/>
        <item x="36"/>
        <item x="12"/>
        <item x="90"/>
        <item x="100"/>
        <item x="82"/>
        <item x="242"/>
        <item t="default"/>
      </items>
    </pivotField>
    <pivotField compact="0" numFmtId="14" outline="0"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outline="0" showAll="0">
      <items count="51">
        <item x="49"/>
        <item x="25"/>
        <item x="4"/>
        <item x="31"/>
        <item x="47"/>
        <item x="24"/>
        <item x="35"/>
        <item x="27"/>
        <item x="7"/>
        <item x="15"/>
        <item x="44"/>
        <item x="18"/>
        <item x="1"/>
        <item x="21"/>
        <item x="45"/>
        <item x="39"/>
        <item x="6"/>
        <item x="17"/>
        <item x="29"/>
        <item x="36"/>
        <item x="2"/>
        <item x="9"/>
        <item x="0"/>
        <item x="5"/>
        <item x="14"/>
        <item x="8"/>
        <item x="13"/>
        <item x="32"/>
        <item x="23"/>
        <item x="22"/>
        <item x="26"/>
        <item x="42"/>
        <item x="37"/>
        <item x="41"/>
        <item x="28"/>
        <item x="20"/>
        <item x="48"/>
        <item x="12"/>
        <item x="40"/>
        <item x="30"/>
        <item x="10"/>
        <item x="43"/>
        <item x="11"/>
        <item x="19"/>
        <item x="46"/>
        <item x="3"/>
        <item x="38"/>
        <item x="16"/>
        <item x="34"/>
        <item x="33"/>
        <item t="default"/>
      </items>
    </pivotField>
    <pivotField compact="0" outline="0" showAll="0">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pivotField>
    <pivotField compact="0" outline="0" showAll="0">
      <items count="11">
        <item x="4"/>
        <item x="5"/>
        <item x="3"/>
        <item x="7"/>
        <item x="1"/>
        <item x="9"/>
        <item x="6"/>
        <item x="2"/>
        <item x="0"/>
        <item x="8"/>
        <item t="default"/>
      </items>
    </pivotField>
    <pivotField compact="0" outline="0" showAll="0">
      <items count="11">
        <item x="1"/>
        <item x="2"/>
        <item x="7"/>
        <item x="6"/>
        <item x="3"/>
        <item x="8"/>
        <item x="4"/>
        <item x="0"/>
        <item x="9"/>
        <item x="5"/>
        <item t="default"/>
      </items>
    </pivotField>
    <pivotField compact="0" outline="0" showAll="0">
      <items count="4">
        <item x="1"/>
        <item x="0"/>
        <item x="2"/>
        <item t="default"/>
      </items>
    </pivotField>
    <pivotField dataField="1" compact="0" outline="0" showAll="0"/>
    <pivotField compact="0" outline="0" showAll="0"/>
    <pivotField axis="axisRow" compact="0" outline="0" showAll="0">
      <items count="5">
        <item x="0"/>
        <item x="1"/>
        <item x="3"/>
        <item x="2"/>
        <item t="default"/>
      </items>
    </pivotField>
    <pivotField compact="0" outline="0" showAll="0">
      <items count="6">
        <item x="0"/>
        <item x="4"/>
        <item x="2"/>
        <item x="1"/>
        <item x="3"/>
        <item t="default"/>
      </items>
    </pivotField>
    <pivotField compact="0" outline="0" showAll="0">
      <items count="4">
        <item x="0"/>
        <item x="1"/>
        <item x="2"/>
        <item t="default"/>
      </items>
    </pivotField>
    <pivotField compact="0" numFmtId="14" outline="0"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compact="0"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7">
        <item sd="0" x="0"/>
        <item sd="0" x="1"/>
        <item sd="0" x="2"/>
        <item sd="0" x="3"/>
        <item sd="0" x="4"/>
        <item sd="0" x="5"/>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5">
        <item sd="0" x="0"/>
        <item sd="0" x="1"/>
        <item sd="0" x="2"/>
        <item sd="0" x="3"/>
        <item t="default"/>
      </items>
    </pivotField>
  </pivotFields>
  <rowFields count="1">
    <field x="9"/>
  </rowFields>
  <rowItems count="5">
    <i>
      <x/>
    </i>
    <i>
      <x v="1"/>
    </i>
    <i>
      <x v="2"/>
    </i>
    <i>
      <x v="3"/>
    </i>
    <i t="grand">
      <x/>
    </i>
  </rowItems>
  <colItems count="1">
    <i/>
  </colItems>
  <dataFields count="1">
    <dataField name="Sum of Quantity" fld="7" baseField="0" baseItem="0"/>
  </dataFields>
  <chartFormats count="5">
    <chartFormat chart="11" format="16" series="1">
      <pivotArea type="data" outline="0" fieldPosition="0">
        <references count="1">
          <reference field="4294967294" count="1" selected="0">
            <x v="0"/>
          </reference>
        </references>
      </pivotArea>
    </chartFormat>
    <chartFormat chart="11" format="17">
      <pivotArea type="data" outline="0" fieldPosition="0">
        <references count="2">
          <reference field="4294967294" count="1" selected="0">
            <x v="0"/>
          </reference>
          <reference field="9" count="1" selected="0">
            <x v="0"/>
          </reference>
        </references>
      </pivotArea>
    </chartFormat>
    <chartFormat chart="11" format="18">
      <pivotArea type="data" outline="0" fieldPosition="0">
        <references count="2">
          <reference field="4294967294" count="1" selected="0">
            <x v="0"/>
          </reference>
          <reference field="9" count="1" selected="0">
            <x v="1"/>
          </reference>
        </references>
      </pivotArea>
    </chartFormat>
    <chartFormat chart="11" format="19">
      <pivotArea type="data" outline="0" fieldPosition="0">
        <references count="2">
          <reference field="4294967294" count="1" selected="0">
            <x v="0"/>
          </reference>
          <reference field="9" count="1" selected="0">
            <x v="2"/>
          </reference>
        </references>
      </pivotArea>
    </chartFormat>
    <chartFormat chart="11" format="20">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853A58F-A7AE-496B-A528-7AAD508839B7}" name="PivotTable4"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7">
  <location ref="G3:H8" firstHeaderRow="1" firstDataRow="1" firstDataCol="1"/>
  <pivotFields count="20">
    <pivotField compact="0" outline="0" showAll="0"/>
    <pivotField compact="0" numFmtId="14" outline="0"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outline="0" showAll="0">
      <items count="51">
        <item x="49"/>
        <item x="25"/>
        <item x="4"/>
        <item x="31"/>
        <item x="47"/>
        <item x="24"/>
        <item x="35"/>
        <item x="27"/>
        <item x="7"/>
        <item x="15"/>
        <item x="44"/>
        <item x="18"/>
        <item x="1"/>
        <item x="21"/>
        <item x="45"/>
        <item x="39"/>
        <item x="6"/>
        <item x="17"/>
        <item x="29"/>
        <item x="36"/>
        <item x="2"/>
        <item x="9"/>
        <item x="0"/>
        <item x="5"/>
        <item x="14"/>
        <item x="8"/>
        <item x="13"/>
        <item x="32"/>
        <item x="23"/>
        <item x="22"/>
        <item x="26"/>
        <item x="42"/>
        <item x="37"/>
        <item x="41"/>
        <item x="28"/>
        <item x="20"/>
        <item x="48"/>
        <item x="12"/>
        <item x="40"/>
        <item x="30"/>
        <item x="10"/>
        <item x="43"/>
        <item x="11"/>
        <item x="19"/>
        <item x="46"/>
        <item x="3"/>
        <item x="38"/>
        <item x="16"/>
        <item x="34"/>
        <item x="33"/>
        <item t="default"/>
      </items>
    </pivotField>
    <pivotField compact="0" outline="0" showAll="0">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pivotField>
    <pivotField compact="0" outline="0" showAll="0">
      <items count="11">
        <item x="4"/>
        <item x="5"/>
        <item x="3"/>
        <item x="7"/>
        <item x="1"/>
        <item x="9"/>
        <item x="6"/>
        <item x="2"/>
        <item x="0"/>
        <item x="8"/>
        <item t="default"/>
      </items>
    </pivotField>
    <pivotField compact="0" outline="0" showAll="0">
      <items count="11">
        <item x="1"/>
        <item x="2"/>
        <item x="7"/>
        <item x="6"/>
        <item x="3"/>
        <item x="8"/>
        <item x="4"/>
        <item x="0"/>
        <item x="9"/>
        <item x="5"/>
        <item t="default"/>
      </items>
    </pivotField>
    <pivotField compact="0" outline="0" showAll="0">
      <items count="4">
        <item x="1"/>
        <item x="0"/>
        <item x="2"/>
        <item t="default"/>
      </items>
    </pivotField>
    <pivotField compact="0" outline="0" showAll="0"/>
    <pivotField dataField="1" compact="0" outline="0" showAll="0"/>
    <pivotField axis="axisRow" compact="0" outline="0" showAll="0">
      <items count="5">
        <item x="0"/>
        <item x="1"/>
        <item x="3"/>
        <item x="2"/>
        <item t="default"/>
      </items>
    </pivotField>
    <pivotField compact="0" outline="0" showAll="0">
      <items count="6">
        <item x="0"/>
        <item x="4"/>
        <item x="2"/>
        <item x="1"/>
        <item x="3"/>
        <item t="default"/>
      </items>
    </pivotField>
    <pivotField compact="0" outline="0" showAll="0">
      <items count="4">
        <item x="0"/>
        <item x="1"/>
        <item x="2"/>
        <item t="default"/>
      </items>
    </pivotField>
    <pivotField compact="0" numFmtId="14" outline="0"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compact="0"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7">
        <item sd="0" x="0"/>
        <item sd="0" x="1"/>
        <item sd="0" x="2"/>
        <item sd="0" x="3"/>
        <item sd="0" x="4"/>
        <item sd="0" x="5"/>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5">
        <item x="0"/>
        <item x="1"/>
        <item x="2"/>
        <item x="3"/>
        <item t="default"/>
      </items>
    </pivotField>
  </pivotFields>
  <rowFields count="1">
    <field x="9"/>
  </rowFields>
  <rowItems count="5">
    <i>
      <x/>
    </i>
    <i>
      <x v="1"/>
    </i>
    <i>
      <x v="2"/>
    </i>
    <i>
      <x v="3"/>
    </i>
    <i t="grand">
      <x/>
    </i>
  </rowItems>
  <colItems count="1">
    <i/>
  </colItems>
  <dataFields count="1">
    <dataField name="Sum of Unit_Price" fld="8" baseField="0" baseItem="0"/>
  </dataFields>
  <chartFormats count="5">
    <chartFormat chart="4" format="10" series="1">
      <pivotArea type="data" outline="0" fieldPosition="0">
        <references count="1">
          <reference field="4294967294" count="1" selected="0">
            <x v="0"/>
          </reference>
        </references>
      </pivotArea>
    </chartFormat>
    <chartFormat chart="4" format="11">
      <pivotArea type="data" outline="0" fieldPosition="0">
        <references count="2">
          <reference field="4294967294" count="1" selected="0">
            <x v="0"/>
          </reference>
          <reference field="9" count="1" selected="0">
            <x v="0"/>
          </reference>
        </references>
      </pivotArea>
    </chartFormat>
    <chartFormat chart="4" format="12">
      <pivotArea type="data" outline="0" fieldPosition="0">
        <references count="2">
          <reference field="4294967294" count="1" selected="0">
            <x v="0"/>
          </reference>
          <reference field="9" count="1" selected="0">
            <x v="1"/>
          </reference>
        </references>
      </pivotArea>
    </chartFormat>
    <chartFormat chart="4" format="13">
      <pivotArea type="data" outline="0" fieldPosition="0">
        <references count="2">
          <reference field="4294967294" count="1" selected="0">
            <x v="0"/>
          </reference>
          <reference field="9" count="1" selected="0">
            <x v="2"/>
          </reference>
        </references>
      </pivotArea>
    </chartFormat>
    <chartFormat chart="4" format="14">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097EE7-E2C6-4DD2-9524-CFEAFA1A6539}" name="PivotTable20"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28">
  <location ref="BG3:BH8" firstHeaderRow="1" firstDataRow="1" firstDataCol="1"/>
  <pivotFields count="20">
    <pivotField compact="0" outline="0" showAll="0">
      <items count="251">
        <item x="96"/>
        <item x="80"/>
        <item x="234"/>
        <item x="27"/>
        <item x="110"/>
        <item x="75"/>
        <item x="55"/>
        <item x="171"/>
        <item x="133"/>
        <item x="201"/>
        <item x="207"/>
        <item x="151"/>
        <item x="236"/>
        <item x="233"/>
        <item x="37"/>
        <item x="230"/>
        <item x="137"/>
        <item x="67"/>
        <item x="237"/>
        <item x="87"/>
        <item x="35"/>
        <item x="188"/>
        <item x="1"/>
        <item x="205"/>
        <item x="53"/>
        <item x="179"/>
        <item x="91"/>
        <item x="166"/>
        <item x="30"/>
        <item x="198"/>
        <item x="94"/>
        <item x="163"/>
        <item x="147"/>
        <item x="128"/>
        <item x="141"/>
        <item x="161"/>
        <item x="97"/>
        <item x="232"/>
        <item x="245"/>
        <item x="25"/>
        <item x="33"/>
        <item x="39"/>
        <item x="3"/>
        <item x="50"/>
        <item x="153"/>
        <item x="169"/>
        <item x="218"/>
        <item x="223"/>
        <item x="16"/>
        <item x="238"/>
        <item x="191"/>
        <item x="61"/>
        <item x="226"/>
        <item x="112"/>
        <item x="123"/>
        <item x="178"/>
        <item x="136"/>
        <item x="98"/>
        <item x="193"/>
        <item x="138"/>
        <item x="51"/>
        <item x="220"/>
        <item x="28"/>
        <item x="249"/>
        <item x="83"/>
        <item x="158"/>
        <item x="13"/>
        <item x="243"/>
        <item x="202"/>
        <item x="62"/>
        <item x="24"/>
        <item x="194"/>
        <item x="146"/>
        <item x="102"/>
        <item x="88"/>
        <item x="143"/>
        <item x="113"/>
        <item x="54"/>
        <item x="131"/>
        <item x="77"/>
        <item x="164"/>
        <item x="160"/>
        <item x="216"/>
        <item x="185"/>
        <item x="125"/>
        <item x="63"/>
        <item x="189"/>
        <item x="47"/>
        <item x="209"/>
        <item x="140"/>
        <item x="181"/>
        <item x="5"/>
        <item x="46"/>
        <item x="154"/>
        <item x="132"/>
        <item x="59"/>
        <item x="69"/>
        <item x="89"/>
        <item x="101"/>
        <item x="104"/>
        <item x="85"/>
        <item x="187"/>
        <item x="248"/>
        <item x="57"/>
        <item x="206"/>
        <item x="192"/>
        <item x="190"/>
        <item x="108"/>
        <item x="139"/>
        <item x="195"/>
        <item x="114"/>
        <item x="106"/>
        <item x="64"/>
        <item x="65"/>
        <item x="48"/>
        <item x="246"/>
        <item x="41"/>
        <item x="211"/>
        <item x="117"/>
        <item x="247"/>
        <item x="44"/>
        <item x="18"/>
        <item x="115"/>
        <item x="235"/>
        <item x="182"/>
        <item x="196"/>
        <item x="58"/>
        <item x="40"/>
        <item x="119"/>
        <item x="32"/>
        <item x="72"/>
        <item x="93"/>
        <item x="155"/>
        <item x="17"/>
        <item x="8"/>
        <item x="66"/>
        <item x="157"/>
        <item x="10"/>
        <item x="2"/>
        <item x="92"/>
        <item x="68"/>
        <item x="105"/>
        <item x="173"/>
        <item x="244"/>
        <item x="149"/>
        <item x="121"/>
        <item x="176"/>
        <item x="150"/>
        <item x="145"/>
        <item x="52"/>
        <item x="217"/>
        <item x="239"/>
        <item x="135"/>
        <item x="49"/>
        <item x="0"/>
        <item x="175"/>
        <item x="79"/>
        <item x="126"/>
        <item x="197"/>
        <item x="148"/>
        <item x="107"/>
        <item x="73"/>
        <item x="168"/>
        <item x="170"/>
        <item x="174"/>
        <item x="203"/>
        <item x="134"/>
        <item x="213"/>
        <item x="70"/>
        <item x="99"/>
        <item x="172"/>
        <item x="142"/>
        <item x="127"/>
        <item x="120"/>
        <item x="228"/>
        <item x="84"/>
        <item x="116"/>
        <item x="199"/>
        <item x="212"/>
        <item x="159"/>
        <item x="118"/>
        <item x="221"/>
        <item x="167"/>
        <item x="56"/>
        <item x="9"/>
        <item x="229"/>
        <item x="208"/>
        <item x="200"/>
        <item x="129"/>
        <item x="130"/>
        <item x="14"/>
        <item x="60"/>
        <item x="6"/>
        <item x="31"/>
        <item x="111"/>
        <item x="210"/>
        <item x="241"/>
        <item x="162"/>
        <item x="231"/>
        <item x="219"/>
        <item x="156"/>
        <item x="38"/>
        <item x="122"/>
        <item x="22"/>
        <item x="86"/>
        <item x="152"/>
        <item x="177"/>
        <item x="42"/>
        <item x="11"/>
        <item x="144"/>
        <item x="109"/>
        <item x="4"/>
        <item x="240"/>
        <item x="214"/>
        <item x="76"/>
        <item x="71"/>
        <item x="81"/>
        <item x="124"/>
        <item x="204"/>
        <item x="45"/>
        <item x="215"/>
        <item x="19"/>
        <item x="183"/>
        <item x="165"/>
        <item x="103"/>
        <item x="225"/>
        <item x="224"/>
        <item x="78"/>
        <item x="222"/>
        <item x="15"/>
        <item x="20"/>
        <item x="34"/>
        <item x="227"/>
        <item x="43"/>
        <item x="26"/>
        <item x="95"/>
        <item x="180"/>
        <item x="186"/>
        <item x="21"/>
        <item x="7"/>
        <item x="29"/>
        <item x="23"/>
        <item x="184"/>
        <item x="74"/>
        <item x="36"/>
        <item x="12"/>
        <item x="90"/>
        <item x="100"/>
        <item x="82"/>
        <item x="242"/>
        <item t="default"/>
      </items>
    </pivotField>
    <pivotField compact="0" numFmtId="14" outline="0"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outline="0" showAll="0">
      <items count="51">
        <item x="49"/>
        <item x="25"/>
        <item x="4"/>
        <item x="31"/>
        <item x="47"/>
        <item x="24"/>
        <item x="35"/>
        <item x="27"/>
        <item x="7"/>
        <item x="15"/>
        <item x="44"/>
        <item x="18"/>
        <item x="1"/>
        <item x="21"/>
        <item x="45"/>
        <item x="39"/>
        <item x="6"/>
        <item x="17"/>
        <item x="29"/>
        <item x="36"/>
        <item x="2"/>
        <item x="9"/>
        <item x="0"/>
        <item x="5"/>
        <item x="14"/>
        <item x="8"/>
        <item x="13"/>
        <item x="32"/>
        <item x="23"/>
        <item x="22"/>
        <item x="26"/>
        <item x="42"/>
        <item x="37"/>
        <item x="41"/>
        <item x="28"/>
        <item x="20"/>
        <item x="48"/>
        <item x="12"/>
        <item x="40"/>
        <item x="30"/>
        <item x="10"/>
        <item x="43"/>
        <item x="11"/>
        <item x="19"/>
        <item x="46"/>
        <item x="3"/>
        <item x="38"/>
        <item x="16"/>
        <item x="34"/>
        <item x="33"/>
        <item t="default"/>
      </items>
    </pivotField>
    <pivotField compact="0" outline="0" showAll="0">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pivotField>
    <pivotField compact="0" outline="0" showAll="0">
      <items count="11">
        <item x="4"/>
        <item x="5"/>
        <item x="3"/>
        <item x="7"/>
        <item x="1"/>
        <item x="9"/>
        <item x="6"/>
        <item x="2"/>
        <item x="0"/>
        <item x="8"/>
        <item t="default"/>
      </items>
    </pivotField>
    <pivotField compact="0" outline="0" showAll="0">
      <items count="11">
        <item x="1"/>
        <item x="2"/>
        <item x="7"/>
        <item x="6"/>
        <item x="3"/>
        <item x="8"/>
        <item x="4"/>
        <item x="0"/>
        <item x="9"/>
        <item x="5"/>
        <item t="default"/>
      </items>
    </pivotField>
    <pivotField compact="0" outline="0" showAll="0">
      <items count="4">
        <item x="1"/>
        <item x="0"/>
        <item x="2"/>
        <item t="default"/>
      </items>
    </pivotField>
    <pivotField compact="0" outline="0" showAll="0"/>
    <pivotField compact="0" outline="0" showAll="0"/>
    <pivotField compact="0" outline="0" showAll="0">
      <items count="5">
        <item x="0"/>
        <item x="1"/>
        <item x="3"/>
        <item x="2"/>
        <item t="default"/>
      </items>
    </pivotField>
    <pivotField compact="0" outline="0" showAll="0">
      <items count="6">
        <item x="0"/>
        <item x="4"/>
        <item x="2"/>
        <item x="1"/>
        <item x="3"/>
        <item t="default"/>
      </items>
    </pivotField>
    <pivotField compact="0" outline="0" showAll="0">
      <items count="4">
        <item x="0"/>
        <item x="1"/>
        <item x="2"/>
        <item t="default"/>
      </items>
    </pivotField>
    <pivotField compact="0" numFmtId="14" outline="0"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dataField="1" compact="0"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axis="axisRow" compact="0" outline="0" showAll="0">
      <items count="7">
        <item sd="0" x="0"/>
        <item sd="0" x="1"/>
        <item sd="0" x="2"/>
        <item sd="0" x="3"/>
        <item sd="0" x="4"/>
        <item sd="0" x="5"/>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5">
        <item sd="0" x="0"/>
        <item sd="0" x="1"/>
        <item sd="0" x="2"/>
        <item sd="0" x="3"/>
        <item t="default"/>
      </items>
    </pivotField>
  </pivotFields>
  <rowFields count="1">
    <field x="16"/>
  </rowFields>
  <rowItems count="5">
    <i>
      <x v="1"/>
    </i>
    <i>
      <x v="2"/>
    </i>
    <i>
      <x v="3"/>
    </i>
    <i>
      <x v="4"/>
    </i>
    <i t="grand">
      <x/>
    </i>
  </rowItems>
  <colItems count="1">
    <i/>
  </colItems>
  <dataFields count="1">
    <dataField name="Sum of Total_Amount" fld="13" baseField="0" baseItem="0"/>
  </dataFields>
  <chartFormats count="1">
    <chartFormat chart="2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4C3D553-DBFB-4B3F-8F49-76F60C1503EA}" name="PivotTable5"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7">
  <location ref="M3:N16" firstHeaderRow="1" firstDataRow="1" firstDataCol="1"/>
  <pivotFields count="20">
    <pivotField compact="0" outline="0" showAll="0"/>
    <pivotField compact="0" numFmtId="14" outline="0"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outline="0" showAll="0">
      <items count="51">
        <item x="49"/>
        <item x="25"/>
        <item x="4"/>
        <item x="31"/>
        <item x="47"/>
        <item x="24"/>
        <item x="35"/>
        <item x="27"/>
        <item x="7"/>
        <item x="15"/>
        <item x="44"/>
        <item x="18"/>
        <item x="1"/>
        <item x="21"/>
        <item x="45"/>
        <item x="39"/>
        <item x="6"/>
        <item x="17"/>
        <item x="29"/>
        <item x="36"/>
        <item x="2"/>
        <item x="9"/>
        <item x="0"/>
        <item x="5"/>
        <item x="14"/>
        <item x="8"/>
        <item x="13"/>
        <item x="32"/>
        <item x="23"/>
        <item x="22"/>
        <item x="26"/>
        <item x="42"/>
        <item x="37"/>
        <item x="41"/>
        <item x="28"/>
        <item x="20"/>
        <item x="48"/>
        <item x="12"/>
        <item x="40"/>
        <item x="30"/>
        <item x="10"/>
        <item x="43"/>
        <item x="11"/>
        <item x="19"/>
        <item x="46"/>
        <item x="3"/>
        <item x="38"/>
        <item x="16"/>
        <item x="34"/>
        <item x="33"/>
        <item t="default"/>
      </items>
    </pivotField>
    <pivotField compact="0" outline="0" showAll="0">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pivotField>
    <pivotField compact="0" outline="0" showAll="0">
      <items count="11">
        <item x="4"/>
        <item x="5"/>
        <item x="3"/>
        <item x="7"/>
        <item x="1"/>
        <item x="9"/>
        <item x="6"/>
        <item x="2"/>
        <item x="0"/>
        <item x="8"/>
        <item t="default"/>
      </items>
    </pivotField>
    <pivotField compact="0" outline="0" showAll="0">
      <items count="11">
        <item x="1"/>
        <item x="2"/>
        <item x="7"/>
        <item x="6"/>
        <item x="3"/>
        <item x="8"/>
        <item x="4"/>
        <item x="0"/>
        <item x="9"/>
        <item x="5"/>
        <item t="default"/>
      </items>
    </pivotField>
    <pivotField compact="0" outline="0" showAll="0">
      <items count="4">
        <item x="1"/>
        <item x="0"/>
        <item x="2"/>
        <item t="default"/>
      </items>
    </pivotField>
    <pivotField compact="0" outline="0" showAll="0"/>
    <pivotField compact="0" outline="0" showAll="0"/>
    <pivotField compact="0" outline="0" showAll="0">
      <items count="5">
        <item x="0"/>
        <item x="1"/>
        <item x="3"/>
        <item x="2"/>
        <item t="default"/>
      </items>
    </pivotField>
    <pivotField compact="0" outline="0" showAll="0">
      <items count="6">
        <item x="0"/>
        <item x="4"/>
        <item x="2"/>
        <item x="1"/>
        <item x="3"/>
        <item t="default"/>
      </items>
    </pivotField>
    <pivotField compact="0" outline="0" showAll="0">
      <items count="4">
        <item x="0"/>
        <item x="1"/>
        <item x="2"/>
        <item t="default"/>
      </items>
    </pivotField>
    <pivotField compact="0" numFmtId="14" outline="0"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dataField="1" compact="0"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7">
        <item sd="0" x="0"/>
        <item sd="0" x="1"/>
        <item sd="0" x="2"/>
        <item sd="0" x="3"/>
        <item sd="0" x="4"/>
        <item sd="0" x="5"/>
        <item t="default"/>
      </items>
    </pivotField>
    <pivotField axis="axisRow"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5">
        <item sd="0" x="0"/>
        <item sd="0" x="1"/>
        <item sd="0" x="2"/>
        <item sd="0" x="3"/>
        <item t="default"/>
      </items>
    </pivotField>
  </pivotFields>
  <rowFields count="1">
    <field x="17"/>
  </rowFields>
  <rowItems count="13">
    <i>
      <x v="1"/>
    </i>
    <i>
      <x v="2"/>
    </i>
    <i>
      <x v="3"/>
    </i>
    <i>
      <x v="4"/>
    </i>
    <i>
      <x v="5"/>
    </i>
    <i>
      <x v="6"/>
    </i>
    <i>
      <x v="7"/>
    </i>
    <i>
      <x v="8"/>
    </i>
    <i>
      <x v="9"/>
    </i>
    <i>
      <x v="10"/>
    </i>
    <i>
      <x v="11"/>
    </i>
    <i>
      <x v="12"/>
    </i>
    <i t="grand">
      <x/>
    </i>
  </rowItems>
  <colItems count="1">
    <i/>
  </colItems>
  <dataFields count="1">
    <dataField name="Sum of Total_Amount" fld="13" baseField="0" baseItem="0"/>
  </dataFields>
  <chartFormats count="1">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3F10461-525C-4179-9C0A-B31EF7940892}" name="PivotTable10"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8">
  <location ref="AC3:AD54" firstHeaderRow="1" firstDataRow="1" firstDataCol="1"/>
  <pivotFields count="20">
    <pivotField compact="0" outline="0" showAll="0">
      <items count="251">
        <item x="96"/>
        <item x="80"/>
        <item x="234"/>
        <item x="27"/>
        <item x="110"/>
        <item x="75"/>
        <item x="55"/>
        <item x="171"/>
        <item x="133"/>
        <item x="201"/>
        <item x="207"/>
        <item x="151"/>
        <item x="236"/>
        <item x="233"/>
        <item x="37"/>
        <item x="230"/>
        <item x="137"/>
        <item x="67"/>
        <item x="237"/>
        <item x="87"/>
        <item x="35"/>
        <item x="188"/>
        <item x="1"/>
        <item x="205"/>
        <item x="53"/>
        <item x="179"/>
        <item x="91"/>
        <item x="166"/>
        <item x="30"/>
        <item x="198"/>
        <item x="94"/>
        <item x="163"/>
        <item x="147"/>
        <item x="128"/>
        <item x="141"/>
        <item x="161"/>
        <item x="97"/>
        <item x="232"/>
        <item x="245"/>
        <item x="25"/>
        <item x="33"/>
        <item x="39"/>
        <item x="3"/>
        <item x="50"/>
        <item x="153"/>
        <item x="169"/>
        <item x="218"/>
        <item x="223"/>
        <item x="16"/>
        <item x="238"/>
        <item x="191"/>
        <item x="61"/>
        <item x="226"/>
        <item x="112"/>
        <item x="123"/>
        <item x="178"/>
        <item x="136"/>
        <item x="98"/>
        <item x="193"/>
        <item x="138"/>
        <item x="51"/>
        <item x="220"/>
        <item x="28"/>
        <item x="249"/>
        <item x="83"/>
        <item x="158"/>
        <item x="13"/>
        <item x="243"/>
        <item x="202"/>
        <item x="62"/>
        <item x="24"/>
        <item x="194"/>
        <item x="146"/>
        <item x="102"/>
        <item x="88"/>
        <item x="143"/>
        <item x="113"/>
        <item x="54"/>
        <item x="131"/>
        <item x="77"/>
        <item x="164"/>
        <item x="160"/>
        <item x="216"/>
        <item x="185"/>
        <item x="125"/>
        <item x="63"/>
        <item x="189"/>
        <item x="47"/>
        <item x="209"/>
        <item x="140"/>
        <item x="181"/>
        <item x="5"/>
        <item x="46"/>
        <item x="154"/>
        <item x="132"/>
        <item x="59"/>
        <item x="69"/>
        <item x="89"/>
        <item x="101"/>
        <item x="104"/>
        <item x="85"/>
        <item x="187"/>
        <item x="248"/>
        <item x="57"/>
        <item x="206"/>
        <item x="192"/>
        <item x="190"/>
        <item x="108"/>
        <item x="139"/>
        <item x="195"/>
        <item x="114"/>
        <item x="106"/>
        <item x="64"/>
        <item x="65"/>
        <item x="48"/>
        <item x="246"/>
        <item x="41"/>
        <item x="211"/>
        <item x="117"/>
        <item x="247"/>
        <item x="44"/>
        <item x="18"/>
        <item x="115"/>
        <item x="235"/>
        <item x="182"/>
        <item x="196"/>
        <item x="58"/>
        <item x="40"/>
        <item x="119"/>
        <item x="32"/>
        <item x="72"/>
        <item x="93"/>
        <item x="155"/>
        <item x="17"/>
        <item x="8"/>
        <item x="66"/>
        <item x="157"/>
        <item x="10"/>
        <item x="2"/>
        <item x="92"/>
        <item x="68"/>
        <item x="105"/>
        <item x="173"/>
        <item x="244"/>
        <item x="149"/>
        <item x="121"/>
        <item x="176"/>
        <item x="150"/>
        <item x="145"/>
        <item x="52"/>
        <item x="217"/>
        <item x="239"/>
        <item x="135"/>
        <item x="49"/>
        <item x="0"/>
        <item x="175"/>
        <item x="79"/>
        <item x="126"/>
        <item x="197"/>
        <item x="148"/>
        <item x="107"/>
        <item x="73"/>
        <item x="168"/>
        <item x="170"/>
        <item x="174"/>
        <item x="203"/>
        <item x="134"/>
        <item x="213"/>
        <item x="70"/>
        <item x="99"/>
        <item x="172"/>
        <item x="142"/>
        <item x="127"/>
        <item x="120"/>
        <item x="228"/>
        <item x="84"/>
        <item x="116"/>
        <item x="199"/>
        <item x="212"/>
        <item x="159"/>
        <item x="118"/>
        <item x="221"/>
        <item x="167"/>
        <item x="56"/>
        <item x="9"/>
        <item x="229"/>
        <item x="208"/>
        <item x="200"/>
        <item x="129"/>
        <item x="130"/>
        <item x="14"/>
        <item x="60"/>
        <item x="6"/>
        <item x="31"/>
        <item x="111"/>
        <item x="210"/>
        <item x="241"/>
        <item x="162"/>
        <item x="231"/>
        <item x="219"/>
        <item x="156"/>
        <item x="38"/>
        <item x="122"/>
        <item x="22"/>
        <item x="86"/>
        <item x="152"/>
        <item x="177"/>
        <item x="42"/>
        <item x="11"/>
        <item x="144"/>
        <item x="109"/>
        <item x="4"/>
        <item x="240"/>
        <item x="214"/>
        <item x="76"/>
        <item x="71"/>
        <item x="81"/>
        <item x="124"/>
        <item x="204"/>
        <item x="45"/>
        <item x="215"/>
        <item x="19"/>
        <item x="183"/>
        <item x="165"/>
        <item x="103"/>
        <item x="225"/>
        <item x="224"/>
        <item x="78"/>
        <item x="222"/>
        <item x="15"/>
        <item x="20"/>
        <item x="34"/>
        <item x="227"/>
        <item x="43"/>
        <item x="26"/>
        <item x="95"/>
        <item x="180"/>
        <item x="186"/>
        <item x="21"/>
        <item x="7"/>
        <item x="29"/>
        <item x="23"/>
        <item x="184"/>
        <item x="74"/>
        <item x="36"/>
        <item x="12"/>
        <item x="90"/>
        <item x="100"/>
        <item x="82"/>
        <item x="242"/>
        <item t="default"/>
      </items>
    </pivotField>
    <pivotField compact="0" numFmtId="14" outline="0"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axis="axisRow" compact="0" outline="0" showAll="0">
      <items count="51">
        <item x="49"/>
        <item x="25"/>
        <item x="4"/>
        <item x="31"/>
        <item x="47"/>
        <item x="24"/>
        <item x="35"/>
        <item x="27"/>
        <item x="7"/>
        <item x="15"/>
        <item x="44"/>
        <item x="18"/>
        <item x="1"/>
        <item x="21"/>
        <item x="45"/>
        <item x="39"/>
        <item x="6"/>
        <item x="17"/>
        <item x="29"/>
        <item x="36"/>
        <item x="2"/>
        <item x="9"/>
        <item x="0"/>
        <item x="5"/>
        <item x="14"/>
        <item x="8"/>
        <item x="13"/>
        <item x="32"/>
        <item x="23"/>
        <item x="22"/>
        <item x="26"/>
        <item x="42"/>
        <item x="37"/>
        <item x="41"/>
        <item x="28"/>
        <item x="20"/>
        <item x="48"/>
        <item x="12"/>
        <item x="40"/>
        <item x="30"/>
        <item x="10"/>
        <item x="43"/>
        <item x="11"/>
        <item x="19"/>
        <item x="46"/>
        <item x="3"/>
        <item x="38"/>
        <item x="16"/>
        <item x="34"/>
        <item x="33"/>
        <item t="default"/>
      </items>
    </pivotField>
    <pivotField compact="0" outline="0" showAll="0">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pivotField>
    <pivotField compact="0" outline="0" showAll="0">
      <items count="11">
        <item x="4"/>
        <item x="5"/>
        <item x="3"/>
        <item x="7"/>
        <item x="1"/>
        <item x="9"/>
        <item x="6"/>
        <item x="2"/>
        <item x="0"/>
        <item x="8"/>
        <item t="default"/>
      </items>
    </pivotField>
    <pivotField compact="0" outline="0" showAll="0">
      <items count="11">
        <item x="1"/>
        <item x="2"/>
        <item x="7"/>
        <item x="6"/>
        <item x="3"/>
        <item x="8"/>
        <item x="4"/>
        <item x="0"/>
        <item x="9"/>
        <item x="5"/>
        <item t="default"/>
      </items>
    </pivotField>
    <pivotField compact="0" outline="0" showAll="0">
      <items count="4">
        <item x="1"/>
        <item x="0"/>
        <item x="2"/>
        <item t="default"/>
      </items>
    </pivotField>
    <pivotField compact="0" outline="0" showAll="0"/>
    <pivotField compact="0" outline="0" showAll="0"/>
    <pivotField compact="0" outline="0" showAll="0">
      <items count="5">
        <item x="0"/>
        <item x="1"/>
        <item x="3"/>
        <item x="2"/>
        <item t="default"/>
      </items>
    </pivotField>
    <pivotField compact="0" outline="0" showAll="0">
      <items count="6">
        <item x="0"/>
        <item x="4"/>
        <item x="2"/>
        <item x="1"/>
        <item x="3"/>
        <item t="default"/>
      </items>
    </pivotField>
    <pivotField compact="0" outline="0" showAll="0">
      <items count="4">
        <item x="0"/>
        <item x="1"/>
        <item x="2"/>
        <item t="default"/>
      </items>
    </pivotField>
    <pivotField compact="0" numFmtId="14" outline="0"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dataField="1" compact="0"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7">
        <item sd="0" x="0"/>
        <item sd="0" x="1"/>
        <item sd="0" x="2"/>
        <item sd="0" x="3"/>
        <item sd="0" x="4"/>
        <item sd="0" x="5"/>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5">
        <item sd="0" x="0"/>
        <item sd="0" x="1"/>
        <item sd="0" x="2"/>
        <item sd="0" x="3"/>
        <item t="default"/>
      </items>
    </pivotField>
  </pivotFields>
  <rowFields count="1">
    <field x="2"/>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Items count="1">
    <i/>
  </colItems>
  <dataFields count="1">
    <dataField name="Sum of Total_Amount" fld="13" baseField="0" baseItem="0"/>
  </dataFields>
  <chartFormats count="1">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D88D20C-EEA9-479B-9DDB-420F3C64F6FA}" name="PivotTable15"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6">
  <location ref="AR3:AS7" firstHeaderRow="1" firstDataRow="1" firstDataCol="1"/>
  <pivotFields count="20">
    <pivotField compact="0" outline="0" showAll="0">
      <items count="251">
        <item x="96"/>
        <item x="80"/>
        <item x="234"/>
        <item x="27"/>
        <item x="110"/>
        <item x="75"/>
        <item x="55"/>
        <item x="171"/>
        <item x="133"/>
        <item x="201"/>
        <item x="207"/>
        <item x="151"/>
        <item x="236"/>
        <item x="233"/>
        <item x="37"/>
        <item x="230"/>
        <item x="137"/>
        <item x="67"/>
        <item x="237"/>
        <item x="87"/>
        <item x="35"/>
        <item x="188"/>
        <item x="1"/>
        <item x="205"/>
        <item x="53"/>
        <item x="179"/>
        <item x="91"/>
        <item x="166"/>
        <item x="30"/>
        <item x="198"/>
        <item x="94"/>
        <item x="163"/>
        <item x="147"/>
        <item x="128"/>
        <item x="141"/>
        <item x="161"/>
        <item x="97"/>
        <item x="232"/>
        <item x="245"/>
        <item x="25"/>
        <item x="33"/>
        <item x="39"/>
        <item x="3"/>
        <item x="50"/>
        <item x="153"/>
        <item x="169"/>
        <item x="218"/>
        <item x="223"/>
        <item x="16"/>
        <item x="238"/>
        <item x="191"/>
        <item x="61"/>
        <item x="226"/>
        <item x="112"/>
        <item x="123"/>
        <item x="178"/>
        <item x="136"/>
        <item x="98"/>
        <item x="193"/>
        <item x="138"/>
        <item x="51"/>
        <item x="220"/>
        <item x="28"/>
        <item x="249"/>
        <item x="83"/>
        <item x="158"/>
        <item x="13"/>
        <item x="243"/>
        <item x="202"/>
        <item x="62"/>
        <item x="24"/>
        <item x="194"/>
        <item x="146"/>
        <item x="102"/>
        <item x="88"/>
        <item x="143"/>
        <item x="113"/>
        <item x="54"/>
        <item x="131"/>
        <item x="77"/>
        <item x="164"/>
        <item x="160"/>
        <item x="216"/>
        <item x="185"/>
        <item x="125"/>
        <item x="63"/>
        <item x="189"/>
        <item x="47"/>
        <item x="209"/>
        <item x="140"/>
        <item x="181"/>
        <item x="5"/>
        <item x="46"/>
        <item x="154"/>
        <item x="132"/>
        <item x="59"/>
        <item x="69"/>
        <item x="89"/>
        <item x="101"/>
        <item x="104"/>
        <item x="85"/>
        <item x="187"/>
        <item x="248"/>
        <item x="57"/>
        <item x="206"/>
        <item x="192"/>
        <item x="190"/>
        <item x="108"/>
        <item x="139"/>
        <item x="195"/>
        <item x="114"/>
        <item x="106"/>
        <item x="64"/>
        <item x="65"/>
        <item x="48"/>
        <item x="246"/>
        <item x="41"/>
        <item x="211"/>
        <item x="117"/>
        <item x="247"/>
        <item x="44"/>
        <item x="18"/>
        <item x="115"/>
        <item x="235"/>
        <item x="182"/>
        <item x="196"/>
        <item x="58"/>
        <item x="40"/>
        <item x="119"/>
        <item x="32"/>
        <item x="72"/>
        <item x="93"/>
        <item x="155"/>
        <item x="17"/>
        <item x="8"/>
        <item x="66"/>
        <item x="157"/>
        <item x="10"/>
        <item x="2"/>
        <item x="92"/>
        <item x="68"/>
        <item x="105"/>
        <item x="173"/>
        <item x="244"/>
        <item x="149"/>
        <item x="121"/>
        <item x="176"/>
        <item x="150"/>
        <item x="145"/>
        <item x="52"/>
        <item x="217"/>
        <item x="239"/>
        <item x="135"/>
        <item x="49"/>
        <item x="0"/>
        <item x="175"/>
        <item x="79"/>
        <item x="126"/>
        <item x="197"/>
        <item x="148"/>
        <item x="107"/>
        <item x="73"/>
        <item x="168"/>
        <item x="170"/>
        <item x="174"/>
        <item x="203"/>
        <item x="134"/>
        <item x="213"/>
        <item x="70"/>
        <item x="99"/>
        <item x="172"/>
        <item x="142"/>
        <item x="127"/>
        <item x="120"/>
        <item x="228"/>
        <item x="84"/>
        <item x="116"/>
        <item x="199"/>
        <item x="212"/>
        <item x="159"/>
        <item x="118"/>
        <item x="221"/>
        <item x="167"/>
        <item x="56"/>
        <item x="9"/>
        <item x="229"/>
        <item x="208"/>
        <item x="200"/>
        <item x="129"/>
        <item x="130"/>
        <item x="14"/>
        <item x="60"/>
        <item x="6"/>
        <item x="31"/>
        <item x="111"/>
        <item x="210"/>
        <item x="241"/>
        <item x="162"/>
        <item x="231"/>
        <item x="219"/>
        <item x="156"/>
        <item x="38"/>
        <item x="122"/>
        <item x="22"/>
        <item x="86"/>
        <item x="152"/>
        <item x="177"/>
        <item x="42"/>
        <item x="11"/>
        <item x="144"/>
        <item x="109"/>
        <item x="4"/>
        <item x="240"/>
        <item x="214"/>
        <item x="76"/>
        <item x="71"/>
        <item x="81"/>
        <item x="124"/>
        <item x="204"/>
        <item x="45"/>
        <item x="215"/>
        <item x="19"/>
        <item x="183"/>
        <item x="165"/>
        <item x="103"/>
        <item x="225"/>
        <item x="224"/>
        <item x="78"/>
        <item x="222"/>
        <item x="15"/>
        <item x="20"/>
        <item x="34"/>
        <item x="227"/>
        <item x="43"/>
        <item x="26"/>
        <item x="95"/>
        <item x="180"/>
        <item x="186"/>
        <item x="21"/>
        <item x="7"/>
        <item x="29"/>
        <item x="23"/>
        <item x="184"/>
        <item x="74"/>
        <item x="36"/>
        <item x="12"/>
        <item x="90"/>
        <item x="100"/>
        <item x="82"/>
        <item x="242"/>
        <item t="default"/>
      </items>
    </pivotField>
    <pivotField compact="0" numFmtId="14" outline="0"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outline="0" showAll="0">
      <items count="51">
        <item x="49"/>
        <item x="25"/>
        <item x="4"/>
        <item x="31"/>
        <item x="47"/>
        <item x="24"/>
        <item x="35"/>
        <item x="27"/>
        <item x="7"/>
        <item x="15"/>
        <item x="44"/>
        <item x="18"/>
        <item x="1"/>
        <item x="21"/>
        <item x="45"/>
        <item x="39"/>
        <item x="6"/>
        <item x="17"/>
        <item x="29"/>
        <item x="36"/>
        <item x="2"/>
        <item x="9"/>
        <item x="0"/>
        <item x="5"/>
        <item x="14"/>
        <item x="8"/>
        <item x="13"/>
        <item x="32"/>
        <item x="23"/>
        <item x="22"/>
        <item x="26"/>
        <item x="42"/>
        <item x="37"/>
        <item x="41"/>
        <item x="28"/>
        <item x="20"/>
        <item x="48"/>
        <item x="12"/>
        <item x="40"/>
        <item x="30"/>
        <item x="10"/>
        <item x="43"/>
        <item x="11"/>
        <item x="19"/>
        <item x="46"/>
        <item x="3"/>
        <item x="38"/>
        <item x="16"/>
        <item x="34"/>
        <item x="33"/>
        <item t="default"/>
      </items>
    </pivotField>
    <pivotField compact="0" outline="0" showAll="0">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pivotField>
    <pivotField compact="0" outline="0" showAll="0">
      <items count="11">
        <item x="4"/>
        <item x="5"/>
        <item x="3"/>
        <item x="7"/>
        <item x="1"/>
        <item x="9"/>
        <item x="6"/>
        <item x="2"/>
        <item x="0"/>
        <item x="8"/>
        <item t="default"/>
      </items>
    </pivotField>
    <pivotField compact="0" outline="0" showAll="0">
      <items count="11">
        <item x="1"/>
        <item x="2"/>
        <item x="7"/>
        <item x="6"/>
        <item x="3"/>
        <item x="8"/>
        <item x="4"/>
        <item x="0"/>
        <item x="9"/>
        <item x="5"/>
        <item t="default"/>
      </items>
    </pivotField>
    <pivotField axis="axisRow" compact="0" outline="0" showAll="0">
      <items count="4">
        <item x="1"/>
        <item x="0"/>
        <item x="2"/>
        <item t="default"/>
      </items>
    </pivotField>
    <pivotField dataField="1" compact="0" outline="0" showAll="0"/>
    <pivotField compact="0" outline="0" showAll="0"/>
    <pivotField compact="0" outline="0" showAll="0">
      <items count="5">
        <item x="0"/>
        <item x="1"/>
        <item x="3"/>
        <item x="2"/>
        <item t="default"/>
      </items>
    </pivotField>
    <pivotField compact="0" outline="0" showAll="0">
      <items count="6">
        <item x="0"/>
        <item x="4"/>
        <item x="2"/>
        <item x="1"/>
        <item x="3"/>
        <item t="default"/>
      </items>
    </pivotField>
    <pivotField compact="0" outline="0" showAll="0">
      <items count="4">
        <item x="0"/>
        <item x="1"/>
        <item x="2"/>
        <item t="default"/>
      </items>
    </pivotField>
    <pivotField compact="0" numFmtId="14" outline="0"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compact="0"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7">
        <item sd="0" x="0"/>
        <item sd="0" x="1"/>
        <item sd="0" x="2"/>
        <item sd="0" x="3"/>
        <item sd="0" x="4"/>
        <item sd="0" x="5"/>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5">
        <item sd="0" x="0"/>
        <item sd="0" x="1"/>
        <item sd="0" x="2"/>
        <item sd="0" x="3"/>
        <item t="default"/>
      </items>
    </pivotField>
  </pivotFields>
  <rowFields count="1">
    <field x="6"/>
  </rowFields>
  <rowItems count="4">
    <i>
      <x/>
    </i>
    <i>
      <x v="1"/>
    </i>
    <i>
      <x v="2"/>
    </i>
    <i t="grand">
      <x/>
    </i>
  </rowItems>
  <colItems count="1">
    <i/>
  </colItems>
  <dataFields count="1">
    <dataField name="Sum of Quantity" fld="7" baseField="0" baseItem="0"/>
  </dataFields>
  <chartFormats count="4">
    <chartFormat chart="13" format="5" series="1">
      <pivotArea type="data" outline="0" fieldPosition="0">
        <references count="1">
          <reference field="4294967294" count="1" selected="0">
            <x v="0"/>
          </reference>
        </references>
      </pivotArea>
    </chartFormat>
    <chartFormat chart="13" format="6">
      <pivotArea type="data" outline="0" fieldPosition="0">
        <references count="2">
          <reference field="4294967294" count="1" selected="0">
            <x v="0"/>
          </reference>
          <reference field="6" count="1" selected="0">
            <x v="0"/>
          </reference>
        </references>
      </pivotArea>
    </chartFormat>
    <chartFormat chart="13" format="7">
      <pivotArea type="data" outline="0" fieldPosition="0">
        <references count="2">
          <reference field="4294967294" count="1" selected="0">
            <x v="0"/>
          </reference>
          <reference field="6" count="1" selected="0">
            <x v="1"/>
          </reference>
        </references>
      </pivotArea>
    </chartFormat>
    <chartFormat chart="13" format="8">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480EBFE-6AEA-49CD-B924-77939EEECACB}" name="PivotTable2"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32">
  <location ref="D3:E9" firstHeaderRow="1" firstDataRow="1" firstDataCol="1"/>
  <pivotFields count="20">
    <pivotField compact="0" outline="0" showAll="0"/>
    <pivotField compact="0" numFmtId="14" outline="0"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outline="0" showAll="0">
      <items count="51">
        <item x="49"/>
        <item x="25"/>
        <item x="4"/>
        <item x="31"/>
        <item x="47"/>
        <item x="24"/>
        <item x="35"/>
        <item x="27"/>
        <item x="7"/>
        <item x="15"/>
        <item x="44"/>
        <item x="18"/>
        <item x="1"/>
        <item x="21"/>
        <item x="45"/>
        <item x="39"/>
        <item x="6"/>
        <item x="17"/>
        <item x="29"/>
        <item x="36"/>
        <item x="2"/>
        <item x="9"/>
        <item x="0"/>
        <item x="5"/>
        <item x="14"/>
        <item x="8"/>
        <item x="13"/>
        <item x="32"/>
        <item x="23"/>
        <item x="22"/>
        <item x="26"/>
        <item x="42"/>
        <item x="37"/>
        <item x="41"/>
        <item x="28"/>
        <item x="20"/>
        <item x="48"/>
        <item x="12"/>
        <item x="40"/>
        <item x="30"/>
        <item x="10"/>
        <item x="43"/>
        <item x="11"/>
        <item x="19"/>
        <item x="46"/>
        <item x="3"/>
        <item x="38"/>
        <item x="16"/>
        <item x="34"/>
        <item x="33"/>
        <item t="default"/>
      </items>
    </pivotField>
    <pivotField compact="0" outline="0" showAll="0">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pivotField>
    <pivotField compact="0" outline="0" showAll="0">
      <items count="11">
        <item x="4"/>
        <item x="5"/>
        <item x="3"/>
        <item x="7"/>
        <item x="1"/>
        <item x="9"/>
        <item x="6"/>
        <item x="2"/>
        <item x="0"/>
        <item x="8"/>
        <item t="default"/>
      </items>
    </pivotField>
    <pivotField compact="0" outline="0" showAll="0">
      <items count="11">
        <item x="1"/>
        <item x="2"/>
        <item x="7"/>
        <item x="6"/>
        <item x="3"/>
        <item x="8"/>
        <item x="4"/>
        <item x="0"/>
        <item x="9"/>
        <item x="5"/>
        <item t="default"/>
      </items>
    </pivotField>
    <pivotField compact="0" outline="0" showAll="0">
      <items count="4">
        <item x="1"/>
        <item x="0"/>
        <item x="2"/>
        <item t="default"/>
      </items>
    </pivotField>
    <pivotField compact="0" outline="0" showAll="0"/>
    <pivotField dataField="1" compact="0" outline="0" showAll="0"/>
    <pivotField compact="0" outline="0" showAll="0">
      <items count="5">
        <item x="0"/>
        <item x="1"/>
        <item x="3"/>
        <item x="2"/>
        <item t="default"/>
      </items>
    </pivotField>
    <pivotField axis="axisRow" compact="0" outline="0" showAll="0">
      <items count="6">
        <item x="0"/>
        <item x="4"/>
        <item x="2"/>
        <item x="1"/>
        <item x="3"/>
        <item t="default"/>
      </items>
    </pivotField>
    <pivotField compact="0" outline="0" showAll="0">
      <items count="4">
        <item x="0"/>
        <item x="1"/>
        <item x="2"/>
        <item t="default"/>
      </items>
    </pivotField>
    <pivotField compact="0" numFmtId="14" outline="0"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compact="0"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7">
        <item sd="0" x="0"/>
        <item sd="0" x="1"/>
        <item sd="0" x="2"/>
        <item sd="0" x="3"/>
        <item sd="0" x="4"/>
        <item sd="0" x="5"/>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5">
        <item x="0"/>
        <item x="1"/>
        <item x="2"/>
        <item x="3"/>
        <item t="default"/>
      </items>
    </pivotField>
  </pivotFields>
  <rowFields count="1">
    <field x="10"/>
  </rowFields>
  <rowItems count="6">
    <i>
      <x/>
    </i>
    <i>
      <x v="1"/>
    </i>
    <i>
      <x v="2"/>
    </i>
    <i>
      <x v="3"/>
    </i>
    <i>
      <x v="4"/>
    </i>
    <i t="grand">
      <x/>
    </i>
  </rowItems>
  <colItems count="1">
    <i/>
  </colItems>
  <dataFields count="1">
    <dataField name="Sum of Unit_Price" fld="8" baseField="0" baseItem="0"/>
  </dataFields>
  <chartFormats count="1">
    <chartFormat chart="3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8E0AE79-0B1E-4F1E-B663-3DE5FA0178CB}" name="PivotTable9"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33">
  <location ref="Z3:AA14" firstHeaderRow="1" firstDataRow="1" firstDataCol="1"/>
  <pivotFields count="20">
    <pivotField compact="0" outline="0" showAll="0">
      <items count="251">
        <item x="96"/>
        <item x="80"/>
        <item x="234"/>
        <item x="27"/>
        <item x="110"/>
        <item x="75"/>
        <item x="55"/>
        <item x="171"/>
        <item x="133"/>
        <item x="201"/>
        <item x="207"/>
        <item x="151"/>
        <item x="236"/>
        <item x="233"/>
        <item x="37"/>
        <item x="230"/>
        <item x="137"/>
        <item x="67"/>
        <item x="237"/>
        <item x="87"/>
        <item x="35"/>
        <item x="188"/>
        <item x="1"/>
        <item x="205"/>
        <item x="53"/>
        <item x="179"/>
        <item x="91"/>
        <item x="166"/>
        <item x="30"/>
        <item x="198"/>
        <item x="94"/>
        <item x="163"/>
        <item x="147"/>
        <item x="128"/>
        <item x="141"/>
        <item x="161"/>
        <item x="97"/>
        <item x="232"/>
        <item x="245"/>
        <item x="25"/>
        <item x="33"/>
        <item x="39"/>
        <item x="3"/>
        <item x="50"/>
        <item x="153"/>
        <item x="169"/>
        <item x="218"/>
        <item x="223"/>
        <item x="16"/>
        <item x="238"/>
        <item x="191"/>
        <item x="61"/>
        <item x="226"/>
        <item x="112"/>
        <item x="123"/>
        <item x="178"/>
        <item x="136"/>
        <item x="98"/>
        <item x="193"/>
        <item x="138"/>
        <item x="51"/>
        <item x="220"/>
        <item x="28"/>
        <item x="249"/>
        <item x="83"/>
        <item x="158"/>
        <item x="13"/>
        <item x="243"/>
        <item x="202"/>
        <item x="62"/>
        <item x="24"/>
        <item x="194"/>
        <item x="146"/>
        <item x="102"/>
        <item x="88"/>
        <item x="143"/>
        <item x="113"/>
        <item x="54"/>
        <item x="131"/>
        <item x="77"/>
        <item x="164"/>
        <item x="160"/>
        <item x="216"/>
        <item x="185"/>
        <item x="125"/>
        <item x="63"/>
        <item x="189"/>
        <item x="47"/>
        <item x="209"/>
        <item x="140"/>
        <item x="181"/>
        <item x="5"/>
        <item x="46"/>
        <item x="154"/>
        <item x="132"/>
        <item x="59"/>
        <item x="69"/>
        <item x="89"/>
        <item x="101"/>
        <item x="104"/>
        <item x="85"/>
        <item x="187"/>
        <item x="248"/>
        <item x="57"/>
        <item x="206"/>
        <item x="192"/>
        <item x="190"/>
        <item x="108"/>
        <item x="139"/>
        <item x="195"/>
        <item x="114"/>
        <item x="106"/>
        <item x="64"/>
        <item x="65"/>
        <item x="48"/>
        <item x="246"/>
        <item x="41"/>
        <item x="211"/>
        <item x="117"/>
        <item x="247"/>
        <item x="44"/>
        <item x="18"/>
        <item x="115"/>
        <item x="235"/>
        <item x="182"/>
        <item x="196"/>
        <item x="58"/>
        <item x="40"/>
        <item x="119"/>
        <item x="32"/>
        <item x="72"/>
        <item x="93"/>
        <item x="155"/>
        <item x="17"/>
        <item x="8"/>
        <item x="66"/>
        <item x="157"/>
        <item x="10"/>
        <item x="2"/>
        <item x="92"/>
        <item x="68"/>
        <item x="105"/>
        <item x="173"/>
        <item x="244"/>
        <item x="149"/>
        <item x="121"/>
        <item x="176"/>
        <item x="150"/>
        <item x="145"/>
        <item x="52"/>
        <item x="217"/>
        <item x="239"/>
        <item x="135"/>
        <item x="49"/>
        <item x="0"/>
        <item x="175"/>
        <item x="79"/>
        <item x="126"/>
        <item x="197"/>
        <item x="148"/>
        <item x="107"/>
        <item x="73"/>
        <item x="168"/>
        <item x="170"/>
        <item x="174"/>
        <item x="203"/>
        <item x="134"/>
        <item x="213"/>
        <item x="70"/>
        <item x="99"/>
        <item x="172"/>
        <item x="142"/>
        <item x="127"/>
        <item x="120"/>
        <item x="228"/>
        <item x="84"/>
        <item x="116"/>
        <item x="199"/>
        <item x="212"/>
        <item x="159"/>
        <item x="118"/>
        <item x="221"/>
        <item x="167"/>
        <item x="56"/>
        <item x="9"/>
        <item x="229"/>
        <item x="208"/>
        <item x="200"/>
        <item x="129"/>
        <item x="130"/>
        <item x="14"/>
        <item x="60"/>
        <item x="6"/>
        <item x="31"/>
        <item x="111"/>
        <item x="210"/>
        <item x="241"/>
        <item x="162"/>
        <item x="231"/>
        <item x="219"/>
        <item x="156"/>
        <item x="38"/>
        <item x="122"/>
        <item x="22"/>
        <item x="86"/>
        <item x="152"/>
        <item x="177"/>
        <item x="42"/>
        <item x="11"/>
        <item x="144"/>
        <item x="109"/>
        <item x="4"/>
        <item x="240"/>
        <item x="214"/>
        <item x="76"/>
        <item x="71"/>
        <item x="81"/>
        <item x="124"/>
        <item x="204"/>
        <item x="45"/>
        <item x="215"/>
        <item x="19"/>
        <item x="183"/>
        <item x="165"/>
        <item x="103"/>
        <item x="225"/>
        <item x="224"/>
        <item x="78"/>
        <item x="222"/>
        <item x="15"/>
        <item x="20"/>
        <item x="34"/>
        <item x="227"/>
        <item x="43"/>
        <item x="26"/>
        <item x="95"/>
        <item x="180"/>
        <item x="186"/>
        <item x="21"/>
        <item x="7"/>
        <item x="29"/>
        <item x="23"/>
        <item x="184"/>
        <item x="74"/>
        <item x="36"/>
        <item x="12"/>
        <item x="90"/>
        <item x="100"/>
        <item x="82"/>
        <item x="242"/>
        <item t="default"/>
      </items>
    </pivotField>
    <pivotField compact="0" numFmtId="14" outline="0"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outline="0" showAll="0">
      <items count="51">
        <item x="49"/>
        <item x="25"/>
        <item x="4"/>
        <item x="31"/>
        <item x="47"/>
        <item x="24"/>
        <item x="35"/>
        <item x="27"/>
        <item x="7"/>
        <item x="15"/>
        <item x="44"/>
        <item x="18"/>
        <item x="1"/>
        <item x="21"/>
        <item x="45"/>
        <item x="39"/>
        <item x="6"/>
        <item x="17"/>
        <item x="29"/>
        <item x="36"/>
        <item x="2"/>
        <item x="9"/>
        <item x="0"/>
        <item x="5"/>
        <item x="14"/>
        <item x="8"/>
        <item x="13"/>
        <item x="32"/>
        <item x="23"/>
        <item x="22"/>
        <item x="26"/>
        <item x="42"/>
        <item x="37"/>
        <item x="41"/>
        <item x="28"/>
        <item x="20"/>
        <item x="48"/>
        <item x="12"/>
        <item x="40"/>
        <item x="30"/>
        <item x="10"/>
        <item x="43"/>
        <item x="11"/>
        <item x="19"/>
        <item x="46"/>
        <item x="3"/>
        <item x="38"/>
        <item x="16"/>
        <item x="34"/>
        <item x="33"/>
        <item t="default"/>
      </items>
    </pivotField>
    <pivotField compact="0" outline="0" showAll="0">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pivotField>
    <pivotField axis="axisRow" compact="0" outline="0" showAll="0">
      <items count="11">
        <item x="4"/>
        <item x="5"/>
        <item x="3"/>
        <item x="7"/>
        <item x="1"/>
        <item x="9"/>
        <item x="6"/>
        <item x="2"/>
        <item x="0"/>
        <item x="8"/>
        <item t="default"/>
      </items>
    </pivotField>
    <pivotField compact="0" outline="0" showAll="0">
      <items count="11">
        <item x="1"/>
        <item x="2"/>
        <item x="7"/>
        <item x="6"/>
        <item x="3"/>
        <item x="8"/>
        <item x="4"/>
        <item x="0"/>
        <item x="9"/>
        <item x="5"/>
        <item t="default"/>
      </items>
    </pivotField>
    <pivotField compact="0" outline="0" showAll="0">
      <items count="4">
        <item x="1"/>
        <item x="0"/>
        <item x="2"/>
        <item t="default"/>
      </items>
    </pivotField>
    <pivotField compact="0" outline="0" showAll="0"/>
    <pivotField compact="0" outline="0" showAll="0"/>
    <pivotField compact="0" outline="0" showAll="0">
      <items count="5">
        <item x="0"/>
        <item x="1"/>
        <item x="3"/>
        <item x="2"/>
        <item t="default"/>
      </items>
    </pivotField>
    <pivotField compact="0" outline="0" showAll="0">
      <items count="6">
        <item x="0"/>
        <item x="4"/>
        <item x="2"/>
        <item x="1"/>
        <item x="3"/>
        <item t="default"/>
      </items>
    </pivotField>
    <pivotField compact="0" outline="0" showAll="0">
      <items count="4">
        <item x="0"/>
        <item x="1"/>
        <item x="2"/>
        <item t="default"/>
      </items>
    </pivotField>
    <pivotField compact="0" numFmtId="14" outline="0"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dataField="1" compact="0"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7">
        <item sd="0" x="0"/>
        <item sd="0" x="1"/>
        <item sd="0" x="2"/>
        <item sd="0" x="3"/>
        <item sd="0" x="4"/>
        <item sd="0" x="5"/>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5">
        <item sd="0" x="0"/>
        <item sd="0" x="1"/>
        <item sd="0" x="2"/>
        <item sd="0" x="3"/>
        <item t="default"/>
      </items>
    </pivotField>
  </pivotFields>
  <rowFields count="1">
    <field x="4"/>
  </rowFields>
  <rowItems count="11">
    <i>
      <x/>
    </i>
    <i>
      <x v="1"/>
    </i>
    <i>
      <x v="2"/>
    </i>
    <i>
      <x v="3"/>
    </i>
    <i>
      <x v="4"/>
    </i>
    <i>
      <x v="5"/>
    </i>
    <i>
      <x v="6"/>
    </i>
    <i>
      <x v="7"/>
    </i>
    <i>
      <x v="8"/>
    </i>
    <i>
      <x v="9"/>
    </i>
    <i t="grand">
      <x/>
    </i>
  </rowItems>
  <colItems count="1">
    <i/>
  </colItems>
  <dataFields count="1">
    <dataField name="Sum of Total_Amount" fld="13" baseField="0" baseItem="0"/>
  </dataFields>
  <chartFormats count="2">
    <chartFormat chart="31" format="2" series="1">
      <pivotArea type="data" outline="0" fieldPosition="0">
        <references count="1">
          <reference field="4294967294" count="1" selected="0">
            <x v="0"/>
          </reference>
        </references>
      </pivotArea>
    </chartFormat>
    <chartFormat chart="31" format="3">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7C0A938-B273-4509-9856-539984ECF777}" name="PivotTable14"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48">
  <location ref="AO3:AP54" firstHeaderRow="1" firstDataRow="1" firstDataCol="1"/>
  <pivotFields count="20">
    <pivotField compact="0" outline="0" showAll="0">
      <items count="251">
        <item x="96"/>
        <item x="80"/>
        <item x="234"/>
        <item x="27"/>
        <item x="110"/>
        <item x="75"/>
        <item x="55"/>
        <item x="171"/>
        <item x="133"/>
        <item x="201"/>
        <item x="207"/>
        <item x="151"/>
        <item x="236"/>
        <item x="233"/>
        <item x="37"/>
        <item x="230"/>
        <item x="137"/>
        <item x="67"/>
        <item x="237"/>
        <item x="87"/>
        <item x="35"/>
        <item x="188"/>
        <item x="1"/>
        <item x="205"/>
        <item x="53"/>
        <item x="179"/>
        <item x="91"/>
        <item x="166"/>
        <item x="30"/>
        <item x="198"/>
        <item x="94"/>
        <item x="163"/>
        <item x="147"/>
        <item x="128"/>
        <item x="141"/>
        <item x="161"/>
        <item x="97"/>
        <item x="232"/>
        <item x="245"/>
        <item x="25"/>
        <item x="33"/>
        <item x="39"/>
        <item x="3"/>
        <item x="50"/>
        <item x="153"/>
        <item x="169"/>
        <item x="218"/>
        <item x="223"/>
        <item x="16"/>
        <item x="238"/>
        <item x="191"/>
        <item x="61"/>
        <item x="226"/>
        <item x="112"/>
        <item x="123"/>
        <item x="178"/>
        <item x="136"/>
        <item x="98"/>
        <item x="193"/>
        <item x="138"/>
        <item x="51"/>
        <item x="220"/>
        <item x="28"/>
        <item x="249"/>
        <item x="83"/>
        <item x="158"/>
        <item x="13"/>
        <item x="243"/>
        <item x="202"/>
        <item x="62"/>
        <item x="24"/>
        <item x="194"/>
        <item x="146"/>
        <item x="102"/>
        <item x="88"/>
        <item x="143"/>
        <item x="113"/>
        <item x="54"/>
        <item x="131"/>
        <item x="77"/>
        <item x="164"/>
        <item x="160"/>
        <item x="216"/>
        <item x="185"/>
        <item x="125"/>
        <item x="63"/>
        <item x="189"/>
        <item x="47"/>
        <item x="209"/>
        <item x="140"/>
        <item x="181"/>
        <item x="5"/>
        <item x="46"/>
        <item x="154"/>
        <item x="132"/>
        <item x="59"/>
        <item x="69"/>
        <item x="89"/>
        <item x="101"/>
        <item x="104"/>
        <item x="85"/>
        <item x="187"/>
        <item x="248"/>
        <item x="57"/>
        <item x="206"/>
        <item x="192"/>
        <item x="190"/>
        <item x="108"/>
        <item x="139"/>
        <item x="195"/>
        <item x="114"/>
        <item x="106"/>
        <item x="64"/>
        <item x="65"/>
        <item x="48"/>
        <item x="246"/>
        <item x="41"/>
        <item x="211"/>
        <item x="117"/>
        <item x="247"/>
        <item x="44"/>
        <item x="18"/>
        <item x="115"/>
        <item x="235"/>
        <item x="182"/>
        <item x="196"/>
        <item x="58"/>
        <item x="40"/>
        <item x="119"/>
        <item x="32"/>
        <item x="72"/>
        <item x="93"/>
        <item x="155"/>
        <item x="17"/>
        <item x="8"/>
        <item x="66"/>
        <item x="157"/>
        <item x="10"/>
        <item x="2"/>
        <item x="92"/>
        <item x="68"/>
        <item x="105"/>
        <item x="173"/>
        <item x="244"/>
        <item x="149"/>
        <item x="121"/>
        <item x="176"/>
        <item x="150"/>
        <item x="145"/>
        <item x="52"/>
        <item x="217"/>
        <item x="239"/>
        <item x="135"/>
        <item x="49"/>
        <item x="0"/>
        <item x="175"/>
        <item x="79"/>
        <item x="126"/>
        <item x="197"/>
        <item x="148"/>
        <item x="107"/>
        <item x="73"/>
        <item x="168"/>
        <item x="170"/>
        <item x="174"/>
        <item x="203"/>
        <item x="134"/>
        <item x="213"/>
        <item x="70"/>
        <item x="99"/>
        <item x="172"/>
        <item x="142"/>
        <item x="127"/>
        <item x="120"/>
        <item x="228"/>
        <item x="84"/>
        <item x="116"/>
        <item x="199"/>
        <item x="212"/>
        <item x="159"/>
        <item x="118"/>
        <item x="221"/>
        <item x="167"/>
        <item x="56"/>
        <item x="9"/>
        <item x="229"/>
        <item x="208"/>
        <item x="200"/>
        <item x="129"/>
        <item x="130"/>
        <item x="14"/>
        <item x="60"/>
        <item x="6"/>
        <item x="31"/>
        <item x="111"/>
        <item x="210"/>
        <item x="241"/>
        <item x="162"/>
        <item x="231"/>
        <item x="219"/>
        <item x="156"/>
        <item x="38"/>
        <item x="122"/>
        <item x="22"/>
        <item x="86"/>
        <item x="152"/>
        <item x="177"/>
        <item x="42"/>
        <item x="11"/>
        <item x="144"/>
        <item x="109"/>
        <item x="4"/>
        <item x="240"/>
        <item x="214"/>
        <item x="76"/>
        <item x="71"/>
        <item x="81"/>
        <item x="124"/>
        <item x="204"/>
        <item x="45"/>
        <item x="215"/>
        <item x="19"/>
        <item x="183"/>
        <item x="165"/>
        <item x="103"/>
        <item x="225"/>
        <item x="224"/>
        <item x="78"/>
        <item x="222"/>
        <item x="15"/>
        <item x="20"/>
        <item x="34"/>
        <item x="227"/>
        <item x="43"/>
        <item x="26"/>
        <item x="95"/>
        <item x="180"/>
        <item x="186"/>
        <item x="21"/>
        <item x="7"/>
        <item x="29"/>
        <item x="23"/>
        <item x="184"/>
        <item x="74"/>
        <item x="36"/>
        <item x="12"/>
        <item x="90"/>
        <item x="100"/>
        <item x="82"/>
        <item x="242"/>
        <item t="default"/>
      </items>
    </pivotField>
    <pivotField compact="0" numFmtId="14" outline="0"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axis="axisRow" compact="0" outline="0" showAll="0">
      <items count="51">
        <item x="49"/>
        <item x="25"/>
        <item x="4"/>
        <item x="31"/>
        <item x="47"/>
        <item x="24"/>
        <item x="35"/>
        <item x="27"/>
        <item x="7"/>
        <item x="15"/>
        <item x="44"/>
        <item x="18"/>
        <item x="1"/>
        <item x="21"/>
        <item x="45"/>
        <item x="39"/>
        <item x="6"/>
        <item x="17"/>
        <item x="29"/>
        <item x="36"/>
        <item x="2"/>
        <item x="9"/>
        <item x="0"/>
        <item x="5"/>
        <item x="14"/>
        <item x="8"/>
        <item x="13"/>
        <item x="32"/>
        <item x="23"/>
        <item x="22"/>
        <item x="26"/>
        <item x="42"/>
        <item x="37"/>
        <item x="41"/>
        <item x="28"/>
        <item x="20"/>
        <item x="48"/>
        <item x="12"/>
        <item x="40"/>
        <item x="30"/>
        <item x="10"/>
        <item x="43"/>
        <item x="11"/>
        <item x="19"/>
        <item x="46"/>
        <item x="3"/>
        <item x="38"/>
        <item x="16"/>
        <item x="34"/>
        <item x="33"/>
        <item t="default"/>
      </items>
    </pivotField>
    <pivotField compact="0" outline="0" showAll="0">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pivotField>
    <pivotField compact="0" outline="0" showAll="0">
      <items count="11">
        <item x="4"/>
        <item x="5"/>
        <item x="3"/>
        <item x="7"/>
        <item x="1"/>
        <item x="9"/>
        <item x="6"/>
        <item x="2"/>
        <item x="0"/>
        <item x="8"/>
        <item t="default"/>
      </items>
    </pivotField>
    <pivotField compact="0" outline="0" showAll="0">
      <items count="11">
        <item x="1"/>
        <item x="2"/>
        <item x="7"/>
        <item x="6"/>
        <item x="3"/>
        <item x="8"/>
        <item x="4"/>
        <item x="0"/>
        <item x="9"/>
        <item x="5"/>
        <item t="default"/>
      </items>
    </pivotField>
    <pivotField compact="0" outline="0" showAll="0">
      <items count="4">
        <item x="1"/>
        <item x="0"/>
        <item x="2"/>
        <item t="default"/>
      </items>
    </pivotField>
    <pivotField dataField="1" compact="0" outline="0" showAll="0"/>
    <pivotField compact="0" outline="0" showAll="0"/>
    <pivotField compact="0" outline="0" showAll="0">
      <items count="5">
        <item x="0"/>
        <item x="1"/>
        <item x="3"/>
        <item x="2"/>
        <item t="default"/>
      </items>
    </pivotField>
    <pivotField compact="0" outline="0" showAll="0">
      <items count="6">
        <item x="0"/>
        <item x="4"/>
        <item x="2"/>
        <item x="1"/>
        <item x="3"/>
        <item t="default"/>
      </items>
    </pivotField>
    <pivotField compact="0" outline="0" showAll="0">
      <items count="4">
        <item x="0"/>
        <item x="1"/>
        <item x="2"/>
        <item t="default"/>
      </items>
    </pivotField>
    <pivotField compact="0" numFmtId="14" outline="0"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compact="0"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7">
        <item sd="0" x="0"/>
        <item sd="0" x="1"/>
        <item sd="0" x="2"/>
        <item sd="0" x="3"/>
        <item sd="0" x="4"/>
        <item sd="0" x="5"/>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5">
        <item sd="0" x="0"/>
        <item sd="0" x="1"/>
        <item sd="0" x="2"/>
        <item sd="0" x="3"/>
        <item t="default"/>
      </items>
    </pivotField>
  </pivotFields>
  <rowFields count="1">
    <field x="2"/>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Items count="1">
    <i/>
  </colItems>
  <dataFields count="1">
    <dataField name="Sum of Quantity" fld="7" baseField="0" baseItem="0"/>
  </dataFields>
  <chartFormats count="2">
    <chartFormat chart="33" format="2" series="1">
      <pivotArea type="data" outline="0" fieldPosition="0">
        <references count="1">
          <reference field="4294967294" count="1" selected="0">
            <x v="0"/>
          </reference>
        </references>
      </pivotArea>
    </chartFormat>
    <chartFormat chart="4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4E188FE-1BB0-4655-91E0-8BBDC7E3A7CE}" name="PivotTable19"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9">
  <location ref="BD3:BE8" firstHeaderRow="1" firstDataRow="1" firstDataCol="1"/>
  <pivotFields count="20">
    <pivotField compact="0" outline="0" showAll="0">
      <items count="251">
        <item x="96"/>
        <item x="80"/>
        <item x="234"/>
        <item x="27"/>
        <item x="110"/>
        <item x="75"/>
        <item x="55"/>
        <item x="171"/>
        <item x="133"/>
        <item x="201"/>
        <item x="207"/>
        <item x="151"/>
        <item x="236"/>
        <item x="233"/>
        <item x="37"/>
        <item x="230"/>
        <item x="137"/>
        <item x="67"/>
        <item x="237"/>
        <item x="87"/>
        <item x="35"/>
        <item x="188"/>
        <item x="1"/>
        <item x="205"/>
        <item x="53"/>
        <item x="179"/>
        <item x="91"/>
        <item x="166"/>
        <item x="30"/>
        <item x="198"/>
        <item x="94"/>
        <item x="163"/>
        <item x="147"/>
        <item x="128"/>
        <item x="141"/>
        <item x="161"/>
        <item x="97"/>
        <item x="232"/>
        <item x="245"/>
        <item x="25"/>
        <item x="33"/>
        <item x="39"/>
        <item x="3"/>
        <item x="50"/>
        <item x="153"/>
        <item x="169"/>
        <item x="218"/>
        <item x="223"/>
        <item x="16"/>
        <item x="238"/>
        <item x="191"/>
        <item x="61"/>
        <item x="226"/>
        <item x="112"/>
        <item x="123"/>
        <item x="178"/>
        <item x="136"/>
        <item x="98"/>
        <item x="193"/>
        <item x="138"/>
        <item x="51"/>
        <item x="220"/>
        <item x="28"/>
        <item x="249"/>
        <item x="83"/>
        <item x="158"/>
        <item x="13"/>
        <item x="243"/>
        <item x="202"/>
        <item x="62"/>
        <item x="24"/>
        <item x="194"/>
        <item x="146"/>
        <item x="102"/>
        <item x="88"/>
        <item x="143"/>
        <item x="113"/>
        <item x="54"/>
        <item x="131"/>
        <item x="77"/>
        <item x="164"/>
        <item x="160"/>
        <item x="216"/>
        <item x="185"/>
        <item x="125"/>
        <item x="63"/>
        <item x="189"/>
        <item x="47"/>
        <item x="209"/>
        <item x="140"/>
        <item x="181"/>
        <item x="5"/>
        <item x="46"/>
        <item x="154"/>
        <item x="132"/>
        <item x="59"/>
        <item x="69"/>
        <item x="89"/>
        <item x="101"/>
        <item x="104"/>
        <item x="85"/>
        <item x="187"/>
        <item x="248"/>
        <item x="57"/>
        <item x="206"/>
        <item x="192"/>
        <item x="190"/>
        <item x="108"/>
        <item x="139"/>
        <item x="195"/>
        <item x="114"/>
        <item x="106"/>
        <item x="64"/>
        <item x="65"/>
        <item x="48"/>
        <item x="246"/>
        <item x="41"/>
        <item x="211"/>
        <item x="117"/>
        <item x="247"/>
        <item x="44"/>
        <item x="18"/>
        <item x="115"/>
        <item x="235"/>
        <item x="182"/>
        <item x="196"/>
        <item x="58"/>
        <item x="40"/>
        <item x="119"/>
        <item x="32"/>
        <item x="72"/>
        <item x="93"/>
        <item x="155"/>
        <item x="17"/>
        <item x="8"/>
        <item x="66"/>
        <item x="157"/>
        <item x="10"/>
        <item x="2"/>
        <item x="92"/>
        <item x="68"/>
        <item x="105"/>
        <item x="173"/>
        <item x="244"/>
        <item x="149"/>
        <item x="121"/>
        <item x="176"/>
        <item x="150"/>
        <item x="145"/>
        <item x="52"/>
        <item x="217"/>
        <item x="239"/>
        <item x="135"/>
        <item x="49"/>
        <item x="0"/>
        <item x="175"/>
        <item x="79"/>
        <item x="126"/>
        <item x="197"/>
        <item x="148"/>
        <item x="107"/>
        <item x="73"/>
        <item x="168"/>
        <item x="170"/>
        <item x="174"/>
        <item x="203"/>
        <item x="134"/>
        <item x="213"/>
        <item x="70"/>
        <item x="99"/>
        <item x="172"/>
        <item x="142"/>
        <item x="127"/>
        <item x="120"/>
        <item x="228"/>
        <item x="84"/>
        <item x="116"/>
        <item x="199"/>
        <item x="212"/>
        <item x="159"/>
        <item x="118"/>
        <item x="221"/>
        <item x="167"/>
        <item x="56"/>
        <item x="9"/>
        <item x="229"/>
        <item x="208"/>
        <item x="200"/>
        <item x="129"/>
        <item x="130"/>
        <item x="14"/>
        <item x="60"/>
        <item x="6"/>
        <item x="31"/>
        <item x="111"/>
        <item x="210"/>
        <item x="241"/>
        <item x="162"/>
        <item x="231"/>
        <item x="219"/>
        <item x="156"/>
        <item x="38"/>
        <item x="122"/>
        <item x="22"/>
        <item x="86"/>
        <item x="152"/>
        <item x="177"/>
        <item x="42"/>
        <item x="11"/>
        <item x="144"/>
        <item x="109"/>
        <item x="4"/>
        <item x="240"/>
        <item x="214"/>
        <item x="76"/>
        <item x="71"/>
        <item x="81"/>
        <item x="124"/>
        <item x="204"/>
        <item x="45"/>
        <item x="215"/>
        <item x="19"/>
        <item x="183"/>
        <item x="165"/>
        <item x="103"/>
        <item x="225"/>
        <item x="224"/>
        <item x="78"/>
        <item x="222"/>
        <item x="15"/>
        <item x="20"/>
        <item x="34"/>
        <item x="227"/>
        <item x="43"/>
        <item x="26"/>
        <item x="95"/>
        <item x="180"/>
        <item x="186"/>
        <item x="21"/>
        <item x="7"/>
        <item x="29"/>
        <item x="23"/>
        <item x="184"/>
        <item x="74"/>
        <item x="36"/>
        <item x="12"/>
        <item x="90"/>
        <item x="100"/>
        <item x="82"/>
        <item x="242"/>
        <item t="default"/>
      </items>
    </pivotField>
    <pivotField compact="0" numFmtId="14" outline="0"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outline="0" showAll="0">
      <items count="51">
        <item x="49"/>
        <item x="25"/>
        <item x="4"/>
        <item x="31"/>
        <item x="47"/>
        <item x="24"/>
        <item x="35"/>
        <item x="27"/>
        <item x="7"/>
        <item x="15"/>
        <item x="44"/>
        <item x="18"/>
        <item x="1"/>
        <item x="21"/>
        <item x="45"/>
        <item x="39"/>
        <item x="6"/>
        <item x="17"/>
        <item x="29"/>
        <item x="36"/>
        <item x="2"/>
        <item x="9"/>
        <item x="0"/>
        <item x="5"/>
        <item x="14"/>
        <item x="8"/>
        <item x="13"/>
        <item x="32"/>
        <item x="23"/>
        <item x="22"/>
        <item x="26"/>
        <item x="42"/>
        <item x="37"/>
        <item x="41"/>
        <item x="28"/>
        <item x="20"/>
        <item x="48"/>
        <item x="12"/>
        <item x="40"/>
        <item x="30"/>
        <item x="10"/>
        <item x="43"/>
        <item x="11"/>
        <item x="19"/>
        <item x="46"/>
        <item x="3"/>
        <item x="38"/>
        <item x="16"/>
        <item x="34"/>
        <item x="33"/>
        <item t="default"/>
      </items>
    </pivotField>
    <pivotField compact="0" outline="0" showAll="0">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pivotField>
    <pivotField compact="0" outline="0" showAll="0">
      <items count="11">
        <item x="4"/>
        <item x="5"/>
        <item x="3"/>
        <item x="7"/>
        <item x="1"/>
        <item x="9"/>
        <item x="6"/>
        <item x="2"/>
        <item x="0"/>
        <item x="8"/>
        <item t="default"/>
      </items>
    </pivotField>
    <pivotField compact="0" outline="0" showAll="0">
      <items count="11">
        <item x="1"/>
        <item x="2"/>
        <item x="7"/>
        <item x="6"/>
        <item x="3"/>
        <item x="8"/>
        <item x="4"/>
        <item x="0"/>
        <item x="9"/>
        <item x="5"/>
        <item t="default"/>
      </items>
    </pivotField>
    <pivotField compact="0" outline="0" showAll="0">
      <items count="4">
        <item x="1"/>
        <item x="0"/>
        <item x="2"/>
        <item t="default"/>
      </items>
    </pivotField>
    <pivotField dataField="1" compact="0" outline="0" showAll="0"/>
    <pivotField compact="0" outline="0" showAll="0"/>
    <pivotField compact="0" outline="0" showAll="0">
      <items count="5">
        <item x="0"/>
        <item x="1"/>
        <item x="3"/>
        <item x="2"/>
        <item t="default"/>
      </items>
    </pivotField>
    <pivotField compact="0" outline="0" showAll="0">
      <items count="6">
        <item x="0"/>
        <item x="4"/>
        <item x="2"/>
        <item x="1"/>
        <item x="3"/>
        <item t="default"/>
      </items>
    </pivotField>
    <pivotField compact="0" outline="0" showAll="0">
      <items count="4">
        <item x="0"/>
        <item x="1"/>
        <item x="2"/>
        <item t="default"/>
      </items>
    </pivotField>
    <pivotField compact="0" numFmtId="14" outline="0"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compact="0"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axis="axisRow" compact="0" outline="0" showAll="0">
      <items count="7">
        <item sd="0" x="0"/>
        <item sd="0" x="1"/>
        <item sd="0" x="2"/>
        <item sd="0" x="3"/>
        <item sd="0" x="4"/>
        <item sd="0" x="5"/>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5">
        <item sd="0" x="0"/>
        <item sd="0" x="1"/>
        <item sd="0" x="2"/>
        <item sd="0" x="3"/>
        <item t="default"/>
      </items>
    </pivotField>
  </pivotFields>
  <rowFields count="1">
    <field x="16"/>
  </rowFields>
  <rowItems count="5">
    <i>
      <x v="1"/>
    </i>
    <i>
      <x v="2"/>
    </i>
    <i>
      <x v="3"/>
    </i>
    <i>
      <x v="4"/>
    </i>
    <i t="grand">
      <x/>
    </i>
  </rowItems>
  <colItems count="1">
    <i/>
  </colItems>
  <dataFields count="1">
    <dataField name="Sum of Quantity" fld="7" baseField="0" baseItem="0"/>
  </dataFields>
  <chartFormats count="1">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9971CDF-5E20-428C-BD46-F4A9277A0032}" name="PivotTable3"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2">
  <location ref="J3:K8" firstHeaderRow="1" firstDataRow="1" firstDataCol="1"/>
  <pivotFields count="20">
    <pivotField compact="0" outline="0" showAll="0"/>
    <pivotField compact="0" numFmtId="14" outline="0"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outline="0" showAll="0">
      <items count="51">
        <item x="49"/>
        <item x="25"/>
        <item x="4"/>
        <item x="31"/>
        <item x="47"/>
        <item x="24"/>
        <item x="35"/>
        <item x="27"/>
        <item x="7"/>
        <item x="15"/>
        <item x="44"/>
        <item x="18"/>
        <item x="1"/>
        <item x="21"/>
        <item x="45"/>
        <item x="39"/>
        <item x="6"/>
        <item x="17"/>
        <item x="29"/>
        <item x="36"/>
        <item x="2"/>
        <item x="9"/>
        <item x="0"/>
        <item x="5"/>
        <item x="14"/>
        <item x="8"/>
        <item x="13"/>
        <item x="32"/>
        <item x="23"/>
        <item x="22"/>
        <item x="26"/>
        <item x="42"/>
        <item x="37"/>
        <item x="41"/>
        <item x="28"/>
        <item x="20"/>
        <item x="48"/>
        <item x="12"/>
        <item x="40"/>
        <item x="30"/>
        <item x="10"/>
        <item x="43"/>
        <item x="11"/>
        <item x="19"/>
        <item x="46"/>
        <item x="3"/>
        <item x="38"/>
        <item x="16"/>
        <item x="34"/>
        <item x="33"/>
        <item t="default"/>
      </items>
    </pivotField>
    <pivotField compact="0" outline="0" showAll="0">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pivotField>
    <pivotField compact="0" outline="0" showAll="0">
      <items count="11">
        <item x="4"/>
        <item x="5"/>
        <item x="3"/>
        <item x="7"/>
        <item x="1"/>
        <item x="9"/>
        <item x="6"/>
        <item x="2"/>
        <item x="0"/>
        <item x="8"/>
        <item t="default"/>
      </items>
    </pivotField>
    <pivotField compact="0" outline="0" showAll="0">
      <items count="11">
        <item x="1"/>
        <item x="2"/>
        <item x="7"/>
        <item x="6"/>
        <item x="3"/>
        <item x="8"/>
        <item x="4"/>
        <item x="0"/>
        <item x="9"/>
        <item x="5"/>
        <item t="default"/>
      </items>
    </pivotField>
    <pivotField compact="0" outline="0" showAll="0">
      <items count="4">
        <item x="1"/>
        <item x="0"/>
        <item x="2"/>
        <item t="default"/>
      </items>
    </pivotField>
    <pivotField compact="0" outline="0" showAll="0"/>
    <pivotField compact="0" outline="0" showAll="0"/>
    <pivotField axis="axisRow" compact="0" outline="0" showAll="0">
      <items count="5">
        <item x="0"/>
        <item x="1"/>
        <item x="3"/>
        <item x="2"/>
        <item t="default"/>
      </items>
    </pivotField>
    <pivotField compact="0" outline="0" showAll="0">
      <items count="6">
        <item x="0"/>
        <item x="4"/>
        <item x="2"/>
        <item x="1"/>
        <item x="3"/>
        <item t="default"/>
      </items>
    </pivotField>
    <pivotField compact="0" outline="0" showAll="0">
      <items count="4">
        <item x="0"/>
        <item x="1"/>
        <item x="2"/>
        <item t="default"/>
      </items>
    </pivotField>
    <pivotField compact="0" numFmtId="14" outline="0"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dataField="1" compact="0"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7">
        <item sd="0" x="0"/>
        <item sd="0" x="1"/>
        <item sd="0" x="2"/>
        <item sd="0" x="3"/>
        <item sd="0" x="4"/>
        <item sd="0" x="5"/>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5">
        <item x="0"/>
        <item x="1"/>
        <item x="2"/>
        <item x="3"/>
        <item t="default"/>
      </items>
    </pivotField>
  </pivotFields>
  <rowFields count="1">
    <field x="9"/>
  </rowFields>
  <rowItems count="5">
    <i>
      <x/>
    </i>
    <i>
      <x v="1"/>
    </i>
    <i>
      <x v="2"/>
    </i>
    <i>
      <x v="3"/>
    </i>
    <i t="grand">
      <x/>
    </i>
  </rowItems>
  <colItems count="1">
    <i/>
  </colItems>
  <dataFields count="1">
    <dataField name="Sum of Total_Amount" fld="13" baseField="0" baseItem="0"/>
  </dataFields>
  <chartFormats count="1">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E6BB9C9-80F0-490D-8906-52FCDB3591A4}" name="PivotTable13"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6">
  <location ref="AL3:AM54" firstHeaderRow="1" firstDataRow="1" firstDataCol="1"/>
  <pivotFields count="20">
    <pivotField compact="0" outline="0" showAll="0">
      <items count="251">
        <item x="96"/>
        <item x="80"/>
        <item x="234"/>
        <item x="27"/>
        <item x="110"/>
        <item x="75"/>
        <item x="55"/>
        <item x="171"/>
        <item x="133"/>
        <item x="201"/>
        <item x="207"/>
        <item x="151"/>
        <item x="236"/>
        <item x="233"/>
        <item x="37"/>
        <item x="230"/>
        <item x="137"/>
        <item x="67"/>
        <item x="237"/>
        <item x="87"/>
        <item x="35"/>
        <item x="188"/>
        <item x="1"/>
        <item x="205"/>
        <item x="53"/>
        <item x="179"/>
        <item x="91"/>
        <item x="166"/>
        <item x="30"/>
        <item x="198"/>
        <item x="94"/>
        <item x="163"/>
        <item x="147"/>
        <item x="128"/>
        <item x="141"/>
        <item x="161"/>
        <item x="97"/>
        <item x="232"/>
        <item x="245"/>
        <item x="25"/>
        <item x="33"/>
        <item x="39"/>
        <item x="3"/>
        <item x="50"/>
        <item x="153"/>
        <item x="169"/>
        <item x="218"/>
        <item x="223"/>
        <item x="16"/>
        <item x="238"/>
        <item x="191"/>
        <item x="61"/>
        <item x="226"/>
        <item x="112"/>
        <item x="123"/>
        <item x="178"/>
        <item x="136"/>
        <item x="98"/>
        <item x="193"/>
        <item x="138"/>
        <item x="51"/>
        <item x="220"/>
        <item x="28"/>
        <item x="249"/>
        <item x="83"/>
        <item x="158"/>
        <item x="13"/>
        <item x="243"/>
        <item x="202"/>
        <item x="62"/>
        <item x="24"/>
        <item x="194"/>
        <item x="146"/>
        <item x="102"/>
        <item x="88"/>
        <item x="143"/>
        <item x="113"/>
        <item x="54"/>
        <item x="131"/>
        <item x="77"/>
        <item x="164"/>
        <item x="160"/>
        <item x="216"/>
        <item x="185"/>
        <item x="125"/>
        <item x="63"/>
        <item x="189"/>
        <item x="47"/>
        <item x="209"/>
        <item x="140"/>
        <item x="181"/>
        <item x="5"/>
        <item x="46"/>
        <item x="154"/>
        <item x="132"/>
        <item x="59"/>
        <item x="69"/>
        <item x="89"/>
        <item x="101"/>
        <item x="104"/>
        <item x="85"/>
        <item x="187"/>
        <item x="248"/>
        <item x="57"/>
        <item x="206"/>
        <item x="192"/>
        <item x="190"/>
        <item x="108"/>
        <item x="139"/>
        <item x="195"/>
        <item x="114"/>
        <item x="106"/>
        <item x="64"/>
        <item x="65"/>
        <item x="48"/>
        <item x="246"/>
        <item x="41"/>
        <item x="211"/>
        <item x="117"/>
        <item x="247"/>
        <item x="44"/>
        <item x="18"/>
        <item x="115"/>
        <item x="235"/>
        <item x="182"/>
        <item x="196"/>
        <item x="58"/>
        <item x="40"/>
        <item x="119"/>
        <item x="32"/>
        <item x="72"/>
        <item x="93"/>
        <item x="155"/>
        <item x="17"/>
        <item x="8"/>
        <item x="66"/>
        <item x="157"/>
        <item x="10"/>
        <item x="2"/>
        <item x="92"/>
        <item x="68"/>
        <item x="105"/>
        <item x="173"/>
        <item x="244"/>
        <item x="149"/>
        <item x="121"/>
        <item x="176"/>
        <item x="150"/>
        <item x="145"/>
        <item x="52"/>
        <item x="217"/>
        <item x="239"/>
        <item x="135"/>
        <item x="49"/>
        <item x="0"/>
        <item x="175"/>
        <item x="79"/>
        <item x="126"/>
        <item x="197"/>
        <item x="148"/>
        <item x="107"/>
        <item x="73"/>
        <item x="168"/>
        <item x="170"/>
        <item x="174"/>
        <item x="203"/>
        <item x="134"/>
        <item x="213"/>
        <item x="70"/>
        <item x="99"/>
        <item x="172"/>
        <item x="142"/>
        <item x="127"/>
        <item x="120"/>
        <item x="228"/>
        <item x="84"/>
        <item x="116"/>
        <item x="199"/>
        <item x="212"/>
        <item x="159"/>
        <item x="118"/>
        <item x="221"/>
        <item x="167"/>
        <item x="56"/>
        <item x="9"/>
        <item x="229"/>
        <item x="208"/>
        <item x="200"/>
        <item x="129"/>
        <item x="130"/>
        <item x="14"/>
        <item x="60"/>
        <item x="6"/>
        <item x="31"/>
        <item x="111"/>
        <item x="210"/>
        <item x="241"/>
        <item x="162"/>
        <item x="231"/>
        <item x="219"/>
        <item x="156"/>
        <item x="38"/>
        <item x="122"/>
        <item x="22"/>
        <item x="86"/>
        <item x="152"/>
        <item x="177"/>
        <item x="42"/>
        <item x="11"/>
        <item x="144"/>
        <item x="109"/>
        <item x="4"/>
        <item x="240"/>
        <item x="214"/>
        <item x="76"/>
        <item x="71"/>
        <item x="81"/>
        <item x="124"/>
        <item x="204"/>
        <item x="45"/>
        <item x="215"/>
        <item x="19"/>
        <item x="183"/>
        <item x="165"/>
        <item x="103"/>
        <item x="225"/>
        <item x="224"/>
        <item x="78"/>
        <item x="222"/>
        <item x="15"/>
        <item x="20"/>
        <item x="34"/>
        <item x="227"/>
        <item x="43"/>
        <item x="26"/>
        <item x="95"/>
        <item x="180"/>
        <item x="186"/>
        <item x="21"/>
        <item x="7"/>
        <item x="29"/>
        <item x="23"/>
        <item x="184"/>
        <item x="74"/>
        <item x="36"/>
        <item x="12"/>
        <item x="90"/>
        <item x="100"/>
        <item x="82"/>
        <item x="242"/>
        <item t="default"/>
      </items>
    </pivotField>
    <pivotField compact="0" numFmtId="14" outline="0"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outline="0" showAll="0">
      <items count="51">
        <item x="49"/>
        <item x="25"/>
        <item x="4"/>
        <item x="31"/>
        <item x="47"/>
        <item x="24"/>
        <item x="35"/>
        <item x="27"/>
        <item x="7"/>
        <item x="15"/>
        <item x="44"/>
        <item x="18"/>
        <item x="1"/>
        <item x="21"/>
        <item x="45"/>
        <item x="39"/>
        <item x="6"/>
        <item x="17"/>
        <item x="29"/>
        <item x="36"/>
        <item x="2"/>
        <item x="9"/>
        <item x="0"/>
        <item x="5"/>
        <item x="14"/>
        <item x="8"/>
        <item x="13"/>
        <item x="32"/>
        <item x="23"/>
        <item x="22"/>
        <item x="26"/>
        <item x="42"/>
        <item x="37"/>
        <item x="41"/>
        <item x="28"/>
        <item x="20"/>
        <item x="48"/>
        <item x="12"/>
        <item x="40"/>
        <item x="30"/>
        <item x="10"/>
        <item x="43"/>
        <item x="11"/>
        <item x="19"/>
        <item x="46"/>
        <item x="3"/>
        <item x="38"/>
        <item x="16"/>
        <item x="34"/>
        <item x="33"/>
        <item t="default"/>
      </items>
    </pivotField>
    <pivotField axis="axisRow" compact="0" outline="0" showAll="0">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pivotField>
    <pivotField compact="0" outline="0" showAll="0">
      <items count="11">
        <item x="4"/>
        <item x="5"/>
        <item x="3"/>
        <item x="7"/>
        <item x="1"/>
        <item x="9"/>
        <item x="6"/>
        <item x="2"/>
        <item x="0"/>
        <item x="8"/>
        <item t="default"/>
      </items>
    </pivotField>
    <pivotField compact="0" outline="0" showAll="0">
      <items count="11">
        <item x="1"/>
        <item x="2"/>
        <item x="7"/>
        <item x="6"/>
        <item x="3"/>
        <item x="8"/>
        <item x="4"/>
        <item x="0"/>
        <item x="9"/>
        <item x="5"/>
        <item t="default"/>
      </items>
    </pivotField>
    <pivotField compact="0" outline="0" showAll="0">
      <items count="4">
        <item x="1"/>
        <item x="0"/>
        <item x="2"/>
        <item t="default"/>
      </items>
    </pivotField>
    <pivotField dataField="1" compact="0" outline="0" showAll="0"/>
    <pivotField compact="0" outline="0" showAll="0"/>
    <pivotField compact="0" outline="0" showAll="0">
      <items count="5">
        <item x="0"/>
        <item x="1"/>
        <item x="3"/>
        <item x="2"/>
        <item t="default"/>
      </items>
    </pivotField>
    <pivotField compact="0" outline="0" showAll="0">
      <items count="6">
        <item x="0"/>
        <item x="4"/>
        <item x="2"/>
        <item x="1"/>
        <item x="3"/>
        <item t="default"/>
      </items>
    </pivotField>
    <pivotField compact="0" outline="0" showAll="0">
      <items count="4">
        <item x="0"/>
        <item x="1"/>
        <item x="2"/>
        <item t="default"/>
      </items>
    </pivotField>
    <pivotField compact="0" numFmtId="14" outline="0"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compact="0"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7">
        <item sd="0" x="0"/>
        <item sd="0" x="1"/>
        <item sd="0" x="2"/>
        <item sd="0" x="3"/>
        <item sd="0" x="4"/>
        <item sd="0" x="5"/>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5">
        <item sd="0" x="0"/>
        <item sd="0" x="1"/>
        <item sd="0" x="2"/>
        <item sd="0" x="3"/>
        <item t="default"/>
      </items>
    </pivotField>
  </pivotFields>
  <rowFields count="1">
    <field x="3"/>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Items count="1">
    <i/>
  </colItems>
  <dataFields count="1">
    <dataField name="Sum of Quantity" fld="7" baseField="0" baseItem="0"/>
  </dataFields>
  <chartFormats count="1">
    <chartFormat chart="1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A34D43B-ECBA-4017-A0E4-C3B6D427BC76}" name="PivotTable8"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27">
  <location ref="W3:X14" firstHeaderRow="1" firstDataRow="1" firstDataCol="1"/>
  <pivotFields count="20">
    <pivotField compact="0" outline="0" showAll="0"/>
    <pivotField compact="0" numFmtId="14" outline="0"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outline="0" showAll="0">
      <items count="51">
        <item x="49"/>
        <item x="25"/>
        <item x="4"/>
        <item x="31"/>
        <item x="47"/>
        <item x="24"/>
        <item x="35"/>
        <item x="27"/>
        <item x="7"/>
        <item x="15"/>
        <item x="44"/>
        <item x="18"/>
        <item x="1"/>
        <item x="21"/>
        <item x="45"/>
        <item x="39"/>
        <item x="6"/>
        <item x="17"/>
        <item x="29"/>
        <item x="36"/>
        <item x="2"/>
        <item x="9"/>
        <item x="0"/>
        <item x="5"/>
        <item x="14"/>
        <item x="8"/>
        <item x="13"/>
        <item x="32"/>
        <item x="23"/>
        <item x="22"/>
        <item x="26"/>
        <item x="42"/>
        <item x="37"/>
        <item x="41"/>
        <item x="28"/>
        <item x="20"/>
        <item x="48"/>
        <item x="12"/>
        <item x="40"/>
        <item x="30"/>
        <item x="10"/>
        <item x="43"/>
        <item x="11"/>
        <item x="19"/>
        <item x="46"/>
        <item x="3"/>
        <item x="38"/>
        <item x="16"/>
        <item x="34"/>
        <item x="33"/>
        <item t="default"/>
      </items>
    </pivotField>
    <pivotField compact="0" outline="0" showAll="0">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pivotField>
    <pivotField compact="0" outline="0" showAll="0">
      <items count="11">
        <item x="4"/>
        <item x="5"/>
        <item x="3"/>
        <item x="7"/>
        <item x="1"/>
        <item x="9"/>
        <item x="6"/>
        <item x="2"/>
        <item x="0"/>
        <item x="8"/>
        <item t="default"/>
      </items>
    </pivotField>
    <pivotField axis="axisRow" compact="0" outline="0" showAll="0">
      <items count="11">
        <item x="1"/>
        <item x="2"/>
        <item x="7"/>
        <item x="6"/>
        <item x="3"/>
        <item x="8"/>
        <item x="4"/>
        <item x="0"/>
        <item x="9"/>
        <item x="5"/>
        <item t="default"/>
      </items>
    </pivotField>
    <pivotField compact="0" outline="0" showAll="0">
      <items count="4">
        <item x="1"/>
        <item x="0"/>
        <item x="2"/>
        <item t="default"/>
      </items>
    </pivotField>
    <pivotField compact="0" outline="0" showAll="0"/>
    <pivotField compact="0" outline="0" showAll="0"/>
    <pivotField compact="0" outline="0" showAll="0">
      <items count="5">
        <item x="0"/>
        <item x="1"/>
        <item x="3"/>
        <item x="2"/>
        <item t="default"/>
      </items>
    </pivotField>
    <pivotField compact="0" outline="0" showAll="0">
      <items count="6">
        <item x="0"/>
        <item x="4"/>
        <item x="2"/>
        <item x="1"/>
        <item x="3"/>
        <item t="default"/>
      </items>
    </pivotField>
    <pivotField compact="0" outline="0" showAll="0">
      <items count="4">
        <item x="0"/>
        <item x="1"/>
        <item x="2"/>
        <item t="default"/>
      </items>
    </pivotField>
    <pivotField compact="0" numFmtId="14" outline="0"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dataField="1" compact="0"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7">
        <item sd="0" x="0"/>
        <item sd="0" x="1"/>
        <item sd="0" x="2"/>
        <item sd="0" x="3"/>
        <item sd="0" x="4"/>
        <item sd="0" x="5"/>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5">
        <item sd="0" x="0"/>
        <item sd="0" x="1"/>
        <item sd="0" x="2"/>
        <item sd="0" x="3"/>
        <item t="default"/>
      </items>
    </pivotField>
  </pivotFields>
  <rowFields count="1">
    <field x="5"/>
  </rowFields>
  <rowItems count="11">
    <i>
      <x/>
    </i>
    <i>
      <x v="1"/>
    </i>
    <i>
      <x v="2"/>
    </i>
    <i>
      <x v="3"/>
    </i>
    <i>
      <x v="4"/>
    </i>
    <i>
      <x v="5"/>
    </i>
    <i>
      <x v="6"/>
    </i>
    <i>
      <x v="7"/>
    </i>
    <i>
      <x v="8"/>
    </i>
    <i>
      <x v="9"/>
    </i>
    <i t="grand">
      <x/>
    </i>
  </rowItems>
  <colItems count="1">
    <i/>
  </colItems>
  <dataFields count="1">
    <dataField name="Sum of Total_Amount" fld="13" baseField="0" baseItem="0"/>
  </dataFields>
  <chartFormats count="1">
    <chartFormat chart="2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A539F1C-9263-426B-A6F7-A7FD5D4BE916}" name="PivotTable18"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1">
  <location ref="BA3:BB7" firstHeaderRow="1" firstDataRow="1" firstDataCol="1"/>
  <pivotFields count="20">
    <pivotField compact="0" outline="0" showAll="0">
      <items count="251">
        <item x="96"/>
        <item x="80"/>
        <item x="234"/>
        <item x="27"/>
        <item x="110"/>
        <item x="75"/>
        <item x="55"/>
        <item x="171"/>
        <item x="133"/>
        <item x="201"/>
        <item x="207"/>
        <item x="151"/>
        <item x="236"/>
        <item x="233"/>
        <item x="37"/>
        <item x="230"/>
        <item x="137"/>
        <item x="67"/>
        <item x="237"/>
        <item x="87"/>
        <item x="35"/>
        <item x="188"/>
        <item x="1"/>
        <item x="205"/>
        <item x="53"/>
        <item x="179"/>
        <item x="91"/>
        <item x="166"/>
        <item x="30"/>
        <item x="198"/>
        <item x="94"/>
        <item x="163"/>
        <item x="147"/>
        <item x="128"/>
        <item x="141"/>
        <item x="161"/>
        <item x="97"/>
        <item x="232"/>
        <item x="245"/>
        <item x="25"/>
        <item x="33"/>
        <item x="39"/>
        <item x="3"/>
        <item x="50"/>
        <item x="153"/>
        <item x="169"/>
        <item x="218"/>
        <item x="223"/>
        <item x="16"/>
        <item x="238"/>
        <item x="191"/>
        <item x="61"/>
        <item x="226"/>
        <item x="112"/>
        <item x="123"/>
        <item x="178"/>
        <item x="136"/>
        <item x="98"/>
        <item x="193"/>
        <item x="138"/>
        <item x="51"/>
        <item x="220"/>
        <item x="28"/>
        <item x="249"/>
        <item x="83"/>
        <item x="158"/>
        <item x="13"/>
        <item x="243"/>
        <item x="202"/>
        <item x="62"/>
        <item x="24"/>
        <item x="194"/>
        <item x="146"/>
        <item x="102"/>
        <item x="88"/>
        <item x="143"/>
        <item x="113"/>
        <item x="54"/>
        <item x="131"/>
        <item x="77"/>
        <item x="164"/>
        <item x="160"/>
        <item x="216"/>
        <item x="185"/>
        <item x="125"/>
        <item x="63"/>
        <item x="189"/>
        <item x="47"/>
        <item x="209"/>
        <item x="140"/>
        <item x="181"/>
        <item x="5"/>
        <item x="46"/>
        <item x="154"/>
        <item x="132"/>
        <item x="59"/>
        <item x="69"/>
        <item x="89"/>
        <item x="101"/>
        <item x="104"/>
        <item x="85"/>
        <item x="187"/>
        <item x="248"/>
        <item x="57"/>
        <item x="206"/>
        <item x="192"/>
        <item x="190"/>
        <item x="108"/>
        <item x="139"/>
        <item x="195"/>
        <item x="114"/>
        <item x="106"/>
        <item x="64"/>
        <item x="65"/>
        <item x="48"/>
        <item x="246"/>
        <item x="41"/>
        <item x="211"/>
        <item x="117"/>
        <item x="247"/>
        <item x="44"/>
        <item x="18"/>
        <item x="115"/>
        <item x="235"/>
        <item x="182"/>
        <item x="196"/>
        <item x="58"/>
        <item x="40"/>
        <item x="119"/>
        <item x="32"/>
        <item x="72"/>
        <item x="93"/>
        <item x="155"/>
        <item x="17"/>
        <item x="8"/>
        <item x="66"/>
        <item x="157"/>
        <item x="10"/>
        <item x="2"/>
        <item x="92"/>
        <item x="68"/>
        <item x="105"/>
        <item x="173"/>
        <item x="244"/>
        <item x="149"/>
        <item x="121"/>
        <item x="176"/>
        <item x="150"/>
        <item x="145"/>
        <item x="52"/>
        <item x="217"/>
        <item x="239"/>
        <item x="135"/>
        <item x="49"/>
        <item x="0"/>
        <item x="175"/>
        <item x="79"/>
        <item x="126"/>
        <item x="197"/>
        <item x="148"/>
        <item x="107"/>
        <item x="73"/>
        <item x="168"/>
        <item x="170"/>
        <item x="174"/>
        <item x="203"/>
        <item x="134"/>
        <item x="213"/>
        <item x="70"/>
        <item x="99"/>
        <item x="172"/>
        <item x="142"/>
        <item x="127"/>
        <item x="120"/>
        <item x="228"/>
        <item x="84"/>
        <item x="116"/>
        <item x="199"/>
        <item x="212"/>
        <item x="159"/>
        <item x="118"/>
        <item x="221"/>
        <item x="167"/>
        <item x="56"/>
        <item x="9"/>
        <item x="229"/>
        <item x="208"/>
        <item x="200"/>
        <item x="129"/>
        <item x="130"/>
        <item x="14"/>
        <item x="60"/>
        <item x="6"/>
        <item x="31"/>
        <item x="111"/>
        <item x="210"/>
        <item x="241"/>
        <item x="162"/>
        <item x="231"/>
        <item x="219"/>
        <item x="156"/>
        <item x="38"/>
        <item x="122"/>
        <item x="22"/>
        <item x="86"/>
        <item x="152"/>
        <item x="177"/>
        <item x="42"/>
        <item x="11"/>
        <item x="144"/>
        <item x="109"/>
        <item x="4"/>
        <item x="240"/>
        <item x="214"/>
        <item x="76"/>
        <item x="71"/>
        <item x="81"/>
        <item x="124"/>
        <item x="204"/>
        <item x="45"/>
        <item x="215"/>
        <item x="19"/>
        <item x="183"/>
        <item x="165"/>
        <item x="103"/>
        <item x="225"/>
        <item x="224"/>
        <item x="78"/>
        <item x="222"/>
        <item x="15"/>
        <item x="20"/>
        <item x="34"/>
        <item x="227"/>
        <item x="43"/>
        <item x="26"/>
        <item x="95"/>
        <item x="180"/>
        <item x="186"/>
        <item x="21"/>
        <item x="7"/>
        <item x="29"/>
        <item x="23"/>
        <item x="184"/>
        <item x="74"/>
        <item x="36"/>
        <item x="12"/>
        <item x="90"/>
        <item x="100"/>
        <item x="82"/>
        <item x="242"/>
        <item t="default"/>
      </items>
    </pivotField>
    <pivotField compact="0" numFmtId="14" outline="0"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outline="0" showAll="0">
      <items count="51">
        <item x="49"/>
        <item x="25"/>
        <item x="4"/>
        <item x="31"/>
        <item x="47"/>
        <item x="24"/>
        <item x="35"/>
        <item x="27"/>
        <item x="7"/>
        <item x="15"/>
        <item x="44"/>
        <item x="18"/>
        <item x="1"/>
        <item x="21"/>
        <item x="45"/>
        <item x="39"/>
        <item x="6"/>
        <item x="17"/>
        <item x="29"/>
        <item x="36"/>
        <item x="2"/>
        <item x="9"/>
        <item x="0"/>
        <item x="5"/>
        <item x="14"/>
        <item x="8"/>
        <item x="13"/>
        <item x="32"/>
        <item x="23"/>
        <item x="22"/>
        <item x="26"/>
        <item x="42"/>
        <item x="37"/>
        <item x="41"/>
        <item x="28"/>
        <item x="20"/>
        <item x="48"/>
        <item x="12"/>
        <item x="40"/>
        <item x="30"/>
        <item x="10"/>
        <item x="43"/>
        <item x="11"/>
        <item x="19"/>
        <item x="46"/>
        <item x="3"/>
        <item x="38"/>
        <item x="16"/>
        <item x="34"/>
        <item x="33"/>
        <item t="default"/>
      </items>
    </pivotField>
    <pivotField compact="0" outline="0" showAll="0">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pivotField>
    <pivotField compact="0" outline="0" showAll="0">
      <items count="11">
        <item x="4"/>
        <item x="5"/>
        <item x="3"/>
        <item x="7"/>
        <item x="1"/>
        <item x="9"/>
        <item x="6"/>
        <item x="2"/>
        <item x="0"/>
        <item x="8"/>
        <item t="default"/>
      </items>
    </pivotField>
    <pivotField compact="0" outline="0" showAll="0">
      <items count="11">
        <item x="1"/>
        <item x="2"/>
        <item x="7"/>
        <item x="6"/>
        <item x="3"/>
        <item x="8"/>
        <item x="4"/>
        <item x="0"/>
        <item x="9"/>
        <item x="5"/>
        <item t="default"/>
      </items>
    </pivotField>
    <pivotField compact="0" outline="0" showAll="0">
      <items count="4">
        <item x="1"/>
        <item x="0"/>
        <item x="2"/>
        <item t="default"/>
      </items>
    </pivotField>
    <pivotField dataField="1" compact="0" outline="0" showAll="0"/>
    <pivotField compact="0" outline="0" showAll="0"/>
    <pivotField compact="0" outline="0" showAll="0">
      <items count="5">
        <item x="0"/>
        <item x="1"/>
        <item x="3"/>
        <item x="2"/>
        <item t="default"/>
      </items>
    </pivotField>
    <pivotField compact="0" outline="0" showAll="0">
      <items count="6">
        <item x="0"/>
        <item x="4"/>
        <item x="2"/>
        <item x="1"/>
        <item x="3"/>
        <item t="default"/>
      </items>
    </pivotField>
    <pivotField axis="axisRow" compact="0" outline="0" showAll="0">
      <items count="4">
        <item x="0"/>
        <item x="1"/>
        <item x="2"/>
        <item t="default"/>
      </items>
    </pivotField>
    <pivotField compact="0" numFmtId="14" outline="0"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compact="0"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7">
        <item sd="0" x="0"/>
        <item sd="0" x="1"/>
        <item sd="0" x="2"/>
        <item sd="0" x="3"/>
        <item sd="0" x="4"/>
        <item sd="0" x="5"/>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5">
        <item sd="0" x="0"/>
        <item sd="0" x="1"/>
        <item sd="0" x="2"/>
        <item sd="0" x="3"/>
        <item t="default"/>
      </items>
    </pivotField>
  </pivotFields>
  <rowFields count="1">
    <field x="11"/>
  </rowFields>
  <rowItems count="4">
    <i>
      <x/>
    </i>
    <i>
      <x v="1"/>
    </i>
    <i>
      <x v="2"/>
    </i>
    <i t="grand">
      <x/>
    </i>
  </rowItems>
  <colItems count="1">
    <i/>
  </colItems>
  <dataFields count="1">
    <dataField name="Sum of Quantity" fld="7" baseField="0" baseItem="0"/>
  </dataFields>
  <chartFormats count="4">
    <chartFormat chart="8" format="5" series="1">
      <pivotArea type="data" outline="0" fieldPosition="0">
        <references count="1">
          <reference field="4294967294" count="1" selected="0">
            <x v="0"/>
          </reference>
        </references>
      </pivotArea>
    </chartFormat>
    <chartFormat chart="8" format="6">
      <pivotArea type="data" outline="0" fieldPosition="0">
        <references count="2">
          <reference field="4294967294" count="1" selected="0">
            <x v="0"/>
          </reference>
          <reference field="11" count="1" selected="0">
            <x v="0"/>
          </reference>
        </references>
      </pivotArea>
    </chartFormat>
    <chartFormat chart="8" format="7">
      <pivotArea type="data" outline="0" fieldPosition="0">
        <references count="2">
          <reference field="4294967294" count="1" selected="0">
            <x v="0"/>
          </reference>
          <reference field="11" count="1" selected="0">
            <x v="1"/>
          </reference>
        </references>
      </pivotArea>
    </chartFormat>
    <chartFormat chart="8" format="8">
      <pivotArea type="data" outline="0" fieldPosition="0">
        <references count="2">
          <reference field="4294967294" count="1" selected="0">
            <x v="0"/>
          </reference>
          <reference field="1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29E6000-E3E8-4190-9F01-C4AF485CE73B}" name="PivotTable12"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6">
  <location ref="AI3:AJ54" firstHeaderRow="1" firstDataRow="1" firstDataCol="1"/>
  <pivotFields count="20">
    <pivotField compact="0" outline="0" showAll="0">
      <items count="251">
        <item x="96"/>
        <item x="80"/>
        <item x="234"/>
        <item x="27"/>
        <item x="110"/>
        <item x="75"/>
        <item x="55"/>
        <item x="171"/>
        <item x="133"/>
        <item x="201"/>
        <item x="207"/>
        <item x="151"/>
        <item x="236"/>
        <item x="233"/>
        <item x="37"/>
        <item x="230"/>
        <item x="137"/>
        <item x="67"/>
        <item x="237"/>
        <item x="87"/>
        <item x="35"/>
        <item x="188"/>
        <item x="1"/>
        <item x="205"/>
        <item x="53"/>
        <item x="179"/>
        <item x="91"/>
        <item x="166"/>
        <item x="30"/>
        <item x="198"/>
        <item x="94"/>
        <item x="163"/>
        <item x="147"/>
        <item x="128"/>
        <item x="141"/>
        <item x="161"/>
        <item x="97"/>
        <item x="232"/>
        <item x="245"/>
        <item x="25"/>
        <item x="33"/>
        <item x="39"/>
        <item x="3"/>
        <item x="50"/>
        <item x="153"/>
        <item x="169"/>
        <item x="218"/>
        <item x="223"/>
        <item x="16"/>
        <item x="238"/>
        <item x="191"/>
        <item x="61"/>
        <item x="226"/>
        <item x="112"/>
        <item x="123"/>
        <item x="178"/>
        <item x="136"/>
        <item x="98"/>
        <item x="193"/>
        <item x="138"/>
        <item x="51"/>
        <item x="220"/>
        <item x="28"/>
        <item x="249"/>
        <item x="83"/>
        <item x="158"/>
        <item x="13"/>
        <item x="243"/>
        <item x="202"/>
        <item x="62"/>
        <item x="24"/>
        <item x="194"/>
        <item x="146"/>
        <item x="102"/>
        <item x="88"/>
        <item x="143"/>
        <item x="113"/>
        <item x="54"/>
        <item x="131"/>
        <item x="77"/>
        <item x="164"/>
        <item x="160"/>
        <item x="216"/>
        <item x="185"/>
        <item x="125"/>
        <item x="63"/>
        <item x="189"/>
        <item x="47"/>
        <item x="209"/>
        <item x="140"/>
        <item x="181"/>
        <item x="5"/>
        <item x="46"/>
        <item x="154"/>
        <item x="132"/>
        <item x="59"/>
        <item x="69"/>
        <item x="89"/>
        <item x="101"/>
        <item x="104"/>
        <item x="85"/>
        <item x="187"/>
        <item x="248"/>
        <item x="57"/>
        <item x="206"/>
        <item x="192"/>
        <item x="190"/>
        <item x="108"/>
        <item x="139"/>
        <item x="195"/>
        <item x="114"/>
        <item x="106"/>
        <item x="64"/>
        <item x="65"/>
        <item x="48"/>
        <item x="246"/>
        <item x="41"/>
        <item x="211"/>
        <item x="117"/>
        <item x="247"/>
        <item x="44"/>
        <item x="18"/>
        <item x="115"/>
        <item x="235"/>
        <item x="182"/>
        <item x="196"/>
        <item x="58"/>
        <item x="40"/>
        <item x="119"/>
        <item x="32"/>
        <item x="72"/>
        <item x="93"/>
        <item x="155"/>
        <item x="17"/>
        <item x="8"/>
        <item x="66"/>
        <item x="157"/>
        <item x="10"/>
        <item x="2"/>
        <item x="92"/>
        <item x="68"/>
        <item x="105"/>
        <item x="173"/>
        <item x="244"/>
        <item x="149"/>
        <item x="121"/>
        <item x="176"/>
        <item x="150"/>
        <item x="145"/>
        <item x="52"/>
        <item x="217"/>
        <item x="239"/>
        <item x="135"/>
        <item x="49"/>
        <item x="0"/>
        <item x="175"/>
        <item x="79"/>
        <item x="126"/>
        <item x="197"/>
        <item x="148"/>
        <item x="107"/>
        <item x="73"/>
        <item x="168"/>
        <item x="170"/>
        <item x="174"/>
        <item x="203"/>
        <item x="134"/>
        <item x="213"/>
        <item x="70"/>
        <item x="99"/>
        <item x="172"/>
        <item x="142"/>
        <item x="127"/>
        <item x="120"/>
        <item x="228"/>
        <item x="84"/>
        <item x="116"/>
        <item x="199"/>
        <item x="212"/>
        <item x="159"/>
        <item x="118"/>
        <item x="221"/>
        <item x="167"/>
        <item x="56"/>
        <item x="9"/>
        <item x="229"/>
        <item x="208"/>
        <item x="200"/>
        <item x="129"/>
        <item x="130"/>
        <item x="14"/>
        <item x="60"/>
        <item x="6"/>
        <item x="31"/>
        <item x="111"/>
        <item x="210"/>
        <item x="241"/>
        <item x="162"/>
        <item x="231"/>
        <item x="219"/>
        <item x="156"/>
        <item x="38"/>
        <item x="122"/>
        <item x="22"/>
        <item x="86"/>
        <item x="152"/>
        <item x="177"/>
        <item x="42"/>
        <item x="11"/>
        <item x="144"/>
        <item x="109"/>
        <item x="4"/>
        <item x="240"/>
        <item x="214"/>
        <item x="76"/>
        <item x="71"/>
        <item x="81"/>
        <item x="124"/>
        <item x="204"/>
        <item x="45"/>
        <item x="215"/>
        <item x="19"/>
        <item x="183"/>
        <item x="165"/>
        <item x="103"/>
        <item x="225"/>
        <item x="224"/>
        <item x="78"/>
        <item x="222"/>
        <item x="15"/>
        <item x="20"/>
        <item x="34"/>
        <item x="227"/>
        <item x="43"/>
        <item x="26"/>
        <item x="95"/>
        <item x="180"/>
        <item x="186"/>
        <item x="21"/>
        <item x="7"/>
        <item x="29"/>
        <item x="23"/>
        <item x="184"/>
        <item x="74"/>
        <item x="36"/>
        <item x="12"/>
        <item x="90"/>
        <item x="100"/>
        <item x="82"/>
        <item x="242"/>
        <item t="default"/>
      </items>
    </pivotField>
    <pivotField compact="0" numFmtId="14" outline="0"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outline="0" showAll="0">
      <items count="51">
        <item x="49"/>
        <item x="25"/>
        <item x="4"/>
        <item x="31"/>
        <item x="47"/>
        <item x="24"/>
        <item x="35"/>
        <item x="27"/>
        <item x="7"/>
        <item x="15"/>
        <item x="44"/>
        <item x="18"/>
        <item x="1"/>
        <item x="21"/>
        <item x="45"/>
        <item x="39"/>
        <item x="6"/>
        <item x="17"/>
        <item x="29"/>
        <item x="36"/>
        <item x="2"/>
        <item x="9"/>
        <item x="0"/>
        <item x="5"/>
        <item x="14"/>
        <item x="8"/>
        <item x="13"/>
        <item x="32"/>
        <item x="23"/>
        <item x="22"/>
        <item x="26"/>
        <item x="42"/>
        <item x="37"/>
        <item x="41"/>
        <item x="28"/>
        <item x="20"/>
        <item x="48"/>
        <item x="12"/>
        <item x="40"/>
        <item x="30"/>
        <item x="10"/>
        <item x="43"/>
        <item x="11"/>
        <item x="19"/>
        <item x="46"/>
        <item x="3"/>
        <item x="38"/>
        <item x="16"/>
        <item x="34"/>
        <item x="33"/>
        <item t="default"/>
      </items>
    </pivotField>
    <pivotField axis="axisRow" compact="0" outline="0" showAll="0">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pivotField>
    <pivotField compact="0" outline="0" showAll="0">
      <items count="11">
        <item x="4"/>
        <item x="5"/>
        <item x="3"/>
        <item x="7"/>
        <item x="1"/>
        <item x="9"/>
        <item x="6"/>
        <item x="2"/>
        <item x="0"/>
        <item x="8"/>
        <item t="default"/>
      </items>
    </pivotField>
    <pivotField compact="0" outline="0" showAll="0">
      <items count="11">
        <item x="1"/>
        <item x="2"/>
        <item x="7"/>
        <item x="6"/>
        <item x="3"/>
        <item x="8"/>
        <item x="4"/>
        <item x="0"/>
        <item x="9"/>
        <item x="5"/>
        <item t="default"/>
      </items>
    </pivotField>
    <pivotField compact="0" outline="0" showAll="0">
      <items count="4">
        <item x="1"/>
        <item x="0"/>
        <item x="2"/>
        <item t="default"/>
      </items>
    </pivotField>
    <pivotField compact="0" outline="0" showAll="0"/>
    <pivotField compact="0" outline="0" showAll="0"/>
    <pivotField compact="0" outline="0" showAll="0">
      <items count="5">
        <item x="0"/>
        <item x="1"/>
        <item x="3"/>
        <item x="2"/>
        <item t="default"/>
      </items>
    </pivotField>
    <pivotField compact="0" outline="0" showAll="0">
      <items count="6">
        <item x="0"/>
        <item x="4"/>
        <item x="2"/>
        <item x="1"/>
        <item x="3"/>
        <item t="default"/>
      </items>
    </pivotField>
    <pivotField compact="0" outline="0" showAll="0">
      <items count="4">
        <item x="0"/>
        <item x="1"/>
        <item x="2"/>
        <item t="default"/>
      </items>
    </pivotField>
    <pivotField compact="0" numFmtId="14" outline="0"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dataField="1" compact="0"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7">
        <item sd="0" x="0"/>
        <item sd="0" x="1"/>
        <item sd="0" x="2"/>
        <item sd="0" x="3"/>
        <item sd="0" x="4"/>
        <item sd="0" x="5"/>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5">
        <item sd="0" x="0"/>
        <item sd="0" x="1"/>
        <item sd="0" x="2"/>
        <item sd="0" x="3"/>
        <item t="default"/>
      </items>
    </pivotField>
  </pivotFields>
  <rowFields count="1">
    <field x="3"/>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Items count="1">
    <i/>
  </colItems>
  <dataFields count="1">
    <dataField name="Sum of Total_Amount" fld="13" baseField="0" baseItem="0"/>
  </dataFields>
  <chartFormats count="1">
    <chartFormat chart="1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A76CBF2-7D4B-4618-90C8-2D3D8450AD0D}" name="PivotTable17"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9">
  <location ref="AX3:AY9" firstHeaderRow="1" firstDataRow="1" firstDataCol="1"/>
  <pivotFields count="20">
    <pivotField compact="0" outline="0" showAll="0">
      <items count="251">
        <item x="96"/>
        <item x="80"/>
        <item x="234"/>
        <item x="27"/>
        <item x="110"/>
        <item x="75"/>
        <item x="55"/>
        <item x="171"/>
        <item x="133"/>
        <item x="201"/>
        <item x="207"/>
        <item x="151"/>
        <item x="236"/>
        <item x="233"/>
        <item x="37"/>
        <item x="230"/>
        <item x="137"/>
        <item x="67"/>
        <item x="237"/>
        <item x="87"/>
        <item x="35"/>
        <item x="188"/>
        <item x="1"/>
        <item x="205"/>
        <item x="53"/>
        <item x="179"/>
        <item x="91"/>
        <item x="166"/>
        <item x="30"/>
        <item x="198"/>
        <item x="94"/>
        <item x="163"/>
        <item x="147"/>
        <item x="128"/>
        <item x="141"/>
        <item x="161"/>
        <item x="97"/>
        <item x="232"/>
        <item x="245"/>
        <item x="25"/>
        <item x="33"/>
        <item x="39"/>
        <item x="3"/>
        <item x="50"/>
        <item x="153"/>
        <item x="169"/>
        <item x="218"/>
        <item x="223"/>
        <item x="16"/>
        <item x="238"/>
        <item x="191"/>
        <item x="61"/>
        <item x="226"/>
        <item x="112"/>
        <item x="123"/>
        <item x="178"/>
        <item x="136"/>
        <item x="98"/>
        <item x="193"/>
        <item x="138"/>
        <item x="51"/>
        <item x="220"/>
        <item x="28"/>
        <item x="249"/>
        <item x="83"/>
        <item x="158"/>
        <item x="13"/>
        <item x="243"/>
        <item x="202"/>
        <item x="62"/>
        <item x="24"/>
        <item x="194"/>
        <item x="146"/>
        <item x="102"/>
        <item x="88"/>
        <item x="143"/>
        <item x="113"/>
        <item x="54"/>
        <item x="131"/>
        <item x="77"/>
        <item x="164"/>
        <item x="160"/>
        <item x="216"/>
        <item x="185"/>
        <item x="125"/>
        <item x="63"/>
        <item x="189"/>
        <item x="47"/>
        <item x="209"/>
        <item x="140"/>
        <item x="181"/>
        <item x="5"/>
        <item x="46"/>
        <item x="154"/>
        <item x="132"/>
        <item x="59"/>
        <item x="69"/>
        <item x="89"/>
        <item x="101"/>
        <item x="104"/>
        <item x="85"/>
        <item x="187"/>
        <item x="248"/>
        <item x="57"/>
        <item x="206"/>
        <item x="192"/>
        <item x="190"/>
        <item x="108"/>
        <item x="139"/>
        <item x="195"/>
        <item x="114"/>
        <item x="106"/>
        <item x="64"/>
        <item x="65"/>
        <item x="48"/>
        <item x="246"/>
        <item x="41"/>
        <item x="211"/>
        <item x="117"/>
        <item x="247"/>
        <item x="44"/>
        <item x="18"/>
        <item x="115"/>
        <item x="235"/>
        <item x="182"/>
        <item x="196"/>
        <item x="58"/>
        <item x="40"/>
        <item x="119"/>
        <item x="32"/>
        <item x="72"/>
        <item x="93"/>
        <item x="155"/>
        <item x="17"/>
        <item x="8"/>
        <item x="66"/>
        <item x="157"/>
        <item x="10"/>
        <item x="2"/>
        <item x="92"/>
        <item x="68"/>
        <item x="105"/>
        <item x="173"/>
        <item x="244"/>
        <item x="149"/>
        <item x="121"/>
        <item x="176"/>
        <item x="150"/>
        <item x="145"/>
        <item x="52"/>
        <item x="217"/>
        <item x="239"/>
        <item x="135"/>
        <item x="49"/>
        <item x="0"/>
        <item x="175"/>
        <item x="79"/>
        <item x="126"/>
        <item x="197"/>
        <item x="148"/>
        <item x="107"/>
        <item x="73"/>
        <item x="168"/>
        <item x="170"/>
        <item x="174"/>
        <item x="203"/>
        <item x="134"/>
        <item x="213"/>
        <item x="70"/>
        <item x="99"/>
        <item x="172"/>
        <item x="142"/>
        <item x="127"/>
        <item x="120"/>
        <item x="228"/>
        <item x="84"/>
        <item x="116"/>
        <item x="199"/>
        <item x="212"/>
        <item x="159"/>
        <item x="118"/>
        <item x="221"/>
        <item x="167"/>
        <item x="56"/>
        <item x="9"/>
        <item x="229"/>
        <item x="208"/>
        <item x="200"/>
        <item x="129"/>
        <item x="130"/>
        <item x="14"/>
        <item x="60"/>
        <item x="6"/>
        <item x="31"/>
        <item x="111"/>
        <item x="210"/>
        <item x="241"/>
        <item x="162"/>
        <item x="231"/>
        <item x="219"/>
        <item x="156"/>
        <item x="38"/>
        <item x="122"/>
        <item x="22"/>
        <item x="86"/>
        <item x="152"/>
        <item x="177"/>
        <item x="42"/>
        <item x="11"/>
        <item x="144"/>
        <item x="109"/>
        <item x="4"/>
        <item x="240"/>
        <item x="214"/>
        <item x="76"/>
        <item x="71"/>
        <item x="81"/>
        <item x="124"/>
        <item x="204"/>
        <item x="45"/>
        <item x="215"/>
        <item x="19"/>
        <item x="183"/>
        <item x="165"/>
        <item x="103"/>
        <item x="225"/>
        <item x="224"/>
        <item x="78"/>
        <item x="222"/>
        <item x="15"/>
        <item x="20"/>
        <item x="34"/>
        <item x="227"/>
        <item x="43"/>
        <item x="26"/>
        <item x="95"/>
        <item x="180"/>
        <item x="186"/>
        <item x="21"/>
        <item x="7"/>
        <item x="29"/>
        <item x="23"/>
        <item x="184"/>
        <item x="74"/>
        <item x="36"/>
        <item x="12"/>
        <item x="90"/>
        <item x="100"/>
        <item x="82"/>
        <item x="242"/>
        <item t="default"/>
      </items>
    </pivotField>
    <pivotField compact="0" numFmtId="14" outline="0"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outline="0" showAll="0">
      <items count="51">
        <item x="49"/>
        <item x="25"/>
        <item x="4"/>
        <item x="31"/>
        <item x="47"/>
        <item x="24"/>
        <item x="35"/>
        <item x="27"/>
        <item x="7"/>
        <item x="15"/>
        <item x="44"/>
        <item x="18"/>
        <item x="1"/>
        <item x="21"/>
        <item x="45"/>
        <item x="39"/>
        <item x="6"/>
        <item x="17"/>
        <item x="29"/>
        <item x="36"/>
        <item x="2"/>
        <item x="9"/>
        <item x="0"/>
        <item x="5"/>
        <item x="14"/>
        <item x="8"/>
        <item x="13"/>
        <item x="32"/>
        <item x="23"/>
        <item x="22"/>
        <item x="26"/>
        <item x="42"/>
        <item x="37"/>
        <item x="41"/>
        <item x="28"/>
        <item x="20"/>
        <item x="48"/>
        <item x="12"/>
        <item x="40"/>
        <item x="30"/>
        <item x="10"/>
        <item x="43"/>
        <item x="11"/>
        <item x="19"/>
        <item x="46"/>
        <item x="3"/>
        <item x="38"/>
        <item x="16"/>
        <item x="34"/>
        <item x="33"/>
        <item t="default"/>
      </items>
    </pivotField>
    <pivotField compact="0" outline="0" showAll="0">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pivotField>
    <pivotField compact="0" outline="0" showAll="0">
      <items count="11">
        <item x="4"/>
        <item x="5"/>
        <item x="3"/>
        <item x="7"/>
        <item x="1"/>
        <item x="9"/>
        <item x="6"/>
        <item x="2"/>
        <item x="0"/>
        <item x="8"/>
        <item t="default"/>
      </items>
    </pivotField>
    <pivotField compact="0" outline="0" showAll="0">
      <items count="11">
        <item x="1"/>
        <item x="2"/>
        <item x="7"/>
        <item x="6"/>
        <item x="3"/>
        <item x="8"/>
        <item x="4"/>
        <item x="0"/>
        <item x="9"/>
        <item x="5"/>
        <item t="default"/>
      </items>
    </pivotField>
    <pivotField compact="0" outline="0" showAll="0">
      <items count="4">
        <item x="1"/>
        <item x="0"/>
        <item x="2"/>
        <item t="default"/>
      </items>
    </pivotField>
    <pivotField dataField="1" compact="0" outline="0" showAll="0"/>
    <pivotField compact="0" outline="0" showAll="0"/>
    <pivotField compact="0" outline="0" showAll="0">
      <items count="5">
        <item x="0"/>
        <item x="1"/>
        <item x="3"/>
        <item x="2"/>
        <item t="default"/>
      </items>
    </pivotField>
    <pivotField axis="axisRow" compact="0" outline="0" showAll="0">
      <items count="6">
        <item x="0"/>
        <item x="4"/>
        <item x="2"/>
        <item x="1"/>
        <item x="3"/>
        <item t="default"/>
      </items>
    </pivotField>
    <pivotField compact="0" outline="0" showAll="0">
      <items count="4">
        <item x="0"/>
        <item x="1"/>
        <item x="2"/>
        <item t="default"/>
      </items>
    </pivotField>
    <pivotField compact="0" numFmtId="14" outline="0"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compact="0"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7">
        <item sd="0" x="0"/>
        <item sd="0" x="1"/>
        <item sd="0" x="2"/>
        <item sd="0" x="3"/>
        <item sd="0" x="4"/>
        <item sd="0" x="5"/>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5">
        <item sd="0" x="0"/>
        <item sd="0" x="1"/>
        <item sd="0" x="2"/>
        <item sd="0" x="3"/>
        <item t="default"/>
      </items>
    </pivotField>
  </pivotFields>
  <rowFields count="1">
    <field x="10"/>
  </rowFields>
  <rowItems count="6">
    <i>
      <x/>
    </i>
    <i>
      <x v="1"/>
    </i>
    <i>
      <x v="2"/>
    </i>
    <i>
      <x v="3"/>
    </i>
    <i>
      <x v="4"/>
    </i>
    <i t="grand">
      <x/>
    </i>
  </rowItems>
  <colItems count="1">
    <i/>
  </colItems>
  <dataFields count="1">
    <dataField name="Sum of Quantity" fld="7" baseField="0" baseItem="0"/>
  </dataFields>
  <chartFormats count="1">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287F024-FAF9-445B-8D07-C4F7DBA5E0C5}" name="PivotTable23"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22">
  <location ref="BM3:BN7" firstHeaderRow="1" firstDataRow="1" firstDataCol="1"/>
  <pivotFields count="20">
    <pivotField compact="0" outline="0" showAll="0">
      <items count="251">
        <item x="96"/>
        <item x="80"/>
        <item x="234"/>
        <item x="27"/>
        <item x="110"/>
        <item x="75"/>
        <item x="55"/>
        <item x="171"/>
        <item x="133"/>
        <item x="201"/>
        <item x="207"/>
        <item x="151"/>
        <item x="236"/>
        <item x="233"/>
        <item x="37"/>
        <item x="230"/>
        <item x="137"/>
        <item x="67"/>
        <item x="237"/>
        <item x="87"/>
        <item x="35"/>
        <item x="188"/>
        <item x="1"/>
        <item x="205"/>
        <item x="53"/>
        <item x="179"/>
        <item x="91"/>
        <item x="166"/>
        <item x="30"/>
        <item x="198"/>
        <item x="94"/>
        <item x="163"/>
        <item x="147"/>
        <item x="128"/>
        <item x="141"/>
        <item x="161"/>
        <item x="97"/>
        <item x="232"/>
        <item x="245"/>
        <item x="25"/>
        <item x="33"/>
        <item x="39"/>
        <item x="3"/>
        <item x="50"/>
        <item x="153"/>
        <item x="169"/>
        <item x="218"/>
        <item x="223"/>
        <item x="16"/>
        <item x="238"/>
        <item x="191"/>
        <item x="61"/>
        <item x="226"/>
        <item x="112"/>
        <item x="123"/>
        <item x="178"/>
        <item x="136"/>
        <item x="98"/>
        <item x="193"/>
        <item x="138"/>
        <item x="51"/>
        <item x="220"/>
        <item x="28"/>
        <item x="249"/>
        <item x="83"/>
        <item x="158"/>
        <item x="13"/>
        <item x="243"/>
        <item x="202"/>
        <item x="62"/>
        <item x="24"/>
        <item x="194"/>
        <item x="146"/>
        <item x="102"/>
        <item x="88"/>
        <item x="143"/>
        <item x="113"/>
        <item x="54"/>
        <item x="131"/>
        <item x="77"/>
        <item x="164"/>
        <item x="160"/>
        <item x="216"/>
        <item x="185"/>
        <item x="125"/>
        <item x="63"/>
        <item x="189"/>
        <item x="47"/>
        <item x="209"/>
        <item x="140"/>
        <item x="181"/>
        <item x="5"/>
        <item x="46"/>
        <item x="154"/>
        <item x="132"/>
        <item x="59"/>
        <item x="69"/>
        <item x="89"/>
        <item x="101"/>
        <item x="104"/>
        <item x="85"/>
        <item x="187"/>
        <item x="248"/>
        <item x="57"/>
        <item x="206"/>
        <item x="192"/>
        <item x="190"/>
        <item x="108"/>
        <item x="139"/>
        <item x="195"/>
        <item x="114"/>
        <item x="106"/>
        <item x="64"/>
        <item x="65"/>
        <item x="48"/>
        <item x="246"/>
        <item x="41"/>
        <item x="211"/>
        <item x="117"/>
        <item x="247"/>
        <item x="44"/>
        <item x="18"/>
        <item x="115"/>
        <item x="235"/>
        <item x="182"/>
        <item x="196"/>
        <item x="58"/>
        <item x="40"/>
        <item x="119"/>
        <item x="32"/>
        <item x="72"/>
        <item x="93"/>
        <item x="155"/>
        <item x="17"/>
        <item x="8"/>
        <item x="66"/>
        <item x="157"/>
        <item x="10"/>
        <item x="2"/>
        <item x="92"/>
        <item x="68"/>
        <item x="105"/>
        <item x="173"/>
        <item x="244"/>
        <item x="149"/>
        <item x="121"/>
        <item x="176"/>
        <item x="150"/>
        <item x="145"/>
        <item x="52"/>
        <item x="217"/>
        <item x="239"/>
        <item x="135"/>
        <item x="49"/>
        <item x="0"/>
        <item x="175"/>
        <item x="79"/>
        <item x="126"/>
        <item x="197"/>
        <item x="148"/>
        <item x="107"/>
        <item x="73"/>
        <item x="168"/>
        <item x="170"/>
        <item x="174"/>
        <item x="203"/>
        <item x="134"/>
        <item x="213"/>
        <item x="70"/>
        <item x="99"/>
        <item x="172"/>
        <item x="142"/>
        <item x="127"/>
        <item x="120"/>
        <item x="228"/>
        <item x="84"/>
        <item x="116"/>
        <item x="199"/>
        <item x="212"/>
        <item x="159"/>
        <item x="118"/>
        <item x="221"/>
        <item x="167"/>
        <item x="56"/>
        <item x="9"/>
        <item x="229"/>
        <item x="208"/>
        <item x="200"/>
        <item x="129"/>
        <item x="130"/>
        <item x="14"/>
        <item x="60"/>
        <item x="6"/>
        <item x="31"/>
        <item x="111"/>
        <item x="210"/>
        <item x="241"/>
        <item x="162"/>
        <item x="231"/>
        <item x="219"/>
        <item x="156"/>
        <item x="38"/>
        <item x="122"/>
        <item x="22"/>
        <item x="86"/>
        <item x="152"/>
        <item x="177"/>
        <item x="42"/>
        <item x="11"/>
        <item x="144"/>
        <item x="109"/>
        <item x="4"/>
        <item x="240"/>
        <item x="214"/>
        <item x="76"/>
        <item x="71"/>
        <item x="81"/>
        <item x="124"/>
        <item x="204"/>
        <item x="45"/>
        <item x="215"/>
        <item x="19"/>
        <item x="183"/>
        <item x="165"/>
        <item x="103"/>
        <item x="225"/>
        <item x="224"/>
        <item x="78"/>
        <item x="222"/>
        <item x="15"/>
        <item x="20"/>
        <item x="34"/>
        <item x="227"/>
        <item x="43"/>
        <item x="26"/>
        <item x="95"/>
        <item x="180"/>
        <item x="186"/>
        <item x="21"/>
        <item x="7"/>
        <item x="29"/>
        <item x="23"/>
        <item x="184"/>
        <item x="74"/>
        <item x="36"/>
        <item x="12"/>
        <item x="90"/>
        <item x="100"/>
        <item x="82"/>
        <item x="242"/>
        <item t="default"/>
      </items>
    </pivotField>
    <pivotField compact="0" numFmtId="14" outline="0"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outline="0" showAll="0">
      <items count="51">
        <item x="49"/>
        <item x="25"/>
        <item x="4"/>
        <item x="31"/>
        <item x="47"/>
        <item x="24"/>
        <item x="35"/>
        <item x="27"/>
        <item x="7"/>
        <item x="15"/>
        <item x="44"/>
        <item x="18"/>
        <item x="1"/>
        <item x="21"/>
        <item x="45"/>
        <item x="39"/>
        <item x="6"/>
        <item x="17"/>
        <item x="29"/>
        <item x="36"/>
        <item x="2"/>
        <item x="9"/>
        <item x="0"/>
        <item x="5"/>
        <item x="14"/>
        <item x="8"/>
        <item x="13"/>
        <item x="32"/>
        <item x="23"/>
        <item x="22"/>
        <item x="26"/>
        <item x="42"/>
        <item x="37"/>
        <item x="41"/>
        <item x="28"/>
        <item x="20"/>
        <item x="48"/>
        <item x="12"/>
        <item x="40"/>
        <item x="30"/>
        <item x="10"/>
        <item x="43"/>
        <item x="11"/>
        <item x="19"/>
        <item x="46"/>
        <item x="3"/>
        <item x="38"/>
        <item x="16"/>
        <item x="34"/>
        <item x="33"/>
        <item t="default"/>
      </items>
    </pivotField>
    <pivotField compact="0" outline="0" showAll="0">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pivotField>
    <pivotField compact="0" outline="0" showAll="0">
      <items count="11">
        <item x="4"/>
        <item x="5"/>
        <item x="3"/>
        <item x="7"/>
        <item x="1"/>
        <item x="9"/>
        <item x="6"/>
        <item x="2"/>
        <item x="0"/>
        <item x="8"/>
        <item t="default"/>
      </items>
    </pivotField>
    <pivotField compact="0" outline="0" showAll="0">
      <items count="11">
        <item x="1"/>
        <item x="2"/>
        <item x="7"/>
        <item x="6"/>
        <item x="3"/>
        <item x="8"/>
        <item x="4"/>
        <item x="0"/>
        <item x="9"/>
        <item x="5"/>
        <item t="default"/>
      </items>
    </pivotField>
    <pivotField compact="0" outline="0" showAll="0">
      <items count="4">
        <item x="1"/>
        <item x="0"/>
        <item x="2"/>
        <item t="default"/>
      </items>
    </pivotField>
    <pivotField compact="0" outline="0" showAll="0"/>
    <pivotField compact="0" outline="0" showAll="0"/>
    <pivotField compact="0" outline="0" showAll="0">
      <items count="5">
        <item x="0"/>
        <item x="1"/>
        <item x="3"/>
        <item x="2"/>
        <item t="default"/>
      </items>
    </pivotField>
    <pivotField compact="0" outline="0" showAll="0">
      <items count="6">
        <item x="0"/>
        <item x="4"/>
        <item x="2"/>
        <item x="1"/>
        <item x="3"/>
        <item t="default"/>
      </items>
    </pivotField>
    <pivotField axis="axisRow" compact="0" outline="0" showAll="0">
      <items count="4">
        <item x="0"/>
        <item x="1"/>
        <item x="2"/>
        <item t="default"/>
      </items>
    </pivotField>
    <pivotField compact="0" numFmtId="14" outline="0"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dataField="1" compact="0"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7">
        <item sd="0" x="0"/>
        <item sd="0" x="1"/>
        <item sd="0" x="2"/>
        <item sd="0" x="3"/>
        <item sd="0" x="4"/>
        <item sd="0" x="5"/>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5">
        <item sd="0" x="0"/>
        <item sd="0" x="1"/>
        <item sd="0" x="2"/>
        <item sd="0" x="3"/>
        <item t="default"/>
      </items>
    </pivotField>
  </pivotFields>
  <rowFields count="1">
    <field x="11"/>
  </rowFields>
  <rowItems count="4">
    <i>
      <x/>
    </i>
    <i>
      <x v="1"/>
    </i>
    <i>
      <x v="2"/>
    </i>
    <i t="grand">
      <x/>
    </i>
  </rowItems>
  <colItems count="1">
    <i/>
  </colItems>
  <dataFields count="1">
    <dataField name="Sum of Total_Amount" fld="13" baseField="0" baseItem="0"/>
  </dataFields>
  <chartFormats count="4">
    <chartFormat chart="20" format="13" series="1">
      <pivotArea type="data" outline="0" fieldPosition="0">
        <references count="1">
          <reference field="4294967294" count="1" selected="0">
            <x v="0"/>
          </reference>
        </references>
      </pivotArea>
    </chartFormat>
    <chartFormat chart="20" format="14">
      <pivotArea type="data" outline="0" fieldPosition="0">
        <references count="2">
          <reference field="4294967294" count="1" selected="0">
            <x v="0"/>
          </reference>
          <reference field="11" count="1" selected="0">
            <x v="0"/>
          </reference>
        </references>
      </pivotArea>
    </chartFormat>
    <chartFormat chart="20" format="15">
      <pivotArea type="data" outline="0" fieldPosition="0">
        <references count="2">
          <reference field="4294967294" count="1" selected="0">
            <x v="0"/>
          </reference>
          <reference field="11" count="1" selected="0">
            <x v="1"/>
          </reference>
        </references>
      </pivotArea>
    </chartFormat>
    <chartFormat chart="20" format="16">
      <pivotArea type="data" outline="0" fieldPosition="0">
        <references count="2">
          <reference field="4294967294" count="1" selected="0">
            <x v="0"/>
          </reference>
          <reference field="1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1C775FA-8145-4130-8E2C-8B9221C8FA88}" name="PivotTable1"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5">
  <location ref="A3:B9" firstHeaderRow="1" firstDataRow="1" firstDataCol="1"/>
  <pivotFields count="20">
    <pivotField compact="0" outline="0" showAll="0"/>
    <pivotField compact="0" numFmtId="14" outline="0"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outline="0" showAll="0">
      <items count="51">
        <item x="49"/>
        <item x="25"/>
        <item x="4"/>
        <item x="31"/>
        <item x="47"/>
        <item x="24"/>
        <item x="35"/>
        <item x="27"/>
        <item x="7"/>
        <item x="15"/>
        <item x="44"/>
        <item x="18"/>
        <item x="1"/>
        <item x="21"/>
        <item x="45"/>
        <item x="39"/>
        <item x="6"/>
        <item x="17"/>
        <item x="29"/>
        <item x="36"/>
        <item x="2"/>
        <item x="9"/>
        <item x="0"/>
        <item x="5"/>
        <item x="14"/>
        <item x="8"/>
        <item x="13"/>
        <item x="32"/>
        <item x="23"/>
        <item x="22"/>
        <item x="26"/>
        <item x="42"/>
        <item x="37"/>
        <item x="41"/>
        <item x="28"/>
        <item x="20"/>
        <item x="48"/>
        <item x="12"/>
        <item x="40"/>
        <item x="30"/>
        <item x="10"/>
        <item x="43"/>
        <item x="11"/>
        <item x="19"/>
        <item x="46"/>
        <item x="3"/>
        <item x="38"/>
        <item x="16"/>
        <item x="34"/>
        <item x="33"/>
        <item t="default"/>
      </items>
    </pivotField>
    <pivotField compact="0" outline="0" showAll="0">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pivotField>
    <pivotField compact="0" outline="0" showAll="0">
      <items count="11">
        <item x="4"/>
        <item x="5"/>
        <item x="3"/>
        <item x="7"/>
        <item x="1"/>
        <item x="9"/>
        <item x="6"/>
        <item x="2"/>
        <item x="0"/>
        <item x="8"/>
        <item t="default"/>
      </items>
    </pivotField>
    <pivotField compact="0" outline="0" showAll="0">
      <items count="11">
        <item x="1"/>
        <item x="2"/>
        <item x="7"/>
        <item x="6"/>
        <item x="3"/>
        <item x="8"/>
        <item x="4"/>
        <item x="0"/>
        <item x="9"/>
        <item x="5"/>
        <item t="default"/>
      </items>
    </pivotField>
    <pivotField compact="0" outline="0" showAll="0">
      <items count="4">
        <item x="1"/>
        <item x="0"/>
        <item x="2"/>
        <item t="default"/>
      </items>
    </pivotField>
    <pivotField compact="0" outline="0" showAll="0"/>
    <pivotField compact="0" outline="0" showAll="0"/>
    <pivotField compact="0" outline="0" showAll="0">
      <items count="5">
        <item x="0"/>
        <item x="1"/>
        <item x="3"/>
        <item x="2"/>
        <item t="default"/>
      </items>
    </pivotField>
    <pivotField axis="axisRow" compact="0" outline="0" showAll="0">
      <items count="6">
        <item x="0"/>
        <item x="4"/>
        <item x="2"/>
        <item x="1"/>
        <item x="3"/>
        <item t="default"/>
      </items>
    </pivotField>
    <pivotField compact="0" outline="0" showAll="0">
      <items count="4">
        <item x="0"/>
        <item x="1"/>
        <item x="2"/>
        <item t="default"/>
      </items>
    </pivotField>
    <pivotField compact="0" numFmtId="14" outline="0"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dataField="1" compact="0"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7">
        <item sd="0" x="0"/>
        <item sd="0" x="1"/>
        <item sd="0" x="2"/>
        <item sd="0" x="3"/>
        <item sd="0" x="4"/>
        <item sd="0" x="5"/>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5">
        <item x="0"/>
        <item x="1"/>
        <item x="2"/>
        <item x="3"/>
        <item t="default"/>
      </items>
    </pivotField>
  </pivotFields>
  <rowFields count="1">
    <field x="10"/>
  </rowFields>
  <rowItems count="6">
    <i>
      <x/>
    </i>
    <i>
      <x v="1"/>
    </i>
    <i>
      <x v="2"/>
    </i>
    <i>
      <x v="3"/>
    </i>
    <i>
      <x v="4"/>
    </i>
    <i t="grand">
      <x/>
    </i>
  </rowItems>
  <colItems count="1">
    <i/>
  </colItems>
  <dataFields count="1">
    <dataField name="Sum of Total_Amount" fld="13" baseField="0" baseItem="0"/>
  </dataFields>
  <chartFormats count="1">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1784A97-3CD8-4941-AEF3-274DA0F25B34}" name="PivotTable7"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2">
  <location ref="S3:U14" firstHeaderRow="0" firstDataRow="1" firstDataCol="1"/>
  <pivotFields count="20">
    <pivotField compact="0" outline="0" showAll="0"/>
    <pivotField compact="0" numFmtId="14" outline="0"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outline="0" showAll="0">
      <items count="51">
        <item x="49"/>
        <item x="25"/>
        <item x="4"/>
        <item x="31"/>
        <item x="47"/>
        <item x="24"/>
        <item x="35"/>
        <item x="27"/>
        <item x="7"/>
        <item x="15"/>
        <item x="44"/>
        <item x="18"/>
        <item x="1"/>
        <item x="21"/>
        <item x="45"/>
        <item x="39"/>
        <item x="6"/>
        <item x="17"/>
        <item x="29"/>
        <item x="36"/>
        <item x="2"/>
        <item x="9"/>
        <item x="0"/>
        <item x="5"/>
        <item x="14"/>
        <item x="8"/>
        <item x="13"/>
        <item x="32"/>
        <item x="23"/>
        <item x="22"/>
        <item x="26"/>
        <item x="42"/>
        <item x="37"/>
        <item x="41"/>
        <item x="28"/>
        <item x="20"/>
        <item x="48"/>
        <item x="12"/>
        <item x="40"/>
        <item x="30"/>
        <item x="10"/>
        <item x="43"/>
        <item x="11"/>
        <item x="19"/>
        <item x="46"/>
        <item x="3"/>
        <item x="38"/>
        <item x="16"/>
        <item x="34"/>
        <item x="33"/>
        <item t="default"/>
      </items>
    </pivotField>
    <pivotField compact="0" outline="0" showAll="0">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pivotField>
    <pivotField compact="0" outline="0" showAll="0">
      <items count="11">
        <item x="4"/>
        <item x="5"/>
        <item x="3"/>
        <item x="7"/>
        <item x="1"/>
        <item x="9"/>
        <item x="6"/>
        <item x="2"/>
        <item x="0"/>
        <item x="8"/>
        <item t="default"/>
      </items>
    </pivotField>
    <pivotField axis="axisRow" compact="0" outline="0" showAll="0">
      <items count="11">
        <item x="1"/>
        <item x="2"/>
        <item x="7"/>
        <item x="6"/>
        <item x="3"/>
        <item x="8"/>
        <item x="4"/>
        <item x="0"/>
        <item x="9"/>
        <item x="5"/>
        <item t="default"/>
      </items>
    </pivotField>
    <pivotField compact="0" outline="0" showAll="0">
      <items count="4">
        <item x="1"/>
        <item x="0"/>
        <item x="2"/>
        <item t="default"/>
      </items>
    </pivotField>
    <pivotField compact="0" outline="0" showAll="0"/>
    <pivotField dataField="1" compact="0" outline="0" showAll="0"/>
    <pivotField compact="0" outline="0" showAll="0">
      <items count="5">
        <item x="0"/>
        <item x="1"/>
        <item x="3"/>
        <item x="2"/>
        <item t="default"/>
      </items>
    </pivotField>
    <pivotField compact="0" outline="0" showAll="0">
      <items count="6">
        <item x="0"/>
        <item x="4"/>
        <item x="2"/>
        <item x="1"/>
        <item x="3"/>
        <item t="default"/>
      </items>
    </pivotField>
    <pivotField compact="0" outline="0" showAll="0">
      <items count="4">
        <item x="0"/>
        <item x="1"/>
        <item x="2"/>
        <item t="default"/>
      </items>
    </pivotField>
    <pivotField compact="0" numFmtId="14" outline="0"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dataField="1" compact="0"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7">
        <item sd="0" x="0"/>
        <item sd="0" x="1"/>
        <item sd="0" x="2"/>
        <item sd="0" x="3"/>
        <item sd="0" x="4"/>
        <item sd="0" x="5"/>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5">
        <item sd="0" x="0"/>
        <item sd="0" x="1"/>
        <item sd="0" x="2"/>
        <item sd="0" x="3"/>
        <item t="default"/>
      </items>
    </pivotField>
  </pivotFields>
  <rowFields count="1">
    <field x="5"/>
  </rowFields>
  <rowItems count="11">
    <i>
      <x/>
    </i>
    <i>
      <x v="1"/>
    </i>
    <i>
      <x v="2"/>
    </i>
    <i>
      <x v="3"/>
    </i>
    <i>
      <x v="4"/>
    </i>
    <i>
      <x v="5"/>
    </i>
    <i>
      <x v="6"/>
    </i>
    <i>
      <x v="7"/>
    </i>
    <i>
      <x v="8"/>
    </i>
    <i>
      <x v="9"/>
    </i>
    <i t="grand">
      <x/>
    </i>
  </rowItems>
  <colFields count="1">
    <field x="-2"/>
  </colFields>
  <colItems count="2">
    <i>
      <x/>
    </i>
    <i i="1">
      <x v="1"/>
    </i>
  </colItems>
  <dataFields count="2">
    <dataField name="Sum of Unit_Price" fld="8" baseField="0" baseItem="0"/>
    <dataField name="Sum of Total_Amount" fld="13" baseField="0" baseItem="0"/>
  </dataFields>
  <chartFormats count="2">
    <chartFormat chart="11" format="4" series="1">
      <pivotArea type="data" outline="0" fieldPosition="0">
        <references count="1">
          <reference field="4294967294" count="1" selected="0">
            <x v="0"/>
          </reference>
        </references>
      </pivotArea>
    </chartFormat>
    <chartFormat chart="11"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ID" xr10:uid="{D33A0579-7226-4F02-B24C-2566F379DACC}" sourceName="Customer_ID">
  <pivotTables>
    <pivotTable tabId="10" name="PivotTable20"/>
    <pivotTable tabId="10" name="PivotTable1"/>
    <pivotTable tabId="10" name="PivotTable10"/>
    <pivotTable tabId="10" name="PivotTable11"/>
    <pivotTable tabId="10" name="PivotTable12"/>
    <pivotTable tabId="10" name="PivotTable13"/>
    <pivotTable tabId="10" name="PivotTable14"/>
    <pivotTable tabId="10" name="PivotTable15"/>
    <pivotTable tabId="10" name="PivotTable16"/>
    <pivotTable tabId="10" name="PivotTable17"/>
    <pivotTable tabId="10" name="PivotTable18"/>
    <pivotTable tabId="10" name="PivotTable19"/>
    <pivotTable tabId="10" name="PivotTable2"/>
    <pivotTable tabId="10" name="PivotTable21"/>
    <pivotTable tabId="10" name="PivotTable23"/>
    <pivotTable tabId="10" name="PivotTable3"/>
    <pivotTable tabId="10" name="PivotTable4"/>
    <pivotTable tabId="10" name="PivotTable5"/>
    <pivotTable tabId="10" name="PivotTable6"/>
    <pivotTable tabId="10" name="PivotTable7"/>
    <pivotTable tabId="10" name="PivotTable8"/>
    <pivotTable tabId="10" name="PivotTable9"/>
  </pivotTables>
  <data>
    <tabular pivotCacheId="336522808">
      <items count="50">
        <i x="49" s="1"/>
        <i x="25" s="1"/>
        <i x="4" s="1"/>
        <i x="31" s="1"/>
        <i x="47" s="1"/>
        <i x="24" s="1"/>
        <i x="35" s="1"/>
        <i x="27" s="1"/>
        <i x="7" s="1"/>
        <i x="15" s="1"/>
        <i x="44" s="1"/>
        <i x="18" s="1"/>
        <i x="1" s="1"/>
        <i x="21" s="1"/>
        <i x="45" s="1"/>
        <i x="39" s="1"/>
        <i x="6" s="1"/>
        <i x="17" s="1"/>
        <i x="29" s="1"/>
        <i x="36" s="1"/>
        <i x="2" s="1"/>
        <i x="9" s="1"/>
        <i x="0" s="1"/>
        <i x="5" s="1"/>
        <i x="14" s="1"/>
        <i x="8" s="1"/>
        <i x="13" s="1"/>
        <i x="32" s="1"/>
        <i x="23" s="1"/>
        <i x="22" s="1"/>
        <i x="26" s="1"/>
        <i x="42" s="1"/>
        <i x="37" s="1"/>
        <i x="41" s="1"/>
        <i x="28" s="1"/>
        <i x="20" s="1"/>
        <i x="48" s="1"/>
        <i x="12" s="1"/>
        <i x="40" s="1"/>
        <i x="30" s="1"/>
        <i x="10" s="1"/>
        <i x="43" s="1"/>
        <i x="11" s="1"/>
        <i x="19" s="1"/>
        <i x="46" s="1"/>
        <i x="3" s="1"/>
        <i x="38" s="1"/>
        <i x="16" s="1"/>
        <i x="34" s="1"/>
        <i x="3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ID" xr10:uid="{52FEDDE5-324A-477E-8893-421EEE64E3B6}" sourceName="Product_ID">
  <pivotTables>
    <pivotTable tabId="10" name="PivotTable20"/>
    <pivotTable tabId="10" name="PivotTable1"/>
    <pivotTable tabId="10" name="PivotTable10"/>
    <pivotTable tabId="10" name="PivotTable11"/>
    <pivotTable tabId="10" name="PivotTable12"/>
    <pivotTable tabId="10" name="PivotTable13"/>
    <pivotTable tabId="10" name="PivotTable14"/>
    <pivotTable tabId="10" name="PivotTable15"/>
    <pivotTable tabId="10" name="PivotTable16"/>
    <pivotTable tabId="10" name="PivotTable17"/>
    <pivotTable tabId="10" name="PivotTable18"/>
    <pivotTable tabId="10" name="PivotTable19"/>
    <pivotTable tabId="10" name="PivotTable2"/>
    <pivotTable tabId="10" name="PivotTable21"/>
    <pivotTable tabId="10" name="PivotTable23"/>
    <pivotTable tabId="10" name="PivotTable3"/>
    <pivotTable tabId="10" name="PivotTable4"/>
    <pivotTable tabId="10" name="PivotTable5"/>
    <pivotTable tabId="10" name="PivotTable6"/>
    <pivotTable tabId="10" name="PivotTable7"/>
    <pivotTable tabId="10" name="PivotTable8"/>
    <pivotTable tabId="10" name="PivotTable9"/>
  </pivotTables>
  <data>
    <tabular pivotCacheId="336522808">
      <items count="10">
        <i x="4" s="1"/>
        <i x="5" s="1"/>
        <i x="3" s="1"/>
        <i x="7" s="1"/>
        <i x="1" s="1"/>
        <i x="9" s="1"/>
        <i x="6" s="1"/>
        <i x="2" s="1"/>
        <i x="0" s="1"/>
        <i x="8"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Name" xr10:uid="{5753DC68-50CD-414E-8847-A8C212F49E6C}" sourceName="Product_Name">
  <pivotTables>
    <pivotTable tabId="10" name="PivotTable20"/>
    <pivotTable tabId="10" name="PivotTable1"/>
    <pivotTable tabId="10" name="PivotTable10"/>
    <pivotTable tabId="10" name="PivotTable11"/>
    <pivotTable tabId="10" name="PivotTable12"/>
    <pivotTable tabId="10" name="PivotTable13"/>
    <pivotTable tabId="10" name="PivotTable14"/>
    <pivotTable tabId="10" name="PivotTable15"/>
    <pivotTable tabId="10" name="PivotTable16"/>
    <pivotTable tabId="10" name="PivotTable17"/>
    <pivotTable tabId="10" name="PivotTable18"/>
    <pivotTable tabId="10" name="PivotTable19"/>
    <pivotTable tabId="10" name="PivotTable2"/>
    <pivotTable tabId="10" name="PivotTable21"/>
    <pivotTable tabId="10" name="PivotTable23"/>
    <pivotTable tabId="10" name="PivotTable3"/>
    <pivotTable tabId="10" name="PivotTable4"/>
    <pivotTable tabId="10" name="PivotTable5"/>
    <pivotTable tabId="10" name="PivotTable6"/>
    <pivotTable tabId="10" name="PivotTable7"/>
    <pivotTable tabId="10" name="PivotTable8"/>
    <pivotTable tabId="10" name="PivotTable9"/>
  </pivotTables>
  <data>
    <tabular pivotCacheId="336522808">
      <items count="10">
        <i x="1" s="1"/>
        <i x="2" s="1"/>
        <i x="7" s="1"/>
        <i x="6" s="1"/>
        <i x="3" s="1"/>
        <i x="8" s="1"/>
        <i x="4" s="1"/>
        <i x="0" s="1"/>
        <i x="9" s="1"/>
        <i x="5"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4D8ED71B-6A54-4648-843A-1A20B722D66F}" sourceName="Category">
  <pivotTables>
    <pivotTable tabId="10" name="PivotTable20"/>
    <pivotTable tabId="10" name="PivotTable1"/>
    <pivotTable tabId="10" name="PivotTable10"/>
    <pivotTable tabId="10" name="PivotTable11"/>
    <pivotTable tabId="10" name="PivotTable12"/>
    <pivotTable tabId="10" name="PivotTable13"/>
    <pivotTable tabId="10" name="PivotTable14"/>
    <pivotTable tabId="10" name="PivotTable15"/>
    <pivotTable tabId="10" name="PivotTable16"/>
    <pivotTable tabId="10" name="PivotTable17"/>
    <pivotTable tabId="10" name="PivotTable18"/>
    <pivotTable tabId="10" name="PivotTable19"/>
    <pivotTable tabId="10" name="PivotTable2"/>
    <pivotTable tabId="10" name="PivotTable21"/>
    <pivotTable tabId="10" name="PivotTable23"/>
    <pivotTable tabId="10" name="PivotTable3"/>
    <pivotTable tabId="10" name="PivotTable4"/>
    <pivotTable tabId="10" name="PivotTable5"/>
    <pivotTable tabId="10" name="PivotTable6"/>
    <pivotTable tabId="10" name="PivotTable7"/>
    <pivotTable tabId="10" name="PivotTable8"/>
    <pivotTable tabId="10" name="PivotTable9"/>
  </pivotTables>
  <data>
    <tabular pivotCacheId="336522808">
      <items count="3">
        <i x="1" s="1"/>
        <i x="0" s="1"/>
        <i x="2"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ethod" xr10:uid="{362E7725-D7E6-4A08-A456-77135A304480}" sourceName="Payment_Method">
  <pivotTables>
    <pivotTable tabId="10" name="PivotTable20"/>
    <pivotTable tabId="10" name="PivotTable1"/>
    <pivotTable tabId="10" name="PivotTable10"/>
    <pivotTable tabId="10" name="PivotTable11"/>
    <pivotTable tabId="10" name="PivotTable12"/>
    <pivotTable tabId="10" name="PivotTable13"/>
    <pivotTable tabId="10" name="PivotTable14"/>
    <pivotTable tabId="10" name="PivotTable15"/>
    <pivotTable tabId="10" name="PivotTable16"/>
    <pivotTable tabId="10" name="PivotTable17"/>
    <pivotTable tabId="10" name="PivotTable18"/>
    <pivotTable tabId="10" name="PivotTable19"/>
    <pivotTable tabId="10" name="PivotTable2"/>
    <pivotTable tabId="10" name="PivotTable21"/>
    <pivotTable tabId="10" name="PivotTable23"/>
    <pivotTable tabId="10" name="PivotTable3"/>
    <pivotTable tabId="10" name="PivotTable4"/>
    <pivotTable tabId="10" name="PivotTable5"/>
    <pivotTable tabId="10" name="PivotTable6"/>
    <pivotTable tabId="10" name="PivotTable7"/>
    <pivotTable tabId="10" name="PivotTable8"/>
    <pivotTable tabId="10" name="PivotTable9"/>
  </pivotTables>
  <data>
    <tabular pivotCacheId="336522808">
      <items count="4">
        <i x="0" s="1"/>
        <i x="1" s="1"/>
        <i x="3" s="1"/>
        <i x="2"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270AB04-F0D7-4B7C-A728-D9EEAB8BBF03}" sourceName="Region">
  <pivotTables>
    <pivotTable tabId="10" name="PivotTable20"/>
    <pivotTable tabId="10" name="PivotTable1"/>
    <pivotTable tabId="10" name="PivotTable10"/>
    <pivotTable tabId="10" name="PivotTable11"/>
    <pivotTable tabId="10" name="PivotTable12"/>
    <pivotTable tabId="10" name="PivotTable13"/>
    <pivotTable tabId="10" name="PivotTable14"/>
    <pivotTable tabId="10" name="PivotTable15"/>
    <pivotTable tabId="10" name="PivotTable16"/>
    <pivotTable tabId="10" name="PivotTable17"/>
    <pivotTable tabId="10" name="PivotTable18"/>
    <pivotTable tabId="10" name="PivotTable19"/>
    <pivotTable tabId="10" name="PivotTable2"/>
    <pivotTable tabId="10" name="PivotTable21"/>
    <pivotTable tabId="10" name="PivotTable23"/>
    <pivotTable tabId="10" name="PivotTable3"/>
    <pivotTable tabId="10" name="PivotTable4"/>
    <pivotTable tabId="10" name="PivotTable5"/>
    <pivotTable tabId="10" name="PivotTable6"/>
    <pivotTable tabId="10" name="PivotTable7"/>
    <pivotTable tabId="10" name="PivotTable8"/>
    <pivotTable tabId="10" name="PivotTable9"/>
  </pivotTables>
  <data>
    <tabular pivotCacheId="336522808">
      <items count="5">
        <i x="0" s="1"/>
        <i x="4" s="1"/>
        <i x="2" s="1"/>
        <i x="1" s="1"/>
        <i x="3"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Segment" xr10:uid="{AC282F2A-2E34-4049-8E12-CB98AF1FC77F}" sourceName="Customer_Segment">
  <pivotTables>
    <pivotTable tabId="10" name="PivotTable20"/>
    <pivotTable tabId="10" name="PivotTable1"/>
    <pivotTable tabId="10" name="PivotTable10"/>
    <pivotTable tabId="10" name="PivotTable11"/>
    <pivotTable tabId="10" name="PivotTable12"/>
    <pivotTable tabId="10" name="PivotTable13"/>
    <pivotTable tabId="10" name="PivotTable14"/>
    <pivotTable tabId="10" name="PivotTable15"/>
    <pivotTable tabId="10" name="PivotTable16"/>
    <pivotTable tabId="10" name="PivotTable17"/>
    <pivotTable tabId="10" name="PivotTable18"/>
    <pivotTable tabId="10" name="PivotTable19"/>
    <pivotTable tabId="10" name="PivotTable2"/>
    <pivotTable tabId="10" name="PivotTable21"/>
    <pivotTable tabId="10" name="PivotTable23"/>
    <pivotTable tabId="10" name="PivotTable3"/>
    <pivotTable tabId="10" name="PivotTable4"/>
    <pivotTable tabId="10" name="PivotTable5"/>
    <pivotTable tabId="10" name="PivotTable6"/>
    <pivotTable tabId="10" name="PivotTable7"/>
    <pivotTable tabId="10" name="PivotTable8"/>
    <pivotTable tabId="10" name="PivotTable9"/>
  </pivotTables>
  <data>
    <tabular pivotCacheId="336522808">
      <items count="3">
        <i x="0" s="1"/>
        <i x="1" s="1"/>
        <i x="2"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Name" xr10:uid="{26398A48-E1A1-4F03-80E1-3FFE7E6897EA}" sourceName="Customer_Name">
  <pivotTables>
    <pivotTable tabId="10" name="PivotTable20"/>
    <pivotTable tabId="10" name="PivotTable1"/>
    <pivotTable tabId="10" name="PivotTable10"/>
    <pivotTable tabId="10" name="PivotTable11"/>
    <pivotTable tabId="10" name="PivotTable12"/>
    <pivotTable tabId="10" name="PivotTable13"/>
    <pivotTable tabId="10" name="PivotTable14"/>
    <pivotTable tabId="10" name="PivotTable15"/>
    <pivotTable tabId="10" name="PivotTable16"/>
    <pivotTable tabId="10" name="PivotTable17"/>
    <pivotTable tabId="10" name="PivotTable18"/>
    <pivotTable tabId="10" name="PivotTable19"/>
    <pivotTable tabId="10" name="PivotTable2"/>
    <pivotTable tabId="10" name="PivotTable21"/>
    <pivotTable tabId="10" name="PivotTable23"/>
    <pivotTable tabId="10" name="PivotTable3"/>
    <pivotTable tabId="10" name="PivotTable4"/>
    <pivotTable tabId="10" name="PivotTable5"/>
    <pivotTable tabId="10" name="PivotTable6"/>
    <pivotTable tabId="10" name="PivotTable7"/>
    <pivotTable tabId="10" name="PivotTable8"/>
    <pivotTable tabId="10" name="PivotTable9"/>
  </pivotTables>
  <data>
    <tabular pivotCacheId="336522808">
      <items count="50">
        <i x="48" s="1"/>
        <i x="17" s="1"/>
        <i x="32" s="1"/>
        <i x="41" s="1"/>
        <i x="6" s="1"/>
        <i x="19" s="1"/>
        <i x="29" s="1"/>
        <i x="35" s="1"/>
        <i x="11" s="1"/>
        <i x="5" s="1"/>
        <i x="46" s="1"/>
        <i x="23" s="1"/>
        <i x="39" s="1"/>
        <i x="25" s="1"/>
        <i x="37" s="1"/>
        <i x="13" s="1"/>
        <i x="38" s="1"/>
        <i x="28" s="1"/>
        <i x="22" s="1"/>
        <i x="47" s="1"/>
        <i x="27" s="1"/>
        <i x="49" s="1"/>
        <i x="1" s="1"/>
        <i x="33" s="1"/>
        <i x="8" s="1"/>
        <i x="3" s="1"/>
        <i x="2" s="1"/>
        <i x="40" s="1"/>
        <i x="21" s="1"/>
        <i x="24" s="1"/>
        <i x="36" s="1"/>
        <i x="15" s="1"/>
        <i x="14" s="1"/>
        <i x="4" s="1"/>
        <i x="12" s="1"/>
        <i x="20" s="1"/>
        <i x="18" s="1"/>
        <i x="0" s="1"/>
        <i x="10" s="1"/>
        <i x="34" s="1"/>
        <i x="45" s="1"/>
        <i x="7" s="1"/>
        <i x="43" s="1"/>
        <i x="42" s="1"/>
        <i x="31" s="1"/>
        <i x="30" s="1"/>
        <i x="26" s="1"/>
        <i x="9" s="1"/>
        <i x="16" s="1"/>
        <i x="44"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Since" xr10:uid="{78AD169D-5E4D-4FBA-AD45-62A7AD78702D}" sourceName="Customer_Since">
  <pivotTables>
    <pivotTable tabId="10" name="PivotTable20"/>
    <pivotTable tabId="10" name="PivotTable1"/>
    <pivotTable tabId="10" name="PivotTable10"/>
    <pivotTable tabId="10" name="PivotTable11"/>
    <pivotTable tabId="10" name="PivotTable12"/>
    <pivotTable tabId="10" name="PivotTable13"/>
    <pivotTable tabId="10" name="PivotTable14"/>
    <pivotTable tabId="10" name="PivotTable15"/>
    <pivotTable tabId="10" name="PivotTable16"/>
    <pivotTable tabId="10" name="PivotTable17"/>
    <pivotTable tabId="10" name="PivotTable18"/>
    <pivotTable tabId="10" name="PivotTable19"/>
    <pivotTable tabId="10" name="PivotTable2"/>
    <pivotTable tabId="10" name="PivotTable21"/>
    <pivotTable tabId="10" name="PivotTable23"/>
    <pivotTable tabId="10" name="PivotTable3"/>
    <pivotTable tabId="10" name="PivotTable4"/>
    <pivotTable tabId="10" name="PivotTable5"/>
    <pivotTable tabId="10" name="PivotTable6"/>
    <pivotTable tabId="10" name="PivotTable7"/>
    <pivotTable tabId="10" name="PivotTable8"/>
  </pivotTables>
  <data>
    <tabular pivotCacheId="336522808">
      <items count="223">
        <i x="184" s="1"/>
        <i x="153" s="1"/>
        <i x="156" s="1"/>
        <i x="37" s="1"/>
        <i x="21" s="1"/>
        <i x="30" s="1"/>
        <i x="6" s="1"/>
        <i x="133" s="1"/>
        <i x="63" s="1"/>
        <i x="172" s="1"/>
        <i x="0" s="1"/>
        <i x="143" s="1"/>
        <i x="183" s="1"/>
        <i x="46" s="1"/>
        <i x="179" s="1"/>
        <i x="55" s="1"/>
        <i x="109" s="1"/>
        <i x="90" s="1"/>
        <i x="116" s="1"/>
        <i x="89" s="1"/>
        <i x="22" s="1"/>
        <i x="48" s="1"/>
        <i x="127" s="1"/>
        <i x="149" s="1"/>
        <i x="110" s="1"/>
        <i x="148" s="1"/>
        <i x="107" s="1"/>
        <i x="98" s="1"/>
        <i x="132" s="1"/>
        <i x="66" s="1"/>
        <i x="219" s="1"/>
        <i x="164" s="1"/>
        <i x="82" s="1"/>
        <i x="24" s="1"/>
        <i x="93" s="1"/>
        <i x="105" s="1"/>
        <i x="176" s="1"/>
        <i x="207" s="1"/>
        <i x="69" s="1"/>
        <i x="83" s="1"/>
        <i x="182" s="1"/>
        <i x="126" s="1"/>
        <i x="144" s="1"/>
        <i x="170" s="1"/>
        <i x="114" s="1"/>
        <i x="97" s="1"/>
        <i x="203" s="1"/>
        <i x="94" s="1"/>
        <i x="1" s="1"/>
        <i x="205" s="1"/>
        <i x="14" s="1"/>
        <i x="33" s="1"/>
        <i x="47" s="1"/>
        <i x="44" s="1"/>
        <i x="145" s="1"/>
        <i x="42" s="1"/>
        <i x="167" s="1"/>
        <i x="177" s="1"/>
        <i x="61" s="1"/>
        <i x="199" s="1"/>
        <i x="130" s="1"/>
        <i x="111" s="1"/>
        <i x="161" s="1"/>
        <i x="208" s="1"/>
        <i x="174" s="1"/>
        <i x="129" s="1"/>
        <i x="108" s="1"/>
        <i x="185" s="1"/>
        <i x="45" s="1"/>
        <i x="138" s="1"/>
        <i x="84" s="1"/>
        <i x="189" s="1"/>
        <i x="100" s="1"/>
        <i x="190" s="1"/>
        <i x="106" s="1"/>
        <i x="137" s="1"/>
        <i x="152" s="1"/>
        <i x="217" s="1"/>
        <i x="43" s="1"/>
        <i x="23" s="1"/>
        <i x="103" s="1"/>
        <i x="165" s="1"/>
        <i x="158" s="1"/>
        <i x="198" s="1"/>
        <i x="80" s="1"/>
        <i x="187" s="1"/>
        <i x="196" s="1"/>
        <i x="5" s="1"/>
        <i x="104" s="1"/>
        <i x="171" s="1"/>
        <i x="160" s="1"/>
        <i x="136" s="1"/>
        <i x="142" s="1"/>
        <i x="166" s="1"/>
        <i x="191" s="1"/>
        <i x="96" s="1"/>
        <i x="17" s="1"/>
        <i x="88" s="1"/>
        <i x="60" s="1"/>
        <i x="12" s="1"/>
        <i x="87" s="1"/>
        <i x="31" s="1"/>
        <i x="34" s="1"/>
        <i x="135" s="1"/>
        <i x="11" s="1"/>
        <i x="134" s="1"/>
        <i x="58" s="1"/>
        <i x="29" s="1"/>
        <i x="141" s="1"/>
        <i x="102" s="1"/>
        <i x="146" s="1"/>
        <i x="213" s="1"/>
        <i x="222" s="1"/>
        <i x="131" s="1"/>
        <i x="113" s="1"/>
        <i x="68" s="1"/>
        <i x="74" s="1"/>
        <i x="139" s="1"/>
        <i x="67" s="1"/>
        <i x="180" s="1"/>
        <i x="125" s="1"/>
        <i x="39" s="1"/>
        <i x="27" s="1"/>
        <i x="15" s="1"/>
        <i x="155" s="1"/>
        <i x="201" s="1"/>
        <i x="119" s="1"/>
        <i x="150" s="1"/>
        <i x="188" s="1"/>
        <i x="115" s="1"/>
        <i x="194" s="1"/>
        <i x="86" s="1"/>
        <i x="92" s="1"/>
        <i x="49" s="1"/>
        <i x="214" s="1"/>
        <i x="79" s="1"/>
        <i x="62" s="1"/>
        <i x="78" s="1"/>
        <i x="91" s="1"/>
        <i x="128" s="1"/>
        <i x="57" s="1"/>
        <i x="81" s="1"/>
        <i x="7" s="1"/>
        <i x="122" s="1"/>
        <i x="26" s="1"/>
        <i x="193" s="1"/>
        <i x="35" s="1"/>
        <i x="169" s="1"/>
        <i x="154" s="1"/>
        <i x="32" s="1"/>
        <i x="204" s="1"/>
        <i x="117" s="1"/>
        <i x="221" s="1"/>
        <i x="151" s="1"/>
        <i x="147" s="1"/>
        <i x="56" s="1"/>
        <i x="10" s="1"/>
        <i x="173" s="1"/>
        <i x="3" s="1"/>
        <i x="210" s="1"/>
        <i x="38" s="1"/>
        <i x="76" s="1"/>
        <i x="70" s="1"/>
        <i x="202" s="1"/>
        <i x="41" s="1"/>
        <i x="200" s="1"/>
        <i x="75" s="1"/>
        <i x="112" s="1"/>
        <i x="65" s="1"/>
        <i x="77" s="1"/>
        <i x="20" s="1"/>
        <i x="25" s="1"/>
        <i x="218" s="1"/>
        <i x="120" s="1"/>
        <i x="195" s="1"/>
        <i x="73" s="1"/>
        <i x="51" s="1"/>
        <i x="159" s="1"/>
        <i x="211" s="1"/>
        <i x="71" s="1"/>
        <i x="157" s="1"/>
        <i x="181" s="1"/>
        <i x="9" s="1"/>
        <i x="99" s="1"/>
        <i x="28" s="1"/>
        <i x="121" s="1"/>
        <i x="186" s="1"/>
        <i x="19" s="1"/>
        <i x="212" s="1"/>
        <i x="215" s="1"/>
        <i x="162" s="1"/>
        <i x="52" s="1"/>
        <i x="72" s="1"/>
        <i x="197" s="1"/>
        <i x="140" s="1"/>
        <i x="2" s="1"/>
        <i x="209" s="1"/>
        <i x="118" s="1"/>
        <i x="59" s="1"/>
        <i x="50" s="1"/>
        <i x="163" s="1"/>
        <i x="53" s="1"/>
        <i x="216" s="1"/>
        <i x="206" s="1"/>
        <i x="36" s="1"/>
        <i x="4" s="1"/>
        <i x="8" s="1"/>
        <i x="192" s="1"/>
        <i x="95" s="1"/>
        <i x="178" s="1"/>
        <i x="18" s="1"/>
        <i x="175" s="1"/>
        <i x="101" s="1"/>
        <i x="220" s="1"/>
        <i x="168" s="1"/>
        <i x="13" s="1"/>
        <i x="54" s="1"/>
        <i x="124" s="1"/>
        <i x="16" s="1"/>
        <i x="123" s="1"/>
        <i x="64" s="1"/>
        <i x="40" s="1"/>
        <i x="8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_ID" xr10:uid="{78AA0EEA-8881-4574-9DC8-A5E16D4E78C2}" cache="Slicer_Customer_ID" caption="Customer_ID" style="SlicerStyleLight2" rowHeight="234950"/>
  <slicer name="Product_ID" xr10:uid="{A9827862-6980-4721-8BBC-F0F5008F79AC}" cache="Slicer_Product_ID" caption="Product_ID" style="SlicerStyleLight2" rowHeight="234950"/>
  <slicer name="Product_Name" xr10:uid="{62B37958-0F4F-4507-B4C0-A7198D30CA29}" cache="Slicer_Product_Name" caption="Product_Name" style="SlicerStyleLight2" rowHeight="234950"/>
  <slicer name="Category" xr10:uid="{D6410BBC-CBB9-41C2-A4EF-5D0B34A16305}" cache="Slicer_Category" caption="Category" style="SlicerStyleLight2" rowHeight="234950"/>
  <slicer name="Payment_Method" xr10:uid="{4C6EEA3B-5F1C-438D-9D86-CC01721BA14D}" cache="Slicer_Payment_Method" caption="Payment_Method" style="SlicerStyleLight2" rowHeight="234950"/>
  <slicer name="Region" xr10:uid="{791EA986-1D5E-4F3F-BB98-68C45E06D0C3}" cache="Slicer_Region" caption="Region" style="SlicerStyleLight2" rowHeight="234950"/>
  <slicer name="Customer_Segment" xr10:uid="{FAC4543B-AAB3-4EA9-A65B-B52094AAB679}" cache="Slicer_Customer_Segment" caption="Customer_Segment" style="SlicerStyleLight2" rowHeight="234950"/>
  <slicer name="Customer_Name" xr10:uid="{5076D137-F25D-4AF9-8D1C-0308573F87EF}" cache="Slicer_Customer_Name" caption="Customer_Name" style="SlicerStyleLight2" rowHeight="234950"/>
  <slicer name="Customer_Since" xr10:uid="{78235820-8129-404C-A005-BA9D70355563}" cache="Slicer_Customer_Since" caption="Customer_Since" startItem="48" style="SlicerStyleLight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377079-09DF-40F0-9539-1F312610198E}" name="Sales_data" displayName="Sales_data" ref="A1:N251" totalsRowShown="0" headerRowDxfId="21" dataDxfId="19" headerRowBorderDxfId="20" tableBorderDxfId="18" totalsRowBorderDxfId="17">
  <autoFilter ref="A1:N251" xr:uid="{68377079-09DF-40F0-9539-1F312610198E}"/>
  <tableColumns count="14">
    <tableColumn id="1" xr3:uid="{B67C256E-9EC0-4E66-B5B4-4ACD2A767325}" name="Transaction_ID" dataDxfId="16"/>
    <tableColumn id="2" xr3:uid="{6F1CC415-E638-4F17-9945-82C36C8B404A}" name="Date" dataDxfId="15"/>
    <tableColumn id="3" xr3:uid="{338C9AED-CC7E-4DD9-9FDA-4EE9FA2D32D2}" name="Customer_ID" dataDxfId="14"/>
    <tableColumn id="4" xr3:uid="{668D6A17-3988-4681-8D04-A10C881BE52E}" name="Customer_Name" dataDxfId="13"/>
    <tableColumn id="5" xr3:uid="{9A6221C4-E51F-42C9-BBF2-5A3F69456BA1}" name="Product_ID" dataDxfId="12"/>
    <tableColumn id="6" xr3:uid="{961A5634-5EC6-4EE6-B0CC-D05F0AC91FB4}" name="Product_Name" dataDxfId="11"/>
    <tableColumn id="7" xr3:uid="{B239F90D-CA13-40BB-9889-D3D26A847DC3}" name="Category" dataDxfId="10"/>
    <tableColumn id="8" xr3:uid="{4A8CBDDD-E2F2-4D5D-8C73-E12E9ECCE441}" name="Quantity" dataDxfId="9"/>
    <tableColumn id="9" xr3:uid="{D02F05DD-0FC4-4CE2-8440-F2A83D4766DB}" name="Unit_Price" dataDxfId="8"/>
    <tableColumn id="10" xr3:uid="{599981CB-BC18-4871-90CC-C8CD02C42ACC}" name="Payment_Method" dataDxfId="7"/>
    <tableColumn id="11" xr3:uid="{378F96D0-844F-4E97-AF2C-8121A4ED69F9}" name="Region" dataDxfId="6"/>
    <tableColumn id="12" xr3:uid="{AB5B054C-8A82-4D2D-8AFC-41EA1623913D}" name="Customer_Segment" dataDxfId="5"/>
    <tableColumn id="13" xr3:uid="{EB7BD3AD-959D-49C7-BA9B-1573A78CEBCF}" name="Customer_Since" dataDxfId="4"/>
    <tableColumn id="14" xr3:uid="{86C0CE04-9130-4355-880D-5B7130F84477}" name="Total_Amount" dataDxfId="3"/>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41FC00A9-FF46-4E74-BE1D-57C89457274B}" sourceName="Date">
  <pivotTables>
    <pivotTable tabId="10" name="PivotTable20"/>
    <pivotTable tabId="10" name="PivotTable1"/>
    <pivotTable tabId="10" name="PivotTable10"/>
    <pivotTable tabId="10" name="PivotTable11"/>
    <pivotTable tabId="10" name="PivotTable12"/>
    <pivotTable tabId="10" name="PivotTable13"/>
    <pivotTable tabId="10" name="PivotTable14"/>
    <pivotTable tabId="10" name="PivotTable15"/>
    <pivotTable tabId="10" name="PivotTable16"/>
    <pivotTable tabId="10" name="PivotTable17"/>
    <pivotTable tabId="10" name="PivotTable18"/>
    <pivotTable tabId="10" name="PivotTable19"/>
    <pivotTable tabId="10" name="PivotTable2"/>
    <pivotTable tabId="10" name="PivotTable21"/>
    <pivotTable tabId="10" name="PivotTable23"/>
    <pivotTable tabId="10" name="PivotTable3"/>
    <pivotTable tabId="10" name="PivotTable4"/>
    <pivotTable tabId="10" name="PivotTable5"/>
    <pivotTable tabId="10" name="PivotTable6"/>
    <pivotTable tabId="10" name="PivotTable7"/>
    <pivotTable tabId="10" name="PivotTable8"/>
    <pivotTable tabId="10" name="PivotTable9"/>
  </pivotTables>
  <state minimalRefreshVersion="6" lastRefreshVersion="6" pivotCacheId="336522808" filterType="unknown">
    <bounds startDate="2024-01-01T00:00:00" endDate="202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C87E7E87-664E-4010-9581-A032FB3307DE}" cache="NativeTimeline_Date" caption="Date" level="2" selectionLevel="2" scrollPosition="2024-01-01T00:00:00" style="TimeSlicerStyleLight2"/>
</timeline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DB7DE-1310-4358-B3CB-83351F4141D0}">
  <dimension ref="A1:L251"/>
  <sheetViews>
    <sheetView workbookViewId="0">
      <selection activeCell="M2" sqref="M2"/>
    </sheetView>
  </sheetViews>
  <sheetFormatPr defaultRowHeight="14.4" x14ac:dyDescent="0.3"/>
  <cols>
    <col min="1" max="1" width="10.33203125" bestFit="1" customWidth="1"/>
    <col min="2" max="2" width="11.88671875" bestFit="1" customWidth="1"/>
    <col min="3" max="3" width="15.21875" bestFit="1" customWidth="1"/>
    <col min="4" max="4" width="10.44140625" bestFit="1" customWidth="1"/>
    <col min="5" max="5" width="13.77734375" bestFit="1" customWidth="1"/>
    <col min="6" max="6" width="17.77734375" bestFit="1" customWidth="1"/>
    <col min="7" max="7" width="14.6640625" bestFit="1" customWidth="1"/>
    <col min="8" max="8" width="13.21875" bestFit="1" customWidth="1"/>
    <col min="9" max="9" width="12.77734375" bestFit="1" customWidth="1"/>
    <col min="10" max="11" width="16.77734375" bestFit="1" customWidth="1"/>
    <col min="12" max="12" width="20.21875" style="22" bestFit="1" customWidth="1"/>
  </cols>
  <sheetData>
    <row r="1" spans="1:12" ht="15" thickBot="1" x14ac:dyDescent="0.35">
      <c r="A1" s="18" t="s">
        <v>1</v>
      </c>
      <c r="B1" s="18" t="s">
        <v>2</v>
      </c>
      <c r="C1" s="18" t="s">
        <v>3</v>
      </c>
      <c r="D1" s="18" t="s">
        <v>4</v>
      </c>
      <c r="E1" s="18" t="s">
        <v>5</v>
      </c>
      <c r="F1" s="18" t="s">
        <v>11</v>
      </c>
      <c r="G1" s="18" t="s">
        <v>12</v>
      </c>
      <c r="H1" s="18" t="s">
        <v>13</v>
      </c>
      <c r="I1" s="19" t="s">
        <v>413</v>
      </c>
      <c r="J1" s="19" t="s">
        <v>414</v>
      </c>
      <c r="K1" s="19" t="s">
        <v>415</v>
      </c>
      <c r="L1" s="19" t="s">
        <v>416</v>
      </c>
    </row>
    <row r="2" spans="1:12" ht="15" thickBot="1" x14ac:dyDescent="0.35">
      <c r="A2" s="4">
        <v>45393</v>
      </c>
      <c r="B2" s="3" t="s">
        <v>15</v>
      </c>
      <c r="C2" s="3" t="s">
        <v>16</v>
      </c>
      <c r="D2" s="3" t="s">
        <v>17</v>
      </c>
      <c r="E2" s="3" t="s">
        <v>18</v>
      </c>
      <c r="F2" s="3" t="s">
        <v>22</v>
      </c>
      <c r="G2" s="4">
        <v>44425</v>
      </c>
      <c r="H2" s="3">
        <v>749.97</v>
      </c>
      <c r="I2" s="7" t="s">
        <v>411</v>
      </c>
      <c r="J2" s="7">
        <f>IF(I2="Buy",A2, "")</f>
        <v>45393</v>
      </c>
      <c r="K2" s="7">
        <f>IF(I2="Buy", A2+14, "")</f>
        <v>45407</v>
      </c>
      <c r="L2" s="21">
        <f ca="1">IF(I2="Buy",NOW(), "")</f>
        <v>45774.617114120367</v>
      </c>
    </row>
    <row r="3" spans="1:12" ht="15" thickBot="1" x14ac:dyDescent="0.35">
      <c r="A3" s="4">
        <v>45396</v>
      </c>
      <c r="B3" s="3" t="s">
        <v>24</v>
      </c>
      <c r="C3" s="3" t="s">
        <v>25</v>
      </c>
      <c r="D3" s="3" t="s">
        <v>17</v>
      </c>
      <c r="E3" s="3" t="s">
        <v>18</v>
      </c>
      <c r="F3" s="3" t="s">
        <v>27</v>
      </c>
      <c r="G3" s="4">
        <v>44575</v>
      </c>
      <c r="H3" s="3">
        <v>749.97</v>
      </c>
      <c r="I3" s="7" t="s">
        <v>411</v>
      </c>
      <c r="J3" s="7">
        <f t="shared" ref="J3:J66" si="0">IF(I3="Buy",A3, "")</f>
        <v>45396</v>
      </c>
      <c r="K3" s="7">
        <f t="shared" ref="K3:K66" si="1">IF(I3="Buy", A3+14, "")</f>
        <v>45410</v>
      </c>
      <c r="L3" s="21">
        <f t="shared" ref="L3:L66" ca="1" si="2">IF(I3="Buy",NOW(), "")</f>
        <v>45774.617114120367</v>
      </c>
    </row>
    <row r="4" spans="1:12" ht="15" thickBot="1" x14ac:dyDescent="0.35">
      <c r="A4" s="4">
        <v>45399</v>
      </c>
      <c r="B4" s="3" t="s">
        <v>29</v>
      </c>
      <c r="C4" s="3" t="s">
        <v>30</v>
      </c>
      <c r="D4" s="3" t="s">
        <v>31</v>
      </c>
      <c r="E4" s="3" t="s">
        <v>32</v>
      </c>
      <c r="F4" s="3" t="s">
        <v>36</v>
      </c>
      <c r="G4" s="4">
        <v>45262</v>
      </c>
      <c r="H4" s="3">
        <v>179.97</v>
      </c>
      <c r="I4" s="7" t="s">
        <v>411</v>
      </c>
      <c r="J4" s="7">
        <f t="shared" si="0"/>
        <v>45399</v>
      </c>
      <c r="K4" s="7">
        <f t="shared" si="1"/>
        <v>45413</v>
      </c>
      <c r="L4" s="21">
        <f t="shared" ca="1" si="2"/>
        <v>45774.617114120367</v>
      </c>
    </row>
    <row r="5" spans="1:12" ht="15" thickBot="1" x14ac:dyDescent="0.35">
      <c r="A5" s="4">
        <v>45400</v>
      </c>
      <c r="B5" s="3" t="s">
        <v>38</v>
      </c>
      <c r="C5" s="3" t="s">
        <v>39</v>
      </c>
      <c r="D5" s="3" t="s">
        <v>31</v>
      </c>
      <c r="E5" s="3" t="s">
        <v>32</v>
      </c>
      <c r="F5" s="3" t="s">
        <v>27</v>
      </c>
      <c r="G5" s="4">
        <v>45114</v>
      </c>
      <c r="H5" s="3">
        <v>179.97</v>
      </c>
      <c r="I5" s="7" t="s">
        <v>411</v>
      </c>
      <c r="J5" s="7">
        <f t="shared" si="0"/>
        <v>45400</v>
      </c>
      <c r="K5" s="7">
        <f t="shared" si="1"/>
        <v>45414</v>
      </c>
      <c r="L5" s="21">
        <f t="shared" ca="1" si="2"/>
        <v>45774.617114120367</v>
      </c>
    </row>
    <row r="6" spans="1:12" ht="15" thickBot="1" x14ac:dyDescent="0.35">
      <c r="A6" s="4">
        <v>45400</v>
      </c>
      <c r="B6" s="3" t="s">
        <v>42</v>
      </c>
      <c r="C6" s="3" t="s">
        <v>43</v>
      </c>
      <c r="D6" s="3" t="s">
        <v>44</v>
      </c>
      <c r="E6" s="3" t="s">
        <v>45</v>
      </c>
      <c r="F6" s="3" t="s">
        <v>27</v>
      </c>
      <c r="G6" s="4">
        <v>45295</v>
      </c>
      <c r="H6" s="3">
        <v>749.95</v>
      </c>
      <c r="I6" s="7"/>
      <c r="J6" s="7" t="str">
        <f t="shared" si="0"/>
        <v/>
      </c>
      <c r="K6" s="7" t="str">
        <f t="shared" si="1"/>
        <v/>
      </c>
      <c r="L6" s="21" t="str">
        <f t="shared" ca="1" si="2"/>
        <v/>
      </c>
    </row>
    <row r="7" spans="1:12" ht="15" thickBot="1" x14ac:dyDescent="0.35">
      <c r="A7" s="4">
        <v>45403</v>
      </c>
      <c r="B7" s="3" t="s">
        <v>48</v>
      </c>
      <c r="C7" s="3" t="s">
        <v>49</v>
      </c>
      <c r="D7" s="3" t="s">
        <v>31</v>
      </c>
      <c r="E7" s="3" t="s">
        <v>32</v>
      </c>
      <c r="F7" s="3" t="s">
        <v>36</v>
      </c>
      <c r="G7" s="4">
        <v>44746</v>
      </c>
      <c r="H7" s="3">
        <v>119.98</v>
      </c>
      <c r="I7" s="7" t="s">
        <v>411</v>
      </c>
      <c r="J7" s="7">
        <f t="shared" si="0"/>
        <v>45403</v>
      </c>
      <c r="K7" s="7">
        <f t="shared" si="1"/>
        <v>45417</v>
      </c>
      <c r="L7" s="21">
        <f t="shared" ca="1" si="2"/>
        <v>45774.617114120367</v>
      </c>
    </row>
    <row r="8" spans="1:12" ht="15" thickBot="1" x14ac:dyDescent="0.35">
      <c r="A8" s="4">
        <v>45403</v>
      </c>
      <c r="B8" s="3" t="s">
        <v>48</v>
      </c>
      <c r="C8" s="3" t="s">
        <v>49</v>
      </c>
      <c r="D8" s="3" t="s">
        <v>52</v>
      </c>
      <c r="E8" s="3" t="s">
        <v>53</v>
      </c>
      <c r="F8" s="3" t="s">
        <v>36</v>
      </c>
      <c r="G8" s="4">
        <v>44418</v>
      </c>
      <c r="H8" s="3">
        <v>749.95</v>
      </c>
      <c r="I8" s="7" t="s">
        <v>412</v>
      </c>
      <c r="J8" s="7" t="str">
        <f t="shared" si="0"/>
        <v/>
      </c>
      <c r="K8" s="7" t="str">
        <f t="shared" si="1"/>
        <v/>
      </c>
      <c r="L8" s="21" t="str">
        <f t="shared" ca="1" si="2"/>
        <v/>
      </c>
    </row>
    <row r="9" spans="1:12" ht="15" thickBot="1" x14ac:dyDescent="0.35">
      <c r="A9" s="4">
        <v>45403</v>
      </c>
      <c r="B9" s="3" t="s">
        <v>55</v>
      </c>
      <c r="C9" s="3" t="s">
        <v>56</v>
      </c>
      <c r="D9" s="3" t="s">
        <v>31</v>
      </c>
      <c r="E9" s="3" t="s">
        <v>32</v>
      </c>
      <c r="F9" s="3" t="s">
        <v>22</v>
      </c>
      <c r="G9" s="4">
        <v>45007</v>
      </c>
      <c r="H9" s="3">
        <v>179.97</v>
      </c>
      <c r="I9" s="7" t="s">
        <v>411</v>
      </c>
      <c r="J9" s="7">
        <f t="shared" si="0"/>
        <v>45403</v>
      </c>
      <c r="K9" s="7">
        <f t="shared" si="1"/>
        <v>45417</v>
      </c>
      <c r="L9" s="21">
        <f t="shared" ca="1" si="2"/>
        <v>45774.617114120367</v>
      </c>
    </row>
    <row r="10" spans="1:12" ht="15" thickBot="1" x14ac:dyDescent="0.35">
      <c r="A10" s="4">
        <v>45405</v>
      </c>
      <c r="B10" s="3" t="s">
        <v>59</v>
      </c>
      <c r="C10" s="3" t="s">
        <v>60</v>
      </c>
      <c r="D10" s="3" t="s">
        <v>61</v>
      </c>
      <c r="E10" s="3" t="s">
        <v>62</v>
      </c>
      <c r="F10" s="3" t="s">
        <v>36</v>
      </c>
      <c r="G10" s="4">
        <v>45299</v>
      </c>
      <c r="H10" s="3">
        <v>2699.97</v>
      </c>
      <c r="I10" s="7" t="s">
        <v>411</v>
      </c>
      <c r="J10" s="7">
        <f t="shared" si="0"/>
        <v>45405</v>
      </c>
      <c r="K10" s="7">
        <f t="shared" si="1"/>
        <v>45419</v>
      </c>
      <c r="L10" s="21">
        <f t="shared" ca="1" si="2"/>
        <v>45774.617114120367</v>
      </c>
    </row>
    <row r="11" spans="1:12" ht="15" thickBot="1" x14ac:dyDescent="0.35">
      <c r="A11" s="4">
        <v>45408</v>
      </c>
      <c r="B11" s="3" t="s">
        <v>65</v>
      </c>
      <c r="C11" s="3" t="s">
        <v>66</v>
      </c>
      <c r="D11" s="3" t="s">
        <v>31</v>
      </c>
      <c r="E11" s="3" t="s">
        <v>32</v>
      </c>
      <c r="F11" s="3" t="s">
        <v>27</v>
      </c>
      <c r="G11" s="4">
        <v>45207</v>
      </c>
      <c r="H11" s="3">
        <v>179.97</v>
      </c>
      <c r="I11" s="7" t="s">
        <v>412</v>
      </c>
      <c r="J11" s="7" t="str">
        <f t="shared" si="0"/>
        <v/>
      </c>
      <c r="K11" s="7" t="str">
        <f t="shared" si="1"/>
        <v/>
      </c>
      <c r="L11" s="21" t="str">
        <f t="shared" ca="1" si="2"/>
        <v/>
      </c>
    </row>
    <row r="12" spans="1:12" ht="15" thickBot="1" x14ac:dyDescent="0.35">
      <c r="A12" s="4">
        <v>45408</v>
      </c>
      <c r="B12" s="3" t="s">
        <v>68</v>
      </c>
      <c r="C12" s="3" t="s">
        <v>69</v>
      </c>
      <c r="D12" s="3" t="s">
        <v>44</v>
      </c>
      <c r="E12" s="3" t="s">
        <v>45</v>
      </c>
      <c r="F12" s="3" t="s">
        <v>36</v>
      </c>
      <c r="G12" s="4">
        <v>45103</v>
      </c>
      <c r="H12" s="3">
        <v>149.99</v>
      </c>
      <c r="I12" s="7" t="s">
        <v>412</v>
      </c>
      <c r="J12" s="7" t="str">
        <f t="shared" si="0"/>
        <v/>
      </c>
      <c r="K12" s="7" t="str">
        <f t="shared" si="1"/>
        <v/>
      </c>
      <c r="L12" s="21" t="str">
        <f t="shared" ca="1" si="2"/>
        <v/>
      </c>
    </row>
    <row r="13" spans="1:12" ht="15" thickBot="1" x14ac:dyDescent="0.35">
      <c r="A13" s="4">
        <v>45408</v>
      </c>
      <c r="B13" s="3" t="s">
        <v>38</v>
      </c>
      <c r="C13" s="3" t="s">
        <v>39</v>
      </c>
      <c r="D13" s="3" t="s">
        <v>44</v>
      </c>
      <c r="E13" s="3" t="s">
        <v>45</v>
      </c>
      <c r="F13" s="3" t="s">
        <v>22</v>
      </c>
      <c r="G13" s="4">
        <v>44830</v>
      </c>
      <c r="H13" s="3">
        <v>749.95</v>
      </c>
      <c r="I13" s="7" t="s">
        <v>411</v>
      </c>
      <c r="J13" s="7">
        <f t="shared" si="0"/>
        <v>45408</v>
      </c>
      <c r="K13" s="7">
        <f t="shared" si="1"/>
        <v>45422</v>
      </c>
      <c r="L13" s="21">
        <f t="shared" ca="1" si="2"/>
        <v>45774.617114120367</v>
      </c>
    </row>
    <row r="14" spans="1:12" ht="15" thickBot="1" x14ac:dyDescent="0.35">
      <c r="A14" s="4">
        <v>45408</v>
      </c>
      <c r="B14" s="3" t="s">
        <v>72</v>
      </c>
      <c r="C14" s="3" t="s">
        <v>73</v>
      </c>
      <c r="D14" s="3" t="s">
        <v>44</v>
      </c>
      <c r="E14" s="3" t="s">
        <v>45</v>
      </c>
      <c r="F14" s="3" t="s">
        <v>27</v>
      </c>
      <c r="G14" s="4">
        <v>44806</v>
      </c>
      <c r="H14" s="3">
        <v>449.97</v>
      </c>
      <c r="I14" s="7" t="s">
        <v>411</v>
      </c>
      <c r="J14" s="7">
        <f t="shared" si="0"/>
        <v>45408</v>
      </c>
      <c r="K14" s="7">
        <f t="shared" si="1"/>
        <v>45422</v>
      </c>
      <c r="L14" s="21">
        <f t="shared" ca="1" si="2"/>
        <v>45774.617114120367</v>
      </c>
    </row>
    <row r="15" spans="1:12" ht="15" thickBot="1" x14ac:dyDescent="0.35">
      <c r="A15" s="4">
        <v>45409</v>
      </c>
      <c r="B15" s="3" t="s">
        <v>75</v>
      </c>
      <c r="C15" s="3" t="s">
        <v>76</v>
      </c>
      <c r="D15" s="3" t="s">
        <v>31</v>
      </c>
      <c r="E15" s="3" t="s">
        <v>32</v>
      </c>
      <c r="F15" s="3" t="s">
        <v>36</v>
      </c>
      <c r="G15" s="4">
        <v>45351</v>
      </c>
      <c r="H15" s="3">
        <v>179.97</v>
      </c>
      <c r="I15" s="7" t="s">
        <v>412</v>
      </c>
      <c r="J15" s="7" t="str">
        <f t="shared" si="0"/>
        <v/>
      </c>
      <c r="K15" s="7" t="str">
        <f t="shared" si="1"/>
        <v/>
      </c>
      <c r="L15" s="21" t="str">
        <f t="shared" ca="1" si="2"/>
        <v/>
      </c>
    </row>
    <row r="16" spans="1:12" ht="15" thickBot="1" x14ac:dyDescent="0.35">
      <c r="A16" s="4">
        <v>45409</v>
      </c>
      <c r="B16" s="3" t="s">
        <v>78</v>
      </c>
      <c r="C16" s="3" t="s">
        <v>79</v>
      </c>
      <c r="D16" s="3" t="s">
        <v>80</v>
      </c>
      <c r="E16" s="3" t="s">
        <v>81</v>
      </c>
      <c r="F16" s="3" t="s">
        <v>22</v>
      </c>
      <c r="G16" s="4">
        <v>44577</v>
      </c>
      <c r="H16" s="3">
        <v>2099.9699999999998</v>
      </c>
      <c r="I16" s="7"/>
      <c r="J16" s="7" t="str">
        <f t="shared" si="0"/>
        <v/>
      </c>
      <c r="K16" s="7" t="str">
        <f t="shared" si="1"/>
        <v/>
      </c>
      <c r="L16" s="21" t="str">
        <f t="shared" ca="1" si="2"/>
        <v/>
      </c>
    </row>
    <row r="17" spans="1:12" ht="15" thickBot="1" x14ac:dyDescent="0.35">
      <c r="A17" s="4">
        <v>45409</v>
      </c>
      <c r="B17" s="3" t="s">
        <v>83</v>
      </c>
      <c r="C17" s="3" t="s">
        <v>84</v>
      </c>
      <c r="D17" s="3" t="s">
        <v>61</v>
      </c>
      <c r="E17" s="3" t="s">
        <v>62</v>
      </c>
      <c r="F17" s="3" t="s">
        <v>36</v>
      </c>
      <c r="G17" s="4">
        <v>44920</v>
      </c>
      <c r="H17" s="3">
        <v>899.99</v>
      </c>
      <c r="I17" s="7" t="s">
        <v>412</v>
      </c>
      <c r="J17" s="7" t="str">
        <f t="shared" si="0"/>
        <v/>
      </c>
      <c r="K17" s="7" t="str">
        <f t="shared" si="1"/>
        <v/>
      </c>
      <c r="L17" s="21" t="str">
        <f t="shared" ca="1" si="2"/>
        <v/>
      </c>
    </row>
    <row r="18" spans="1:12" ht="15" thickBot="1" x14ac:dyDescent="0.35">
      <c r="A18" s="4">
        <v>45410</v>
      </c>
      <c r="B18" s="3" t="s">
        <v>86</v>
      </c>
      <c r="C18" s="3" t="s">
        <v>87</v>
      </c>
      <c r="D18" s="3" t="s">
        <v>44</v>
      </c>
      <c r="E18" s="3" t="s">
        <v>45</v>
      </c>
      <c r="F18" s="3" t="s">
        <v>27</v>
      </c>
      <c r="G18" s="4">
        <v>45374</v>
      </c>
      <c r="H18" s="3">
        <v>599.96</v>
      </c>
      <c r="I18" s="7" t="s">
        <v>411</v>
      </c>
      <c r="J18" s="7">
        <f t="shared" si="0"/>
        <v>45410</v>
      </c>
      <c r="K18" s="7">
        <f t="shared" si="1"/>
        <v>45424</v>
      </c>
      <c r="L18" s="21">
        <f t="shared" ca="1" si="2"/>
        <v>45774.617114120367</v>
      </c>
    </row>
    <row r="19" spans="1:12" ht="15" thickBot="1" x14ac:dyDescent="0.35">
      <c r="A19" s="4">
        <v>45410</v>
      </c>
      <c r="B19" s="3" t="s">
        <v>89</v>
      </c>
      <c r="C19" s="3" t="s">
        <v>90</v>
      </c>
      <c r="D19" s="3" t="s">
        <v>80</v>
      </c>
      <c r="E19" s="3" t="s">
        <v>81</v>
      </c>
      <c r="F19" s="3" t="s">
        <v>22</v>
      </c>
      <c r="G19" s="4">
        <v>44781</v>
      </c>
      <c r="H19" s="3">
        <v>1399.98</v>
      </c>
      <c r="I19" s="7" t="s">
        <v>412</v>
      </c>
      <c r="J19" s="7" t="str">
        <f t="shared" si="0"/>
        <v/>
      </c>
      <c r="K19" s="7" t="str">
        <f t="shared" si="1"/>
        <v/>
      </c>
      <c r="L19" s="21" t="str">
        <f t="shared" ca="1" si="2"/>
        <v/>
      </c>
    </row>
    <row r="20" spans="1:12" ht="15" thickBot="1" x14ac:dyDescent="0.35">
      <c r="A20" s="4">
        <v>45410</v>
      </c>
      <c r="B20" s="3" t="s">
        <v>86</v>
      </c>
      <c r="C20" s="3" t="s">
        <v>87</v>
      </c>
      <c r="D20" s="3" t="s">
        <v>61</v>
      </c>
      <c r="E20" s="3" t="s">
        <v>62</v>
      </c>
      <c r="F20" s="3" t="s">
        <v>36</v>
      </c>
      <c r="G20" s="4">
        <v>45327</v>
      </c>
      <c r="H20" s="3">
        <v>3599.96</v>
      </c>
      <c r="I20" s="7" t="s">
        <v>411</v>
      </c>
      <c r="J20" s="7">
        <f t="shared" si="0"/>
        <v>45410</v>
      </c>
      <c r="K20" s="7">
        <f t="shared" si="1"/>
        <v>45424</v>
      </c>
      <c r="L20" s="21">
        <f t="shared" ca="1" si="2"/>
        <v>45774.617114120367</v>
      </c>
    </row>
    <row r="21" spans="1:12" ht="15" thickBot="1" x14ac:dyDescent="0.35">
      <c r="A21" s="4">
        <v>45410</v>
      </c>
      <c r="B21" s="3" t="s">
        <v>93</v>
      </c>
      <c r="C21" s="3" t="s">
        <v>94</v>
      </c>
      <c r="D21" s="3" t="s">
        <v>17</v>
      </c>
      <c r="E21" s="3" t="s">
        <v>18</v>
      </c>
      <c r="F21" s="3" t="s">
        <v>27</v>
      </c>
      <c r="G21" s="4">
        <v>45224</v>
      </c>
      <c r="H21" s="3">
        <v>749.97</v>
      </c>
      <c r="I21" s="7" t="s">
        <v>411</v>
      </c>
      <c r="J21" s="7">
        <f t="shared" si="0"/>
        <v>45410</v>
      </c>
      <c r="K21" s="7">
        <f t="shared" si="1"/>
        <v>45424</v>
      </c>
      <c r="L21" s="21">
        <f t="shared" ca="1" si="2"/>
        <v>45774.617114120367</v>
      </c>
    </row>
    <row r="22" spans="1:12" ht="15" thickBot="1" x14ac:dyDescent="0.35">
      <c r="A22" s="4">
        <v>45412</v>
      </c>
      <c r="B22" s="3" t="s">
        <v>96</v>
      </c>
      <c r="C22" s="3" t="s">
        <v>97</v>
      </c>
      <c r="D22" s="3" t="s">
        <v>80</v>
      </c>
      <c r="E22" s="3" t="s">
        <v>81</v>
      </c>
      <c r="F22" s="3" t="s">
        <v>22</v>
      </c>
      <c r="G22" s="4">
        <v>45167</v>
      </c>
      <c r="H22" s="3">
        <v>3499.95</v>
      </c>
      <c r="I22" s="7" t="s">
        <v>412</v>
      </c>
      <c r="J22" s="7" t="str">
        <f t="shared" si="0"/>
        <v/>
      </c>
      <c r="K22" s="7" t="str">
        <f t="shared" si="1"/>
        <v/>
      </c>
      <c r="L22" s="21" t="str">
        <f t="shared" ca="1" si="2"/>
        <v/>
      </c>
    </row>
    <row r="23" spans="1:12" ht="15" thickBot="1" x14ac:dyDescent="0.35">
      <c r="A23" s="4">
        <v>45413</v>
      </c>
      <c r="B23" s="3" t="s">
        <v>99</v>
      </c>
      <c r="C23" s="3" t="s">
        <v>100</v>
      </c>
      <c r="D23" s="3" t="s">
        <v>80</v>
      </c>
      <c r="E23" s="3" t="s">
        <v>81</v>
      </c>
      <c r="F23" s="3" t="s">
        <v>36</v>
      </c>
      <c r="G23" s="4">
        <v>44409</v>
      </c>
      <c r="H23" s="3">
        <v>2799.96</v>
      </c>
      <c r="I23" s="7" t="s">
        <v>412</v>
      </c>
      <c r="J23" s="7" t="str">
        <f t="shared" si="0"/>
        <v/>
      </c>
      <c r="K23" s="7" t="str">
        <f t="shared" si="1"/>
        <v/>
      </c>
      <c r="L23" s="21" t="str">
        <f t="shared" ca="1" si="2"/>
        <v/>
      </c>
    </row>
    <row r="24" spans="1:12" ht="15" thickBot="1" x14ac:dyDescent="0.35">
      <c r="A24" s="4">
        <v>45415</v>
      </c>
      <c r="B24" s="3" t="s">
        <v>102</v>
      </c>
      <c r="C24" s="3" t="s">
        <v>103</v>
      </c>
      <c r="D24" s="3" t="s">
        <v>17</v>
      </c>
      <c r="E24" s="3" t="s">
        <v>18</v>
      </c>
      <c r="F24" s="3" t="s">
        <v>36</v>
      </c>
      <c r="G24" s="4">
        <v>44468</v>
      </c>
      <c r="H24" s="3">
        <v>999.96</v>
      </c>
      <c r="I24" s="7" t="s">
        <v>411</v>
      </c>
      <c r="J24" s="7">
        <f t="shared" si="0"/>
        <v>45415</v>
      </c>
      <c r="K24" s="7">
        <f t="shared" si="1"/>
        <v>45429</v>
      </c>
      <c r="L24" s="21">
        <f t="shared" ca="1" si="2"/>
        <v>45774.617114120367</v>
      </c>
    </row>
    <row r="25" spans="1:12" ht="15" thickBot="1" x14ac:dyDescent="0.35">
      <c r="A25" s="4">
        <v>45416</v>
      </c>
      <c r="B25" s="3" t="s">
        <v>86</v>
      </c>
      <c r="C25" s="3" t="s">
        <v>87</v>
      </c>
      <c r="D25" s="3" t="s">
        <v>105</v>
      </c>
      <c r="E25" s="3" t="s">
        <v>106</v>
      </c>
      <c r="F25" s="3" t="s">
        <v>27</v>
      </c>
      <c r="G25" s="4">
        <v>44716</v>
      </c>
      <c r="H25" s="3">
        <v>1199.96</v>
      </c>
      <c r="I25" s="7" t="s">
        <v>411</v>
      </c>
      <c r="J25" s="7">
        <f t="shared" si="0"/>
        <v>45416</v>
      </c>
      <c r="K25" s="7">
        <f t="shared" si="1"/>
        <v>45430</v>
      </c>
      <c r="L25" s="21">
        <f t="shared" ca="1" si="2"/>
        <v>45774.617114120367</v>
      </c>
    </row>
    <row r="26" spans="1:12" ht="15" thickBot="1" x14ac:dyDescent="0.35">
      <c r="A26" s="4">
        <v>45422</v>
      </c>
      <c r="B26" s="3" t="s">
        <v>108</v>
      </c>
      <c r="C26" s="3" t="s">
        <v>109</v>
      </c>
      <c r="D26" s="3" t="s">
        <v>17</v>
      </c>
      <c r="E26" s="3" t="s">
        <v>18</v>
      </c>
      <c r="F26" s="3" t="s">
        <v>36</v>
      </c>
      <c r="G26" s="4">
        <v>44525</v>
      </c>
      <c r="H26" s="3">
        <v>1249.95</v>
      </c>
      <c r="I26" s="7" t="s">
        <v>411</v>
      </c>
      <c r="J26" s="7">
        <f t="shared" si="0"/>
        <v>45422</v>
      </c>
      <c r="K26" s="7">
        <f t="shared" si="1"/>
        <v>45436</v>
      </c>
      <c r="L26" s="21">
        <f t="shared" ca="1" si="2"/>
        <v>45774.617114120367</v>
      </c>
    </row>
    <row r="27" spans="1:12" ht="15" thickBot="1" x14ac:dyDescent="0.35">
      <c r="A27" s="4">
        <v>45424</v>
      </c>
      <c r="B27" s="3" t="s">
        <v>68</v>
      </c>
      <c r="C27" s="3" t="s">
        <v>69</v>
      </c>
      <c r="D27" s="3" t="s">
        <v>105</v>
      </c>
      <c r="E27" s="3" t="s">
        <v>106</v>
      </c>
      <c r="F27" s="3" t="s">
        <v>22</v>
      </c>
      <c r="G27" s="4">
        <v>45168</v>
      </c>
      <c r="H27" s="3">
        <v>1499.95</v>
      </c>
      <c r="I27" s="7" t="s">
        <v>411</v>
      </c>
      <c r="J27" s="7">
        <f t="shared" si="0"/>
        <v>45424</v>
      </c>
      <c r="K27" s="7">
        <f t="shared" si="1"/>
        <v>45438</v>
      </c>
      <c r="L27" s="21">
        <f t="shared" ca="1" si="2"/>
        <v>45774.617114120367</v>
      </c>
    </row>
    <row r="28" spans="1:12" ht="15" thickBot="1" x14ac:dyDescent="0.35">
      <c r="A28" s="4">
        <v>45424</v>
      </c>
      <c r="B28" s="3" t="s">
        <v>112</v>
      </c>
      <c r="C28" s="3" t="s">
        <v>113</v>
      </c>
      <c r="D28" s="3" t="s">
        <v>114</v>
      </c>
      <c r="E28" s="3" t="s">
        <v>115</v>
      </c>
      <c r="F28" s="3" t="s">
        <v>27</v>
      </c>
      <c r="G28" s="4">
        <v>45012</v>
      </c>
      <c r="H28" s="3">
        <v>239.97</v>
      </c>
      <c r="I28" s="7" t="s">
        <v>411</v>
      </c>
      <c r="J28" s="7">
        <f t="shared" si="0"/>
        <v>45424</v>
      </c>
      <c r="K28" s="7">
        <f t="shared" si="1"/>
        <v>45438</v>
      </c>
      <c r="L28" s="21">
        <f t="shared" ca="1" si="2"/>
        <v>45774.617114120367</v>
      </c>
    </row>
    <row r="29" spans="1:12" ht="15" thickBot="1" x14ac:dyDescent="0.35">
      <c r="A29" s="4">
        <v>45424</v>
      </c>
      <c r="B29" s="3" t="s">
        <v>99</v>
      </c>
      <c r="C29" s="3" t="s">
        <v>100</v>
      </c>
      <c r="D29" s="3" t="s">
        <v>117</v>
      </c>
      <c r="E29" s="3" t="s">
        <v>118</v>
      </c>
      <c r="F29" s="3" t="s">
        <v>27</v>
      </c>
      <c r="G29" s="4">
        <v>44919</v>
      </c>
      <c r="H29" s="3">
        <v>449.95</v>
      </c>
      <c r="I29" s="7" t="s">
        <v>412</v>
      </c>
      <c r="J29" s="7" t="str">
        <f t="shared" si="0"/>
        <v/>
      </c>
      <c r="K29" s="7" t="str">
        <f t="shared" si="1"/>
        <v/>
      </c>
      <c r="L29" s="21" t="str">
        <f t="shared" ca="1" si="2"/>
        <v/>
      </c>
    </row>
    <row r="30" spans="1:12" ht="15" thickBot="1" x14ac:dyDescent="0.35">
      <c r="A30" s="4">
        <v>45425</v>
      </c>
      <c r="B30" s="3" t="s">
        <v>120</v>
      </c>
      <c r="C30" s="3" t="s">
        <v>121</v>
      </c>
      <c r="D30" s="3" t="s">
        <v>31</v>
      </c>
      <c r="E30" s="3" t="s">
        <v>32</v>
      </c>
      <c r="F30" s="3" t="s">
        <v>36</v>
      </c>
      <c r="G30" s="4">
        <v>45214</v>
      </c>
      <c r="H30" s="3">
        <v>119.98</v>
      </c>
      <c r="I30" s="7" t="s">
        <v>412</v>
      </c>
      <c r="J30" s="7" t="str">
        <f t="shared" si="0"/>
        <v/>
      </c>
      <c r="K30" s="7" t="str">
        <f t="shared" si="1"/>
        <v/>
      </c>
      <c r="L30" s="21" t="str">
        <f t="shared" ca="1" si="2"/>
        <v/>
      </c>
    </row>
    <row r="31" spans="1:12" ht="15" thickBot="1" x14ac:dyDescent="0.35">
      <c r="A31" s="4">
        <v>45427</v>
      </c>
      <c r="B31" s="3" t="s">
        <v>123</v>
      </c>
      <c r="C31" s="3" t="s">
        <v>124</v>
      </c>
      <c r="D31" s="3" t="s">
        <v>31</v>
      </c>
      <c r="E31" s="3" t="s">
        <v>32</v>
      </c>
      <c r="F31" s="3" t="s">
        <v>36</v>
      </c>
      <c r="G31" s="4">
        <v>44867</v>
      </c>
      <c r="H31" s="3">
        <v>239.96</v>
      </c>
      <c r="I31" s="7" t="s">
        <v>411</v>
      </c>
      <c r="J31" s="7">
        <f t="shared" si="0"/>
        <v>45427</v>
      </c>
      <c r="K31" s="7">
        <f t="shared" si="1"/>
        <v>45441</v>
      </c>
      <c r="L31" s="21">
        <f t="shared" ca="1" si="2"/>
        <v>45774.617114120367</v>
      </c>
    </row>
    <row r="32" spans="1:12" ht="15" thickBot="1" x14ac:dyDescent="0.35">
      <c r="A32" s="4">
        <v>45427</v>
      </c>
      <c r="B32" s="3" t="s">
        <v>55</v>
      </c>
      <c r="C32" s="3" t="s">
        <v>56</v>
      </c>
      <c r="D32" s="3" t="s">
        <v>126</v>
      </c>
      <c r="E32" s="3" t="s">
        <v>127</v>
      </c>
      <c r="F32" s="3" t="s">
        <v>36</v>
      </c>
      <c r="G32" s="4">
        <v>44412</v>
      </c>
      <c r="H32" s="3">
        <v>999.95</v>
      </c>
      <c r="I32" s="7" t="s">
        <v>412</v>
      </c>
      <c r="J32" s="7" t="str">
        <f t="shared" si="0"/>
        <v/>
      </c>
      <c r="K32" s="7" t="str">
        <f t="shared" si="1"/>
        <v/>
      </c>
      <c r="L32" s="21" t="str">
        <f t="shared" ca="1" si="2"/>
        <v/>
      </c>
    </row>
    <row r="33" spans="1:12" ht="15" thickBot="1" x14ac:dyDescent="0.35">
      <c r="A33" s="4">
        <v>45428</v>
      </c>
      <c r="B33" s="3" t="s">
        <v>129</v>
      </c>
      <c r="C33" s="3" t="s">
        <v>130</v>
      </c>
      <c r="D33" s="3" t="s">
        <v>44</v>
      </c>
      <c r="E33" s="3" t="s">
        <v>45</v>
      </c>
      <c r="F33" s="3" t="s">
        <v>22</v>
      </c>
      <c r="G33" s="4">
        <v>44823</v>
      </c>
      <c r="H33" s="3">
        <v>299.98</v>
      </c>
      <c r="I33" s="7" t="s">
        <v>412</v>
      </c>
      <c r="J33" s="7" t="str">
        <f t="shared" si="0"/>
        <v/>
      </c>
      <c r="K33" s="7" t="str">
        <f t="shared" si="1"/>
        <v/>
      </c>
      <c r="L33" s="21" t="str">
        <f t="shared" ca="1" si="2"/>
        <v/>
      </c>
    </row>
    <row r="34" spans="1:12" ht="15" thickBot="1" x14ac:dyDescent="0.35">
      <c r="A34" s="4">
        <v>45430</v>
      </c>
      <c r="B34" s="3" t="s">
        <v>132</v>
      </c>
      <c r="C34" s="3" t="s">
        <v>133</v>
      </c>
      <c r="D34" s="3" t="s">
        <v>44</v>
      </c>
      <c r="E34" s="3" t="s">
        <v>45</v>
      </c>
      <c r="F34" s="3" t="s">
        <v>27</v>
      </c>
      <c r="G34" s="4">
        <v>45068</v>
      </c>
      <c r="H34" s="3">
        <v>449.97</v>
      </c>
      <c r="I34" s="7" t="s">
        <v>411</v>
      </c>
      <c r="J34" s="7">
        <f t="shared" si="0"/>
        <v>45430</v>
      </c>
      <c r="K34" s="7">
        <f t="shared" si="1"/>
        <v>45444</v>
      </c>
      <c r="L34" s="21">
        <f t="shared" ca="1" si="2"/>
        <v>45774.617114120367</v>
      </c>
    </row>
    <row r="35" spans="1:12" ht="15" thickBot="1" x14ac:dyDescent="0.35">
      <c r="A35" s="4">
        <v>45432</v>
      </c>
      <c r="B35" s="3" t="s">
        <v>29</v>
      </c>
      <c r="C35" s="3" t="s">
        <v>30</v>
      </c>
      <c r="D35" s="3" t="s">
        <v>61</v>
      </c>
      <c r="E35" s="3" t="s">
        <v>62</v>
      </c>
      <c r="F35" s="3" t="s">
        <v>27</v>
      </c>
      <c r="G35" s="4">
        <v>44578</v>
      </c>
      <c r="H35" s="3">
        <v>899.99</v>
      </c>
      <c r="I35" s="7" t="s">
        <v>411</v>
      </c>
      <c r="J35" s="7">
        <f t="shared" si="0"/>
        <v>45432</v>
      </c>
      <c r="K35" s="7">
        <f t="shared" si="1"/>
        <v>45446</v>
      </c>
      <c r="L35" s="21">
        <f t="shared" ca="1" si="2"/>
        <v>45774.617114120367</v>
      </c>
    </row>
    <row r="36" spans="1:12" ht="15" thickBot="1" x14ac:dyDescent="0.35">
      <c r="A36" s="4">
        <v>45434</v>
      </c>
      <c r="B36" s="3" t="s">
        <v>99</v>
      </c>
      <c r="C36" s="3" t="s">
        <v>100</v>
      </c>
      <c r="D36" s="3" t="s">
        <v>105</v>
      </c>
      <c r="E36" s="3" t="s">
        <v>106</v>
      </c>
      <c r="F36" s="3" t="s">
        <v>22</v>
      </c>
      <c r="G36" s="4">
        <v>44824</v>
      </c>
      <c r="H36" s="3">
        <v>899.97</v>
      </c>
      <c r="I36" s="7" t="s">
        <v>411</v>
      </c>
      <c r="J36" s="7">
        <f t="shared" si="0"/>
        <v>45434</v>
      </c>
      <c r="K36" s="7">
        <f t="shared" si="1"/>
        <v>45448</v>
      </c>
      <c r="L36" s="21">
        <f t="shared" ca="1" si="2"/>
        <v>45774.617114120367</v>
      </c>
    </row>
    <row r="37" spans="1:12" ht="15" thickBot="1" x14ac:dyDescent="0.35">
      <c r="A37" s="4">
        <v>45435</v>
      </c>
      <c r="B37" s="3" t="s">
        <v>129</v>
      </c>
      <c r="C37" s="3" t="s">
        <v>130</v>
      </c>
      <c r="D37" s="3" t="s">
        <v>114</v>
      </c>
      <c r="E37" s="3" t="s">
        <v>115</v>
      </c>
      <c r="F37" s="3" t="s">
        <v>22</v>
      </c>
      <c r="G37" s="4">
        <v>45046</v>
      </c>
      <c r="H37" s="3">
        <v>239.97</v>
      </c>
      <c r="I37" s="7" t="s">
        <v>412</v>
      </c>
      <c r="J37" s="7" t="str">
        <f t="shared" si="0"/>
        <v/>
      </c>
      <c r="K37" s="7" t="str">
        <f t="shared" si="1"/>
        <v/>
      </c>
      <c r="L37" s="21" t="str">
        <f t="shared" ca="1" si="2"/>
        <v/>
      </c>
    </row>
    <row r="38" spans="1:12" ht="15" thickBot="1" x14ac:dyDescent="0.35">
      <c r="A38" s="4">
        <v>45438</v>
      </c>
      <c r="B38" s="3" t="s">
        <v>138</v>
      </c>
      <c r="C38" s="3" t="s">
        <v>139</v>
      </c>
      <c r="D38" s="3" t="s">
        <v>126</v>
      </c>
      <c r="E38" s="3" t="s">
        <v>127</v>
      </c>
      <c r="F38" s="3" t="s">
        <v>27</v>
      </c>
      <c r="G38" s="4">
        <v>45292</v>
      </c>
      <c r="H38" s="3">
        <v>599.97</v>
      </c>
      <c r="I38" s="7" t="s">
        <v>412</v>
      </c>
      <c r="J38" s="7" t="str">
        <f t="shared" si="0"/>
        <v/>
      </c>
      <c r="K38" s="7" t="str">
        <f t="shared" si="1"/>
        <v/>
      </c>
      <c r="L38" s="21" t="str">
        <f t="shared" ca="1" si="2"/>
        <v/>
      </c>
    </row>
    <row r="39" spans="1:12" ht="15" thickBot="1" x14ac:dyDescent="0.35">
      <c r="A39" s="4">
        <v>45440</v>
      </c>
      <c r="B39" s="3" t="s">
        <v>141</v>
      </c>
      <c r="C39" s="3" t="s">
        <v>142</v>
      </c>
      <c r="D39" s="3" t="s">
        <v>80</v>
      </c>
      <c r="E39" s="3" t="s">
        <v>81</v>
      </c>
      <c r="F39" s="3" t="s">
        <v>36</v>
      </c>
      <c r="G39" s="4">
        <v>44407</v>
      </c>
      <c r="H39" s="3">
        <v>3499.95</v>
      </c>
      <c r="I39" s="7" t="s">
        <v>412</v>
      </c>
      <c r="J39" s="7" t="str">
        <f t="shared" si="0"/>
        <v/>
      </c>
      <c r="K39" s="7" t="str">
        <f t="shared" si="1"/>
        <v/>
      </c>
      <c r="L39" s="21" t="str">
        <f t="shared" ca="1" si="2"/>
        <v/>
      </c>
    </row>
    <row r="40" spans="1:12" ht="15" thickBot="1" x14ac:dyDescent="0.35">
      <c r="A40" s="4">
        <v>45441</v>
      </c>
      <c r="B40" s="3" t="s">
        <v>144</v>
      </c>
      <c r="C40" s="3" t="s">
        <v>145</v>
      </c>
      <c r="D40" s="3" t="s">
        <v>117</v>
      </c>
      <c r="E40" s="3" t="s">
        <v>118</v>
      </c>
      <c r="F40" s="3" t="s">
        <v>27</v>
      </c>
      <c r="G40" s="4">
        <v>45120</v>
      </c>
      <c r="H40" s="3">
        <v>269.97000000000003</v>
      </c>
      <c r="I40" s="7" t="s">
        <v>411</v>
      </c>
      <c r="J40" s="7">
        <f t="shared" si="0"/>
        <v>45441</v>
      </c>
      <c r="K40" s="7">
        <f t="shared" si="1"/>
        <v>45455</v>
      </c>
      <c r="L40" s="21">
        <f t="shared" ca="1" si="2"/>
        <v>45774.617114120367</v>
      </c>
    </row>
    <row r="41" spans="1:12" ht="15" thickBot="1" x14ac:dyDescent="0.35">
      <c r="A41" s="4">
        <v>45443</v>
      </c>
      <c r="B41" s="3" t="s">
        <v>147</v>
      </c>
      <c r="C41" s="3" t="s">
        <v>148</v>
      </c>
      <c r="D41" s="3" t="s">
        <v>114</v>
      </c>
      <c r="E41" s="3" t="s">
        <v>115</v>
      </c>
      <c r="F41" s="3" t="s">
        <v>36</v>
      </c>
      <c r="G41" s="4">
        <v>44917</v>
      </c>
      <c r="H41" s="3">
        <v>79.989999999999995</v>
      </c>
      <c r="I41" s="7" t="s">
        <v>412</v>
      </c>
      <c r="J41" s="7" t="str">
        <f t="shared" si="0"/>
        <v/>
      </c>
      <c r="K41" s="7" t="str">
        <f t="shared" si="1"/>
        <v/>
      </c>
      <c r="L41" s="21" t="str">
        <f t="shared" ca="1" si="2"/>
        <v/>
      </c>
    </row>
    <row r="42" spans="1:12" ht="15" thickBot="1" x14ac:dyDescent="0.35">
      <c r="A42" s="4">
        <v>45444</v>
      </c>
      <c r="B42" s="3" t="s">
        <v>150</v>
      </c>
      <c r="C42" s="3" t="s">
        <v>151</v>
      </c>
      <c r="D42" s="3" t="s">
        <v>31</v>
      </c>
      <c r="E42" s="3" t="s">
        <v>32</v>
      </c>
      <c r="F42" s="3" t="s">
        <v>22</v>
      </c>
      <c r="G42" s="4">
        <v>45390</v>
      </c>
      <c r="H42" s="3">
        <v>119.98</v>
      </c>
      <c r="I42" s="7" t="s">
        <v>411</v>
      </c>
      <c r="J42" s="7">
        <f t="shared" si="0"/>
        <v>45444</v>
      </c>
      <c r="K42" s="7">
        <f t="shared" si="1"/>
        <v>45458</v>
      </c>
      <c r="L42" s="21">
        <f t="shared" ca="1" si="2"/>
        <v>45774.617114120367</v>
      </c>
    </row>
    <row r="43" spans="1:12" ht="15" thickBot="1" x14ac:dyDescent="0.35">
      <c r="A43" s="4">
        <v>45444</v>
      </c>
      <c r="B43" s="3" t="s">
        <v>55</v>
      </c>
      <c r="C43" s="3" t="s">
        <v>56</v>
      </c>
      <c r="D43" s="3" t="s">
        <v>117</v>
      </c>
      <c r="E43" s="3" t="s">
        <v>118</v>
      </c>
      <c r="F43" s="3" t="s">
        <v>22</v>
      </c>
      <c r="G43" s="4">
        <v>45141</v>
      </c>
      <c r="H43" s="3">
        <v>89.99</v>
      </c>
      <c r="I43" s="7" t="s">
        <v>412</v>
      </c>
      <c r="J43" s="7" t="str">
        <f t="shared" si="0"/>
        <v/>
      </c>
      <c r="K43" s="7" t="str">
        <f t="shared" si="1"/>
        <v/>
      </c>
      <c r="L43" s="21" t="str">
        <f t="shared" ca="1" si="2"/>
        <v/>
      </c>
    </row>
    <row r="44" spans="1:12" ht="15" thickBot="1" x14ac:dyDescent="0.35">
      <c r="A44" s="4">
        <v>45446</v>
      </c>
      <c r="B44" s="3" t="s">
        <v>154</v>
      </c>
      <c r="C44" s="3" t="s">
        <v>155</v>
      </c>
      <c r="D44" s="3" t="s">
        <v>117</v>
      </c>
      <c r="E44" s="3" t="s">
        <v>118</v>
      </c>
      <c r="F44" s="3" t="s">
        <v>36</v>
      </c>
      <c r="G44" s="4">
        <v>44587</v>
      </c>
      <c r="H44" s="3">
        <v>449.95</v>
      </c>
      <c r="I44" s="7" t="s">
        <v>412</v>
      </c>
      <c r="J44" s="7" t="str">
        <f t="shared" si="0"/>
        <v/>
      </c>
      <c r="K44" s="7" t="str">
        <f t="shared" si="1"/>
        <v/>
      </c>
      <c r="L44" s="21" t="str">
        <f t="shared" ca="1" si="2"/>
        <v/>
      </c>
    </row>
    <row r="45" spans="1:12" ht="15" thickBot="1" x14ac:dyDescent="0.35">
      <c r="A45" s="4">
        <v>45449</v>
      </c>
      <c r="B45" s="3" t="s">
        <v>24</v>
      </c>
      <c r="C45" s="3" t="s">
        <v>25</v>
      </c>
      <c r="D45" s="3" t="s">
        <v>17</v>
      </c>
      <c r="E45" s="3" t="s">
        <v>18</v>
      </c>
      <c r="F45" s="3" t="s">
        <v>36</v>
      </c>
      <c r="G45" s="4">
        <v>44707</v>
      </c>
      <c r="H45" s="3">
        <v>1249.95</v>
      </c>
      <c r="I45" s="7" t="s">
        <v>412</v>
      </c>
      <c r="J45" s="7" t="str">
        <f t="shared" si="0"/>
        <v/>
      </c>
      <c r="K45" s="7" t="str">
        <f t="shared" si="1"/>
        <v/>
      </c>
      <c r="L45" s="21" t="str">
        <f t="shared" ca="1" si="2"/>
        <v/>
      </c>
    </row>
    <row r="46" spans="1:12" ht="15" thickBot="1" x14ac:dyDescent="0.35">
      <c r="A46" s="4">
        <v>45449</v>
      </c>
      <c r="B46" s="3" t="s">
        <v>158</v>
      </c>
      <c r="C46" s="3" t="s">
        <v>159</v>
      </c>
      <c r="D46" s="3" t="s">
        <v>117</v>
      </c>
      <c r="E46" s="3" t="s">
        <v>118</v>
      </c>
      <c r="F46" s="3" t="s">
        <v>36</v>
      </c>
      <c r="G46" s="4">
        <v>44582</v>
      </c>
      <c r="H46" s="3">
        <v>89.99</v>
      </c>
      <c r="I46" s="7" t="s">
        <v>411</v>
      </c>
      <c r="J46" s="7">
        <f t="shared" si="0"/>
        <v>45449</v>
      </c>
      <c r="K46" s="7">
        <f t="shared" si="1"/>
        <v>45463</v>
      </c>
      <c r="L46" s="21">
        <f t="shared" ca="1" si="2"/>
        <v>45774.617114120367</v>
      </c>
    </row>
    <row r="47" spans="1:12" ht="15" thickBot="1" x14ac:dyDescent="0.35">
      <c r="A47" s="4">
        <v>45450</v>
      </c>
      <c r="B47" s="3" t="s">
        <v>42</v>
      </c>
      <c r="C47" s="3" t="s">
        <v>43</v>
      </c>
      <c r="D47" s="3" t="s">
        <v>44</v>
      </c>
      <c r="E47" s="3" t="s">
        <v>45</v>
      </c>
      <c r="F47" s="3" t="s">
        <v>27</v>
      </c>
      <c r="G47" s="4">
        <v>44645</v>
      </c>
      <c r="H47" s="3">
        <v>299.98</v>
      </c>
      <c r="I47" s="7" t="s">
        <v>411</v>
      </c>
      <c r="J47" s="7">
        <f t="shared" si="0"/>
        <v>45450</v>
      </c>
      <c r="K47" s="7">
        <f t="shared" si="1"/>
        <v>45464</v>
      </c>
      <c r="L47" s="21">
        <f t="shared" ca="1" si="2"/>
        <v>45774.617114120367</v>
      </c>
    </row>
    <row r="48" spans="1:12" ht="15" thickBot="1" x14ac:dyDescent="0.35">
      <c r="A48" s="4">
        <v>45452</v>
      </c>
      <c r="B48" s="3" t="s">
        <v>162</v>
      </c>
      <c r="C48" s="3" t="s">
        <v>163</v>
      </c>
      <c r="D48" s="3" t="s">
        <v>31</v>
      </c>
      <c r="E48" s="3" t="s">
        <v>32</v>
      </c>
      <c r="F48" s="3" t="s">
        <v>36</v>
      </c>
      <c r="G48" s="4">
        <v>44435</v>
      </c>
      <c r="H48" s="3">
        <v>239.96</v>
      </c>
      <c r="I48" s="7" t="s">
        <v>411</v>
      </c>
      <c r="J48" s="7">
        <f t="shared" si="0"/>
        <v>45452</v>
      </c>
      <c r="K48" s="7">
        <f t="shared" si="1"/>
        <v>45466</v>
      </c>
      <c r="L48" s="21">
        <f t="shared" ca="1" si="2"/>
        <v>45774.617114120367</v>
      </c>
    </row>
    <row r="49" spans="1:12" ht="15" thickBot="1" x14ac:dyDescent="0.35">
      <c r="A49" s="4">
        <v>45456</v>
      </c>
      <c r="B49" s="3" t="s">
        <v>129</v>
      </c>
      <c r="C49" s="3" t="s">
        <v>130</v>
      </c>
      <c r="D49" s="3" t="s">
        <v>117</v>
      </c>
      <c r="E49" s="3" t="s">
        <v>118</v>
      </c>
      <c r="F49" s="3" t="s">
        <v>27</v>
      </c>
      <c r="G49" s="4">
        <v>44579</v>
      </c>
      <c r="H49" s="3">
        <v>449.95</v>
      </c>
      <c r="I49" s="7" t="s">
        <v>411</v>
      </c>
      <c r="J49" s="7">
        <f t="shared" si="0"/>
        <v>45456</v>
      </c>
      <c r="K49" s="7">
        <f t="shared" si="1"/>
        <v>45470</v>
      </c>
      <c r="L49" s="21">
        <f t="shared" ca="1" si="2"/>
        <v>45774.617114120367</v>
      </c>
    </row>
    <row r="50" spans="1:12" ht="15" thickBot="1" x14ac:dyDescent="0.35">
      <c r="A50" s="4">
        <v>45459</v>
      </c>
      <c r="B50" s="3" t="s">
        <v>99</v>
      </c>
      <c r="C50" s="3" t="s">
        <v>100</v>
      </c>
      <c r="D50" s="3" t="s">
        <v>117</v>
      </c>
      <c r="E50" s="3" t="s">
        <v>118</v>
      </c>
      <c r="F50" s="3" t="s">
        <v>27</v>
      </c>
      <c r="G50" s="4">
        <v>44471</v>
      </c>
      <c r="H50" s="3">
        <v>179.98</v>
      </c>
      <c r="I50" s="7" t="s">
        <v>411</v>
      </c>
      <c r="J50" s="7">
        <f t="shared" si="0"/>
        <v>45459</v>
      </c>
      <c r="K50" s="7">
        <f t="shared" si="1"/>
        <v>45473</v>
      </c>
      <c r="L50" s="21">
        <f t="shared" ca="1" si="2"/>
        <v>45774.617114120367</v>
      </c>
    </row>
    <row r="51" spans="1:12" ht="15" thickBot="1" x14ac:dyDescent="0.35">
      <c r="A51" s="4">
        <v>45459</v>
      </c>
      <c r="B51" s="3" t="s">
        <v>15</v>
      </c>
      <c r="C51" s="3" t="s">
        <v>16</v>
      </c>
      <c r="D51" s="3" t="s">
        <v>61</v>
      </c>
      <c r="E51" s="3" t="s">
        <v>62</v>
      </c>
      <c r="F51" s="3" t="s">
        <v>36</v>
      </c>
      <c r="G51" s="4">
        <v>44974</v>
      </c>
      <c r="H51" s="3">
        <v>4499.95</v>
      </c>
      <c r="I51" s="7" t="s">
        <v>412</v>
      </c>
      <c r="J51" s="7" t="str">
        <f t="shared" si="0"/>
        <v/>
      </c>
      <c r="K51" s="7" t="str">
        <f t="shared" si="1"/>
        <v/>
      </c>
      <c r="L51" s="21" t="str">
        <f t="shared" ca="1" si="2"/>
        <v/>
      </c>
    </row>
    <row r="52" spans="1:12" ht="15" thickBot="1" x14ac:dyDescent="0.35">
      <c r="A52" s="4">
        <v>45459</v>
      </c>
      <c r="B52" s="3" t="s">
        <v>123</v>
      </c>
      <c r="C52" s="3" t="s">
        <v>124</v>
      </c>
      <c r="D52" s="3" t="s">
        <v>61</v>
      </c>
      <c r="E52" s="3" t="s">
        <v>62</v>
      </c>
      <c r="F52" s="3" t="s">
        <v>27</v>
      </c>
      <c r="G52" s="4">
        <v>45278</v>
      </c>
      <c r="H52" s="3">
        <v>4499.95</v>
      </c>
      <c r="I52" s="7" t="s">
        <v>412</v>
      </c>
      <c r="J52" s="7" t="str">
        <f t="shared" si="0"/>
        <v/>
      </c>
      <c r="K52" s="7" t="str">
        <f t="shared" si="1"/>
        <v/>
      </c>
      <c r="L52" s="21" t="str">
        <f t="shared" ca="1" si="2"/>
        <v/>
      </c>
    </row>
    <row r="53" spans="1:12" ht="15" thickBot="1" x14ac:dyDescent="0.35">
      <c r="A53" s="4">
        <v>45460</v>
      </c>
      <c r="B53" s="3" t="s">
        <v>158</v>
      </c>
      <c r="C53" s="3" t="s">
        <v>159</v>
      </c>
      <c r="D53" s="3" t="s">
        <v>31</v>
      </c>
      <c r="E53" s="3" t="s">
        <v>32</v>
      </c>
      <c r="F53" s="3" t="s">
        <v>27</v>
      </c>
      <c r="G53" s="4">
        <v>45190</v>
      </c>
      <c r="H53" s="3">
        <v>59.99</v>
      </c>
      <c r="I53" s="7" t="s">
        <v>411</v>
      </c>
      <c r="J53" s="7">
        <f t="shared" si="0"/>
        <v>45460</v>
      </c>
      <c r="K53" s="7">
        <f t="shared" si="1"/>
        <v>45474</v>
      </c>
      <c r="L53" s="21">
        <f t="shared" ca="1" si="2"/>
        <v>45774.617114120367</v>
      </c>
    </row>
    <row r="54" spans="1:12" ht="15" thickBot="1" x14ac:dyDescent="0.35">
      <c r="A54" s="4">
        <v>45460</v>
      </c>
      <c r="B54" s="3" t="s">
        <v>141</v>
      </c>
      <c r="C54" s="3" t="s">
        <v>142</v>
      </c>
      <c r="D54" s="3" t="s">
        <v>105</v>
      </c>
      <c r="E54" s="3" t="s">
        <v>106</v>
      </c>
      <c r="F54" s="3" t="s">
        <v>36</v>
      </c>
      <c r="G54" s="4">
        <v>45253</v>
      </c>
      <c r="H54" s="3">
        <v>599.98</v>
      </c>
      <c r="I54" s="7" t="s">
        <v>412</v>
      </c>
      <c r="J54" s="7" t="str">
        <f t="shared" si="0"/>
        <v/>
      </c>
      <c r="K54" s="7" t="str">
        <f t="shared" si="1"/>
        <v/>
      </c>
      <c r="L54" s="21" t="str">
        <f t="shared" ca="1" si="2"/>
        <v/>
      </c>
    </row>
    <row r="55" spans="1:12" ht="15" thickBot="1" x14ac:dyDescent="0.35">
      <c r="A55" s="4">
        <v>45468</v>
      </c>
      <c r="B55" s="3" t="s">
        <v>171</v>
      </c>
      <c r="C55" s="3" t="s">
        <v>172</v>
      </c>
      <c r="D55" s="3" t="s">
        <v>117</v>
      </c>
      <c r="E55" s="3" t="s">
        <v>118</v>
      </c>
      <c r="F55" s="3" t="s">
        <v>22</v>
      </c>
      <c r="G55" s="4">
        <v>45281</v>
      </c>
      <c r="H55" s="3">
        <v>359.96</v>
      </c>
      <c r="I55" s="7" t="s">
        <v>412</v>
      </c>
      <c r="J55" s="7" t="str">
        <f t="shared" si="0"/>
        <v/>
      </c>
      <c r="K55" s="7" t="str">
        <f t="shared" si="1"/>
        <v/>
      </c>
      <c r="L55" s="21" t="str">
        <f t="shared" ca="1" si="2"/>
        <v/>
      </c>
    </row>
    <row r="56" spans="1:12" ht="15" thickBot="1" x14ac:dyDescent="0.35">
      <c r="A56" s="4">
        <v>45469</v>
      </c>
      <c r="B56" s="3" t="s">
        <v>29</v>
      </c>
      <c r="C56" s="3" t="s">
        <v>30</v>
      </c>
      <c r="D56" s="3" t="s">
        <v>114</v>
      </c>
      <c r="E56" s="3" t="s">
        <v>115</v>
      </c>
      <c r="F56" s="3" t="s">
        <v>27</v>
      </c>
      <c r="G56" s="4">
        <v>45352</v>
      </c>
      <c r="H56" s="3">
        <v>79.989999999999995</v>
      </c>
      <c r="I56" s="7" t="s">
        <v>411</v>
      </c>
      <c r="J56" s="7">
        <f t="shared" si="0"/>
        <v>45469</v>
      </c>
      <c r="K56" s="7">
        <f t="shared" si="1"/>
        <v>45483</v>
      </c>
      <c r="L56" s="21">
        <f t="shared" ca="1" si="2"/>
        <v>45774.617114120367</v>
      </c>
    </row>
    <row r="57" spans="1:12" ht="15" thickBot="1" x14ac:dyDescent="0.35">
      <c r="A57" s="4">
        <v>45469</v>
      </c>
      <c r="B57" s="3" t="s">
        <v>59</v>
      </c>
      <c r="C57" s="3" t="s">
        <v>60</v>
      </c>
      <c r="D57" s="3" t="s">
        <v>117</v>
      </c>
      <c r="E57" s="3" t="s">
        <v>118</v>
      </c>
      <c r="F57" s="3" t="s">
        <v>22</v>
      </c>
      <c r="G57" s="4">
        <v>44438</v>
      </c>
      <c r="H57" s="3">
        <v>179.98</v>
      </c>
      <c r="I57" s="7" t="s">
        <v>411</v>
      </c>
      <c r="J57" s="7">
        <f t="shared" si="0"/>
        <v>45469</v>
      </c>
      <c r="K57" s="7">
        <f t="shared" si="1"/>
        <v>45483</v>
      </c>
      <c r="L57" s="21">
        <f t="shared" ca="1" si="2"/>
        <v>45774.617114120367</v>
      </c>
    </row>
    <row r="58" spans="1:12" ht="15" thickBot="1" x14ac:dyDescent="0.35">
      <c r="A58" s="4">
        <v>45471</v>
      </c>
      <c r="B58" s="3" t="s">
        <v>38</v>
      </c>
      <c r="C58" s="3" t="s">
        <v>39</v>
      </c>
      <c r="D58" s="3" t="s">
        <v>80</v>
      </c>
      <c r="E58" s="3" t="s">
        <v>81</v>
      </c>
      <c r="F58" s="3" t="s">
        <v>27</v>
      </c>
      <c r="G58" s="4">
        <v>45102</v>
      </c>
      <c r="H58" s="3">
        <v>2099.9699999999998</v>
      </c>
      <c r="I58" s="7" t="s">
        <v>411</v>
      </c>
      <c r="J58" s="7">
        <f t="shared" si="0"/>
        <v>45471</v>
      </c>
      <c r="K58" s="7">
        <f t="shared" si="1"/>
        <v>45485</v>
      </c>
      <c r="L58" s="21">
        <f t="shared" ca="1" si="2"/>
        <v>45774.617114120367</v>
      </c>
    </row>
    <row r="59" spans="1:12" ht="15" thickBot="1" x14ac:dyDescent="0.35">
      <c r="A59" s="4">
        <v>45471</v>
      </c>
      <c r="B59" s="3" t="s">
        <v>99</v>
      </c>
      <c r="C59" s="3" t="s">
        <v>100</v>
      </c>
      <c r="D59" s="3" t="s">
        <v>61</v>
      </c>
      <c r="E59" s="3" t="s">
        <v>62</v>
      </c>
      <c r="F59" s="3" t="s">
        <v>27</v>
      </c>
      <c r="G59" s="4">
        <v>44993</v>
      </c>
      <c r="H59" s="3">
        <v>3599.96</v>
      </c>
      <c r="I59" s="7" t="s">
        <v>411</v>
      </c>
      <c r="J59" s="7">
        <f t="shared" si="0"/>
        <v>45471</v>
      </c>
      <c r="K59" s="7">
        <f t="shared" si="1"/>
        <v>45485</v>
      </c>
      <c r="L59" s="21">
        <f t="shared" ca="1" si="2"/>
        <v>45774.617114120367</v>
      </c>
    </row>
    <row r="60" spans="1:12" ht="15" thickBot="1" x14ac:dyDescent="0.35">
      <c r="A60" s="4">
        <v>45472</v>
      </c>
      <c r="B60" s="3" t="s">
        <v>120</v>
      </c>
      <c r="C60" s="3" t="s">
        <v>121</v>
      </c>
      <c r="D60" s="3" t="s">
        <v>44</v>
      </c>
      <c r="E60" s="3" t="s">
        <v>45</v>
      </c>
      <c r="F60" s="3" t="s">
        <v>22</v>
      </c>
      <c r="G60" s="4">
        <v>44851</v>
      </c>
      <c r="H60" s="3">
        <v>149.99</v>
      </c>
      <c r="I60" s="7" t="s">
        <v>411</v>
      </c>
      <c r="J60" s="7">
        <f t="shared" si="0"/>
        <v>45472</v>
      </c>
      <c r="K60" s="7">
        <f t="shared" si="1"/>
        <v>45486</v>
      </c>
      <c r="L60" s="21">
        <f t="shared" ca="1" si="2"/>
        <v>45774.617114120367</v>
      </c>
    </row>
    <row r="61" spans="1:12" ht="15" thickBot="1" x14ac:dyDescent="0.35">
      <c r="A61" s="4">
        <v>45474</v>
      </c>
      <c r="B61" s="3" t="s">
        <v>132</v>
      </c>
      <c r="C61" s="3" t="s">
        <v>133</v>
      </c>
      <c r="D61" s="3" t="s">
        <v>117</v>
      </c>
      <c r="E61" s="3" t="s">
        <v>118</v>
      </c>
      <c r="F61" s="3" t="s">
        <v>27</v>
      </c>
      <c r="G61" s="4">
        <v>45275</v>
      </c>
      <c r="H61" s="3">
        <v>179.98</v>
      </c>
      <c r="I61" s="7" t="s">
        <v>411</v>
      </c>
      <c r="J61" s="7">
        <f t="shared" si="0"/>
        <v>45474</v>
      </c>
      <c r="K61" s="7">
        <f t="shared" si="1"/>
        <v>45488</v>
      </c>
      <c r="L61" s="21">
        <f t="shared" ca="1" si="2"/>
        <v>45774.617114120367</v>
      </c>
    </row>
    <row r="62" spans="1:12" ht="15" thickBot="1" x14ac:dyDescent="0.35">
      <c r="A62" s="4">
        <v>45475</v>
      </c>
      <c r="B62" s="3" t="s">
        <v>55</v>
      </c>
      <c r="C62" s="3" t="s">
        <v>56</v>
      </c>
      <c r="D62" s="3" t="s">
        <v>117</v>
      </c>
      <c r="E62" s="3" t="s">
        <v>118</v>
      </c>
      <c r="F62" s="3" t="s">
        <v>36</v>
      </c>
      <c r="G62" s="4">
        <v>44802</v>
      </c>
      <c r="H62" s="3">
        <v>89.99</v>
      </c>
      <c r="I62" s="7" t="s">
        <v>411</v>
      </c>
      <c r="J62" s="7">
        <f t="shared" si="0"/>
        <v>45475</v>
      </c>
      <c r="K62" s="7">
        <f t="shared" si="1"/>
        <v>45489</v>
      </c>
      <c r="L62" s="21">
        <f t="shared" ca="1" si="2"/>
        <v>45774.617114120367</v>
      </c>
    </row>
    <row r="63" spans="1:12" ht="15" thickBot="1" x14ac:dyDescent="0.35">
      <c r="A63" s="4">
        <v>45476</v>
      </c>
      <c r="B63" s="3" t="s">
        <v>68</v>
      </c>
      <c r="C63" s="3" t="s">
        <v>69</v>
      </c>
      <c r="D63" s="3" t="s">
        <v>117</v>
      </c>
      <c r="E63" s="3" t="s">
        <v>118</v>
      </c>
      <c r="F63" s="3" t="s">
        <v>36</v>
      </c>
      <c r="G63" s="4">
        <v>44611</v>
      </c>
      <c r="H63" s="3">
        <v>89.99</v>
      </c>
      <c r="I63" s="7" t="s">
        <v>411</v>
      </c>
      <c r="J63" s="7">
        <f t="shared" si="0"/>
        <v>45476</v>
      </c>
      <c r="K63" s="7">
        <f t="shared" si="1"/>
        <v>45490</v>
      </c>
      <c r="L63" s="21">
        <f t="shared" ca="1" si="2"/>
        <v>45774.617114120367</v>
      </c>
    </row>
    <row r="64" spans="1:12" ht="15" thickBot="1" x14ac:dyDescent="0.35">
      <c r="A64" s="4">
        <v>45476</v>
      </c>
      <c r="B64" s="3" t="s">
        <v>182</v>
      </c>
      <c r="C64" s="3" t="s">
        <v>183</v>
      </c>
      <c r="D64" s="3" t="s">
        <v>114</v>
      </c>
      <c r="E64" s="3" t="s">
        <v>115</v>
      </c>
      <c r="F64" s="3" t="s">
        <v>22</v>
      </c>
      <c r="G64" s="4">
        <v>44981</v>
      </c>
      <c r="H64" s="3">
        <v>399.95</v>
      </c>
      <c r="I64" s="7" t="s">
        <v>412</v>
      </c>
      <c r="J64" s="7" t="str">
        <f t="shared" si="0"/>
        <v/>
      </c>
      <c r="K64" s="7" t="str">
        <f t="shared" si="1"/>
        <v/>
      </c>
      <c r="L64" s="21" t="str">
        <f t="shared" ca="1" si="2"/>
        <v/>
      </c>
    </row>
    <row r="65" spans="1:12" ht="15" thickBot="1" x14ac:dyDescent="0.35">
      <c r="A65" s="4">
        <v>45481</v>
      </c>
      <c r="B65" s="3" t="s">
        <v>185</v>
      </c>
      <c r="C65" s="3" t="s">
        <v>186</v>
      </c>
      <c r="D65" s="3" t="s">
        <v>44</v>
      </c>
      <c r="E65" s="3" t="s">
        <v>45</v>
      </c>
      <c r="F65" s="3" t="s">
        <v>22</v>
      </c>
      <c r="G65" s="4">
        <v>44421</v>
      </c>
      <c r="H65" s="3">
        <v>149.99</v>
      </c>
      <c r="I65" s="7" t="s">
        <v>411</v>
      </c>
      <c r="J65" s="7">
        <f t="shared" si="0"/>
        <v>45481</v>
      </c>
      <c r="K65" s="7">
        <f t="shared" si="1"/>
        <v>45495</v>
      </c>
      <c r="L65" s="21">
        <f t="shared" ca="1" si="2"/>
        <v>45774.617114120367</v>
      </c>
    </row>
    <row r="66" spans="1:12" ht="15" thickBot="1" x14ac:dyDescent="0.35">
      <c r="A66" s="4">
        <v>45481</v>
      </c>
      <c r="B66" s="3" t="s">
        <v>42</v>
      </c>
      <c r="C66" s="3" t="s">
        <v>43</v>
      </c>
      <c r="D66" s="3" t="s">
        <v>80</v>
      </c>
      <c r="E66" s="3" t="s">
        <v>81</v>
      </c>
      <c r="F66" s="3" t="s">
        <v>27</v>
      </c>
      <c r="G66" s="4">
        <v>45389</v>
      </c>
      <c r="H66" s="3">
        <v>1399.98</v>
      </c>
      <c r="I66" s="7" t="s">
        <v>411</v>
      </c>
      <c r="J66" s="7">
        <f t="shared" si="0"/>
        <v>45481</v>
      </c>
      <c r="K66" s="7">
        <f t="shared" si="1"/>
        <v>45495</v>
      </c>
      <c r="L66" s="21">
        <f t="shared" ca="1" si="2"/>
        <v>45774.617114120367</v>
      </c>
    </row>
    <row r="67" spans="1:12" ht="15" thickBot="1" x14ac:dyDescent="0.35">
      <c r="A67" s="4">
        <v>45481</v>
      </c>
      <c r="B67" s="3" t="s">
        <v>96</v>
      </c>
      <c r="C67" s="3" t="s">
        <v>97</v>
      </c>
      <c r="D67" s="3" t="s">
        <v>117</v>
      </c>
      <c r="E67" s="3" t="s">
        <v>118</v>
      </c>
      <c r="F67" s="3" t="s">
        <v>27</v>
      </c>
      <c r="G67" s="4">
        <v>45161</v>
      </c>
      <c r="H67" s="3">
        <v>449.95</v>
      </c>
      <c r="I67" s="7" t="s">
        <v>411</v>
      </c>
      <c r="J67" s="7">
        <f t="shared" ref="J67:J130" si="3">IF(I67="Buy",A67, "")</f>
        <v>45481</v>
      </c>
      <c r="K67" s="7">
        <f t="shared" ref="K67:K130" si="4">IF(I67="Buy", A67+14, "")</f>
        <v>45495</v>
      </c>
      <c r="L67" s="21">
        <f t="shared" ref="L67:L130" ca="1" si="5">IF(I67="Buy",NOW(), "")</f>
        <v>45774.617114120367</v>
      </c>
    </row>
    <row r="68" spans="1:12" ht="15" thickBot="1" x14ac:dyDescent="0.35">
      <c r="A68" s="4">
        <v>45482</v>
      </c>
      <c r="B68" s="3" t="s">
        <v>171</v>
      </c>
      <c r="C68" s="3" t="s">
        <v>172</v>
      </c>
      <c r="D68" s="3" t="s">
        <v>31</v>
      </c>
      <c r="E68" s="3" t="s">
        <v>32</v>
      </c>
      <c r="F68" s="3" t="s">
        <v>36</v>
      </c>
      <c r="G68" s="4">
        <v>44509</v>
      </c>
      <c r="H68" s="3">
        <v>239.96</v>
      </c>
      <c r="I68" s="7" t="s">
        <v>412</v>
      </c>
      <c r="J68" s="7" t="str">
        <f t="shared" si="3"/>
        <v/>
      </c>
      <c r="K68" s="7" t="str">
        <f t="shared" si="4"/>
        <v/>
      </c>
      <c r="L68" s="21" t="str">
        <f t="shared" ca="1" si="5"/>
        <v/>
      </c>
    </row>
    <row r="69" spans="1:12" ht="15" thickBot="1" x14ac:dyDescent="0.35">
      <c r="A69" s="4">
        <v>45484</v>
      </c>
      <c r="B69" s="3" t="s">
        <v>24</v>
      </c>
      <c r="C69" s="3" t="s">
        <v>25</v>
      </c>
      <c r="D69" s="3" t="s">
        <v>52</v>
      </c>
      <c r="E69" s="3" t="s">
        <v>53</v>
      </c>
      <c r="F69" s="3" t="s">
        <v>36</v>
      </c>
      <c r="G69" s="4">
        <v>44909</v>
      </c>
      <c r="H69" s="3">
        <v>149.99</v>
      </c>
      <c r="I69" s="7" t="s">
        <v>412</v>
      </c>
      <c r="J69" s="7" t="str">
        <f t="shared" si="3"/>
        <v/>
      </c>
      <c r="K69" s="7" t="str">
        <f t="shared" si="4"/>
        <v/>
      </c>
      <c r="L69" s="21" t="str">
        <f t="shared" ca="1" si="5"/>
        <v/>
      </c>
    </row>
    <row r="70" spans="1:12" ht="15" thickBot="1" x14ac:dyDescent="0.35">
      <c r="A70" s="4">
        <v>45484</v>
      </c>
      <c r="B70" s="3" t="s">
        <v>192</v>
      </c>
      <c r="C70" s="3" t="s">
        <v>193</v>
      </c>
      <c r="D70" s="3" t="s">
        <v>105</v>
      </c>
      <c r="E70" s="3" t="s">
        <v>106</v>
      </c>
      <c r="F70" s="3" t="s">
        <v>27</v>
      </c>
      <c r="G70" s="4">
        <v>44891</v>
      </c>
      <c r="H70" s="3">
        <v>299.99</v>
      </c>
      <c r="I70" s="7" t="s">
        <v>411</v>
      </c>
      <c r="J70" s="7">
        <f t="shared" si="3"/>
        <v>45484</v>
      </c>
      <c r="K70" s="7">
        <f t="shared" si="4"/>
        <v>45498</v>
      </c>
      <c r="L70" s="21">
        <f t="shared" ca="1" si="5"/>
        <v>45774.617114120367</v>
      </c>
    </row>
    <row r="71" spans="1:12" ht="15" thickBot="1" x14ac:dyDescent="0.35">
      <c r="A71" s="4">
        <v>45487</v>
      </c>
      <c r="B71" s="3" t="s">
        <v>192</v>
      </c>
      <c r="C71" s="3" t="s">
        <v>193</v>
      </c>
      <c r="D71" s="3" t="s">
        <v>126</v>
      </c>
      <c r="E71" s="3" t="s">
        <v>127</v>
      </c>
      <c r="F71" s="3" t="s">
        <v>22</v>
      </c>
      <c r="G71" s="4">
        <v>44541</v>
      </c>
      <c r="H71" s="3">
        <v>399.98</v>
      </c>
      <c r="I71" s="7" t="s">
        <v>412</v>
      </c>
      <c r="J71" s="7" t="str">
        <f t="shared" si="3"/>
        <v/>
      </c>
      <c r="K71" s="7" t="str">
        <f t="shared" si="4"/>
        <v/>
      </c>
      <c r="L71" s="21" t="str">
        <f t="shared" ca="1" si="5"/>
        <v/>
      </c>
    </row>
    <row r="72" spans="1:12" ht="15" thickBot="1" x14ac:dyDescent="0.35">
      <c r="A72" s="4">
        <v>45490</v>
      </c>
      <c r="B72" s="3" t="s">
        <v>196</v>
      </c>
      <c r="C72" s="3" t="s">
        <v>197</v>
      </c>
      <c r="D72" s="3" t="s">
        <v>31</v>
      </c>
      <c r="E72" s="3" t="s">
        <v>32</v>
      </c>
      <c r="F72" s="3" t="s">
        <v>22</v>
      </c>
      <c r="G72" s="4">
        <v>45130</v>
      </c>
      <c r="H72" s="3">
        <v>179.97</v>
      </c>
      <c r="I72" s="7" t="s">
        <v>412</v>
      </c>
      <c r="J72" s="7" t="str">
        <f t="shared" si="3"/>
        <v/>
      </c>
      <c r="K72" s="7" t="str">
        <f t="shared" si="4"/>
        <v/>
      </c>
      <c r="L72" s="21" t="str">
        <f t="shared" ca="1" si="5"/>
        <v/>
      </c>
    </row>
    <row r="73" spans="1:12" ht="15" thickBot="1" x14ac:dyDescent="0.35">
      <c r="A73" s="4">
        <v>45490</v>
      </c>
      <c r="B73" s="3" t="s">
        <v>72</v>
      </c>
      <c r="C73" s="3" t="s">
        <v>73</v>
      </c>
      <c r="D73" s="3" t="s">
        <v>44</v>
      </c>
      <c r="E73" s="3" t="s">
        <v>45</v>
      </c>
      <c r="F73" s="3" t="s">
        <v>27</v>
      </c>
      <c r="G73" s="4">
        <v>45199</v>
      </c>
      <c r="H73" s="3">
        <v>449.97</v>
      </c>
      <c r="I73" s="7" t="s">
        <v>411</v>
      </c>
      <c r="J73" s="7">
        <f t="shared" si="3"/>
        <v>45490</v>
      </c>
      <c r="K73" s="7">
        <f t="shared" si="4"/>
        <v>45504</v>
      </c>
      <c r="L73" s="21">
        <f t="shared" ca="1" si="5"/>
        <v>45774.617114120367</v>
      </c>
    </row>
    <row r="74" spans="1:12" ht="15" thickBot="1" x14ac:dyDescent="0.35">
      <c r="A74" s="4">
        <v>45491</v>
      </c>
      <c r="B74" s="3" t="s">
        <v>65</v>
      </c>
      <c r="C74" s="3" t="s">
        <v>66</v>
      </c>
      <c r="D74" s="3" t="s">
        <v>126</v>
      </c>
      <c r="E74" s="3" t="s">
        <v>127</v>
      </c>
      <c r="F74" s="3" t="s">
        <v>27</v>
      </c>
      <c r="G74" s="4">
        <v>45254</v>
      </c>
      <c r="H74" s="3">
        <v>599.97</v>
      </c>
      <c r="I74" s="7" t="s">
        <v>412</v>
      </c>
      <c r="J74" s="7" t="str">
        <f t="shared" si="3"/>
        <v/>
      </c>
      <c r="K74" s="7" t="str">
        <f t="shared" si="4"/>
        <v/>
      </c>
      <c r="L74" s="21" t="str">
        <f t="shared" ca="1" si="5"/>
        <v/>
      </c>
    </row>
    <row r="75" spans="1:12" ht="15" thickBot="1" x14ac:dyDescent="0.35">
      <c r="A75" s="4">
        <v>45496</v>
      </c>
      <c r="B75" s="3" t="s">
        <v>150</v>
      </c>
      <c r="C75" s="3" t="s">
        <v>151</v>
      </c>
      <c r="D75" s="3" t="s">
        <v>61</v>
      </c>
      <c r="E75" s="3" t="s">
        <v>62</v>
      </c>
      <c r="F75" s="3" t="s">
        <v>36</v>
      </c>
      <c r="G75" s="4">
        <v>45179</v>
      </c>
      <c r="H75" s="3">
        <v>899.99</v>
      </c>
      <c r="I75" s="7" t="s">
        <v>412</v>
      </c>
      <c r="J75" s="7" t="str">
        <f t="shared" si="3"/>
        <v/>
      </c>
      <c r="K75" s="7" t="str">
        <f t="shared" si="4"/>
        <v/>
      </c>
      <c r="L75" s="21" t="str">
        <f t="shared" ca="1" si="5"/>
        <v/>
      </c>
    </row>
    <row r="76" spans="1:12" ht="15" thickBot="1" x14ac:dyDescent="0.35">
      <c r="A76" s="4">
        <v>45497</v>
      </c>
      <c r="B76" s="3" t="s">
        <v>24</v>
      </c>
      <c r="C76" s="3" t="s">
        <v>25</v>
      </c>
      <c r="D76" s="3" t="s">
        <v>61</v>
      </c>
      <c r="E76" s="3" t="s">
        <v>62</v>
      </c>
      <c r="F76" s="3" t="s">
        <v>36</v>
      </c>
      <c r="G76" s="4">
        <v>44899</v>
      </c>
      <c r="H76" s="3">
        <v>4499.95</v>
      </c>
      <c r="I76" s="7" t="s">
        <v>411</v>
      </c>
      <c r="J76" s="7">
        <f t="shared" si="3"/>
        <v>45497</v>
      </c>
      <c r="K76" s="7">
        <f t="shared" si="4"/>
        <v>45511</v>
      </c>
      <c r="L76" s="21">
        <f t="shared" ca="1" si="5"/>
        <v>45774.617114120367</v>
      </c>
    </row>
    <row r="77" spans="1:12" ht="15" thickBot="1" x14ac:dyDescent="0.35">
      <c r="A77" s="4">
        <v>45498</v>
      </c>
      <c r="B77" s="3" t="s">
        <v>182</v>
      </c>
      <c r="C77" s="3" t="s">
        <v>183</v>
      </c>
      <c r="D77" s="3" t="s">
        <v>31</v>
      </c>
      <c r="E77" s="3" t="s">
        <v>32</v>
      </c>
      <c r="F77" s="3" t="s">
        <v>36</v>
      </c>
      <c r="G77" s="4">
        <v>45152</v>
      </c>
      <c r="H77" s="3">
        <v>119.98</v>
      </c>
      <c r="I77" s="7" t="s">
        <v>411</v>
      </c>
      <c r="J77" s="7">
        <f t="shared" si="3"/>
        <v>45498</v>
      </c>
      <c r="K77" s="7">
        <f t="shared" si="4"/>
        <v>45512</v>
      </c>
      <c r="L77" s="21">
        <f t="shared" ca="1" si="5"/>
        <v>45774.617114120367</v>
      </c>
    </row>
    <row r="78" spans="1:12" ht="15" thickBot="1" x14ac:dyDescent="0.35">
      <c r="A78" s="4">
        <v>45498</v>
      </c>
      <c r="B78" s="3" t="s">
        <v>196</v>
      </c>
      <c r="C78" s="3" t="s">
        <v>197</v>
      </c>
      <c r="D78" s="3" t="s">
        <v>17</v>
      </c>
      <c r="E78" s="3" t="s">
        <v>18</v>
      </c>
      <c r="F78" s="3" t="s">
        <v>36</v>
      </c>
      <c r="G78" s="4">
        <v>45127</v>
      </c>
      <c r="H78" s="3">
        <v>999.96</v>
      </c>
      <c r="I78" s="7" t="s">
        <v>411</v>
      </c>
      <c r="J78" s="7">
        <f t="shared" si="3"/>
        <v>45498</v>
      </c>
      <c r="K78" s="7">
        <f t="shared" si="4"/>
        <v>45512</v>
      </c>
      <c r="L78" s="21">
        <f t="shared" ca="1" si="5"/>
        <v>45774.617114120367</v>
      </c>
    </row>
    <row r="79" spans="1:12" ht="15" thickBot="1" x14ac:dyDescent="0.35">
      <c r="A79" s="4">
        <v>45500</v>
      </c>
      <c r="B79" s="3" t="s">
        <v>96</v>
      </c>
      <c r="C79" s="3" t="s">
        <v>97</v>
      </c>
      <c r="D79" s="3" t="s">
        <v>17</v>
      </c>
      <c r="E79" s="3" t="s">
        <v>18</v>
      </c>
      <c r="F79" s="3" t="s">
        <v>27</v>
      </c>
      <c r="G79" s="4">
        <v>45164</v>
      </c>
      <c r="H79" s="3">
        <v>499.98</v>
      </c>
      <c r="I79" s="7" t="s">
        <v>411</v>
      </c>
      <c r="J79" s="7">
        <f t="shared" si="3"/>
        <v>45500</v>
      </c>
      <c r="K79" s="7">
        <f t="shared" si="4"/>
        <v>45514</v>
      </c>
      <c r="L79" s="21">
        <f t="shared" ca="1" si="5"/>
        <v>45774.617114120367</v>
      </c>
    </row>
    <row r="80" spans="1:12" ht="15" thickBot="1" x14ac:dyDescent="0.35">
      <c r="A80" s="4">
        <v>45500</v>
      </c>
      <c r="B80" s="3" t="s">
        <v>147</v>
      </c>
      <c r="C80" s="3" t="s">
        <v>148</v>
      </c>
      <c r="D80" s="3" t="s">
        <v>105</v>
      </c>
      <c r="E80" s="3" t="s">
        <v>106</v>
      </c>
      <c r="F80" s="3" t="s">
        <v>22</v>
      </c>
      <c r="G80" s="4">
        <v>44982</v>
      </c>
      <c r="H80" s="3">
        <v>299.99</v>
      </c>
      <c r="I80" s="7" t="s">
        <v>412</v>
      </c>
      <c r="J80" s="7" t="str">
        <f t="shared" si="3"/>
        <v/>
      </c>
      <c r="K80" s="7" t="str">
        <f t="shared" si="4"/>
        <v/>
      </c>
      <c r="L80" s="21" t="str">
        <f t="shared" ca="1" si="5"/>
        <v/>
      </c>
    </row>
    <row r="81" spans="1:12" ht="15" thickBot="1" x14ac:dyDescent="0.35">
      <c r="A81" s="4">
        <v>45501</v>
      </c>
      <c r="B81" s="3" t="s">
        <v>86</v>
      </c>
      <c r="C81" s="3" t="s">
        <v>87</v>
      </c>
      <c r="D81" s="3" t="s">
        <v>117</v>
      </c>
      <c r="E81" s="3" t="s">
        <v>118</v>
      </c>
      <c r="F81" s="3" t="s">
        <v>22</v>
      </c>
      <c r="G81" s="4">
        <v>44976</v>
      </c>
      <c r="H81" s="3">
        <v>179.98</v>
      </c>
      <c r="I81" s="7" t="s">
        <v>412</v>
      </c>
      <c r="J81" s="7" t="str">
        <f t="shared" si="3"/>
        <v/>
      </c>
      <c r="K81" s="7" t="str">
        <f t="shared" si="4"/>
        <v/>
      </c>
      <c r="L81" s="21" t="str">
        <f t="shared" ca="1" si="5"/>
        <v/>
      </c>
    </row>
    <row r="82" spans="1:12" ht="15" thickBot="1" x14ac:dyDescent="0.35">
      <c r="A82" s="4">
        <v>45501</v>
      </c>
      <c r="B82" s="3" t="s">
        <v>147</v>
      </c>
      <c r="C82" s="3" t="s">
        <v>148</v>
      </c>
      <c r="D82" s="3" t="s">
        <v>105</v>
      </c>
      <c r="E82" s="3" t="s">
        <v>106</v>
      </c>
      <c r="F82" s="3" t="s">
        <v>22</v>
      </c>
      <c r="G82" s="4">
        <v>44732</v>
      </c>
      <c r="H82" s="3">
        <v>899.97</v>
      </c>
      <c r="I82" s="7" t="s">
        <v>411</v>
      </c>
      <c r="J82" s="7">
        <f t="shared" si="3"/>
        <v>45501</v>
      </c>
      <c r="K82" s="7">
        <f t="shared" si="4"/>
        <v>45515</v>
      </c>
      <c r="L82" s="21">
        <f t="shared" ca="1" si="5"/>
        <v>45774.617114120367</v>
      </c>
    </row>
    <row r="83" spans="1:12" ht="15" thickBot="1" x14ac:dyDescent="0.35">
      <c r="A83" s="4">
        <v>45503</v>
      </c>
      <c r="B83" s="3" t="s">
        <v>86</v>
      </c>
      <c r="C83" s="3" t="s">
        <v>87</v>
      </c>
      <c r="D83" s="3" t="s">
        <v>80</v>
      </c>
      <c r="E83" s="3" t="s">
        <v>81</v>
      </c>
      <c r="F83" s="3" t="s">
        <v>27</v>
      </c>
      <c r="G83" s="4">
        <v>44999</v>
      </c>
      <c r="H83" s="3">
        <v>1399.98</v>
      </c>
      <c r="I83" s="7" t="s">
        <v>411</v>
      </c>
      <c r="J83" s="7">
        <f t="shared" si="3"/>
        <v>45503</v>
      </c>
      <c r="K83" s="7">
        <f t="shared" si="4"/>
        <v>45517</v>
      </c>
      <c r="L83" s="21">
        <f t="shared" ca="1" si="5"/>
        <v>45774.617114120367</v>
      </c>
    </row>
    <row r="84" spans="1:12" ht="15" thickBot="1" x14ac:dyDescent="0.35">
      <c r="A84" s="4">
        <v>45504</v>
      </c>
      <c r="B84" s="3" t="s">
        <v>120</v>
      </c>
      <c r="C84" s="3" t="s">
        <v>121</v>
      </c>
      <c r="D84" s="3" t="s">
        <v>61</v>
      </c>
      <c r="E84" s="3" t="s">
        <v>62</v>
      </c>
      <c r="F84" s="3" t="s">
        <v>36</v>
      </c>
      <c r="G84" s="4">
        <v>44523</v>
      </c>
      <c r="H84" s="3">
        <v>3599.96</v>
      </c>
      <c r="I84" s="7" t="s">
        <v>411</v>
      </c>
      <c r="J84" s="7">
        <f t="shared" si="3"/>
        <v>45504</v>
      </c>
      <c r="K84" s="7">
        <f t="shared" si="4"/>
        <v>45518</v>
      </c>
      <c r="L84" s="21">
        <f t="shared" ca="1" si="5"/>
        <v>45774.617114120367</v>
      </c>
    </row>
    <row r="85" spans="1:12" ht="15" thickBot="1" x14ac:dyDescent="0.35">
      <c r="A85" s="4">
        <v>45509</v>
      </c>
      <c r="B85" s="3" t="s">
        <v>211</v>
      </c>
      <c r="C85" s="3" t="s">
        <v>212</v>
      </c>
      <c r="D85" s="3" t="s">
        <v>44</v>
      </c>
      <c r="E85" s="3" t="s">
        <v>45</v>
      </c>
      <c r="F85" s="3" t="s">
        <v>22</v>
      </c>
      <c r="G85" s="4">
        <v>44542</v>
      </c>
      <c r="H85" s="3">
        <v>299.98</v>
      </c>
      <c r="I85" s="7" t="s">
        <v>412</v>
      </c>
      <c r="J85" s="7" t="str">
        <f t="shared" si="3"/>
        <v/>
      </c>
      <c r="K85" s="7" t="str">
        <f t="shared" si="4"/>
        <v/>
      </c>
      <c r="L85" s="21" t="str">
        <f t="shared" ca="1" si="5"/>
        <v/>
      </c>
    </row>
    <row r="86" spans="1:12" ht="15" thickBot="1" x14ac:dyDescent="0.35">
      <c r="A86" s="4">
        <v>45510</v>
      </c>
      <c r="B86" s="3" t="s">
        <v>102</v>
      </c>
      <c r="C86" s="3" t="s">
        <v>103</v>
      </c>
      <c r="D86" s="3" t="s">
        <v>44</v>
      </c>
      <c r="E86" s="3" t="s">
        <v>45</v>
      </c>
      <c r="F86" s="3" t="s">
        <v>36</v>
      </c>
      <c r="G86" s="4">
        <v>44667</v>
      </c>
      <c r="H86" s="3">
        <v>299.98</v>
      </c>
      <c r="I86" s="7" t="s">
        <v>412</v>
      </c>
      <c r="J86" s="7" t="str">
        <f t="shared" si="3"/>
        <v/>
      </c>
      <c r="K86" s="7" t="str">
        <f t="shared" si="4"/>
        <v/>
      </c>
      <c r="L86" s="21" t="str">
        <f t="shared" ca="1" si="5"/>
        <v/>
      </c>
    </row>
    <row r="87" spans="1:12" ht="15" thickBot="1" x14ac:dyDescent="0.35">
      <c r="A87" s="4">
        <v>45513</v>
      </c>
      <c r="B87" s="3" t="s">
        <v>89</v>
      </c>
      <c r="C87" s="3" t="s">
        <v>90</v>
      </c>
      <c r="D87" s="3" t="s">
        <v>117</v>
      </c>
      <c r="E87" s="3" t="s">
        <v>118</v>
      </c>
      <c r="F87" s="3" t="s">
        <v>36</v>
      </c>
      <c r="G87" s="4">
        <v>45393</v>
      </c>
      <c r="H87" s="3">
        <v>89.99</v>
      </c>
      <c r="I87" s="7" t="s">
        <v>412</v>
      </c>
      <c r="J87" s="7" t="str">
        <f t="shared" si="3"/>
        <v/>
      </c>
      <c r="K87" s="7" t="str">
        <f t="shared" si="4"/>
        <v/>
      </c>
      <c r="L87" s="21" t="str">
        <f t="shared" ca="1" si="5"/>
        <v/>
      </c>
    </row>
    <row r="88" spans="1:12" ht="15" thickBot="1" x14ac:dyDescent="0.35">
      <c r="A88" s="4">
        <v>45515</v>
      </c>
      <c r="B88" s="3" t="s">
        <v>86</v>
      </c>
      <c r="C88" s="3" t="s">
        <v>87</v>
      </c>
      <c r="D88" s="3" t="s">
        <v>105</v>
      </c>
      <c r="E88" s="3" t="s">
        <v>106</v>
      </c>
      <c r="F88" s="3" t="s">
        <v>22</v>
      </c>
      <c r="G88" s="4">
        <v>44965</v>
      </c>
      <c r="H88" s="3">
        <v>1499.95</v>
      </c>
      <c r="I88" s="7" t="s">
        <v>412</v>
      </c>
      <c r="J88" s="7" t="str">
        <f t="shared" si="3"/>
        <v/>
      </c>
      <c r="K88" s="7" t="str">
        <f t="shared" si="4"/>
        <v/>
      </c>
      <c r="L88" s="21" t="str">
        <f t="shared" ca="1" si="5"/>
        <v/>
      </c>
    </row>
    <row r="89" spans="1:12" ht="15" thickBot="1" x14ac:dyDescent="0.35">
      <c r="A89" s="4">
        <v>45517</v>
      </c>
      <c r="B89" s="3" t="s">
        <v>182</v>
      </c>
      <c r="C89" s="3" t="s">
        <v>183</v>
      </c>
      <c r="D89" s="3" t="s">
        <v>52</v>
      </c>
      <c r="E89" s="3" t="s">
        <v>53</v>
      </c>
      <c r="F89" s="3" t="s">
        <v>27</v>
      </c>
      <c r="G89" s="4">
        <v>44820</v>
      </c>
      <c r="H89" s="3">
        <v>599.96</v>
      </c>
      <c r="I89" s="7" t="s">
        <v>412</v>
      </c>
      <c r="J89" s="7" t="str">
        <f t="shared" si="3"/>
        <v/>
      </c>
      <c r="K89" s="7" t="str">
        <f t="shared" si="4"/>
        <v/>
      </c>
      <c r="L89" s="21" t="str">
        <f t="shared" ca="1" si="5"/>
        <v/>
      </c>
    </row>
    <row r="90" spans="1:12" ht="15" thickBot="1" x14ac:dyDescent="0.35">
      <c r="A90" s="4">
        <v>45517</v>
      </c>
      <c r="B90" s="3" t="s">
        <v>185</v>
      </c>
      <c r="C90" s="3" t="s">
        <v>186</v>
      </c>
      <c r="D90" s="3" t="s">
        <v>17</v>
      </c>
      <c r="E90" s="3" t="s">
        <v>18</v>
      </c>
      <c r="F90" s="3" t="s">
        <v>27</v>
      </c>
      <c r="G90" s="4">
        <v>44782</v>
      </c>
      <c r="H90" s="3">
        <v>1249.95</v>
      </c>
      <c r="I90" s="7" t="s">
        <v>411</v>
      </c>
      <c r="J90" s="7">
        <f t="shared" si="3"/>
        <v>45517</v>
      </c>
      <c r="K90" s="7">
        <f t="shared" si="4"/>
        <v>45531</v>
      </c>
      <c r="L90" s="21">
        <f t="shared" ca="1" si="5"/>
        <v>45774.617114120367</v>
      </c>
    </row>
    <row r="91" spans="1:12" ht="15" thickBot="1" x14ac:dyDescent="0.35">
      <c r="A91" s="4">
        <v>45517</v>
      </c>
      <c r="B91" s="3" t="s">
        <v>65</v>
      </c>
      <c r="C91" s="3" t="s">
        <v>66</v>
      </c>
      <c r="D91" s="3" t="s">
        <v>17</v>
      </c>
      <c r="E91" s="3" t="s">
        <v>18</v>
      </c>
      <c r="F91" s="3" t="s">
        <v>27</v>
      </c>
      <c r="G91" s="4">
        <v>44465</v>
      </c>
      <c r="H91" s="3">
        <v>749.97</v>
      </c>
      <c r="I91" s="7" t="s">
        <v>411</v>
      </c>
      <c r="J91" s="7">
        <f t="shared" si="3"/>
        <v>45517</v>
      </c>
      <c r="K91" s="7">
        <f t="shared" si="4"/>
        <v>45531</v>
      </c>
      <c r="L91" s="21">
        <f t="shared" ca="1" si="5"/>
        <v>45774.617114120367</v>
      </c>
    </row>
    <row r="92" spans="1:12" ht="15" thickBot="1" x14ac:dyDescent="0.35">
      <c r="A92" s="4">
        <v>45517</v>
      </c>
      <c r="B92" s="3" t="s">
        <v>38</v>
      </c>
      <c r="C92" s="3" t="s">
        <v>39</v>
      </c>
      <c r="D92" s="3" t="s">
        <v>126</v>
      </c>
      <c r="E92" s="3" t="s">
        <v>127</v>
      </c>
      <c r="F92" s="3" t="s">
        <v>36</v>
      </c>
      <c r="G92" s="4">
        <v>44458</v>
      </c>
      <c r="H92" s="3">
        <v>799.96</v>
      </c>
      <c r="I92" s="7" t="s">
        <v>411</v>
      </c>
      <c r="J92" s="7">
        <f t="shared" si="3"/>
        <v>45517</v>
      </c>
      <c r="K92" s="7">
        <f t="shared" si="4"/>
        <v>45531</v>
      </c>
      <c r="L92" s="21">
        <f t="shared" ca="1" si="5"/>
        <v>45774.617114120367</v>
      </c>
    </row>
    <row r="93" spans="1:12" ht="15" thickBot="1" x14ac:dyDescent="0.35">
      <c r="A93" s="4">
        <v>45519</v>
      </c>
      <c r="B93" s="3" t="s">
        <v>158</v>
      </c>
      <c r="C93" s="3" t="s">
        <v>159</v>
      </c>
      <c r="D93" s="3" t="s">
        <v>126</v>
      </c>
      <c r="E93" s="3" t="s">
        <v>127</v>
      </c>
      <c r="F93" s="3" t="s">
        <v>27</v>
      </c>
      <c r="G93" s="4">
        <v>44991</v>
      </c>
      <c r="H93" s="3">
        <v>999.95</v>
      </c>
      <c r="I93" s="7" t="s">
        <v>411</v>
      </c>
      <c r="J93" s="7">
        <f t="shared" si="3"/>
        <v>45519</v>
      </c>
      <c r="K93" s="7">
        <f t="shared" si="4"/>
        <v>45533</v>
      </c>
      <c r="L93" s="21">
        <f t="shared" ca="1" si="5"/>
        <v>45774.617114120367</v>
      </c>
    </row>
    <row r="94" spans="1:12" ht="15" thickBot="1" x14ac:dyDescent="0.35">
      <c r="A94" s="4">
        <v>45522</v>
      </c>
      <c r="B94" s="3" t="s">
        <v>86</v>
      </c>
      <c r="C94" s="3" t="s">
        <v>87</v>
      </c>
      <c r="D94" s="3" t="s">
        <v>117</v>
      </c>
      <c r="E94" s="3" t="s">
        <v>118</v>
      </c>
      <c r="F94" s="3" t="s">
        <v>27</v>
      </c>
      <c r="G94" s="4">
        <v>44972</v>
      </c>
      <c r="H94" s="3">
        <v>179.98</v>
      </c>
      <c r="I94" s="7" t="s">
        <v>411</v>
      </c>
      <c r="J94" s="7">
        <f t="shared" si="3"/>
        <v>45522</v>
      </c>
      <c r="K94" s="7">
        <f t="shared" si="4"/>
        <v>45536</v>
      </c>
      <c r="L94" s="21">
        <f t="shared" ca="1" si="5"/>
        <v>45774.617114120367</v>
      </c>
    </row>
    <row r="95" spans="1:12" ht="15" thickBot="1" x14ac:dyDescent="0.35">
      <c r="A95" s="4">
        <v>45523</v>
      </c>
      <c r="B95" s="3" t="s">
        <v>196</v>
      </c>
      <c r="C95" s="3" t="s">
        <v>197</v>
      </c>
      <c r="D95" s="3" t="s">
        <v>61</v>
      </c>
      <c r="E95" s="3" t="s">
        <v>62</v>
      </c>
      <c r="F95" s="3" t="s">
        <v>22</v>
      </c>
      <c r="G95" s="4">
        <v>44526</v>
      </c>
      <c r="H95" s="3">
        <v>4499.95</v>
      </c>
      <c r="I95" s="7" t="s">
        <v>411</v>
      </c>
      <c r="J95" s="7">
        <f t="shared" si="3"/>
        <v>45523</v>
      </c>
      <c r="K95" s="7">
        <f t="shared" si="4"/>
        <v>45537</v>
      </c>
      <c r="L95" s="21">
        <f t="shared" ca="1" si="5"/>
        <v>45774.617114120367</v>
      </c>
    </row>
    <row r="96" spans="1:12" ht="15" thickBot="1" x14ac:dyDescent="0.35">
      <c r="A96" s="4">
        <v>45523</v>
      </c>
      <c r="B96" s="3" t="s">
        <v>108</v>
      </c>
      <c r="C96" s="3" t="s">
        <v>109</v>
      </c>
      <c r="D96" s="3" t="s">
        <v>52</v>
      </c>
      <c r="E96" s="3" t="s">
        <v>53</v>
      </c>
      <c r="F96" s="3" t="s">
        <v>22</v>
      </c>
      <c r="G96" s="4">
        <v>44574</v>
      </c>
      <c r="H96" s="3">
        <v>449.97</v>
      </c>
      <c r="I96" s="7" t="s">
        <v>411</v>
      </c>
      <c r="J96" s="7">
        <f t="shared" si="3"/>
        <v>45523</v>
      </c>
      <c r="K96" s="7">
        <f t="shared" si="4"/>
        <v>45537</v>
      </c>
      <c r="L96" s="21">
        <f t="shared" ca="1" si="5"/>
        <v>45774.617114120367</v>
      </c>
    </row>
    <row r="97" spans="1:12" ht="15" thickBot="1" x14ac:dyDescent="0.35">
      <c r="A97" s="4">
        <v>45526</v>
      </c>
      <c r="B97" s="3" t="s">
        <v>102</v>
      </c>
      <c r="C97" s="3" t="s">
        <v>103</v>
      </c>
      <c r="D97" s="3" t="s">
        <v>44</v>
      </c>
      <c r="E97" s="3" t="s">
        <v>45</v>
      </c>
      <c r="F97" s="3" t="s">
        <v>22</v>
      </c>
      <c r="G97" s="4">
        <v>45310</v>
      </c>
      <c r="H97" s="3">
        <v>749.95</v>
      </c>
      <c r="I97" s="7" t="s">
        <v>412</v>
      </c>
      <c r="J97" s="7" t="str">
        <f t="shared" si="3"/>
        <v/>
      </c>
      <c r="K97" s="7" t="str">
        <f t="shared" si="4"/>
        <v/>
      </c>
      <c r="L97" s="21" t="str">
        <f t="shared" ca="1" si="5"/>
        <v/>
      </c>
    </row>
    <row r="98" spans="1:12" ht="15" thickBot="1" x14ac:dyDescent="0.35">
      <c r="A98" s="4">
        <v>45528</v>
      </c>
      <c r="B98" s="3" t="s">
        <v>226</v>
      </c>
      <c r="C98" s="3" t="s">
        <v>227</v>
      </c>
      <c r="D98" s="3" t="s">
        <v>114</v>
      </c>
      <c r="E98" s="3" t="s">
        <v>115</v>
      </c>
      <c r="F98" s="3" t="s">
        <v>27</v>
      </c>
      <c r="G98" s="4">
        <v>44779</v>
      </c>
      <c r="H98" s="3">
        <v>239.97</v>
      </c>
      <c r="I98" s="7" t="s">
        <v>412</v>
      </c>
      <c r="J98" s="7" t="str">
        <f t="shared" si="3"/>
        <v/>
      </c>
      <c r="K98" s="7" t="str">
        <f t="shared" si="4"/>
        <v/>
      </c>
      <c r="L98" s="21" t="str">
        <f t="shared" ca="1" si="5"/>
        <v/>
      </c>
    </row>
    <row r="99" spans="1:12" ht="15" thickBot="1" x14ac:dyDescent="0.35">
      <c r="A99" s="4">
        <v>45528</v>
      </c>
      <c r="B99" s="3" t="s">
        <v>144</v>
      </c>
      <c r="C99" s="3" t="s">
        <v>145</v>
      </c>
      <c r="D99" s="3" t="s">
        <v>17</v>
      </c>
      <c r="E99" s="3" t="s">
        <v>18</v>
      </c>
      <c r="F99" s="3" t="s">
        <v>36</v>
      </c>
      <c r="G99" s="4">
        <v>44572</v>
      </c>
      <c r="H99" s="3">
        <v>499.98</v>
      </c>
      <c r="I99" s="7" t="s">
        <v>412</v>
      </c>
      <c r="J99" s="7" t="str">
        <f t="shared" si="3"/>
        <v/>
      </c>
      <c r="K99" s="7" t="str">
        <f t="shared" si="4"/>
        <v/>
      </c>
      <c r="L99" s="21" t="str">
        <f t="shared" ca="1" si="5"/>
        <v/>
      </c>
    </row>
    <row r="100" spans="1:12" ht="15" thickBot="1" x14ac:dyDescent="0.35">
      <c r="A100" s="4">
        <v>45532</v>
      </c>
      <c r="B100" s="3" t="s">
        <v>196</v>
      </c>
      <c r="C100" s="3" t="s">
        <v>197</v>
      </c>
      <c r="D100" s="3" t="s">
        <v>80</v>
      </c>
      <c r="E100" s="3" t="s">
        <v>81</v>
      </c>
      <c r="F100" s="3" t="s">
        <v>27</v>
      </c>
      <c r="G100" s="4">
        <v>44497</v>
      </c>
      <c r="H100" s="3">
        <v>699.99</v>
      </c>
      <c r="I100" s="7" t="s">
        <v>411</v>
      </c>
      <c r="J100" s="7">
        <f t="shared" si="3"/>
        <v>45532</v>
      </c>
      <c r="K100" s="7">
        <f t="shared" si="4"/>
        <v>45546</v>
      </c>
      <c r="L100" s="21">
        <f t="shared" ca="1" si="5"/>
        <v>45774.617114120367</v>
      </c>
    </row>
    <row r="101" spans="1:12" ht="15" thickBot="1" x14ac:dyDescent="0.35">
      <c r="A101" s="4">
        <v>45532</v>
      </c>
      <c r="B101" s="3" t="s">
        <v>231</v>
      </c>
      <c r="C101" s="3" t="s">
        <v>232</v>
      </c>
      <c r="D101" s="3" t="s">
        <v>52</v>
      </c>
      <c r="E101" s="3" t="s">
        <v>53</v>
      </c>
      <c r="F101" s="3" t="s">
        <v>27</v>
      </c>
      <c r="G101" s="4">
        <v>45212</v>
      </c>
      <c r="H101" s="3">
        <v>449.97</v>
      </c>
      <c r="I101" s="7" t="s">
        <v>411</v>
      </c>
      <c r="J101" s="7">
        <f t="shared" si="3"/>
        <v>45532</v>
      </c>
      <c r="K101" s="7">
        <f t="shared" si="4"/>
        <v>45546</v>
      </c>
      <c r="L101" s="21">
        <f t="shared" ca="1" si="5"/>
        <v>45774.617114120367</v>
      </c>
    </row>
    <row r="102" spans="1:12" ht="15" thickBot="1" x14ac:dyDescent="0.35">
      <c r="A102" s="4">
        <v>45534</v>
      </c>
      <c r="B102" s="3" t="s">
        <v>234</v>
      </c>
      <c r="C102" s="3" t="s">
        <v>235</v>
      </c>
      <c r="D102" s="3" t="s">
        <v>80</v>
      </c>
      <c r="E102" s="3" t="s">
        <v>81</v>
      </c>
      <c r="F102" s="3" t="s">
        <v>27</v>
      </c>
      <c r="G102" s="4">
        <v>44421</v>
      </c>
      <c r="H102" s="3">
        <v>1399.98</v>
      </c>
      <c r="I102" s="7" t="s">
        <v>412</v>
      </c>
      <c r="J102" s="7" t="str">
        <f t="shared" si="3"/>
        <v/>
      </c>
      <c r="K102" s="7" t="str">
        <f t="shared" si="4"/>
        <v/>
      </c>
      <c r="L102" s="21" t="str">
        <f t="shared" ca="1" si="5"/>
        <v/>
      </c>
    </row>
    <row r="103" spans="1:12" ht="15" thickBot="1" x14ac:dyDescent="0.35">
      <c r="A103" s="4">
        <v>45537</v>
      </c>
      <c r="B103" s="3" t="s">
        <v>231</v>
      </c>
      <c r="C103" s="3" t="s">
        <v>232</v>
      </c>
      <c r="D103" s="3" t="s">
        <v>17</v>
      </c>
      <c r="E103" s="3" t="s">
        <v>18</v>
      </c>
      <c r="F103" s="3" t="s">
        <v>27</v>
      </c>
      <c r="G103" s="4">
        <v>44685</v>
      </c>
      <c r="H103" s="3">
        <v>249.99</v>
      </c>
      <c r="I103" s="7" t="s">
        <v>411</v>
      </c>
      <c r="J103" s="7">
        <f t="shared" si="3"/>
        <v>45537</v>
      </c>
      <c r="K103" s="7">
        <f t="shared" si="4"/>
        <v>45551</v>
      </c>
      <c r="L103" s="21">
        <f t="shared" ca="1" si="5"/>
        <v>45774.617114120367</v>
      </c>
    </row>
    <row r="104" spans="1:12" ht="15" thickBot="1" x14ac:dyDescent="0.35">
      <c r="A104" s="4">
        <v>45537</v>
      </c>
      <c r="B104" s="3" t="s">
        <v>15</v>
      </c>
      <c r="C104" s="3" t="s">
        <v>16</v>
      </c>
      <c r="D104" s="3" t="s">
        <v>17</v>
      </c>
      <c r="E104" s="3" t="s">
        <v>18</v>
      </c>
      <c r="F104" s="3" t="s">
        <v>27</v>
      </c>
      <c r="G104" s="4">
        <v>45332</v>
      </c>
      <c r="H104" s="3">
        <v>249.99</v>
      </c>
      <c r="I104" s="7" t="s">
        <v>412</v>
      </c>
      <c r="J104" s="7" t="str">
        <f t="shared" si="3"/>
        <v/>
      </c>
      <c r="K104" s="7" t="str">
        <f t="shared" si="4"/>
        <v/>
      </c>
      <c r="L104" s="21" t="str">
        <f t="shared" ca="1" si="5"/>
        <v/>
      </c>
    </row>
    <row r="105" spans="1:12" ht="15" thickBot="1" x14ac:dyDescent="0.35">
      <c r="A105" s="4">
        <v>45538</v>
      </c>
      <c r="B105" s="3" t="s">
        <v>226</v>
      </c>
      <c r="C105" s="3" t="s">
        <v>227</v>
      </c>
      <c r="D105" s="3" t="s">
        <v>80</v>
      </c>
      <c r="E105" s="3" t="s">
        <v>81</v>
      </c>
      <c r="F105" s="3" t="s">
        <v>27</v>
      </c>
      <c r="G105" s="4">
        <v>44870</v>
      </c>
      <c r="H105" s="3">
        <v>1399.98</v>
      </c>
      <c r="I105" s="7" t="s">
        <v>411</v>
      </c>
      <c r="J105" s="7">
        <f t="shared" si="3"/>
        <v>45538</v>
      </c>
      <c r="K105" s="7">
        <f t="shared" si="4"/>
        <v>45552</v>
      </c>
      <c r="L105" s="21">
        <f t="shared" ca="1" si="5"/>
        <v>45774.617114120367</v>
      </c>
    </row>
    <row r="106" spans="1:12" ht="15" thickBot="1" x14ac:dyDescent="0.35">
      <c r="A106" s="4">
        <v>45541</v>
      </c>
      <c r="B106" s="3" t="s">
        <v>138</v>
      </c>
      <c r="C106" s="3" t="s">
        <v>139</v>
      </c>
      <c r="D106" s="3" t="s">
        <v>31</v>
      </c>
      <c r="E106" s="3" t="s">
        <v>32</v>
      </c>
      <c r="F106" s="3" t="s">
        <v>27</v>
      </c>
      <c r="G106" s="4">
        <v>44717</v>
      </c>
      <c r="H106" s="3">
        <v>179.97</v>
      </c>
      <c r="I106" s="7" t="s">
        <v>411</v>
      </c>
      <c r="J106" s="7">
        <f t="shared" si="3"/>
        <v>45541</v>
      </c>
      <c r="K106" s="7">
        <f t="shared" si="4"/>
        <v>45555</v>
      </c>
      <c r="L106" s="21">
        <f t="shared" ca="1" si="5"/>
        <v>45774.617114120367</v>
      </c>
    </row>
    <row r="107" spans="1:12" ht="15" thickBot="1" x14ac:dyDescent="0.35">
      <c r="A107" s="4">
        <v>45544</v>
      </c>
      <c r="B107" s="3" t="s">
        <v>132</v>
      </c>
      <c r="C107" s="3" t="s">
        <v>133</v>
      </c>
      <c r="D107" s="3" t="s">
        <v>31</v>
      </c>
      <c r="E107" s="3" t="s">
        <v>32</v>
      </c>
      <c r="F107" s="3" t="s">
        <v>36</v>
      </c>
      <c r="G107" s="4">
        <v>44748</v>
      </c>
      <c r="H107" s="3">
        <v>179.97</v>
      </c>
      <c r="I107" s="7" t="s">
        <v>411</v>
      </c>
      <c r="J107" s="7">
        <f t="shared" si="3"/>
        <v>45544</v>
      </c>
      <c r="K107" s="7">
        <f t="shared" si="4"/>
        <v>45558</v>
      </c>
      <c r="L107" s="21">
        <f t="shared" ca="1" si="5"/>
        <v>45774.617114120367</v>
      </c>
    </row>
    <row r="108" spans="1:12" ht="15" thickBot="1" x14ac:dyDescent="0.35">
      <c r="A108" s="4">
        <v>45544</v>
      </c>
      <c r="B108" s="3" t="s">
        <v>141</v>
      </c>
      <c r="C108" s="3" t="s">
        <v>142</v>
      </c>
      <c r="D108" s="3" t="s">
        <v>114</v>
      </c>
      <c r="E108" s="3" t="s">
        <v>115</v>
      </c>
      <c r="F108" s="3" t="s">
        <v>22</v>
      </c>
      <c r="G108" s="4">
        <v>44530</v>
      </c>
      <c r="H108" s="3">
        <v>319.95999999999998</v>
      </c>
      <c r="I108" s="7" t="s">
        <v>412</v>
      </c>
      <c r="J108" s="7" t="str">
        <f t="shared" si="3"/>
        <v/>
      </c>
      <c r="K108" s="7" t="str">
        <f t="shared" si="4"/>
        <v/>
      </c>
      <c r="L108" s="21" t="str">
        <f t="shared" ca="1" si="5"/>
        <v/>
      </c>
    </row>
    <row r="109" spans="1:12" ht="15" thickBot="1" x14ac:dyDescent="0.35">
      <c r="A109" s="4">
        <v>45545</v>
      </c>
      <c r="B109" s="3" t="s">
        <v>55</v>
      </c>
      <c r="C109" s="3" t="s">
        <v>56</v>
      </c>
      <c r="D109" s="3" t="s">
        <v>114</v>
      </c>
      <c r="E109" s="3" t="s">
        <v>115</v>
      </c>
      <c r="F109" s="3" t="s">
        <v>22</v>
      </c>
      <c r="G109" s="4">
        <v>44693</v>
      </c>
      <c r="H109" s="3">
        <v>79.989999999999995</v>
      </c>
      <c r="I109" s="7" t="s">
        <v>411</v>
      </c>
      <c r="J109" s="7">
        <f t="shared" si="3"/>
        <v>45545</v>
      </c>
      <c r="K109" s="7">
        <f t="shared" si="4"/>
        <v>45559</v>
      </c>
      <c r="L109" s="21">
        <f t="shared" ca="1" si="5"/>
        <v>45774.617114120367</v>
      </c>
    </row>
    <row r="110" spans="1:12" ht="15" thickBot="1" x14ac:dyDescent="0.35">
      <c r="A110" s="4">
        <v>45547</v>
      </c>
      <c r="B110" s="3" t="s">
        <v>48</v>
      </c>
      <c r="C110" s="3" t="s">
        <v>49</v>
      </c>
      <c r="D110" s="3" t="s">
        <v>105</v>
      </c>
      <c r="E110" s="3" t="s">
        <v>106</v>
      </c>
      <c r="F110" s="3" t="s">
        <v>27</v>
      </c>
      <c r="G110" s="4">
        <v>44494</v>
      </c>
      <c r="H110" s="3">
        <v>899.97</v>
      </c>
      <c r="I110" s="7" t="s">
        <v>412</v>
      </c>
      <c r="J110" s="7" t="str">
        <f t="shared" si="3"/>
        <v/>
      </c>
      <c r="K110" s="7" t="str">
        <f t="shared" si="4"/>
        <v/>
      </c>
      <c r="L110" s="21" t="str">
        <f t="shared" ca="1" si="5"/>
        <v/>
      </c>
    </row>
    <row r="111" spans="1:12" ht="15" thickBot="1" x14ac:dyDescent="0.35">
      <c r="A111" s="4">
        <v>45548</v>
      </c>
      <c r="B111" s="3" t="s">
        <v>38</v>
      </c>
      <c r="C111" s="3" t="s">
        <v>39</v>
      </c>
      <c r="D111" s="3" t="s">
        <v>117</v>
      </c>
      <c r="E111" s="3" t="s">
        <v>118</v>
      </c>
      <c r="F111" s="3" t="s">
        <v>27</v>
      </c>
      <c r="G111" s="4">
        <v>44641</v>
      </c>
      <c r="H111" s="3">
        <v>179.98</v>
      </c>
      <c r="I111" s="7" t="s">
        <v>412</v>
      </c>
      <c r="J111" s="7" t="str">
        <f t="shared" si="3"/>
        <v/>
      </c>
      <c r="K111" s="7" t="str">
        <f t="shared" si="4"/>
        <v/>
      </c>
      <c r="L111" s="21" t="str">
        <f t="shared" ca="1" si="5"/>
        <v/>
      </c>
    </row>
    <row r="112" spans="1:12" ht="15" thickBot="1" x14ac:dyDescent="0.35">
      <c r="A112" s="4">
        <v>45550</v>
      </c>
      <c r="B112" s="3" t="s">
        <v>246</v>
      </c>
      <c r="C112" s="3" t="s">
        <v>247</v>
      </c>
      <c r="D112" s="3" t="s">
        <v>52</v>
      </c>
      <c r="E112" s="3" t="s">
        <v>53</v>
      </c>
      <c r="F112" s="3" t="s">
        <v>22</v>
      </c>
      <c r="G112" s="4">
        <v>44909</v>
      </c>
      <c r="H112" s="3">
        <v>599.96</v>
      </c>
      <c r="I112" s="7" t="s">
        <v>412</v>
      </c>
      <c r="J112" s="7" t="str">
        <f t="shared" si="3"/>
        <v/>
      </c>
      <c r="K112" s="7" t="str">
        <f t="shared" si="4"/>
        <v/>
      </c>
      <c r="L112" s="21" t="str">
        <f t="shared" ca="1" si="5"/>
        <v/>
      </c>
    </row>
    <row r="113" spans="1:12" ht="15" thickBot="1" x14ac:dyDescent="0.35">
      <c r="A113" s="4">
        <v>45551</v>
      </c>
      <c r="B113" s="3" t="s">
        <v>65</v>
      </c>
      <c r="C113" s="3" t="s">
        <v>66</v>
      </c>
      <c r="D113" s="3" t="s">
        <v>17</v>
      </c>
      <c r="E113" s="3" t="s">
        <v>18</v>
      </c>
      <c r="F113" s="3" t="s">
        <v>22</v>
      </c>
      <c r="G113" s="4">
        <v>44993</v>
      </c>
      <c r="H113" s="3">
        <v>499.98</v>
      </c>
      <c r="I113" s="7" t="s">
        <v>412</v>
      </c>
      <c r="J113" s="7" t="str">
        <f t="shared" si="3"/>
        <v/>
      </c>
      <c r="K113" s="7" t="str">
        <f t="shared" si="4"/>
        <v/>
      </c>
      <c r="L113" s="21" t="str">
        <f t="shared" ca="1" si="5"/>
        <v/>
      </c>
    </row>
    <row r="114" spans="1:12" ht="15" thickBot="1" x14ac:dyDescent="0.35">
      <c r="A114" s="4">
        <v>45551</v>
      </c>
      <c r="B114" s="3" t="s">
        <v>154</v>
      </c>
      <c r="C114" s="3" t="s">
        <v>155</v>
      </c>
      <c r="D114" s="3" t="s">
        <v>126</v>
      </c>
      <c r="E114" s="3" t="s">
        <v>127</v>
      </c>
      <c r="F114" s="3" t="s">
        <v>22</v>
      </c>
      <c r="G114" s="4">
        <v>44458</v>
      </c>
      <c r="H114" s="3">
        <v>799.96</v>
      </c>
      <c r="I114" s="7" t="s">
        <v>411</v>
      </c>
      <c r="J114" s="7">
        <f t="shared" si="3"/>
        <v>45551</v>
      </c>
      <c r="K114" s="7">
        <f t="shared" si="4"/>
        <v>45565</v>
      </c>
      <c r="L114" s="21">
        <f t="shared" ca="1" si="5"/>
        <v>45774.617114120367</v>
      </c>
    </row>
    <row r="115" spans="1:12" ht="15" thickBot="1" x14ac:dyDescent="0.35">
      <c r="A115" s="4">
        <v>45554</v>
      </c>
      <c r="B115" s="3" t="s">
        <v>147</v>
      </c>
      <c r="C115" s="3" t="s">
        <v>148</v>
      </c>
      <c r="D115" s="3" t="s">
        <v>117</v>
      </c>
      <c r="E115" s="3" t="s">
        <v>118</v>
      </c>
      <c r="F115" s="3" t="s">
        <v>27</v>
      </c>
      <c r="G115" s="4">
        <v>44446</v>
      </c>
      <c r="H115" s="3">
        <v>449.95</v>
      </c>
      <c r="I115" s="7" t="s">
        <v>412</v>
      </c>
      <c r="J115" s="7" t="str">
        <f t="shared" si="3"/>
        <v/>
      </c>
      <c r="K115" s="7" t="str">
        <f t="shared" si="4"/>
        <v/>
      </c>
      <c r="L115" s="21" t="str">
        <f t="shared" ca="1" si="5"/>
        <v/>
      </c>
    </row>
    <row r="116" spans="1:12" ht="15" thickBot="1" x14ac:dyDescent="0.35">
      <c r="A116" s="4">
        <v>45554</v>
      </c>
      <c r="B116" s="3" t="s">
        <v>252</v>
      </c>
      <c r="C116" s="3" t="s">
        <v>253</v>
      </c>
      <c r="D116" s="3" t="s">
        <v>52</v>
      </c>
      <c r="E116" s="3" t="s">
        <v>53</v>
      </c>
      <c r="F116" s="3" t="s">
        <v>36</v>
      </c>
      <c r="G116" s="4">
        <v>44482</v>
      </c>
      <c r="H116" s="3">
        <v>149.99</v>
      </c>
      <c r="I116" s="7" t="s">
        <v>411</v>
      </c>
      <c r="J116" s="7">
        <f t="shared" si="3"/>
        <v>45554</v>
      </c>
      <c r="K116" s="7">
        <f t="shared" si="4"/>
        <v>45568</v>
      </c>
      <c r="L116" s="21">
        <f t="shared" ca="1" si="5"/>
        <v>45774.617114120367</v>
      </c>
    </row>
    <row r="117" spans="1:12" ht="15" thickBot="1" x14ac:dyDescent="0.35">
      <c r="A117" s="4">
        <v>45554</v>
      </c>
      <c r="B117" s="3" t="s">
        <v>72</v>
      </c>
      <c r="C117" s="3" t="s">
        <v>73</v>
      </c>
      <c r="D117" s="3" t="s">
        <v>80</v>
      </c>
      <c r="E117" s="3" t="s">
        <v>81</v>
      </c>
      <c r="F117" s="3" t="s">
        <v>22</v>
      </c>
      <c r="G117" s="4">
        <v>44618</v>
      </c>
      <c r="H117" s="3">
        <v>2799.96</v>
      </c>
      <c r="I117" s="7" t="s">
        <v>411</v>
      </c>
      <c r="J117" s="7">
        <f t="shared" si="3"/>
        <v>45554</v>
      </c>
      <c r="K117" s="7">
        <f t="shared" si="4"/>
        <v>45568</v>
      </c>
      <c r="L117" s="21">
        <f t="shared" ca="1" si="5"/>
        <v>45774.617114120367</v>
      </c>
    </row>
    <row r="118" spans="1:12" ht="15" thickBot="1" x14ac:dyDescent="0.35">
      <c r="A118" s="4">
        <v>45559</v>
      </c>
      <c r="B118" s="3" t="s">
        <v>234</v>
      </c>
      <c r="C118" s="3" t="s">
        <v>235</v>
      </c>
      <c r="D118" s="3" t="s">
        <v>61</v>
      </c>
      <c r="E118" s="3" t="s">
        <v>62</v>
      </c>
      <c r="F118" s="3" t="s">
        <v>36</v>
      </c>
      <c r="G118" s="4">
        <v>45157</v>
      </c>
      <c r="H118" s="3">
        <v>2699.97</v>
      </c>
      <c r="I118" s="7" t="s">
        <v>412</v>
      </c>
      <c r="J118" s="7" t="str">
        <f t="shared" si="3"/>
        <v/>
      </c>
      <c r="K118" s="7" t="str">
        <f t="shared" si="4"/>
        <v/>
      </c>
      <c r="L118" s="21" t="str">
        <f t="shared" ca="1" si="5"/>
        <v/>
      </c>
    </row>
    <row r="119" spans="1:12" ht="15" thickBot="1" x14ac:dyDescent="0.35">
      <c r="A119" s="4">
        <v>45560</v>
      </c>
      <c r="B119" s="3" t="s">
        <v>112</v>
      </c>
      <c r="C119" s="3" t="s">
        <v>113</v>
      </c>
      <c r="D119" s="3" t="s">
        <v>44</v>
      </c>
      <c r="E119" s="3" t="s">
        <v>45</v>
      </c>
      <c r="F119" s="3" t="s">
        <v>22</v>
      </c>
      <c r="G119" s="4">
        <v>44886</v>
      </c>
      <c r="H119" s="3">
        <v>449.97</v>
      </c>
      <c r="I119" s="7" t="s">
        <v>412</v>
      </c>
      <c r="J119" s="7" t="str">
        <f t="shared" si="3"/>
        <v/>
      </c>
      <c r="K119" s="7" t="str">
        <f t="shared" si="4"/>
        <v/>
      </c>
      <c r="L119" s="21" t="str">
        <f t="shared" ca="1" si="5"/>
        <v/>
      </c>
    </row>
    <row r="120" spans="1:12" ht="15" thickBot="1" x14ac:dyDescent="0.35">
      <c r="A120" s="4">
        <v>45563</v>
      </c>
      <c r="B120" s="3" t="s">
        <v>99</v>
      </c>
      <c r="C120" s="3" t="s">
        <v>100</v>
      </c>
      <c r="D120" s="3" t="s">
        <v>105</v>
      </c>
      <c r="E120" s="3" t="s">
        <v>106</v>
      </c>
      <c r="F120" s="3" t="s">
        <v>22</v>
      </c>
      <c r="G120" s="4">
        <v>44569</v>
      </c>
      <c r="H120" s="3">
        <v>599.98</v>
      </c>
      <c r="I120" s="7" t="s">
        <v>412</v>
      </c>
      <c r="J120" s="7" t="str">
        <f t="shared" si="3"/>
        <v/>
      </c>
      <c r="K120" s="7" t="str">
        <f t="shared" si="4"/>
        <v/>
      </c>
      <c r="L120" s="21" t="str">
        <f t="shared" ca="1" si="5"/>
        <v/>
      </c>
    </row>
    <row r="121" spans="1:12" ht="15" thickBot="1" x14ac:dyDescent="0.35">
      <c r="A121" s="4">
        <v>45564</v>
      </c>
      <c r="B121" s="3" t="s">
        <v>259</v>
      </c>
      <c r="C121" s="3" t="s">
        <v>260</v>
      </c>
      <c r="D121" s="3" t="s">
        <v>126</v>
      </c>
      <c r="E121" s="3" t="s">
        <v>127</v>
      </c>
      <c r="F121" s="3" t="s">
        <v>36</v>
      </c>
      <c r="G121" s="4">
        <v>44953</v>
      </c>
      <c r="H121" s="3">
        <v>199.99</v>
      </c>
      <c r="I121" s="7" t="s">
        <v>411</v>
      </c>
      <c r="J121" s="7">
        <f t="shared" si="3"/>
        <v>45564</v>
      </c>
      <c r="K121" s="7">
        <f t="shared" si="4"/>
        <v>45578</v>
      </c>
      <c r="L121" s="21">
        <f t="shared" ca="1" si="5"/>
        <v>45774.617114120367</v>
      </c>
    </row>
    <row r="122" spans="1:12" ht="15" thickBot="1" x14ac:dyDescent="0.35">
      <c r="A122" s="4">
        <v>45566</v>
      </c>
      <c r="B122" s="3" t="s">
        <v>42</v>
      </c>
      <c r="C122" s="3" t="s">
        <v>43</v>
      </c>
      <c r="D122" s="3" t="s">
        <v>105</v>
      </c>
      <c r="E122" s="3" t="s">
        <v>106</v>
      </c>
      <c r="F122" s="3" t="s">
        <v>27</v>
      </c>
      <c r="G122" s="4">
        <v>44460</v>
      </c>
      <c r="H122" s="3">
        <v>1199.96</v>
      </c>
      <c r="I122" s="7" t="s">
        <v>412</v>
      </c>
      <c r="J122" s="7" t="str">
        <f t="shared" si="3"/>
        <v/>
      </c>
      <c r="K122" s="7" t="str">
        <f t="shared" si="4"/>
        <v/>
      </c>
      <c r="L122" s="21" t="str">
        <f t="shared" ca="1" si="5"/>
        <v/>
      </c>
    </row>
    <row r="123" spans="1:12" ht="15" thickBot="1" x14ac:dyDescent="0.35">
      <c r="A123" s="4">
        <v>45572</v>
      </c>
      <c r="B123" s="3" t="s">
        <v>89</v>
      </c>
      <c r="C123" s="3" t="s">
        <v>90</v>
      </c>
      <c r="D123" s="3" t="s">
        <v>31</v>
      </c>
      <c r="E123" s="3" t="s">
        <v>32</v>
      </c>
      <c r="F123" s="3" t="s">
        <v>22</v>
      </c>
      <c r="G123" s="4">
        <v>44579</v>
      </c>
      <c r="H123" s="3">
        <v>119.98</v>
      </c>
      <c r="I123" s="7" t="s">
        <v>411</v>
      </c>
      <c r="J123" s="7">
        <f t="shared" si="3"/>
        <v>45572</v>
      </c>
      <c r="K123" s="7">
        <f t="shared" si="4"/>
        <v>45586</v>
      </c>
      <c r="L123" s="21">
        <f t="shared" ca="1" si="5"/>
        <v>45774.617114120367</v>
      </c>
    </row>
    <row r="124" spans="1:12" ht="15" thickBot="1" x14ac:dyDescent="0.35">
      <c r="A124" s="4">
        <v>45572</v>
      </c>
      <c r="B124" s="3" t="s">
        <v>234</v>
      </c>
      <c r="C124" s="3" t="s">
        <v>235</v>
      </c>
      <c r="D124" s="3" t="s">
        <v>52</v>
      </c>
      <c r="E124" s="3" t="s">
        <v>53</v>
      </c>
      <c r="F124" s="3" t="s">
        <v>27</v>
      </c>
      <c r="G124" s="4">
        <v>45076</v>
      </c>
      <c r="H124" s="3">
        <v>599.96</v>
      </c>
      <c r="I124" s="7" t="s">
        <v>412</v>
      </c>
      <c r="J124" s="7" t="str">
        <f t="shared" si="3"/>
        <v/>
      </c>
      <c r="K124" s="7" t="str">
        <f t="shared" si="4"/>
        <v/>
      </c>
      <c r="L124" s="21" t="str">
        <f t="shared" ca="1" si="5"/>
        <v/>
      </c>
    </row>
    <row r="125" spans="1:12" ht="15" thickBot="1" x14ac:dyDescent="0.35">
      <c r="A125" s="4">
        <v>45573</v>
      </c>
      <c r="B125" s="3" t="s">
        <v>211</v>
      </c>
      <c r="C125" s="3" t="s">
        <v>212</v>
      </c>
      <c r="D125" s="3" t="s">
        <v>80</v>
      </c>
      <c r="E125" s="3" t="s">
        <v>81</v>
      </c>
      <c r="F125" s="3" t="s">
        <v>27</v>
      </c>
      <c r="G125" s="4">
        <v>45274</v>
      </c>
      <c r="H125" s="3">
        <v>1399.98</v>
      </c>
      <c r="I125" s="7" t="s">
        <v>412</v>
      </c>
      <c r="J125" s="7" t="str">
        <f t="shared" si="3"/>
        <v/>
      </c>
      <c r="K125" s="7" t="str">
        <f t="shared" si="4"/>
        <v/>
      </c>
      <c r="L125" s="21" t="str">
        <f t="shared" ca="1" si="5"/>
        <v/>
      </c>
    </row>
    <row r="126" spans="1:12" ht="15" thickBot="1" x14ac:dyDescent="0.35">
      <c r="A126" s="4">
        <v>45573</v>
      </c>
      <c r="B126" s="3" t="s">
        <v>231</v>
      </c>
      <c r="C126" s="3" t="s">
        <v>232</v>
      </c>
      <c r="D126" s="3" t="s">
        <v>44</v>
      </c>
      <c r="E126" s="3" t="s">
        <v>45</v>
      </c>
      <c r="F126" s="3" t="s">
        <v>36</v>
      </c>
      <c r="G126" s="4">
        <v>44940</v>
      </c>
      <c r="H126" s="3">
        <v>449.97</v>
      </c>
      <c r="I126" s="7" t="s">
        <v>411</v>
      </c>
      <c r="J126" s="7">
        <f t="shared" si="3"/>
        <v>45573</v>
      </c>
      <c r="K126" s="7">
        <f t="shared" si="4"/>
        <v>45587</v>
      </c>
      <c r="L126" s="21">
        <f t="shared" ca="1" si="5"/>
        <v>45774.617114120367</v>
      </c>
    </row>
    <row r="127" spans="1:12" ht="15" thickBot="1" x14ac:dyDescent="0.35">
      <c r="A127" s="4">
        <v>45576</v>
      </c>
      <c r="B127" s="3" t="s">
        <v>147</v>
      </c>
      <c r="C127" s="3" t="s">
        <v>148</v>
      </c>
      <c r="D127" s="3" t="s">
        <v>105</v>
      </c>
      <c r="E127" s="3" t="s">
        <v>106</v>
      </c>
      <c r="F127" s="3" t="s">
        <v>36</v>
      </c>
      <c r="G127" s="4">
        <v>45174</v>
      </c>
      <c r="H127" s="3">
        <v>899.97</v>
      </c>
      <c r="I127" s="7" t="s">
        <v>412</v>
      </c>
      <c r="J127" s="7" t="str">
        <f t="shared" si="3"/>
        <v/>
      </c>
      <c r="K127" s="7" t="str">
        <f t="shared" si="4"/>
        <v/>
      </c>
      <c r="L127" s="21" t="str">
        <f t="shared" ca="1" si="5"/>
        <v/>
      </c>
    </row>
    <row r="128" spans="1:12" ht="15" thickBot="1" x14ac:dyDescent="0.35">
      <c r="A128" s="4">
        <v>45579</v>
      </c>
      <c r="B128" s="3" t="s">
        <v>83</v>
      </c>
      <c r="C128" s="3" t="s">
        <v>84</v>
      </c>
      <c r="D128" s="3" t="s">
        <v>61</v>
      </c>
      <c r="E128" s="3" t="s">
        <v>62</v>
      </c>
      <c r="F128" s="3" t="s">
        <v>22</v>
      </c>
      <c r="G128" s="4">
        <v>45215</v>
      </c>
      <c r="H128" s="3">
        <v>2699.97</v>
      </c>
      <c r="I128" s="7" t="s">
        <v>412</v>
      </c>
      <c r="J128" s="7" t="str">
        <f t="shared" si="3"/>
        <v/>
      </c>
      <c r="K128" s="7" t="str">
        <f t="shared" si="4"/>
        <v/>
      </c>
      <c r="L128" s="21" t="str">
        <f t="shared" ca="1" si="5"/>
        <v/>
      </c>
    </row>
    <row r="129" spans="1:12" ht="15" thickBot="1" x14ac:dyDescent="0.35">
      <c r="A129" s="4">
        <v>45581</v>
      </c>
      <c r="B129" s="3" t="s">
        <v>96</v>
      </c>
      <c r="C129" s="3" t="s">
        <v>97</v>
      </c>
      <c r="D129" s="3" t="s">
        <v>80</v>
      </c>
      <c r="E129" s="3" t="s">
        <v>81</v>
      </c>
      <c r="F129" s="3" t="s">
        <v>36</v>
      </c>
      <c r="G129" s="4">
        <v>45008</v>
      </c>
      <c r="H129" s="3">
        <v>3499.95</v>
      </c>
      <c r="I129" s="7" t="s">
        <v>411</v>
      </c>
      <c r="J129" s="7">
        <f t="shared" si="3"/>
        <v>45581</v>
      </c>
      <c r="K129" s="7">
        <f t="shared" si="4"/>
        <v>45595</v>
      </c>
      <c r="L129" s="21">
        <f t="shared" ca="1" si="5"/>
        <v>45774.617114120367</v>
      </c>
    </row>
    <row r="130" spans="1:12" ht="15" thickBot="1" x14ac:dyDescent="0.35">
      <c r="A130" s="4">
        <v>45581</v>
      </c>
      <c r="B130" s="3" t="s">
        <v>171</v>
      </c>
      <c r="C130" s="3" t="s">
        <v>172</v>
      </c>
      <c r="D130" s="3" t="s">
        <v>80</v>
      </c>
      <c r="E130" s="3" t="s">
        <v>81</v>
      </c>
      <c r="F130" s="3" t="s">
        <v>22</v>
      </c>
      <c r="G130" s="4">
        <v>45385</v>
      </c>
      <c r="H130" s="3">
        <v>2799.96</v>
      </c>
      <c r="I130" s="7" t="s">
        <v>411</v>
      </c>
      <c r="J130" s="7">
        <f t="shared" si="3"/>
        <v>45581</v>
      </c>
      <c r="K130" s="7">
        <f t="shared" si="4"/>
        <v>45595</v>
      </c>
      <c r="L130" s="21">
        <f t="shared" ca="1" si="5"/>
        <v>45774.617114120367</v>
      </c>
    </row>
    <row r="131" spans="1:12" ht="15" thickBot="1" x14ac:dyDescent="0.35">
      <c r="A131" s="4">
        <v>45581</v>
      </c>
      <c r="B131" s="3" t="s">
        <v>150</v>
      </c>
      <c r="C131" s="3" t="s">
        <v>151</v>
      </c>
      <c r="D131" s="3" t="s">
        <v>61</v>
      </c>
      <c r="E131" s="3" t="s">
        <v>62</v>
      </c>
      <c r="F131" s="3" t="s">
        <v>36</v>
      </c>
      <c r="G131" s="4">
        <v>45369</v>
      </c>
      <c r="H131" s="3">
        <v>899.99</v>
      </c>
      <c r="I131" s="7" t="s">
        <v>412</v>
      </c>
      <c r="J131" s="7" t="str">
        <f t="shared" ref="J131:J194" si="6">IF(I131="Buy",A131, "")</f>
        <v/>
      </c>
      <c r="K131" s="7" t="str">
        <f t="shared" ref="K131:K194" si="7">IF(I131="Buy", A131+14, "")</f>
        <v/>
      </c>
      <c r="L131" s="21" t="str">
        <f t="shared" ref="L131:L194" ca="1" si="8">IF(I131="Buy",NOW(), "")</f>
        <v/>
      </c>
    </row>
    <row r="132" spans="1:12" ht="15" thickBot="1" x14ac:dyDescent="0.35">
      <c r="A132" s="4">
        <v>45583</v>
      </c>
      <c r="B132" s="3" t="s">
        <v>226</v>
      </c>
      <c r="C132" s="3" t="s">
        <v>227</v>
      </c>
      <c r="D132" s="3" t="s">
        <v>52</v>
      </c>
      <c r="E132" s="3" t="s">
        <v>53</v>
      </c>
      <c r="F132" s="3" t="s">
        <v>22</v>
      </c>
      <c r="G132" s="4">
        <v>44916</v>
      </c>
      <c r="H132" s="3">
        <v>299.98</v>
      </c>
      <c r="I132" s="7" t="s">
        <v>411</v>
      </c>
      <c r="J132" s="7">
        <f t="shared" si="6"/>
        <v>45583</v>
      </c>
      <c r="K132" s="7">
        <f t="shared" si="7"/>
        <v>45597</v>
      </c>
      <c r="L132" s="21">
        <f t="shared" ca="1" si="8"/>
        <v>45774.617114120367</v>
      </c>
    </row>
    <row r="133" spans="1:12" ht="15" thickBot="1" x14ac:dyDescent="0.35">
      <c r="A133" s="4">
        <v>45586</v>
      </c>
      <c r="B133" s="3" t="s">
        <v>226</v>
      </c>
      <c r="C133" s="3" t="s">
        <v>227</v>
      </c>
      <c r="D133" s="3" t="s">
        <v>117</v>
      </c>
      <c r="E133" s="3" t="s">
        <v>118</v>
      </c>
      <c r="F133" s="3" t="s">
        <v>22</v>
      </c>
      <c r="G133" s="4">
        <v>44551</v>
      </c>
      <c r="H133" s="3">
        <v>269.97000000000003</v>
      </c>
      <c r="I133" s="7" t="s">
        <v>412</v>
      </c>
      <c r="J133" s="7" t="str">
        <f t="shared" si="6"/>
        <v/>
      </c>
      <c r="K133" s="7" t="str">
        <f t="shared" si="7"/>
        <v/>
      </c>
      <c r="L133" s="21" t="str">
        <f t="shared" ca="1" si="8"/>
        <v/>
      </c>
    </row>
    <row r="134" spans="1:12" ht="15" thickBot="1" x14ac:dyDescent="0.35">
      <c r="A134" s="4">
        <v>45588</v>
      </c>
      <c r="B134" s="3" t="s">
        <v>38</v>
      </c>
      <c r="C134" s="3" t="s">
        <v>39</v>
      </c>
      <c r="D134" s="3" t="s">
        <v>52</v>
      </c>
      <c r="E134" s="3" t="s">
        <v>53</v>
      </c>
      <c r="F134" s="3" t="s">
        <v>22</v>
      </c>
      <c r="G134" s="4">
        <v>44473</v>
      </c>
      <c r="H134" s="3">
        <v>299.98</v>
      </c>
      <c r="I134" s="7" t="s">
        <v>411</v>
      </c>
      <c r="J134" s="7">
        <f t="shared" si="6"/>
        <v>45588</v>
      </c>
      <c r="K134" s="7">
        <f t="shared" si="7"/>
        <v>45602</v>
      </c>
      <c r="L134" s="21">
        <f t="shared" ca="1" si="8"/>
        <v>45774.617114120367</v>
      </c>
    </row>
    <row r="135" spans="1:12" ht="15" thickBot="1" x14ac:dyDescent="0.35">
      <c r="A135" s="4">
        <v>45588</v>
      </c>
      <c r="B135" s="3" t="s">
        <v>154</v>
      </c>
      <c r="C135" s="3" t="s">
        <v>155</v>
      </c>
      <c r="D135" s="3" t="s">
        <v>80</v>
      </c>
      <c r="E135" s="3" t="s">
        <v>81</v>
      </c>
      <c r="F135" s="3" t="s">
        <v>22</v>
      </c>
      <c r="G135" s="4">
        <v>44992</v>
      </c>
      <c r="H135" s="3">
        <v>1399.98</v>
      </c>
      <c r="I135" s="7" t="s">
        <v>411</v>
      </c>
      <c r="J135" s="7">
        <f t="shared" si="6"/>
        <v>45588</v>
      </c>
      <c r="K135" s="7">
        <f t="shared" si="7"/>
        <v>45602</v>
      </c>
      <c r="L135" s="21">
        <f t="shared" ca="1" si="8"/>
        <v>45774.617114120367</v>
      </c>
    </row>
    <row r="136" spans="1:12" ht="15" thickBot="1" x14ac:dyDescent="0.35">
      <c r="A136" s="4">
        <v>45589</v>
      </c>
      <c r="B136" s="3" t="s">
        <v>158</v>
      </c>
      <c r="C136" s="3" t="s">
        <v>159</v>
      </c>
      <c r="D136" s="3" t="s">
        <v>80</v>
      </c>
      <c r="E136" s="3" t="s">
        <v>81</v>
      </c>
      <c r="F136" s="3" t="s">
        <v>27</v>
      </c>
      <c r="G136" s="4">
        <v>44635</v>
      </c>
      <c r="H136" s="3">
        <v>3499.95</v>
      </c>
      <c r="I136" s="7" t="s">
        <v>411</v>
      </c>
      <c r="J136" s="7">
        <f t="shared" si="6"/>
        <v>45589</v>
      </c>
      <c r="K136" s="7">
        <f t="shared" si="7"/>
        <v>45603</v>
      </c>
      <c r="L136" s="21">
        <f t="shared" ca="1" si="8"/>
        <v>45774.617114120367</v>
      </c>
    </row>
    <row r="137" spans="1:12" ht="15" thickBot="1" x14ac:dyDescent="0.35">
      <c r="A137" s="4">
        <v>45592</v>
      </c>
      <c r="B137" s="3" t="s">
        <v>171</v>
      </c>
      <c r="C137" s="3" t="s">
        <v>172</v>
      </c>
      <c r="D137" s="3" t="s">
        <v>117</v>
      </c>
      <c r="E137" s="3" t="s">
        <v>118</v>
      </c>
      <c r="F137" s="3" t="s">
        <v>36</v>
      </c>
      <c r="G137" s="4">
        <v>44615</v>
      </c>
      <c r="H137" s="3">
        <v>269.97000000000003</v>
      </c>
      <c r="I137" s="7" t="s">
        <v>412</v>
      </c>
      <c r="J137" s="7" t="str">
        <f t="shared" si="6"/>
        <v/>
      </c>
      <c r="K137" s="7" t="str">
        <f t="shared" si="7"/>
        <v/>
      </c>
      <c r="L137" s="21" t="str">
        <f t="shared" ca="1" si="8"/>
        <v/>
      </c>
    </row>
    <row r="138" spans="1:12" ht="15" thickBot="1" x14ac:dyDescent="0.35">
      <c r="A138" s="4">
        <v>45597</v>
      </c>
      <c r="B138" s="3" t="s">
        <v>15</v>
      </c>
      <c r="C138" s="3" t="s">
        <v>16</v>
      </c>
      <c r="D138" s="3" t="s">
        <v>17</v>
      </c>
      <c r="E138" s="3" t="s">
        <v>18</v>
      </c>
      <c r="F138" s="3" t="s">
        <v>36</v>
      </c>
      <c r="G138" s="4">
        <v>44881</v>
      </c>
      <c r="H138" s="3">
        <v>1249.95</v>
      </c>
      <c r="I138" s="7" t="s">
        <v>412</v>
      </c>
      <c r="J138" s="7" t="str">
        <f t="shared" si="6"/>
        <v/>
      </c>
      <c r="K138" s="7" t="str">
        <f t="shared" si="7"/>
        <v/>
      </c>
      <c r="L138" s="21" t="str">
        <f t="shared" ca="1" si="8"/>
        <v/>
      </c>
    </row>
    <row r="139" spans="1:12" ht="15" thickBot="1" x14ac:dyDescent="0.35">
      <c r="A139" s="4">
        <v>45600</v>
      </c>
      <c r="B139" s="3" t="s">
        <v>65</v>
      </c>
      <c r="C139" s="3" t="s">
        <v>66</v>
      </c>
      <c r="D139" s="3" t="s">
        <v>105</v>
      </c>
      <c r="E139" s="3" t="s">
        <v>106</v>
      </c>
      <c r="F139" s="3" t="s">
        <v>36</v>
      </c>
      <c r="G139" s="4">
        <v>44502</v>
      </c>
      <c r="H139" s="3">
        <v>899.97</v>
      </c>
      <c r="I139" s="7" t="s">
        <v>411</v>
      </c>
      <c r="J139" s="7">
        <f t="shared" si="6"/>
        <v>45600</v>
      </c>
      <c r="K139" s="7">
        <f t="shared" si="7"/>
        <v>45614</v>
      </c>
      <c r="L139" s="21">
        <f t="shared" ca="1" si="8"/>
        <v>45774.617114120367</v>
      </c>
    </row>
    <row r="140" spans="1:12" ht="15" thickBot="1" x14ac:dyDescent="0.35">
      <c r="A140" s="4">
        <v>45603</v>
      </c>
      <c r="B140" s="3" t="s">
        <v>99</v>
      </c>
      <c r="C140" s="3" t="s">
        <v>100</v>
      </c>
      <c r="D140" s="3" t="s">
        <v>117</v>
      </c>
      <c r="E140" s="3" t="s">
        <v>118</v>
      </c>
      <c r="F140" s="3" t="s">
        <v>27</v>
      </c>
      <c r="G140" s="4">
        <v>44420</v>
      </c>
      <c r="H140" s="3">
        <v>269.97000000000003</v>
      </c>
      <c r="I140" s="7" t="s">
        <v>411</v>
      </c>
      <c r="J140" s="7">
        <f t="shared" si="6"/>
        <v>45603</v>
      </c>
      <c r="K140" s="7">
        <f t="shared" si="7"/>
        <v>45617</v>
      </c>
      <c r="L140" s="21">
        <f t="shared" ca="1" si="8"/>
        <v>45774.617114120367</v>
      </c>
    </row>
    <row r="141" spans="1:12" ht="15" thickBot="1" x14ac:dyDescent="0.35">
      <c r="A141" s="4">
        <v>45604</v>
      </c>
      <c r="B141" s="3" t="s">
        <v>89</v>
      </c>
      <c r="C141" s="3" t="s">
        <v>90</v>
      </c>
      <c r="D141" s="3" t="s">
        <v>44</v>
      </c>
      <c r="E141" s="3" t="s">
        <v>45</v>
      </c>
      <c r="F141" s="3" t="s">
        <v>27</v>
      </c>
      <c r="G141" s="4">
        <v>44848</v>
      </c>
      <c r="H141" s="3">
        <v>299.98</v>
      </c>
      <c r="I141" s="7" t="s">
        <v>411</v>
      </c>
      <c r="J141" s="7">
        <f t="shared" si="6"/>
        <v>45604</v>
      </c>
      <c r="K141" s="7">
        <f t="shared" si="7"/>
        <v>45618</v>
      </c>
      <c r="L141" s="21">
        <f t="shared" ca="1" si="8"/>
        <v>45774.617114120367</v>
      </c>
    </row>
    <row r="142" spans="1:12" ht="15" thickBot="1" x14ac:dyDescent="0.35">
      <c r="A142" s="4">
        <v>45605</v>
      </c>
      <c r="B142" s="3" t="s">
        <v>185</v>
      </c>
      <c r="C142" s="3" t="s">
        <v>186</v>
      </c>
      <c r="D142" s="3" t="s">
        <v>17</v>
      </c>
      <c r="E142" s="3" t="s">
        <v>18</v>
      </c>
      <c r="F142" s="3" t="s">
        <v>27</v>
      </c>
      <c r="G142" s="4">
        <v>44828</v>
      </c>
      <c r="H142" s="3">
        <v>249.99</v>
      </c>
      <c r="I142" s="7" t="s">
        <v>412</v>
      </c>
      <c r="J142" s="7" t="str">
        <f t="shared" si="6"/>
        <v/>
      </c>
      <c r="K142" s="7" t="str">
        <f t="shared" si="7"/>
        <v/>
      </c>
      <c r="L142" s="21" t="str">
        <f t="shared" ca="1" si="8"/>
        <v/>
      </c>
    </row>
    <row r="143" spans="1:12" ht="15" thickBot="1" x14ac:dyDescent="0.35">
      <c r="A143" s="4">
        <v>45607</v>
      </c>
      <c r="B143" s="3" t="s">
        <v>72</v>
      </c>
      <c r="C143" s="3" t="s">
        <v>73</v>
      </c>
      <c r="D143" s="3" t="s">
        <v>52</v>
      </c>
      <c r="E143" s="3" t="s">
        <v>53</v>
      </c>
      <c r="F143" s="3" t="s">
        <v>22</v>
      </c>
      <c r="G143" s="4">
        <v>44769</v>
      </c>
      <c r="H143" s="3">
        <v>449.97</v>
      </c>
      <c r="I143" s="7" t="s">
        <v>411</v>
      </c>
      <c r="J143" s="7">
        <f t="shared" si="6"/>
        <v>45607</v>
      </c>
      <c r="K143" s="7">
        <f t="shared" si="7"/>
        <v>45621</v>
      </c>
      <c r="L143" s="21">
        <f t="shared" ca="1" si="8"/>
        <v>45774.617114120367</v>
      </c>
    </row>
    <row r="144" spans="1:12" ht="15" thickBot="1" x14ac:dyDescent="0.35">
      <c r="A144" s="4">
        <v>45607</v>
      </c>
      <c r="B144" s="3" t="s">
        <v>15</v>
      </c>
      <c r="C144" s="3" t="s">
        <v>16</v>
      </c>
      <c r="D144" s="3" t="s">
        <v>31</v>
      </c>
      <c r="E144" s="3" t="s">
        <v>32</v>
      </c>
      <c r="F144" s="3" t="s">
        <v>27</v>
      </c>
      <c r="G144" s="4">
        <v>44694</v>
      </c>
      <c r="H144" s="3">
        <v>299.95</v>
      </c>
      <c r="I144" s="7" t="s">
        <v>411</v>
      </c>
      <c r="J144" s="7">
        <f t="shared" si="6"/>
        <v>45607</v>
      </c>
      <c r="K144" s="7">
        <f t="shared" si="7"/>
        <v>45621</v>
      </c>
      <c r="L144" s="21">
        <f t="shared" ca="1" si="8"/>
        <v>45774.617114120367</v>
      </c>
    </row>
    <row r="145" spans="1:12" ht="15" thickBot="1" x14ac:dyDescent="0.35">
      <c r="A145" s="4">
        <v>45607</v>
      </c>
      <c r="B145" s="3" t="s">
        <v>99</v>
      </c>
      <c r="C145" s="3" t="s">
        <v>100</v>
      </c>
      <c r="D145" s="3" t="s">
        <v>17</v>
      </c>
      <c r="E145" s="3" t="s">
        <v>18</v>
      </c>
      <c r="F145" s="3" t="s">
        <v>36</v>
      </c>
      <c r="G145" s="4">
        <v>44659</v>
      </c>
      <c r="H145" s="3">
        <v>999.96</v>
      </c>
      <c r="I145" s="7" t="s">
        <v>412</v>
      </c>
      <c r="J145" s="7" t="str">
        <f t="shared" si="6"/>
        <v/>
      </c>
      <c r="K145" s="7" t="str">
        <f t="shared" si="7"/>
        <v/>
      </c>
      <c r="L145" s="21" t="str">
        <f t="shared" ca="1" si="8"/>
        <v/>
      </c>
    </row>
    <row r="146" spans="1:12" ht="15" thickBot="1" x14ac:dyDescent="0.35">
      <c r="A146" s="4">
        <v>45608</v>
      </c>
      <c r="B146" s="3" t="s">
        <v>154</v>
      </c>
      <c r="C146" s="3" t="s">
        <v>155</v>
      </c>
      <c r="D146" s="3" t="s">
        <v>44</v>
      </c>
      <c r="E146" s="3" t="s">
        <v>45</v>
      </c>
      <c r="F146" s="3" t="s">
        <v>22</v>
      </c>
      <c r="G146" s="4">
        <v>44901</v>
      </c>
      <c r="H146" s="3">
        <v>749.95</v>
      </c>
      <c r="I146" s="7" t="s">
        <v>412</v>
      </c>
      <c r="J146" s="7" t="str">
        <f t="shared" si="6"/>
        <v/>
      </c>
      <c r="K146" s="7" t="str">
        <f t="shared" si="7"/>
        <v/>
      </c>
      <c r="L146" s="21" t="str">
        <f t="shared" ca="1" si="8"/>
        <v/>
      </c>
    </row>
    <row r="147" spans="1:12" ht="15" thickBot="1" x14ac:dyDescent="0.35">
      <c r="A147" s="4">
        <v>45608</v>
      </c>
      <c r="B147" s="3" t="s">
        <v>83</v>
      </c>
      <c r="C147" s="3" t="s">
        <v>84</v>
      </c>
      <c r="D147" s="3" t="s">
        <v>31</v>
      </c>
      <c r="E147" s="3" t="s">
        <v>32</v>
      </c>
      <c r="F147" s="3" t="s">
        <v>36</v>
      </c>
      <c r="G147" s="4">
        <v>45260</v>
      </c>
      <c r="H147" s="3">
        <v>179.97</v>
      </c>
      <c r="I147" s="7" t="s">
        <v>411</v>
      </c>
      <c r="J147" s="7">
        <f t="shared" si="6"/>
        <v>45608</v>
      </c>
      <c r="K147" s="7">
        <f t="shared" si="7"/>
        <v>45622</v>
      </c>
      <c r="L147" s="21">
        <f t="shared" ca="1" si="8"/>
        <v>45774.617114120367</v>
      </c>
    </row>
    <row r="148" spans="1:12" ht="15" thickBot="1" x14ac:dyDescent="0.35">
      <c r="A148" s="4">
        <v>45613</v>
      </c>
      <c r="B148" s="3" t="s">
        <v>234</v>
      </c>
      <c r="C148" s="3" t="s">
        <v>235</v>
      </c>
      <c r="D148" s="3" t="s">
        <v>44</v>
      </c>
      <c r="E148" s="3" t="s">
        <v>45</v>
      </c>
      <c r="F148" s="3" t="s">
        <v>22</v>
      </c>
      <c r="G148" s="4">
        <v>44869</v>
      </c>
      <c r="H148" s="3">
        <v>749.95</v>
      </c>
      <c r="I148" s="7" t="s">
        <v>412</v>
      </c>
      <c r="J148" s="7" t="str">
        <f t="shared" si="6"/>
        <v/>
      </c>
      <c r="K148" s="7" t="str">
        <f t="shared" si="7"/>
        <v/>
      </c>
      <c r="L148" s="21" t="str">
        <f t="shared" ca="1" si="8"/>
        <v/>
      </c>
    </row>
    <row r="149" spans="1:12" ht="15" thickBot="1" x14ac:dyDescent="0.35">
      <c r="A149" s="4">
        <v>45613</v>
      </c>
      <c r="B149" s="3" t="s">
        <v>86</v>
      </c>
      <c r="C149" s="3" t="s">
        <v>87</v>
      </c>
      <c r="D149" s="3" t="s">
        <v>80</v>
      </c>
      <c r="E149" s="3" t="s">
        <v>81</v>
      </c>
      <c r="F149" s="3" t="s">
        <v>36</v>
      </c>
      <c r="G149" s="4">
        <v>44770</v>
      </c>
      <c r="H149" s="3">
        <v>1399.98</v>
      </c>
      <c r="I149" s="7" t="s">
        <v>411</v>
      </c>
      <c r="J149" s="7">
        <f t="shared" si="6"/>
        <v>45613</v>
      </c>
      <c r="K149" s="7">
        <f t="shared" si="7"/>
        <v>45627</v>
      </c>
      <c r="L149" s="21">
        <f t="shared" ca="1" si="8"/>
        <v>45774.617114120367</v>
      </c>
    </row>
    <row r="150" spans="1:12" ht="15" thickBot="1" x14ac:dyDescent="0.35">
      <c r="A150" s="4">
        <v>45617</v>
      </c>
      <c r="B150" s="3" t="s">
        <v>123</v>
      </c>
      <c r="C150" s="3" t="s">
        <v>124</v>
      </c>
      <c r="D150" s="3" t="s">
        <v>126</v>
      </c>
      <c r="E150" s="3" t="s">
        <v>127</v>
      </c>
      <c r="F150" s="3" t="s">
        <v>27</v>
      </c>
      <c r="G150" s="4">
        <v>44427</v>
      </c>
      <c r="H150" s="3">
        <v>799.96</v>
      </c>
      <c r="I150" s="7" t="s">
        <v>412</v>
      </c>
      <c r="J150" s="7" t="str">
        <f t="shared" si="6"/>
        <v/>
      </c>
      <c r="K150" s="7" t="str">
        <f t="shared" si="7"/>
        <v/>
      </c>
      <c r="L150" s="21" t="str">
        <f t="shared" ca="1" si="8"/>
        <v/>
      </c>
    </row>
    <row r="151" spans="1:12" ht="15" thickBot="1" x14ac:dyDescent="0.35">
      <c r="A151" s="4">
        <v>45619</v>
      </c>
      <c r="B151" s="3" t="s">
        <v>192</v>
      </c>
      <c r="C151" s="3" t="s">
        <v>193</v>
      </c>
      <c r="D151" s="3" t="s">
        <v>31</v>
      </c>
      <c r="E151" s="3" t="s">
        <v>32</v>
      </c>
      <c r="F151" s="3" t="s">
        <v>36</v>
      </c>
      <c r="G151" s="4">
        <v>44560</v>
      </c>
      <c r="H151" s="3">
        <v>59.99</v>
      </c>
      <c r="I151" s="7" t="s">
        <v>412</v>
      </c>
      <c r="J151" s="7" t="str">
        <f t="shared" si="6"/>
        <v/>
      </c>
      <c r="K151" s="7" t="str">
        <f t="shared" si="7"/>
        <v/>
      </c>
      <c r="L151" s="21" t="str">
        <f t="shared" ca="1" si="8"/>
        <v/>
      </c>
    </row>
    <row r="152" spans="1:12" ht="15" thickBot="1" x14ac:dyDescent="0.35">
      <c r="A152" s="4">
        <v>45619</v>
      </c>
      <c r="B152" s="3" t="s">
        <v>154</v>
      </c>
      <c r="C152" s="3" t="s">
        <v>155</v>
      </c>
      <c r="D152" s="3" t="s">
        <v>80</v>
      </c>
      <c r="E152" s="3" t="s">
        <v>81</v>
      </c>
      <c r="F152" s="3" t="s">
        <v>36</v>
      </c>
      <c r="G152" s="4">
        <v>44583</v>
      </c>
      <c r="H152" s="3">
        <v>2099.9699999999998</v>
      </c>
      <c r="I152" s="7" t="s">
        <v>411</v>
      </c>
      <c r="J152" s="7">
        <f t="shared" si="6"/>
        <v>45619</v>
      </c>
      <c r="K152" s="7">
        <f t="shared" si="7"/>
        <v>45633</v>
      </c>
      <c r="L152" s="21">
        <f t="shared" ca="1" si="8"/>
        <v>45774.617114120367</v>
      </c>
    </row>
    <row r="153" spans="1:12" ht="15" thickBot="1" x14ac:dyDescent="0.35">
      <c r="A153" s="4">
        <v>45622</v>
      </c>
      <c r="B153" s="3" t="s">
        <v>293</v>
      </c>
      <c r="C153" s="3" t="s">
        <v>294</v>
      </c>
      <c r="D153" s="3" t="s">
        <v>17</v>
      </c>
      <c r="E153" s="3" t="s">
        <v>18</v>
      </c>
      <c r="F153" s="3" t="s">
        <v>22</v>
      </c>
      <c r="G153" s="4">
        <v>44873</v>
      </c>
      <c r="H153" s="3">
        <v>1249.95</v>
      </c>
      <c r="I153" s="7" t="s">
        <v>411</v>
      </c>
      <c r="J153" s="7">
        <f t="shared" si="6"/>
        <v>45622</v>
      </c>
      <c r="K153" s="7">
        <f t="shared" si="7"/>
        <v>45636</v>
      </c>
      <c r="L153" s="21">
        <f t="shared" ca="1" si="8"/>
        <v>45774.617114120367</v>
      </c>
    </row>
    <row r="154" spans="1:12" ht="15" thickBot="1" x14ac:dyDescent="0.35">
      <c r="A154" s="4">
        <v>45623</v>
      </c>
      <c r="B154" s="3" t="s">
        <v>112</v>
      </c>
      <c r="C154" s="3" t="s">
        <v>113</v>
      </c>
      <c r="D154" s="3" t="s">
        <v>44</v>
      </c>
      <c r="E154" s="3" t="s">
        <v>45</v>
      </c>
      <c r="F154" s="3" t="s">
        <v>36</v>
      </c>
      <c r="G154" s="4">
        <v>45101</v>
      </c>
      <c r="H154" s="3">
        <v>299.98</v>
      </c>
      <c r="I154" s="7" t="s">
        <v>411</v>
      </c>
      <c r="J154" s="7">
        <f t="shared" si="6"/>
        <v>45623</v>
      </c>
      <c r="K154" s="7">
        <f t="shared" si="7"/>
        <v>45637</v>
      </c>
      <c r="L154" s="21">
        <f t="shared" ca="1" si="8"/>
        <v>45774.617114120367</v>
      </c>
    </row>
    <row r="155" spans="1:12" ht="15" thickBot="1" x14ac:dyDescent="0.35">
      <c r="A155" s="4">
        <v>45627</v>
      </c>
      <c r="B155" s="3" t="s">
        <v>29</v>
      </c>
      <c r="C155" s="3" t="s">
        <v>30</v>
      </c>
      <c r="D155" s="3" t="s">
        <v>105</v>
      </c>
      <c r="E155" s="3" t="s">
        <v>106</v>
      </c>
      <c r="F155" s="3" t="s">
        <v>27</v>
      </c>
      <c r="G155" s="4">
        <v>44659</v>
      </c>
      <c r="H155" s="3">
        <v>899.97</v>
      </c>
      <c r="I155" s="7" t="s">
        <v>412</v>
      </c>
      <c r="J155" s="7" t="str">
        <f t="shared" si="6"/>
        <v/>
      </c>
      <c r="K155" s="7" t="str">
        <f t="shared" si="7"/>
        <v/>
      </c>
      <c r="L155" s="21" t="str">
        <f t="shared" ca="1" si="8"/>
        <v/>
      </c>
    </row>
    <row r="156" spans="1:12" ht="15" thickBot="1" x14ac:dyDescent="0.35">
      <c r="A156" s="4">
        <v>45627</v>
      </c>
      <c r="B156" s="3" t="s">
        <v>55</v>
      </c>
      <c r="C156" s="3" t="s">
        <v>56</v>
      </c>
      <c r="D156" s="3" t="s">
        <v>17</v>
      </c>
      <c r="E156" s="3" t="s">
        <v>18</v>
      </c>
      <c r="F156" s="3" t="s">
        <v>27</v>
      </c>
      <c r="G156" s="4">
        <v>44485</v>
      </c>
      <c r="H156" s="3">
        <v>1249.95</v>
      </c>
      <c r="I156" s="7" t="s">
        <v>412</v>
      </c>
      <c r="J156" s="7" t="str">
        <f t="shared" si="6"/>
        <v/>
      </c>
      <c r="K156" s="7" t="str">
        <f t="shared" si="7"/>
        <v/>
      </c>
      <c r="L156" s="21" t="str">
        <f t="shared" ca="1" si="8"/>
        <v/>
      </c>
    </row>
    <row r="157" spans="1:12" ht="15" thickBot="1" x14ac:dyDescent="0.35">
      <c r="A157" s="4">
        <v>45627</v>
      </c>
      <c r="B157" s="3" t="s">
        <v>24</v>
      </c>
      <c r="C157" s="3" t="s">
        <v>25</v>
      </c>
      <c r="D157" s="3" t="s">
        <v>52</v>
      </c>
      <c r="E157" s="3" t="s">
        <v>53</v>
      </c>
      <c r="F157" s="3" t="s">
        <v>27</v>
      </c>
      <c r="G157" s="4">
        <v>44475</v>
      </c>
      <c r="H157" s="3">
        <v>299.98</v>
      </c>
      <c r="I157" s="7" t="s">
        <v>412</v>
      </c>
      <c r="J157" s="7" t="str">
        <f t="shared" si="6"/>
        <v/>
      </c>
      <c r="K157" s="7" t="str">
        <f t="shared" si="7"/>
        <v/>
      </c>
      <c r="L157" s="21" t="str">
        <f t="shared" ca="1" si="8"/>
        <v/>
      </c>
    </row>
    <row r="158" spans="1:12" ht="15" thickBot="1" x14ac:dyDescent="0.35">
      <c r="A158" s="4">
        <v>45627</v>
      </c>
      <c r="B158" s="3" t="s">
        <v>86</v>
      </c>
      <c r="C158" s="3" t="s">
        <v>87</v>
      </c>
      <c r="D158" s="3" t="s">
        <v>80</v>
      </c>
      <c r="E158" s="3" t="s">
        <v>81</v>
      </c>
      <c r="F158" s="3" t="s">
        <v>36</v>
      </c>
      <c r="G158" s="4">
        <v>44944</v>
      </c>
      <c r="H158" s="3">
        <v>3499.95</v>
      </c>
      <c r="I158" s="7" t="s">
        <v>411</v>
      </c>
      <c r="J158" s="7">
        <f t="shared" si="6"/>
        <v>45627</v>
      </c>
      <c r="K158" s="7">
        <f t="shared" si="7"/>
        <v>45641</v>
      </c>
      <c r="L158" s="21">
        <f t="shared" ca="1" si="8"/>
        <v>45774.617114120367</v>
      </c>
    </row>
    <row r="159" spans="1:12" ht="15" thickBot="1" x14ac:dyDescent="0.35">
      <c r="A159" s="4">
        <v>45629</v>
      </c>
      <c r="B159" s="3" t="s">
        <v>252</v>
      </c>
      <c r="C159" s="3" t="s">
        <v>253</v>
      </c>
      <c r="D159" s="3" t="s">
        <v>17</v>
      </c>
      <c r="E159" s="3" t="s">
        <v>18</v>
      </c>
      <c r="F159" s="3" t="s">
        <v>27</v>
      </c>
      <c r="G159" s="4">
        <v>45098</v>
      </c>
      <c r="H159" s="3">
        <v>999.96</v>
      </c>
      <c r="I159" s="7" t="s">
        <v>412</v>
      </c>
      <c r="J159" s="7" t="str">
        <f t="shared" si="6"/>
        <v/>
      </c>
      <c r="K159" s="7" t="str">
        <f t="shared" si="7"/>
        <v/>
      </c>
      <c r="L159" s="21" t="str">
        <f t="shared" ca="1" si="8"/>
        <v/>
      </c>
    </row>
    <row r="160" spans="1:12" ht="15" thickBot="1" x14ac:dyDescent="0.35">
      <c r="A160" s="4">
        <v>45630</v>
      </c>
      <c r="B160" s="3" t="s">
        <v>48</v>
      </c>
      <c r="C160" s="3" t="s">
        <v>49</v>
      </c>
      <c r="D160" s="3" t="s">
        <v>80</v>
      </c>
      <c r="E160" s="3" t="s">
        <v>81</v>
      </c>
      <c r="F160" s="3" t="s">
        <v>27</v>
      </c>
      <c r="G160" s="4">
        <v>44703</v>
      </c>
      <c r="H160" s="3">
        <v>2799.96</v>
      </c>
      <c r="I160" s="7" t="s">
        <v>412</v>
      </c>
      <c r="J160" s="7" t="str">
        <f t="shared" si="6"/>
        <v/>
      </c>
      <c r="K160" s="7" t="str">
        <f t="shared" si="7"/>
        <v/>
      </c>
      <c r="L160" s="21" t="str">
        <f t="shared" ca="1" si="8"/>
        <v/>
      </c>
    </row>
    <row r="161" spans="1:12" ht="15" thickBot="1" x14ac:dyDescent="0.35">
      <c r="A161" s="4">
        <v>45635</v>
      </c>
      <c r="B161" s="3" t="s">
        <v>108</v>
      </c>
      <c r="C161" s="3" t="s">
        <v>109</v>
      </c>
      <c r="D161" s="3" t="s">
        <v>17</v>
      </c>
      <c r="E161" s="3" t="s">
        <v>18</v>
      </c>
      <c r="F161" s="3" t="s">
        <v>27</v>
      </c>
      <c r="G161" s="4">
        <v>44396</v>
      </c>
      <c r="H161" s="3">
        <v>499.98</v>
      </c>
      <c r="I161" s="7" t="s">
        <v>411</v>
      </c>
      <c r="J161" s="7">
        <f t="shared" si="6"/>
        <v>45635</v>
      </c>
      <c r="K161" s="7">
        <f t="shared" si="7"/>
        <v>45649</v>
      </c>
      <c r="L161" s="21">
        <f t="shared" ca="1" si="8"/>
        <v>45774.617114120367</v>
      </c>
    </row>
    <row r="162" spans="1:12" ht="15" thickBot="1" x14ac:dyDescent="0.35">
      <c r="A162" s="4">
        <v>45635</v>
      </c>
      <c r="B162" s="3" t="s">
        <v>304</v>
      </c>
      <c r="C162" s="3" t="s">
        <v>305</v>
      </c>
      <c r="D162" s="3" t="s">
        <v>31</v>
      </c>
      <c r="E162" s="3" t="s">
        <v>32</v>
      </c>
      <c r="F162" s="3" t="s">
        <v>27</v>
      </c>
      <c r="G162" s="4">
        <v>45052</v>
      </c>
      <c r="H162" s="3">
        <v>179.97</v>
      </c>
      <c r="I162" s="7" t="s">
        <v>412</v>
      </c>
      <c r="J162" s="7" t="str">
        <f t="shared" si="6"/>
        <v/>
      </c>
      <c r="K162" s="7" t="str">
        <f t="shared" si="7"/>
        <v/>
      </c>
      <c r="L162" s="21" t="str">
        <f t="shared" ca="1" si="8"/>
        <v/>
      </c>
    </row>
    <row r="163" spans="1:12" ht="15" thickBot="1" x14ac:dyDescent="0.35">
      <c r="A163" s="4">
        <v>45635</v>
      </c>
      <c r="B163" s="3" t="s">
        <v>141</v>
      </c>
      <c r="C163" s="3" t="s">
        <v>142</v>
      </c>
      <c r="D163" s="3" t="s">
        <v>114</v>
      </c>
      <c r="E163" s="3" t="s">
        <v>115</v>
      </c>
      <c r="F163" s="3" t="s">
        <v>36</v>
      </c>
      <c r="G163" s="4">
        <v>44921</v>
      </c>
      <c r="H163" s="3">
        <v>319.95999999999998</v>
      </c>
      <c r="I163" s="7" t="s">
        <v>411</v>
      </c>
      <c r="J163" s="7">
        <f t="shared" si="6"/>
        <v>45635</v>
      </c>
      <c r="K163" s="7">
        <f t="shared" si="7"/>
        <v>45649</v>
      </c>
      <c r="L163" s="21">
        <f t="shared" ca="1" si="8"/>
        <v>45774.617114120367</v>
      </c>
    </row>
    <row r="164" spans="1:12" ht="15" thickBot="1" x14ac:dyDescent="0.35">
      <c r="A164" s="4">
        <v>45636</v>
      </c>
      <c r="B164" s="3" t="s">
        <v>120</v>
      </c>
      <c r="C164" s="3" t="s">
        <v>121</v>
      </c>
      <c r="D164" s="3" t="s">
        <v>114</v>
      </c>
      <c r="E164" s="3" t="s">
        <v>115</v>
      </c>
      <c r="F164" s="3" t="s">
        <v>36</v>
      </c>
      <c r="G164" s="4">
        <v>44779</v>
      </c>
      <c r="H164" s="3">
        <v>239.97</v>
      </c>
      <c r="I164" s="7" t="s">
        <v>412</v>
      </c>
      <c r="J164" s="7" t="str">
        <f t="shared" si="6"/>
        <v/>
      </c>
      <c r="K164" s="7" t="str">
        <f t="shared" si="7"/>
        <v/>
      </c>
      <c r="L164" s="21" t="str">
        <f t="shared" ca="1" si="8"/>
        <v/>
      </c>
    </row>
    <row r="165" spans="1:12" ht="15" thickBot="1" x14ac:dyDescent="0.35">
      <c r="A165" s="4">
        <v>45638</v>
      </c>
      <c r="B165" s="3" t="s">
        <v>72</v>
      </c>
      <c r="C165" s="3" t="s">
        <v>73</v>
      </c>
      <c r="D165" s="3" t="s">
        <v>61</v>
      </c>
      <c r="E165" s="3" t="s">
        <v>62</v>
      </c>
      <c r="F165" s="3" t="s">
        <v>22</v>
      </c>
      <c r="G165" s="4">
        <v>44406</v>
      </c>
      <c r="H165" s="3">
        <v>1799.98</v>
      </c>
      <c r="I165" s="7" t="s">
        <v>411</v>
      </c>
      <c r="J165" s="7">
        <f t="shared" si="6"/>
        <v>45638</v>
      </c>
      <c r="K165" s="7">
        <f t="shared" si="7"/>
        <v>45652</v>
      </c>
      <c r="L165" s="21">
        <f t="shared" ca="1" si="8"/>
        <v>45774.617114120367</v>
      </c>
    </row>
    <row r="166" spans="1:12" ht="15" thickBot="1" x14ac:dyDescent="0.35">
      <c r="A166" s="4">
        <v>45641</v>
      </c>
      <c r="B166" s="3" t="s">
        <v>182</v>
      </c>
      <c r="C166" s="3" t="s">
        <v>183</v>
      </c>
      <c r="D166" s="3" t="s">
        <v>44</v>
      </c>
      <c r="E166" s="3" t="s">
        <v>45</v>
      </c>
      <c r="F166" s="3" t="s">
        <v>36</v>
      </c>
      <c r="G166" s="4">
        <v>45200</v>
      </c>
      <c r="H166" s="3">
        <v>149.99</v>
      </c>
      <c r="I166" s="7" t="s">
        <v>411</v>
      </c>
      <c r="J166" s="7">
        <f t="shared" si="6"/>
        <v>45641</v>
      </c>
      <c r="K166" s="7">
        <f t="shared" si="7"/>
        <v>45655</v>
      </c>
      <c r="L166" s="21">
        <f t="shared" ca="1" si="8"/>
        <v>45774.617114120367</v>
      </c>
    </row>
    <row r="167" spans="1:12" ht="15" thickBot="1" x14ac:dyDescent="0.35">
      <c r="A167" s="4">
        <v>45641</v>
      </c>
      <c r="B167" s="3" t="s">
        <v>138</v>
      </c>
      <c r="C167" s="3" t="s">
        <v>139</v>
      </c>
      <c r="D167" s="3" t="s">
        <v>105</v>
      </c>
      <c r="E167" s="3" t="s">
        <v>106</v>
      </c>
      <c r="F167" s="3" t="s">
        <v>27</v>
      </c>
      <c r="G167" s="4">
        <v>44724</v>
      </c>
      <c r="H167" s="3">
        <v>599.98</v>
      </c>
      <c r="I167" s="7" t="s">
        <v>412</v>
      </c>
      <c r="J167" s="7" t="str">
        <f t="shared" si="6"/>
        <v/>
      </c>
      <c r="K167" s="7" t="str">
        <f t="shared" si="7"/>
        <v/>
      </c>
      <c r="L167" s="21" t="str">
        <f t="shared" ca="1" si="8"/>
        <v/>
      </c>
    </row>
    <row r="168" spans="1:12" ht="15" thickBot="1" x14ac:dyDescent="0.35">
      <c r="A168" s="4">
        <v>45644</v>
      </c>
      <c r="B168" s="3" t="s">
        <v>132</v>
      </c>
      <c r="C168" s="3" t="s">
        <v>133</v>
      </c>
      <c r="D168" s="3" t="s">
        <v>31</v>
      </c>
      <c r="E168" s="3" t="s">
        <v>32</v>
      </c>
      <c r="F168" s="3" t="s">
        <v>22</v>
      </c>
      <c r="G168" s="4">
        <v>45191</v>
      </c>
      <c r="H168" s="3">
        <v>119.98</v>
      </c>
      <c r="I168" s="7" t="s">
        <v>411</v>
      </c>
      <c r="J168" s="7">
        <f t="shared" si="6"/>
        <v>45644</v>
      </c>
      <c r="K168" s="7">
        <f t="shared" si="7"/>
        <v>45658</v>
      </c>
      <c r="L168" s="21">
        <f t="shared" ca="1" si="8"/>
        <v>45774.617114120367</v>
      </c>
    </row>
    <row r="169" spans="1:12" ht="15" thickBot="1" x14ac:dyDescent="0.35">
      <c r="A169" s="4">
        <v>45645</v>
      </c>
      <c r="B169" s="3" t="s">
        <v>182</v>
      </c>
      <c r="C169" s="3" t="s">
        <v>183</v>
      </c>
      <c r="D169" s="3" t="s">
        <v>117</v>
      </c>
      <c r="E169" s="3" t="s">
        <v>118</v>
      </c>
      <c r="F169" s="3" t="s">
        <v>36</v>
      </c>
      <c r="G169" s="4">
        <v>44760</v>
      </c>
      <c r="H169" s="3">
        <v>89.99</v>
      </c>
      <c r="I169" s="7" t="s">
        <v>412</v>
      </c>
      <c r="J169" s="7" t="str">
        <f t="shared" si="6"/>
        <v/>
      </c>
      <c r="K169" s="7" t="str">
        <f t="shared" si="7"/>
        <v/>
      </c>
      <c r="L169" s="21" t="str">
        <f t="shared" ca="1" si="8"/>
        <v/>
      </c>
    </row>
    <row r="170" spans="1:12" ht="15" thickBot="1" x14ac:dyDescent="0.35">
      <c r="A170" s="4">
        <v>45645</v>
      </c>
      <c r="B170" s="3" t="s">
        <v>147</v>
      </c>
      <c r="C170" s="3" t="s">
        <v>148</v>
      </c>
      <c r="D170" s="3" t="s">
        <v>61</v>
      </c>
      <c r="E170" s="3" t="s">
        <v>62</v>
      </c>
      <c r="F170" s="3" t="s">
        <v>36</v>
      </c>
      <c r="G170" s="4">
        <v>44625</v>
      </c>
      <c r="H170" s="3">
        <v>4499.95</v>
      </c>
      <c r="I170" s="7" t="s">
        <v>411</v>
      </c>
      <c r="J170" s="7">
        <f t="shared" si="6"/>
        <v>45645</v>
      </c>
      <c r="K170" s="7">
        <f t="shared" si="7"/>
        <v>45659</v>
      </c>
      <c r="L170" s="21">
        <f t="shared" ca="1" si="8"/>
        <v>45774.617114120367</v>
      </c>
    </row>
    <row r="171" spans="1:12" ht="15" thickBot="1" x14ac:dyDescent="0.35">
      <c r="A171" s="4">
        <v>45646</v>
      </c>
      <c r="B171" s="3" t="s">
        <v>42</v>
      </c>
      <c r="C171" s="3" t="s">
        <v>43</v>
      </c>
      <c r="D171" s="3" t="s">
        <v>44</v>
      </c>
      <c r="E171" s="3" t="s">
        <v>45</v>
      </c>
      <c r="F171" s="3" t="s">
        <v>22</v>
      </c>
      <c r="G171" s="4">
        <v>45239</v>
      </c>
      <c r="H171" s="3">
        <v>299.98</v>
      </c>
      <c r="I171" s="7" t="s">
        <v>411</v>
      </c>
      <c r="J171" s="7">
        <f t="shared" si="6"/>
        <v>45646</v>
      </c>
      <c r="K171" s="7">
        <f t="shared" si="7"/>
        <v>45660</v>
      </c>
      <c r="L171" s="21">
        <f t="shared" ca="1" si="8"/>
        <v>45774.617114120367</v>
      </c>
    </row>
    <row r="172" spans="1:12" ht="15" thickBot="1" x14ac:dyDescent="0.35">
      <c r="A172" s="4">
        <v>45648</v>
      </c>
      <c r="B172" s="3" t="s">
        <v>112</v>
      </c>
      <c r="C172" s="3" t="s">
        <v>113</v>
      </c>
      <c r="D172" s="3" t="s">
        <v>52</v>
      </c>
      <c r="E172" s="3" t="s">
        <v>53</v>
      </c>
      <c r="F172" s="3" t="s">
        <v>27</v>
      </c>
      <c r="G172" s="4">
        <v>45280</v>
      </c>
      <c r="H172" s="3">
        <v>299.98</v>
      </c>
      <c r="I172" s="7" t="s">
        <v>411</v>
      </c>
      <c r="J172" s="7">
        <f t="shared" si="6"/>
        <v>45648</v>
      </c>
      <c r="K172" s="7">
        <f t="shared" si="7"/>
        <v>45662</v>
      </c>
      <c r="L172" s="21">
        <f t="shared" ca="1" si="8"/>
        <v>45774.617114120367</v>
      </c>
    </row>
    <row r="173" spans="1:12" ht="15" thickBot="1" x14ac:dyDescent="0.35">
      <c r="A173" s="4">
        <v>45648</v>
      </c>
      <c r="B173" s="3" t="s">
        <v>182</v>
      </c>
      <c r="C173" s="3" t="s">
        <v>183</v>
      </c>
      <c r="D173" s="3" t="s">
        <v>44</v>
      </c>
      <c r="E173" s="3" t="s">
        <v>45</v>
      </c>
      <c r="F173" s="3" t="s">
        <v>36</v>
      </c>
      <c r="G173" s="4">
        <v>44522</v>
      </c>
      <c r="H173" s="3">
        <v>449.97</v>
      </c>
      <c r="I173" s="7" t="s">
        <v>412</v>
      </c>
      <c r="J173" s="7" t="str">
        <f t="shared" si="6"/>
        <v/>
      </c>
      <c r="K173" s="7" t="str">
        <f t="shared" si="7"/>
        <v/>
      </c>
      <c r="L173" s="21" t="str">
        <f t="shared" ca="1" si="8"/>
        <v/>
      </c>
    </row>
    <row r="174" spans="1:12" ht="15" thickBot="1" x14ac:dyDescent="0.35">
      <c r="A174" s="4">
        <v>45649</v>
      </c>
      <c r="B174" s="3" t="s">
        <v>29</v>
      </c>
      <c r="C174" s="3" t="s">
        <v>30</v>
      </c>
      <c r="D174" s="3" t="s">
        <v>105</v>
      </c>
      <c r="E174" s="3" t="s">
        <v>106</v>
      </c>
      <c r="F174" s="3" t="s">
        <v>22</v>
      </c>
      <c r="G174" s="4">
        <v>44721</v>
      </c>
      <c r="H174" s="3">
        <v>599.98</v>
      </c>
      <c r="I174" s="7" t="s">
        <v>411</v>
      </c>
      <c r="J174" s="7">
        <f t="shared" si="6"/>
        <v>45649</v>
      </c>
      <c r="K174" s="7">
        <f t="shared" si="7"/>
        <v>45663</v>
      </c>
      <c r="L174" s="21">
        <f t="shared" ca="1" si="8"/>
        <v>45774.617114120367</v>
      </c>
    </row>
    <row r="175" spans="1:12" ht="15" thickBot="1" x14ac:dyDescent="0.35">
      <c r="A175" s="4">
        <v>45654</v>
      </c>
      <c r="B175" s="3" t="s">
        <v>42</v>
      </c>
      <c r="C175" s="3" t="s">
        <v>43</v>
      </c>
      <c r="D175" s="3" t="s">
        <v>105</v>
      </c>
      <c r="E175" s="3" t="s">
        <v>106</v>
      </c>
      <c r="F175" s="3" t="s">
        <v>22</v>
      </c>
      <c r="G175" s="4">
        <v>44771</v>
      </c>
      <c r="H175" s="3">
        <v>599.98</v>
      </c>
      <c r="I175" s="7" t="s">
        <v>412</v>
      </c>
      <c r="J175" s="7" t="str">
        <f t="shared" si="6"/>
        <v/>
      </c>
      <c r="K175" s="7" t="str">
        <f t="shared" si="7"/>
        <v/>
      </c>
      <c r="L175" s="21" t="str">
        <f t="shared" ca="1" si="8"/>
        <v/>
      </c>
    </row>
    <row r="176" spans="1:12" ht="15" thickBot="1" x14ac:dyDescent="0.35">
      <c r="A176" s="4">
        <v>45654</v>
      </c>
      <c r="B176" s="3" t="s">
        <v>120</v>
      </c>
      <c r="C176" s="3" t="s">
        <v>121</v>
      </c>
      <c r="D176" s="3" t="s">
        <v>126</v>
      </c>
      <c r="E176" s="3" t="s">
        <v>127</v>
      </c>
      <c r="F176" s="3" t="s">
        <v>22</v>
      </c>
      <c r="G176" s="4">
        <v>44523</v>
      </c>
      <c r="H176" s="3">
        <v>799.96</v>
      </c>
      <c r="I176" s="7" t="s">
        <v>411</v>
      </c>
      <c r="J176" s="7">
        <f t="shared" si="6"/>
        <v>45654</v>
      </c>
      <c r="K176" s="7">
        <f t="shared" si="7"/>
        <v>45668</v>
      </c>
      <c r="L176" s="21">
        <f t="shared" ca="1" si="8"/>
        <v>45774.617114120367</v>
      </c>
    </row>
    <row r="177" spans="1:12" ht="15" thickBot="1" x14ac:dyDescent="0.35">
      <c r="A177" s="4">
        <v>45655</v>
      </c>
      <c r="B177" s="3" t="s">
        <v>59</v>
      </c>
      <c r="C177" s="3" t="s">
        <v>60</v>
      </c>
      <c r="D177" s="3" t="s">
        <v>117</v>
      </c>
      <c r="E177" s="3" t="s">
        <v>118</v>
      </c>
      <c r="F177" s="3" t="s">
        <v>27</v>
      </c>
      <c r="G177" s="4">
        <v>44591</v>
      </c>
      <c r="H177" s="3">
        <v>89.99</v>
      </c>
      <c r="I177" s="7" t="s">
        <v>411</v>
      </c>
      <c r="J177" s="7">
        <f t="shared" si="6"/>
        <v>45655</v>
      </c>
      <c r="K177" s="7">
        <f t="shared" si="7"/>
        <v>45669</v>
      </c>
      <c r="L177" s="21">
        <f t="shared" ca="1" si="8"/>
        <v>45774.617114120367</v>
      </c>
    </row>
    <row r="178" spans="1:12" ht="15" thickBot="1" x14ac:dyDescent="0.35">
      <c r="A178" s="4">
        <v>45655</v>
      </c>
      <c r="B178" s="3" t="s">
        <v>108</v>
      </c>
      <c r="C178" s="3" t="s">
        <v>109</v>
      </c>
      <c r="D178" s="3" t="s">
        <v>44</v>
      </c>
      <c r="E178" s="3" t="s">
        <v>45</v>
      </c>
      <c r="F178" s="3" t="s">
        <v>27</v>
      </c>
      <c r="G178" s="4">
        <v>45347</v>
      </c>
      <c r="H178" s="3">
        <v>749.95</v>
      </c>
      <c r="I178" s="7" t="s">
        <v>412</v>
      </c>
      <c r="J178" s="7" t="str">
        <f t="shared" si="6"/>
        <v/>
      </c>
      <c r="K178" s="7" t="str">
        <f t="shared" si="7"/>
        <v/>
      </c>
      <c r="L178" s="21" t="str">
        <f t="shared" ca="1" si="8"/>
        <v/>
      </c>
    </row>
    <row r="179" spans="1:12" ht="15" thickBot="1" x14ac:dyDescent="0.35">
      <c r="A179" s="4">
        <v>45657</v>
      </c>
      <c r="B179" s="3" t="s">
        <v>86</v>
      </c>
      <c r="C179" s="3" t="s">
        <v>87</v>
      </c>
      <c r="D179" s="3" t="s">
        <v>61</v>
      </c>
      <c r="E179" s="3" t="s">
        <v>62</v>
      </c>
      <c r="F179" s="3" t="s">
        <v>27</v>
      </c>
      <c r="G179" s="4">
        <v>45050</v>
      </c>
      <c r="H179" s="3">
        <v>899.99</v>
      </c>
      <c r="I179" s="7" t="s">
        <v>412</v>
      </c>
      <c r="J179" s="7" t="str">
        <f t="shared" si="6"/>
        <v/>
      </c>
      <c r="K179" s="7" t="str">
        <f t="shared" si="7"/>
        <v/>
      </c>
      <c r="L179" s="21" t="str">
        <f t="shared" ca="1" si="8"/>
        <v/>
      </c>
    </row>
    <row r="180" spans="1:12" ht="15" thickBot="1" x14ac:dyDescent="0.35">
      <c r="A180" s="4">
        <v>45660</v>
      </c>
      <c r="B180" s="3" t="s">
        <v>147</v>
      </c>
      <c r="C180" s="3" t="s">
        <v>148</v>
      </c>
      <c r="D180" s="3" t="s">
        <v>117</v>
      </c>
      <c r="E180" s="3" t="s">
        <v>118</v>
      </c>
      <c r="F180" s="3" t="s">
        <v>27</v>
      </c>
      <c r="G180" s="4">
        <v>44564</v>
      </c>
      <c r="H180" s="3">
        <v>179.98</v>
      </c>
      <c r="I180" s="7" t="s">
        <v>412</v>
      </c>
      <c r="J180" s="7" t="str">
        <f t="shared" si="6"/>
        <v/>
      </c>
      <c r="K180" s="7" t="str">
        <f t="shared" si="7"/>
        <v/>
      </c>
      <c r="L180" s="21" t="str">
        <f t="shared" ca="1" si="8"/>
        <v/>
      </c>
    </row>
    <row r="181" spans="1:12" ht="15" thickBot="1" x14ac:dyDescent="0.35">
      <c r="A181" s="4">
        <v>45661</v>
      </c>
      <c r="B181" s="3" t="s">
        <v>325</v>
      </c>
      <c r="C181" s="3" t="s">
        <v>326</v>
      </c>
      <c r="D181" s="3" t="s">
        <v>61</v>
      </c>
      <c r="E181" s="3" t="s">
        <v>62</v>
      </c>
      <c r="F181" s="3" t="s">
        <v>36</v>
      </c>
      <c r="G181" s="4">
        <v>44752</v>
      </c>
      <c r="H181" s="3">
        <v>899.99</v>
      </c>
      <c r="I181" s="7" t="s">
        <v>411</v>
      </c>
      <c r="J181" s="7">
        <f t="shared" si="6"/>
        <v>45661</v>
      </c>
      <c r="K181" s="7">
        <f t="shared" si="7"/>
        <v>45675</v>
      </c>
      <c r="L181" s="21">
        <f t="shared" ca="1" si="8"/>
        <v>45774.617114120367</v>
      </c>
    </row>
    <row r="182" spans="1:12" ht="15" thickBot="1" x14ac:dyDescent="0.35">
      <c r="A182" s="4">
        <v>45663</v>
      </c>
      <c r="B182" s="3" t="s">
        <v>129</v>
      </c>
      <c r="C182" s="3" t="s">
        <v>130</v>
      </c>
      <c r="D182" s="3" t="s">
        <v>52</v>
      </c>
      <c r="E182" s="3" t="s">
        <v>53</v>
      </c>
      <c r="F182" s="3" t="s">
        <v>27</v>
      </c>
      <c r="G182" s="4">
        <v>44824</v>
      </c>
      <c r="H182" s="3">
        <v>749.95</v>
      </c>
      <c r="I182" s="7" t="s">
        <v>412</v>
      </c>
      <c r="J182" s="7" t="str">
        <f t="shared" si="6"/>
        <v/>
      </c>
      <c r="K182" s="7" t="str">
        <f t="shared" si="7"/>
        <v/>
      </c>
      <c r="L182" s="21" t="str">
        <f t="shared" ca="1" si="8"/>
        <v/>
      </c>
    </row>
    <row r="183" spans="1:12" ht="15" thickBot="1" x14ac:dyDescent="0.35">
      <c r="A183" s="4">
        <v>45663</v>
      </c>
      <c r="B183" s="3" t="s">
        <v>42</v>
      </c>
      <c r="C183" s="3" t="s">
        <v>43</v>
      </c>
      <c r="D183" s="3" t="s">
        <v>105</v>
      </c>
      <c r="E183" s="3" t="s">
        <v>106</v>
      </c>
      <c r="F183" s="3" t="s">
        <v>36</v>
      </c>
      <c r="G183" s="4">
        <v>44422</v>
      </c>
      <c r="H183" s="3">
        <v>899.97</v>
      </c>
      <c r="I183" s="7" t="s">
        <v>412</v>
      </c>
      <c r="J183" s="7" t="str">
        <f t="shared" si="6"/>
        <v/>
      </c>
      <c r="K183" s="7" t="str">
        <f t="shared" si="7"/>
        <v/>
      </c>
      <c r="L183" s="21" t="str">
        <f t="shared" ca="1" si="8"/>
        <v/>
      </c>
    </row>
    <row r="184" spans="1:12" ht="15" thickBot="1" x14ac:dyDescent="0.35">
      <c r="A184" s="4">
        <v>45666</v>
      </c>
      <c r="B184" s="3" t="s">
        <v>65</v>
      </c>
      <c r="C184" s="3" t="s">
        <v>66</v>
      </c>
      <c r="D184" s="3" t="s">
        <v>80</v>
      </c>
      <c r="E184" s="3" t="s">
        <v>81</v>
      </c>
      <c r="F184" s="3" t="s">
        <v>27</v>
      </c>
      <c r="G184" s="4">
        <v>45105</v>
      </c>
      <c r="H184" s="3">
        <v>2099.9699999999998</v>
      </c>
      <c r="I184" s="7" t="s">
        <v>412</v>
      </c>
      <c r="J184" s="7" t="str">
        <f t="shared" si="6"/>
        <v/>
      </c>
      <c r="K184" s="7" t="str">
        <f t="shared" si="7"/>
        <v/>
      </c>
      <c r="L184" s="21" t="str">
        <f t="shared" ca="1" si="8"/>
        <v/>
      </c>
    </row>
    <row r="185" spans="1:12" ht="15" thickBot="1" x14ac:dyDescent="0.35">
      <c r="A185" s="4">
        <v>45667</v>
      </c>
      <c r="B185" s="3" t="s">
        <v>108</v>
      </c>
      <c r="C185" s="3" t="s">
        <v>109</v>
      </c>
      <c r="D185" s="3" t="s">
        <v>126</v>
      </c>
      <c r="E185" s="3" t="s">
        <v>127</v>
      </c>
      <c r="F185" s="3" t="s">
        <v>36</v>
      </c>
      <c r="G185" s="4">
        <v>44633</v>
      </c>
      <c r="H185" s="3">
        <v>999.95</v>
      </c>
      <c r="I185" s="7" t="s">
        <v>411</v>
      </c>
      <c r="J185" s="7">
        <f t="shared" si="6"/>
        <v>45667</v>
      </c>
      <c r="K185" s="7">
        <f t="shared" si="7"/>
        <v>45681</v>
      </c>
      <c r="L185" s="21">
        <f t="shared" ca="1" si="8"/>
        <v>45774.617114120367</v>
      </c>
    </row>
    <row r="186" spans="1:12" ht="15" thickBot="1" x14ac:dyDescent="0.35">
      <c r="A186" s="4">
        <v>45667</v>
      </c>
      <c r="B186" s="3" t="s">
        <v>93</v>
      </c>
      <c r="C186" s="3" t="s">
        <v>94</v>
      </c>
      <c r="D186" s="3" t="s">
        <v>17</v>
      </c>
      <c r="E186" s="3" t="s">
        <v>18</v>
      </c>
      <c r="F186" s="3" t="s">
        <v>22</v>
      </c>
      <c r="G186" s="4">
        <v>45330</v>
      </c>
      <c r="H186" s="3">
        <v>1249.95</v>
      </c>
      <c r="I186" s="7" t="s">
        <v>411</v>
      </c>
      <c r="J186" s="7">
        <f t="shared" si="6"/>
        <v>45667</v>
      </c>
      <c r="K186" s="7">
        <f t="shared" si="7"/>
        <v>45681</v>
      </c>
      <c r="L186" s="21">
        <f t="shared" ca="1" si="8"/>
        <v>45774.617114120367</v>
      </c>
    </row>
    <row r="187" spans="1:12" ht="15" thickBot="1" x14ac:dyDescent="0.35">
      <c r="A187" s="4">
        <v>45668</v>
      </c>
      <c r="B187" s="3" t="s">
        <v>138</v>
      </c>
      <c r="C187" s="3" t="s">
        <v>139</v>
      </c>
      <c r="D187" s="3" t="s">
        <v>52</v>
      </c>
      <c r="E187" s="3" t="s">
        <v>53</v>
      </c>
      <c r="F187" s="3" t="s">
        <v>36</v>
      </c>
      <c r="G187" s="4">
        <v>44536</v>
      </c>
      <c r="H187" s="3">
        <v>599.96</v>
      </c>
      <c r="I187" s="7" t="s">
        <v>412</v>
      </c>
      <c r="J187" s="7" t="str">
        <f t="shared" si="6"/>
        <v/>
      </c>
      <c r="K187" s="7" t="str">
        <f t="shared" si="7"/>
        <v/>
      </c>
      <c r="L187" s="21" t="str">
        <f t="shared" ca="1" si="8"/>
        <v/>
      </c>
    </row>
    <row r="188" spans="1:12" ht="15" thickBot="1" x14ac:dyDescent="0.35">
      <c r="A188" s="4">
        <v>45668</v>
      </c>
      <c r="B188" s="3" t="s">
        <v>78</v>
      </c>
      <c r="C188" s="3" t="s">
        <v>79</v>
      </c>
      <c r="D188" s="3" t="s">
        <v>80</v>
      </c>
      <c r="E188" s="3" t="s">
        <v>81</v>
      </c>
      <c r="F188" s="3" t="s">
        <v>27</v>
      </c>
      <c r="G188" s="4">
        <v>44602</v>
      </c>
      <c r="H188" s="3">
        <v>2099.9699999999998</v>
      </c>
      <c r="I188" s="7" t="s">
        <v>412</v>
      </c>
      <c r="J188" s="7" t="str">
        <f t="shared" si="6"/>
        <v/>
      </c>
      <c r="K188" s="7" t="str">
        <f t="shared" si="7"/>
        <v/>
      </c>
      <c r="L188" s="21" t="str">
        <f t="shared" ca="1" si="8"/>
        <v/>
      </c>
    </row>
    <row r="189" spans="1:12" ht="15" thickBot="1" x14ac:dyDescent="0.35">
      <c r="A189" s="4">
        <v>45670</v>
      </c>
      <c r="B189" s="3" t="s">
        <v>293</v>
      </c>
      <c r="C189" s="3" t="s">
        <v>294</v>
      </c>
      <c r="D189" s="3" t="s">
        <v>114</v>
      </c>
      <c r="E189" s="3" t="s">
        <v>115</v>
      </c>
      <c r="F189" s="3" t="s">
        <v>22</v>
      </c>
      <c r="G189" s="4">
        <v>45322</v>
      </c>
      <c r="H189" s="3">
        <v>79.989999999999995</v>
      </c>
      <c r="I189" s="7" t="s">
        <v>411</v>
      </c>
      <c r="J189" s="7">
        <f t="shared" si="6"/>
        <v>45670</v>
      </c>
      <c r="K189" s="7">
        <f t="shared" si="7"/>
        <v>45684</v>
      </c>
      <c r="L189" s="21">
        <f t="shared" ca="1" si="8"/>
        <v>45774.617114120367</v>
      </c>
    </row>
    <row r="190" spans="1:12" ht="15" thickBot="1" x14ac:dyDescent="0.35">
      <c r="A190" s="4">
        <v>45670</v>
      </c>
      <c r="B190" s="3" t="s">
        <v>86</v>
      </c>
      <c r="C190" s="3" t="s">
        <v>87</v>
      </c>
      <c r="D190" s="3" t="s">
        <v>105</v>
      </c>
      <c r="E190" s="3" t="s">
        <v>106</v>
      </c>
      <c r="F190" s="3" t="s">
        <v>22</v>
      </c>
      <c r="G190" s="4">
        <v>44436</v>
      </c>
      <c r="H190" s="3">
        <v>299.99</v>
      </c>
      <c r="I190" s="7" t="s">
        <v>412</v>
      </c>
      <c r="J190" s="7" t="str">
        <f t="shared" si="6"/>
        <v/>
      </c>
      <c r="K190" s="7" t="str">
        <f t="shared" si="7"/>
        <v/>
      </c>
      <c r="L190" s="21" t="str">
        <f t="shared" ca="1" si="8"/>
        <v/>
      </c>
    </row>
    <row r="191" spans="1:12" ht="15" thickBot="1" x14ac:dyDescent="0.35">
      <c r="A191" s="4">
        <v>45671</v>
      </c>
      <c r="B191" s="3" t="s">
        <v>158</v>
      </c>
      <c r="C191" s="3" t="s">
        <v>159</v>
      </c>
      <c r="D191" s="3" t="s">
        <v>17</v>
      </c>
      <c r="E191" s="3" t="s">
        <v>18</v>
      </c>
      <c r="F191" s="3" t="s">
        <v>27</v>
      </c>
      <c r="G191" s="4">
        <v>44460</v>
      </c>
      <c r="H191" s="3">
        <v>999.96</v>
      </c>
      <c r="I191" s="7" t="s">
        <v>411</v>
      </c>
      <c r="J191" s="7">
        <f t="shared" si="6"/>
        <v>45671</v>
      </c>
      <c r="K191" s="7">
        <f t="shared" si="7"/>
        <v>45685</v>
      </c>
      <c r="L191" s="21">
        <f t="shared" ca="1" si="8"/>
        <v>45774.617114120367</v>
      </c>
    </row>
    <row r="192" spans="1:12" ht="15" thickBot="1" x14ac:dyDescent="0.35">
      <c r="A192" s="4">
        <v>45671</v>
      </c>
      <c r="B192" s="3" t="s">
        <v>120</v>
      </c>
      <c r="C192" s="3" t="s">
        <v>121</v>
      </c>
      <c r="D192" s="3" t="s">
        <v>52</v>
      </c>
      <c r="E192" s="3" t="s">
        <v>53</v>
      </c>
      <c r="F192" s="3" t="s">
        <v>36</v>
      </c>
      <c r="G192" s="4">
        <v>44913</v>
      </c>
      <c r="H192" s="3">
        <v>299.98</v>
      </c>
      <c r="I192" s="7" t="s">
        <v>412</v>
      </c>
      <c r="J192" s="7" t="str">
        <f t="shared" si="6"/>
        <v/>
      </c>
      <c r="K192" s="7" t="str">
        <f t="shared" si="7"/>
        <v/>
      </c>
      <c r="L192" s="21" t="str">
        <f t="shared" ca="1" si="8"/>
        <v/>
      </c>
    </row>
    <row r="193" spans="1:12" ht="15" thickBot="1" x14ac:dyDescent="0.35">
      <c r="A193" s="4">
        <v>45671</v>
      </c>
      <c r="B193" s="3" t="s">
        <v>234</v>
      </c>
      <c r="C193" s="3" t="s">
        <v>235</v>
      </c>
      <c r="D193" s="3" t="s">
        <v>105</v>
      </c>
      <c r="E193" s="3" t="s">
        <v>106</v>
      </c>
      <c r="F193" s="3" t="s">
        <v>22</v>
      </c>
      <c r="G193" s="4">
        <v>45204</v>
      </c>
      <c r="H193" s="3">
        <v>899.97</v>
      </c>
      <c r="I193" s="7" t="s">
        <v>411</v>
      </c>
      <c r="J193" s="7">
        <f t="shared" si="6"/>
        <v>45671</v>
      </c>
      <c r="K193" s="7">
        <f t="shared" si="7"/>
        <v>45685</v>
      </c>
      <c r="L193" s="21">
        <f t="shared" ca="1" si="8"/>
        <v>45774.617114120367</v>
      </c>
    </row>
    <row r="194" spans="1:12" ht="15" thickBot="1" x14ac:dyDescent="0.35">
      <c r="A194" s="4">
        <v>45673</v>
      </c>
      <c r="B194" s="3" t="s">
        <v>226</v>
      </c>
      <c r="C194" s="3" t="s">
        <v>227</v>
      </c>
      <c r="D194" s="3" t="s">
        <v>126</v>
      </c>
      <c r="E194" s="3" t="s">
        <v>127</v>
      </c>
      <c r="F194" s="3" t="s">
        <v>36</v>
      </c>
      <c r="G194" s="4">
        <v>44544</v>
      </c>
      <c r="H194" s="3">
        <v>799.96</v>
      </c>
      <c r="I194" s="7" t="s">
        <v>411</v>
      </c>
      <c r="J194" s="7">
        <f t="shared" si="6"/>
        <v>45673</v>
      </c>
      <c r="K194" s="7">
        <f t="shared" si="7"/>
        <v>45687</v>
      </c>
      <c r="L194" s="21">
        <f t="shared" ca="1" si="8"/>
        <v>45774.617114120367</v>
      </c>
    </row>
    <row r="195" spans="1:12" ht="15" thickBot="1" x14ac:dyDescent="0.35">
      <c r="A195" s="4">
        <v>45673</v>
      </c>
      <c r="B195" s="3" t="s">
        <v>211</v>
      </c>
      <c r="C195" s="3" t="s">
        <v>212</v>
      </c>
      <c r="D195" s="3" t="s">
        <v>105</v>
      </c>
      <c r="E195" s="3" t="s">
        <v>106</v>
      </c>
      <c r="F195" s="3" t="s">
        <v>22</v>
      </c>
      <c r="G195" s="4">
        <v>44431</v>
      </c>
      <c r="H195" s="3">
        <v>1499.95</v>
      </c>
      <c r="I195" s="7" t="s">
        <v>411</v>
      </c>
      <c r="J195" s="7">
        <f t="shared" ref="J195:J251" si="9">IF(I195="Buy",A195, "")</f>
        <v>45673</v>
      </c>
      <c r="K195" s="7">
        <f t="shared" ref="K195:K251" si="10">IF(I195="Buy", A195+14, "")</f>
        <v>45687</v>
      </c>
      <c r="L195" s="21">
        <f t="shared" ref="L195:L251" ca="1" si="11">IF(I195="Buy",NOW(), "")</f>
        <v>45774.617114120367</v>
      </c>
    </row>
    <row r="196" spans="1:12" ht="15" thickBot="1" x14ac:dyDescent="0.35">
      <c r="A196" s="4">
        <v>45673</v>
      </c>
      <c r="B196" s="3" t="s">
        <v>59</v>
      </c>
      <c r="C196" s="3" t="s">
        <v>60</v>
      </c>
      <c r="D196" s="3" t="s">
        <v>44</v>
      </c>
      <c r="E196" s="3" t="s">
        <v>45</v>
      </c>
      <c r="F196" s="3" t="s">
        <v>36</v>
      </c>
      <c r="G196" s="4">
        <v>44395</v>
      </c>
      <c r="H196" s="3">
        <v>449.97</v>
      </c>
      <c r="I196" s="7" t="s">
        <v>411</v>
      </c>
      <c r="J196" s="7">
        <f t="shared" si="9"/>
        <v>45673</v>
      </c>
      <c r="K196" s="7">
        <f t="shared" si="10"/>
        <v>45687</v>
      </c>
      <c r="L196" s="21">
        <f t="shared" ca="1" si="11"/>
        <v>45774.617114120367</v>
      </c>
    </row>
    <row r="197" spans="1:12" ht="15" thickBot="1" x14ac:dyDescent="0.35">
      <c r="A197" s="4">
        <v>45676</v>
      </c>
      <c r="B197" s="3" t="s">
        <v>129</v>
      </c>
      <c r="C197" s="3" t="s">
        <v>130</v>
      </c>
      <c r="D197" s="3" t="s">
        <v>31</v>
      </c>
      <c r="E197" s="3" t="s">
        <v>32</v>
      </c>
      <c r="F197" s="3" t="s">
        <v>22</v>
      </c>
      <c r="G197" s="4">
        <v>44642</v>
      </c>
      <c r="H197" s="3">
        <v>299.95</v>
      </c>
      <c r="I197" s="7" t="s">
        <v>411</v>
      </c>
      <c r="J197" s="7">
        <f t="shared" si="9"/>
        <v>45676</v>
      </c>
      <c r="K197" s="7">
        <f t="shared" si="10"/>
        <v>45690</v>
      </c>
      <c r="L197" s="21">
        <f t="shared" ca="1" si="11"/>
        <v>45774.617114120367</v>
      </c>
    </row>
    <row r="198" spans="1:12" ht="15" thickBot="1" x14ac:dyDescent="0.35">
      <c r="A198" s="4">
        <v>45682</v>
      </c>
      <c r="B198" s="3" t="s">
        <v>68</v>
      </c>
      <c r="C198" s="3" t="s">
        <v>69</v>
      </c>
      <c r="D198" s="3" t="s">
        <v>31</v>
      </c>
      <c r="E198" s="3" t="s">
        <v>32</v>
      </c>
      <c r="F198" s="3" t="s">
        <v>36</v>
      </c>
      <c r="G198" s="4">
        <v>44564</v>
      </c>
      <c r="H198" s="3">
        <v>239.96</v>
      </c>
      <c r="I198" s="7" t="s">
        <v>411</v>
      </c>
      <c r="J198" s="7">
        <f t="shared" si="9"/>
        <v>45682</v>
      </c>
      <c r="K198" s="7">
        <f t="shared" si="10"/>
        <v>45696</v>
      </c>
      <c r="L198" s="21">
        <f t="shared" ca="1" si="11"/>
        <v>45774.617114120367</v>
      </c>
    </row>
    <row r="199" spans="1:12" ht="15" thickBot="1" x14ac:dyDescent="0.35">
      <c r="A199" s="4">
        <v>45683</v>
      </c>
      <c r="B199" s="3" t="s">
        <v>48</v>
      </c>
      <c r="C199" s="3" t="s">
        <v>49</v>
      </c>
      <c r="D199" s="3" t="s">
        <v>17</v>
      </c>
      <c r="E199" s="3" t="s">
        <v>18</v>
      </c>
      <c r="F199" s="3" t="s">
        <v>27</v>
      </c>
      <c r="G199" s="4">
        <v>45217</v>
      </c>
      <c r="H199" s="3">
        <v>999.96</v>
      </c>
      <c r="I199" s="7" t="s">
        <v>412</v>
      </c>
      <c r="J199" s="7" t="str">
        <f t="shared" si="9"/>
        <v/>
      </c>
      <c r="K199" s="7" t="str">
        <f t="shared" si="10"/>
        <v/>
      </c>
      <c r="L199" s="21" t="str">
        <f t="shared" ca="1" si="11"/>
        <v/>
      </c>
    </row>
    <row r="200" spans="1:12" ht="15" thickBot="1" x14ac:dyDescent="0.35">
      <c r="A200" s="4">
        <v>45686</v>
      </c>
      <c r="B200" s="3" t="s">
        <v>252</v>
      </c>
      <c r="C200" s="3" t="s">
        <v>253</v>
      </c>
      <c r="D200" s="3" t="s">
        <v>61</v>
      </c>
      <c r="E200" s="3" t="s">
        <v>62</v>
      </c>
      <c r="F200" s="3" t="s">
        <v>22</v>
      </c>
      <c r="G200" s="4">
        <v>44734</v>
      </c>
      <c r="H200" s="3">
        <v>3599.96</v>
      </c>
      <c r="I200" s="7" t="s">
        <v>411</v>
      </c>
      <c r="J200" s="7">
        <f t="shared" si="9"/>
        <v>45686</v>
      </c>
      <c r="K200" s="7">
        <f t="shared" si="10"/>
        <v>45700</v>
      </c>
      <c r="L200" s="21">
        <f t="shared" ca="1" si="11"/>
        <v>45774.617114120367</v>
      </c>
    </row>
    <row r="201" spans="1:12" ht="15" thickBot="1" x14ac:dyDescent="0.35">
      <c r="A201" s="4">
        <v>45686</v>
      </c>
      <c r="B201" s="3" t="s">
        <v>86</v>
      </c>
      <c r="C201" s="3" t="s">
        <v>87</v>
      </c>
      <c r="D201" s="3" t="s">
        <v>105</v>
      </c>
      <c r="E201" s="3" t="s">
        <v>106</v>
      </c>
      <c r="F201" s="3" t="s">
        <v>36</v>
      </c>
      <c r="G201" s="4">
        <v>44952</v>
      </c>
      <c r="H201" s="3">
        <v>899.97</v>
      </c>
      <c r="I201" s="7" t="s">
        <v>412</v>
      </c>
      <c r="J201" s="7" t="str">
        <f t="shared" si="9"/>
        <v/>
      </c>
      <c r="K201" s="7" t="str">
        <f t="shared" si="10"/>
        <v/>
      </c>
      <c r="L201" s="21" t="str">
        <f t="shared" ca="1" si="11"/>
        <v/>
      </c>
    </row>
    <row r="202" spans="1:12" ht="15" thickBot="1" x14ac:dyDescent="0.35">
      <c r="A202" s="4">
        <v>45686</v>
      </c>
      <c r="B202" s="3" t="s">
        <v>293</v>
      </c>
      <c r="C202" s="3" t="s">
        <v>294</v>
      </c>
      <c r="D202" s="3" t="s">
        <v>80</v>
      </c>
      <c r="E202" s="3" t="s">
        <v>81</v>
      </c>
      <c r="F202" s="3" t="s">
        <v>27</v>
      </c>
      <c r="G202" s="4">
        <v>44681</v>
      </c>
      <c r="H202" s="3">
        <v>1399.98</v>
      </c>
      <c r="I202" s="7" t="s">
        <v>411</v>
      </c>
      <c r="J202" s="7">
        <f t="shared" si="9"/>
        <v>45686</v>
      </c>
      <c r="K202" s="7">
        <f t="shared" si="10"/>
        <v>45700</v>
      </c>
      <c r="L202" s="21">
        <f t="shared" ca="1" si="11"/>
        <v>45774.617114120367</v>
      </c>
    </row>
    <row r="203" spans="1:12" ht="15" thickBot="1" x14ac:dyDescent="0.35">
      <c r="A203" s="4">
        <v>45688</v>
      </c>
      <c r="B203" s="3" t="s">
        <v>65</v>
      </c>
      <c r="C203" s="3" t="s">
        <v>66</v>
      </c>
      <c r="D203" s="3" t="s">
        <v>80</v>
      </c>
      <c r="E203" s="3" t="s">
        <v>81</v>
      </c>
      <c r="F203" s="3" t="s">
        <v>27</v>
      </c>
      <c r="G203" s="4">
        <v>44692</v>
      </c>
      <c r="H203" s="3">
        <v>2799.96</v>
      </c>
      <c r="I203" s="7" t="s">
        <v>411</v>
      </c>
      <c r="J203" s="7">
        <f t="shared" si="9"/>
        <v>45688</v>
      </c>
      <c r="K203" s="7">
        <f t="shared" si="10"/>
        <v>45702</v>
      </c>
      <c r="L203" s="21">
        <f t="shared" ca="1" si="11"/>
        <v>45774.617114120367</v>
      </c>
    </row>
    <row r="204" spans="1:12" ht="15" thickBot="1" x14ac:dyDescent="0.35">
      <c r="A204" s="4">
        <v>45688</v>
      </c>
      <c r="B204" s="3" t="s">
        <v>123</v>
      </c>
      <c r="C204" s="3" t="s">
        <v>124</v>
      </c>
      <c r="D204" s="3" t="s">
        <v>117</v>
      </c>
      <c r="E204" s="3" t="s">
        <v>118</v>
      </c>
      <c r="F204" s="3" t="s">
        <v>22</v>
      </c>
      <c r="G204" s="4">
        <v>44777</v>
      </c>
      <c r="H204" s="3">
        <v>179.98</v>
      </c>
      <c r="I204" s="7" t="s">
        <v>411</v>
      </c>
      <c r="J204" s="7">
        <f t="shared" si="9"/>
        <v>45688</v>
      </c>
      <c r="K204" s="7">
        <f t="shared" si="10"/>
        <v>45702</v>
      </c>
      <c r="L204" s="21">
        <f t="shared" ca="1" si="11"/>
        <v>45774.617114120367</v>
      </c>
    </row>
    <row r="205" spans="1:12" ht="15" thickBot="1" x14ac:dyDescent="0.35">
      <c r="A205" s="4">
        <v>45688</v>
      </c>
      <c r="B205" s="3" t="s">
        <v>42</v>
      </c>
      <c r="C205" s="3" t="s">
        <v>43</v>
      </c>
      <c r="D205" s="3" t="s">
        <v>117</v>
      </c>
      <c r="E205" s="3" t="s">
        <v>118</v>
      </c>
      <c r="F205" s="3" t="s">
        <v>27</v>
      </c>
      <c r="G205" s="4">
        <v>45307</v>
      </c>
      <c r="H205" s="3">
        <v>269.97000000000003</v>
      </c>
      <c r="I205" s="7" t="s">
        <v>412</v>
      </c>
      <c r="J205" s="7" t="str">
        <f t="shared" si="9"/>
        <v/>
      </c>
      <c r="K205" s="7" t="str">
        <f t="shared" si="10"/>
        <v/>
      </c>
      <c r="L205" s="21" t="str">
        <f t="shared" ca="1" si="11"/>
        <v/>
      </c>
    </row>
    <row r="206" spans="1:12" ht="15" thickBot="1" x14ac:dyDescent="0.35">
      <c r="A206" s="4">
        <v>45692</v>
      </c>
      <c r="B206" s="3" t="s">
        <v>325</v>
      </c>
      <c r="C206" s="3" t="s">
        <v>326</v>
      </c>
      <c r="D206" s="3" t="s">
        <v>31</v>
      </c>
      <c r="E206" s="3" t="s">
        <v>32</v>
      </c>
      <c r="F206" s="3" t="s">
        <v>36</v>
      </c>
      <c r="G206" s="4">
        <v>45045</v>
      </c>
      <c r="H206" s="3">
        <v>59.99</v>
      </c>
      <c r="I206" s="7" t="s">
        <v>411</v>
      </c>
      <c r="J206" s="7">
        <f t="shared" si="9"/>
        <v>45692</v>
      </c>
      <c r="K206" s="7">
        <f t="shared" si="10"/>
        <v>45706</v>
      </c>
      <c r="L206" s="21">
        <f t="shared" ca="1" si="11"/>
        <v>45774.617114120367</v>
      </c>
    </row>
    <row r="207" spans="1:12" ht="15" thickBot="1" x14ac:dyDescent="0.35">
      <c r="A207" s="4">
        <v>45695</v>
      </c>
      <c r="B207" s="3" t="s">
        <v>246</v>
      </c>
      <c r="C207" s="3" t="s">
        <v>247</v>
      </c>
      <c r="D207" s="3" t="s">
        <v>44</v>
      </c>
      <c r="E207" s="3" t="s">
        <v>45</v>
      </c>
      <c r="F207" s="3" t="s">
        <v>27</v>
      </c>
      <c r="G207" s="4">
        <v>44564</v>
      </c>
      <c r="H207" s="3">
        <v>449.97</v>
      </c>
      <c r="I207" s="7" t="s">
        <v>411</v>
      </c>
      <c r="J207" s="7">
        <f t="shared" si="9"/>
        <v>45695</v>
      </c>
      <c r="K207" s="7">
        <f t="shared" si="10"/>
        <v>45709</v>
      </c>
      <c r="L207" s="21">
        <f t="shared" ca="1" si="11"/>
        <v>45774.617114120367</v>
      </c>
    </row>
    <row r="208" spans="1:12" ht="15" thickBot="1" x14ac:dyDescent="0.35">
      <c r="A208" s="4">
        <v>45695</v>
      </c>
      <c r="B208" s="3" t="s">
        <v>93</v>
      </c>
      <c r="C208" s="3" t="s">
        <v>94</v>
      </c>
      <c r="D208" s="3" t="s">
        <v>105</v>
      </c>
      <c r="E208" s="3" t="s">
        <v>106</v>
      </c>
      <c r="F208" s="3" t="s">
        <v>22</v>
      </c>
      <c r="G208" s="4">
        <v>44959</v>
      </c>
      <c r="H208" s="3">
        <v>1499.95</v>
      </c>
      <c r="I208" s="7" t="s">
        <v>411</v>
      </c>
      <c r="J208" s="7">
        <f t="shared" si="9"/>
        <v>45695</v>
      </c>
      <c r="K208" s="7">
        <f t="shared" si="10"/>
        <v>45709</v>
      </c>
      <c r="L208" s="21">
        <f t="shared" ca="1" si="11"/>
        <v>45774.617114120367</v>
      </c>
    </row>
    <row r="209" spans="1:12" ht="15" thickBot="1" x14ac:dyDescent="0.35">
      <c r="A209" s="4">
        <v>45696</v>
      </c>
      <c r="B209" s="3" t="s">
        <v>150</v>
      </c>
      <c r="C209" s="3" t="s">
        <v>151</v>
      </c>
      <c r="D209" s="3" t="s">
        <v>31</v>
      </c>
      <c r="E209" s="3" t="s">
        <v>32</v>
      </c>
      <c r="F209" s="3" t="s">
        <v>36</v>
      </c>
      <c r="G209" s="4">
        <v>45177</v>
      </c>
      <c r="H209" s="3">
        <v>299.95</v>
      </c>
      <c r="I209" s="7" t="s">
        <v>411</v>
      </c>
      <c r="J209" s="7">
        <f t="shared" si="9"/>
        <v>45696</v>
      </c>
      <c r="K209" s="7">
        <f t="shared" si="10"/>
        <v>45710</v>
      </c>
      <c r="L209" s="21">
        <f t="shared" ca="1" si="11"/>
        <v>45774.617114120367</v>
      </c>
    </row>
    <row r="210" spans="1:12" ht="15" thickBot="1" x14ac:dyDescent="0.35">
      <c r="A210" s="4">
        <v>45701</v>
      </c>
      <c r="B210" s="3" t="s">
        <v>108</v>
      </c>
      <c r="C210" s="3" t="s">
        <v>109</v>
      </c>
      <c r="D210" s="3" t="s">
        <v>114</v>
      </c>
      <c r="E210" s="3" t="s">
        <v>115</v>
      </c>
      <c r="F210" s="3" t="s">
        <v>27</v>
      </c>
      <c r="G210" s="4">
        <v>44436</v>
      </c>
      <c r="H210" s="3">
        <v>239.97</v>
      </c>
      <c r="I210" s="7" t="s">
        <v>411</v>
      </c>
      <c r="J210" s="7">
        <f t="shared" si="9"/>
        <v>45701</v>
      </c>
      <c r="K210" s="7">
        <f t="shared" si="10"/>
        <v>45715</v>
      </c>
      <c r="L210" s="21">
        <f t="shared" ca="1" si="11"/>
        <v>45774.617114120367</v>
      </c>
    </row>
    <row r="211" spans="1:12" ht="15" thickBot="1" x14ac:dyDescent="0.35">
      <c r="A211" s="4">
        <v>45704</v>
      </c>
      <c r="B211" s="3" t="s">
        <v>29</v>
      </c>
      <c r="C211" s="3" t="s">
        <v>30</v>
      </c>
      <c r="D211" s="3" t="s">
        <v>126</v>
      </c>
      <c r="E211" s="3" t="s">
        <v>127</v>
      </c>
      <c r="F211" s="3" t="s">
        <v>22</v>
      </c>
      <c r="G211" s="4">
        <v>44735</v>
      </c>
      <c r="H211" s="3">
        <v>599.97</v>
      </c>
      <c r="I211" s="7" t="s">
        <v>411</v>
      </c>
      <c r="J211" s="7">
        <f t="shared" si="9"/>
        <v>45704</v>
      </c>
      <c r="K211" s="7">
        <f t="shared" si="10"/>
        <v>45718</v>
      </c>
      <c r="L211" s="21">
        <f t="shared" ca="1" si="11"/>
        <v>45774.617114120367</v>
      </c>
    </row>
    <row r="212" spans="1:12" ht="15" thickBot="1" x14ac:dyDescent="0.35">
      <c r="A212" s="4">
        <v>45704</v>
      </c>
      <c r="B212" s="3" t="s">
        <v>15</v>
      </c>
      <c r="C212" s="3" t="s">
        <v>16</v>
      </c>
      <c r="D212" s="3" t="s">
        <v>117</v>
      </c>
      <c r="E212" s="3" t="s">
        <v>118</v>
      </c>
      <c r="F212" s="3" t="s">
        <v>22</v>
      </c>
      <c r="G212" s="4">
        <v>45257</v>
      </c>
      <c r="H212" s="3">
        <v>179.98</v>
      </c>
      <c r="I212" s="7" t="s">
        <v>411</v>
      </c>
      <c r="J212" s="7">
        <f t="shared" si="9"/>
        <v>45704</v>
      </c>
      <c r="K212" s="7">
        <f t="shared" si="10"/>
        <v>45718</v>
      </c>
      <c r="L212" s="21">
        <f t="shared" ca="1" si="11"/>
        <v>45774.617114120367</v>
      </c>
    </row>
    <row r="213" spans="1:12" ht="15" thickBot="1" x14ac:dyDescent="0.35">
      <c r="A213" s="4">
        <v>45705</v>
      </c>
      <c r="B213" s="3" t="s">
        <v>259</v>
      </c>
      <c r="C213" s="3" t="s">
        <v>260</v>
      </c>
      <c r="D213" s="3" t="s">
        <v>44</v>
      </c>
      <c r="E213" s="3" t="s">
        <v>45</v>
      </c>
      <c r="F213" s="3" t="s">
        <v>27</v>
      </c>
      <c r="G213" s="4">
        <v>44728</v>
      </c>
      <c r="H213" s="3">
        <v>299.98</v>
      </c>
      <c r="I213" s="7" t="s">
        <v>412</v>
      </c>
      <c r="J213" s="7" t="str">
        <f t="shared" si="9"/>
        <v/>
      </c>
      <c r="K213" s="7" t="str">
        <f t="shared" si="10"/>
        <v/>
      </c>
      <c r="L213" s="21" t="str">
        <f t="shared" ca="1" si="11"/>
        <v/>
      </c>
    </row>
    <row r="214" spans="1:12" ht="15" thickBot="1" x14ac:dyDescent="0.35">
      <c r="A214" s="4">
        <v>45707</v>
      </c>
      <c r="B214" s="3" t="s">
        <v>123</v>
      </c>
      <c r="C214" s="3" t="s">
        <v>124</v>
      </c>
      <c r="D214" s="3" t="s">
        <v>80</v>
      </c>
      <c r="E214" s="3" t="s">
        <v>81</v>
      </c>
      <c r="F214" s="3" t="s">
        <v>27</v>
      </c>
      <c r="G214" s="4">
        <v>45352</v>
      </c>
      <c r="H214" s="3">
        <v>3499.95</v>
      </c>
      <c r="I214" s="7" t="s">
        <v>411</v>
      </c>
      <c r="J214" s="7">
        <f t="shared" si="9"/>
        <v>45707</v>
      </c>
      <c r="K214" s="7">
        <f t="shared" si="10"/>
        <v>45721</v>
      </c>
      <c r="L214" s="21">
        <f t="shared" ca="1" si="11"/>
        <v>45774.617114120367</v>
      </c>
    </row>
    <row r="215" spans="1:12" ht="15" thickBot="1" x14ac:dyDescent="0.35">
      <c r="A215" s="4">
        <v>45707</v>
      </c>
      <c r="B215" s="3" t="s">
        <v>42</v>
      </c>
      <c r="C215" s="3" t="s">
        <v>43</v>
      </c>
      <c r="D215" s="3" t="s">
        <v>44</v>
      </c>
      <c r="E215" s="3" t="s">
        <v>45</v>
      </c>
      <c r="F215" s="3" t="s">
        <v>36</v>
      </c>
      <c r="G215" s="4">
        <v>44633</v>
      </c>
      <c r="H215" s="3">
        <v>449.97</v>
      </c>
      <c r="I215" s="7" t="s">
        <v>411</v>
      </c>
      <c r="J215" s="7">
        <f t="shared" si="9"/>
        <v>45707</v>
      </c>
      <c r="K215" s="7">
        <f t="shared" si="10"/>
        <v>45721</v>
      </c>
      <c r="L215" s="21">
        <f t="shared" ca="1" si="11"/>
        <v>45774.617114120367</v>
      </c>
    </row>
    <row r="216" spans="1:12" ht="15" thickBot="1" x14ac:dyDescent="0.35">
      <c r="A216" s="4">
        <v>45708</v>
      </c>
      <c r="B216" s="3" t="s">
        <v>96</v>
      </c>
      <c r="C216" s="3" t="s">
        <v>97</v>
      </c>
      <c r="D216" s="3" t="s">
        <v>61</v>
      </c>
      <c r="E216" s="3" t="s">
        <v>62</v>
      </c>
      <c r="F216" s="3" t="s">
        <v>36</v>
      </c>
      <c r="G216" s="4">
        <v>44613</v>
      </c>
      <c r="H216" s="3">
        <v>2699.97</v>
      </c>
      <c r="I216" s="7" t="s">
        <v>412</v>
      </c>
      <c r="J216" s="7" t="str">
        <f t="shared" si="9"/>
        <v/>
      </c>
      <c r="K216" s="7" t="str">
        <f t="shared" si="10"/>
        <v/>
      </c>
      <c r="L216" s="21" t="str">
        <f t="shared" ca="1" si="11"/>
        <v/>
      </c>
    </row>
    <row r="217" spans="1:12" ht="15" thickBot="1" x14ac:dyDescent="0.35">
      <c r="A217" s="4">
        <v>45708</v>
      </c>
      <c r="B217" s="3" t="s">
        <v>192</v>
      </c>
      <c r="C217" s="3" t="s">
        <v>193</v>
      </c>
      <c r="D217" s="3" t="s">
        <v>126</v>
      </c>
      <c r="E217" s="3" t="s">
        <v>127</v>
      </c>
      <c r="F217" s="3" t="s">
        <v>27</v>
      </c>
      <c r="G217" s="4">
        <v>44823</v>
      </c>
      <c r="H217" s="3">
        <v>599.97</v>
      </c>
      <c r="I217" s="7" t="s">
        <v>412</v>
      </c>
      <c r="J217" s="7" t="str">
        <f t="shared" si="9"/>
        <v/>
      </c>
      <c r="K217" s="7" t="str">
        <f t="shared" si="10"/>
        <v/>
      </c>
      <c r="L217" s="21" t="str">
        <f t="shared" ca="1" si="11"/>
        <v/>
      </c>
    </row>
    <row r="218" spans="1:12" ht="15" thickBot="1" x14ac:dyDescent="0.35">
      <c r="A218" s="4">
        <v>45710</v>
      </c>
      <c r="B218" s="3" t="s">
        <v>55</v>
      </c>
      <c r="C218" s="3" t="s">
        <v>56</v>
      </c>
      <c r="D218" s="3" t="s">
        <v>105</v>
      </c>
      <c r="E218" s="3" t="s">
        <v>106</v>
      </c>
      <c r="F218" s="3" t="s">
        <v>36</v>
      </c>
      <c r="G218" s="4">
        <v>45142</v>
      </c>
      <c r="H218" s="3">
        <v>1499.95</v>
      </c>
      <c r="I218" s="7" t="s">
        <v>412</v>
      </c>
      <c r="J218" s="7" t="str">
        <f t="shared" si="9"/>
        <v/>
      </c>
      <c r="K218" s="7" t="str">
        <f t="shared" si="10"/>
        <v/>
      </c>
      <c r="L218" s="21" t="str">
        <f t="shared" ca="1" si="11"/>
        <v/>
      </c>
    </row>
    <row r="219" spans="1:12" ht="15" thickBot="1" x14ac:dyDescent="0.35">
      <c r="A219" s="4">
        <v>45710</v>
      </c>
      <c r="B219" s="3" t="s">
        <v>150</v>
      </c>
      <c r="C219" s="3" t="s">
        <v>151</v>
      </c>
      <c r="D219" s="3" t="s">
        <v>80</v>
      </c>
      <c r="E219" s="3" t="s">
        <v>81</v>
      </c>
      <c r="F219" s="3" t="s">
        <v>22</v>
      </c>
      <c r="G219" s="4">
        <v>44934</v>
      </c>
      <c r="H219" s="3">
        <v>699.99</v>
      </c>
      <c r="I219" s="7" t="s">
        <v>412</v>
      </c>
      <c r="J219" s="7" t="str">
        <f t="shared" si="9"/>
        <v/>
      </c>
      <c r="K219" s="7" t="str">
        <f t="shared" si="10"/>
        <v/>
      </c>
      <c r="L219" s="21" t="str">
        <f t="shared" ca="1" si="11"/>
        <v/>
      </c>
    </row>
    <row r="220" spans="1:12" ht="15" thickBot="1" x14ac:dyDescent="0.35">
      <c r="A220" s="4">
        <v>45711</v>
      </c>
      <c r="B220" s="3" t="s">
        <v>246</v>
      </c>
      <c r="C220" s="3" t="s">
        <v>247</v>
      </c>
      <c r="D220" s="3" t="s">
        <v>80</v>
      </c>
      <c r="E220" s="3" t="s">
        <v>81</v>
      </c>
      <c r="F220" s="3" t="s">
        <v>27</v>
      </c>
      <c r="G220" s="4">
        <v>44583</v>
      </c>
      <c r="H220" s="3">
        <v>699.99</v>
      </c>
      <c r="I220" s="7" t="s">
        <v>412</v>
      </c>
      <c r="J220" s="7" t="str">
        <f t="shared" si="9"/>
        <v/>
      </c>
      <c r="K220" s="7" t="str">
        <f t="shared" si="10"/>
        <v/>
      </c>
      <c r="L220" s="21" t="str">
        <f t="shared" ca="1" si="11"/>
        <v/>
      </c>
    </row>
    <row r="221" spans="1:12" ht="15" thickBot="1" x14ac:dyDescent="0.35">
      <c r="A221" s="4">
        <v>45711</v>
      </c>
      <c r="B221" s="3" t="s">
        <v>325</v>
      </c>
      <c r="C221" s="3" t="s">
        <v>326</v>
      </c>
      <c r="D221" s="3" t="s">
        <v>44</v>
      </c>
      <c r="E221" s="3" t="s">
        <v>45</v>
      </c>
      <c r="F221" s="3" t="s">
        <v>27</v>
      </c>
      <c r="G221" s="4">
        <v>44412</v>
      </c>
      <c r="H221" s="3">
        <v>599.96</v>
      </c>
      <c r="I221" s="7" t="s">
        <v>411</v>
      </c>
      <c r="J221" s="7">
        <f t="shared" si="9"/>
        <v>45711</v>
      </c>
      <c r="K221" s="7">
        <f t="shared" si="10"/>
        <v>45725</v>
      </c>
      <c r="L221" s="21">
        <f t="shared" ca="1" si="11"/>
        <v>45774.617114120367</v>
      </c>
    </row>
    <row r="222" spans="1:12" ht="15" thickBot="1" x14ac:dyDescent="0.35">
      <c r="A222" s="4">
        <v>45711</v>
      </c>
      <c r="B222" s="3" t="s">
        <v>211</v>
      </c>
      <c r="C222" s="3" t="s">
        <v>212</v>
      </c>
      <c r="D222" s="3" t="s">
        <v>117</v>
      </c>
      <c r="E222" s="3" t="s">
        <v>118</v>
      </c>
      <c r="F222" s="3" t="s">
        <v>27</v>
      </c>
      <c r="G222" s="4">
        <v>45140</v>
      </c>
      <c r="H222" s="3">
        <v>449.95</v>
      </c>
      <c r="I222" s="7" t="s">
        <v>411</v>
      </c>
      <c r="J222" s="7">
        <f t="shared" si="9"/>
        <v>45711</v>
      </c>
      <c r="K222" s="7">
        <f t="shared" si="10"/>
        <v>45725</v>
      </c>
      <c r="L222" s="21">
        <f t="shared" ca="1" si="11"/>
        <v>45774.617114120367</v>
      </c>
    </row>
    <row r="223" spans="1:12" ht="15" thickBot="1" x14ac:dyDescent="0.35">
      <c r="A223" s="4">
        <v>45712</v>
      </c>
      <c r="B223" s="3" t="s">
        <v>138</v>
      </c>
      <c r="C223" s="3" t="s">
        <v>139</v>
      </c>
      <c r="D223" s="3" t="s">
        <v>126</v>
      </c>
      <c r="E223" s="3" t="s">
        <v>127</v>
      </c>
      <c r="F223" s="3" t="s">
        <v>27</v>
      </c>
      <c r="G223" s="4">
        <v>44573</v>
      </c>
      <c r="H223" s="3">
        <v>399.98</v>
      </c>
      <c r="I223" s="7" t="s">
        <v>411</v>
      </c>
      <c r="J223" s="7">
        <f t="shared" si="9"/>
        <v>45712</v>
      </c>
      <c r="K223" s="7">
        <f t="shared" si="10"/>
        <v>45726</v>
      </c>
      <c r="L223" s="21">
        <f t="shared" ca="1" si="11"/>
        <v>45774.617114120367</v>
      </c>
    </row>
    <row r="224" spans="1:12" ht="15" thickBot="1" x14ac:dyDescent="0.35">
      <c r="A224" s="4">
        <v>45715</v>
      </c>
      <c r="B224" s="3" t="s">
        <v>259</v>
      </c>
      <c r="C224" s="3" t="s">
        <v>260</v>
      </c>
      <c r="D224" s="3" t="s">
        <v>31</v>
      </c>
      <c r="E224" s="3" t="s">
        <v>32</v>
      </c>
      <c r="F224" s="3" t="s">
        <v>36</v>
      </c>
      <c r="G224" s="4">
        <v>45070</v>
      </c>
      <c r="H224" s="3">
        <v>239.96</v>
      </c>
      <c r="I224" s="7" t="s">
        <v>411</v>
      </c>
      <c r="J224" s="7">
        <f t="shared" si="9"/>
        <v>45715</v>
      </c>
      <c r="K224" s="7">
        <f t="shared" si="10"/>
        <v>45729</v>
      </c>
      <c r="L224" s="21">
        <f t="shared" ca="1" si="11"/>
        <v>45774.617114120367</v>
      </c>
    </row>
    <row r="225" spans="1:12" ht="15" thickBot="1" x14ac:dyDescent="0.35">
      <c r="A225" s="4">
        <v>45715</v>
      </c>
      <c r="B225" s="3" t="s">
        <v>93</v>
      </c>
      <c r="C225" s="3" t="s">
        <v>94</v>
      </c>
      <c r="D225" s="3" t="s">
        <v>105</v>
      </c>
      <c r="E225" s="3" t="s">
        <v>106</v>
      </c>
      <c r="F225" s="3" t="s">
        <v>22</v>
      </c>
      <c r="G225" s="4">
        <v>44576</v>
      </c>
      <c r="H225" s="3">
        <v>599.98</v>
      </c>
      <c r="I225" s="7" t="s">
        <v>412</v>
      </c>
      <c r="J225" s="7" t="str">
        <f t="shared" si="9"/>
        <v/>
      </c>
      <c r="K225" s="7" t="str">
        <f t="shared" si="10"/>
        <v/>
      </c>
      <c r="L225" s="21" t="str">
        <f t="shared" ca="1" si="11"/>
        <v/>
      </c>
    </row>
    <row r="226" spans="1:12" ht="15" thickBot="1" x14ac:dyDescent="0.35">
      <c r="A226" s="4">
        <v>45718</v>
      </c>
      <c r="B226" s="3" t="s">
        <v>55</v>
      </c>
      <c r="C226" s="3" t="s">
        <v>56</v>
      </c>
      <c r="D226" s="3" t="s">
        <v>44</v>
      </c>
      <c r="E226" s="3" t="s">
        <v>45</v>
      </c>
      <c r="F226" s="3" t="s">
        <v>22</v>
      </c>
      <c r="G226" s="4">
        <v>45068</v>
      </c>
      <c r="H226" s="3">
        <v>299.98</v>
      </c>
      <c r="I226" s="7" t="s">
        <v>411</v>
      </c>
      <c r="J226" s="7">
        <f t="shared" si="9"/>
        <v>45718</v>
      </c>
      <c r="K226" s="7">
        <f t="shared" si="10"/>
        <v>45732</v>
      </c>
      <c r="L226" s="21">
        <f t="shared" ca="1" si="11"/>
        <v>45774.617114120367</v>
      </c>
    </row>
    <row r="227" spans="1:12" ht="15" thickBot="1" x14ac:dyDescent="0.35">
      <c r="A227" s="4">
        <v>45720</v>
      </c>
      <c r="B227" s="3" t="s">
        <v>226</v>
      </c>
      <c r="C227" s="3" t="s">
        <v>227</v>
      </c>
      <c r="D227" s="3" t="s">
        <v>80</v>
      </c>
      <c r="E227" s="3" t="s">
        <v>81</v>
      </c>
      <c r="F227" s="3" t="s">
        <v>27</v>
      </c>
      <c r="G227" s="4">
        <v>45161</v>
      </c>
      <c r="H227" s="3">
        <v>3499.95</v>
      </c>
      <c r="I227" s="7" t="s">
        <v>412</v>
      </c>
      <c r="J227" s="7" t="str">
        <f t="shared" si="9"/>
        <v/>
      </c>
      <c r="K227" s="7" t="str">
        <f t="shared" si="10"/>
        <v/>
      </c>
      <c r="L227" s="21" t="str">
        <f t="shared" ca="1" si="11"/>
        <v/>
      </c>
    </row>
    <row r="228" spans="1:12" ht="15" thickBot="1" x14ac:dyDescent="0.35">
      <c r="A228" s="4">
        <v>45721</v>
      </c>
      <c r="B228" s="3" t="s">
        <v>75</v>
      </c>
      <c r="C228" s="3" t="s">
        <v>76</v>
      </c>
      <c r="D228" s="3" t="s">
        <v>31</v>
      </c>
      <c r="E228" s="3" t="s">
        <v>32</v>
      </c>
      <c r="F228" s="3" t="s">
        <v>27</v>
      </c>
      <c r="G228" s="4">
        <v>45291</v>
      </c>
      <c r="H228" s="3">
        <v>299.95</v>
      </c>
      <c r="I228" s="7" t="s">
        <v>412</v>
      </c>
      <c r="J228" s="7" t="str">
        <f t="shared" si="9"/>
        <v/>
      </c>
      <c r="K228" s="7" t="str">
        <f t="shared" si="10"/>
        <v/>
      </c>
      <c r="L228" s="21" t="str">
        <f t="shared" ca="1" si="11"/>
        <v/>
      </c>
    </row>
    <row r="229" spans="1:12" ht="15" thickBot="1" x14ac:dyDescent="0.35">
      <c r="A229" s="4">
        <v>45723</v>
      </c>
      <c r="B229" s="3" t="s">
        <v>15</v>
      </c>
      <c r="C229" s="3" t="s">
        <v>16</v>
      </c>
      <c r="D229" s="3" t="s">
        <v>117</v>
      </c>
      <c r="E229" s="3" t="s">
        <v>118</v>
      </c>
      <c r="F229" s="3" t="s">
        <v>27</v>
      </c>
      <c r="G229" s="4">
        <v>45295</v>
      </c>
      <c r="H229" s="3">
        <v>179.98</v>
      </c>
      <c r="I229" s="7" t="s">
        <v>412</v>
      </c>
      <c r="J229" s="7" t="str">
        <f t="shared" si="9"/>
        <v/>
      </c>
      <c r="K229" s="7" t="str">
        <f t="shared" si="10"/>
        <v/>
      </c>
      <c r="L229" s="21" t="str">
        <f t="shared" ca="1" si="11"/>
        <v/>
      </c>
    </row>
    <row r="230" spans="1:12" ht="15" thickBot="1" x14ac:dyDescent="0.35">
      <c r="A230" s="4">
        <v>45723</v>
      </c>
      <c r="B230" s="3" t="s">
        <v>120</v>
      </c>
      <c r="C230" s="3" t="s">
        <v>121</v>
      </c>
      <c r="D230" s="3" t="s">
        <v>17</v>
      </c>
      <c r="E230" s="3" t="s">
        <v>18</v>
      </c>
      <c r="F230" s="3" t="s">
        <v>36</v>
      </c>
      <c r="G230" s="4">
        <v>44540</v>
      </c>
      <c r="H230" s="3">
        <v>1249.95</v>
      </c>
      <c r="I230" s="7" t="s">
        <v>411</v>
      </c>
      <c r="J230" s="7">
        <f t="shared" si="9"/>
        <v>45723</v>
      </c>
      <c r="K230" s="7">
        <f t="shared" si="10"/>
        <v>45737</v>
      </c>
      <c r="L230" s="21">
        <f t="shared" ca="1" si="11"/>
        <v>45774.617114120367</v>
      </c>
    </row>
    <row r="231" spans="1:12" ht="15" thickBot="1" x14ac:dyDescent="0.35">
      <c r="A231" s="4">
        <v>45724</v>
      </c>
      <c r="B231" s="3" t="s">
        <v>226</v>
      </c>
      <c r="C231" s="3" t="s">
        <v>227</v>
      </c>
      <c r="D231" s="3" t="s">
        <v>44</v>
      </c>
      <c r="E231" s="3" t="s">
        <v>45</v>
      </c>
      <c r="F231" s="3" t="s">
        <v>27</v>
      </c>
      <c r="G231" s="4">
        <v>44632</v>
      </c>
      <c r="H231" s="3">
        <v>299.98</v>
      </c>
      <c r="I231" s="7" t="s">
        <v>411</v>
      </c>
      <c r="J231" s="7">
        <f t="shared" si="9"/>
        <v>45724</v>
      </c>
      <c r="K231" s="7">
        <f t="shared" si="10"/>
        <v>45738</v>
      </c>
      <c r="L231" s="21">
        <f t="shared" ca="1" si="11"/>
        <v>45774.617114120367</v>
      </c>
    </row>
    <row r="232" spans="1:12" ht="15" thickBot="1" x14ac:dyDescent="0.35">
      <c r="A232" s="4">
        <v>45724</v>
      </c>
      <c r="B232" s="3" t="s">
        <v>144</v>
      </c>
      <c r="C232" s="3" t="s">
        <v>145</v>
      </c>
      <c r="D232" s="3" t="s">
        <v>61</v>
      </c>
      <c r="E232" s="3" t="s">
        <v>62</v>
      </c>
      <c r="F232" s="3" t="s">
        <v>27</v>
      </c>
      <c r="G232" s="4">
        <v>45389</v>
      </c>
      <c r="H232" s="3">
        <v>4499.95</v>
      </c>
      <c r="I232" s="7" t="s">
        <v>412</v>
      </c>
      <c r="J232" s="7" t="str">
        <f t="shared" si="9"/>
        <v/>
      </c>
      <c r="K232" s="7" t="str">
        <f t="shared" si="10"/>
        <v/>
      </c>
      <c r="L232" s="21" t="str">
        <f t="shared" ca="1" si="11"/>
        <v/>
      </c>
    </row>
    <row r="233" spans="1:12" ht="15" thickBot="1" x14ac:dyDescent="0.35">
      <c r="A233" s="4">
        <v>45724</v>
      </c>
      <c r="B233" s="3" t="s">
        <v>55</v>
      </c>
      <c r="C233" s="3" t="s">
        <v>56</v>
      </c>
      <c r="D233" s="3" t="s">
        <v>44</v>
      </c>
      <c r="E233" s="3" t="s">
        <v>45</v>
      </c>
      <c r="F233" s="3" t="s">
        <v>36</v>
      </c>
      <c r="G233" s="4">
        <v>45263</v>
      </c>
      <c r="H233" s="3">
        <v>599.96</v>
      </c>
      <c r="I233" s="7" t="s">
        <v>411</v>
      </c>
      <c r="J233" s="7">
        <f t="shared" si="9"/>
        <v>45724</v>
      </c>
      <c r="K233" s="7">
        <f t="shared" si="10"/>
        <v>45738</v>
      </c>
      <c r="L233" s="21">
        <f t="shared" ca="1" si="11"/>
        <v>45774.617114120367</v>
      </c>
    </row>
    <row r="234" spans="1:12" ht="15" thickBot="1" x14ac:dyDescent="0.35">
      <c r="A234" s="4">
        <v>45726</v>
      </c>
      <c r="B234" s="3" t="s">
        <v>144</v>
      </c>
      <c r="C234" s="3" t="s">
        <v>145</v>
      </c>
      <c r="D234" s="3" t="s">
        <v>17</v>
      </c>
      <c r="E234" s="3" t="s">
        <v>18</v>
      </c>
      <c r="F234" s="3" t="s">
        <v>36</v>
      </c>
      <c r="G234" s="4">
        <v>45117</v>
      </c>
      <c r="H234" s="3">
        <v>249.99</v>
      </c>
      <c r="I234" s="7" t="s">
        <v>411</v>
      </c>
      <c r="J234" s="7">
        <f t="shared" si="9"/>
        <v>45726</v>
      </c>
      <c r="K234" s="7">
        <f t="shared" si="10"/>
        <v>45740</v>
      </c>
      <c r="L234" s="21">
        <f t="shared" ca="1" si="11"/>
        <v>45774.617114120367</v>
      </c>
    </row>
    <row r="235" spans="1:12" ht="15" thickBot="1" x14ac:dyDescent="0.35">
      <c r="A235" s="4">
        <v>45734</v>
      </c>
      <c r="B235" s="3" t="s">
        <v>192</v>
      </c>
      <c r="C235" s="3" t="s">
        <v>193</v>
      </c>
      <c r="D235" s="3" t="s">
        <v>31</v>
      </c>
      <c r="E235" s="3" t="s">
        <v>32</v>
      </c>
      <c r="F235" s="3" t="s">
        <v>22</v>
      </c>
      <c r="G235" s="4">
        <v>45193</v>
      </c>
      <c r="H235" s="3">
        <v>119.98</v>
      </c>
      <c r="I235" s="7" t="s">
        <v>411</v>
      </c>
      <c r="J235" s="7">
        <f t="shared" si="9"/>
        <v>45734</v>
      </c>
      <c r="K235" s="7">
        <f t="shared" si="10"/>
        <v>45748</v>
      </c>
      <c r="L235" s="21">
        <f t="shared" ca="1" si="11"/>
        <v>45774.617114120367</v>
      </c>
    </row>
    <row r="236" spans="1:12" ht="15" thickBot="1" x14ac:dyDescent="0.35">
      <c r="A236" s="4">
        <v>45737</v>
      </c>
      <c r="B236" s="3" t="s">
        <v>132</v>
      </c>
      <c r="C236" s="3" t="s">
        <v>133</v>
      </c>
      <c r="D236" s="3" t="s">
        <v>44</v>
      </c>
      <c r="E236" s="3" t="s">
        <v>45</v>
      </c>
      <c r="F236" s="3" t="s">
        <v>27</v>
      </c>
      <c r="G236" s="4">
        <v>45233</v>
      </c>
      <c r="H236" s="3">
        <v>299.98</v>
      </c>
      <c r="I236" s="7" t="s">
        <v>412</v>
      </c>
      <c r="J236" s="7" t="str">
        <f t="shared" si="9"/>
        <v/>
      </c>
      <c r="K236" s="7" t="str">
        <f t="shared" si="10"/>
        <v/>
      </c>
      <c r="L236" s="21" t="str">
        <f t="shared" ca="1" si="11"/>
        <v/>
      </c>
    </row>
    <row r="237" spans="1:12" ht="15" thickBot="1" x14ac:dyDescent="0.35">
      <c r="A237" s="4">
        <v>45737</v>
      </c>
      <c r="B237" s="3" t="s">
        <v>150</v>
      </c>
      <c r="C237" s="3" t="s">
        <v>151</v>
      </c>
      <c r="D237" s="3" t="s">
        <v>61</v>
      </c>
      <c r="E237" s="3" t="s">
        <v>62</v>
      </c>
      <c r="F237" s="3" t="s">
        <v>27</v>
      </c>
      <c r="G237" s="4">
        <v>44876</v>
      </c>
      <c r="H237" s="3">
        <v>2699.97</v>
      </c>
      <c r="I237" s="7" t="s">
        <v>411</v>
      </c>
      <c r="J237" s="7">
        <f t="shared" si="9"/>
        <v>45737</v>
      </c>
      <c r="K237" s="7">
        <f t="shared" si="10"/>
        <v>45751</v>
      </c>
      <c r="L237" s="21">
        <f t="shared" ca="1" si="11"/>
        <v>45774.617114120367</v>
      </c>
    </row>
    <row r="238" spans="1:12" ht="15" thickBot="1" x14ac:dyDescent="0.35">
      <c r="A238" s="4">
        <v>45737</v>
      </c>
      <c r="B238" s="3" t="s">
        <v>48</v>
      </c>
      <c r="C238" s="3" t="s">
        <v>49</v>
      </c>
      <c r="D238" s="3" t="s">
        <v>61</v>
      </c>
      <c r="E238" s="3" t="s">
        <v>62</v>
      </c>
      <c r="F238" s="3" t="s">
        <v>22</v>
      </c>
      <c r="G238" s="4">
        <v>44975</v>
      </c>
      <c r="H238" s="3">
        <v>2699.97</v>
      </c>
      <c r="I238" s="7" t="s">
        <v>411</v>
      </c>
      <c r="J238" s="7">
        <f t="shared" si="9"/>
        <v>45737</v>
      </c>
      <c r="K238" s="7">
        <f t="shared" si="10"/>
        <v>45751</v>
      </c>
      <c r="L238" s="21">
        <f t="shared" ca="1" si="11"/>
        <v>45774.617114120367</v>
      </c>
    </row>
    <row r="239" spans="1:12" ht="15" thickBot="1" x14ac:dyDescent="0.35">
      <c r="A239" s="4">
        <v>45739</v>
      </c>
      <c r="B239" s="3" t="s">
        <v>15</v>
      </c>
      <c r="C239" s="3" t="s">
        <v>16</v>
      </c>
      <c r="D239" s="3" t="s">
        <v>105</v>
      </c>
      <c r="E239" s="3" t="s">
        <v>106</v>
      </c>
      <c r="F239" s="3" t="s">
        <v>27</v>
      </c>
      <c r="G239" s="4">
        <v>45234</v>
      </c>
      <c r="H239" s="3">
        <v>899.97</v>
      </c>
      <c r="I239" s="7" t="s">
        <v>411</v>
      </c>
      <c r="J239" s="7">
        <f t="shared" si="9"/>
        <v>45739</v>
      </c>
      <c r="K239" s="7">
        <f t="shared" si="10"/>
        <v>45753</v>
      </c>
      <c r="L239" s="21">
        <f t="shared" ca="1" si="11"/>
        <v>45774.617114120367</v>
      </c>
    </row>
    <row r="240" spans="1:12" ht="15" thickBot="1" x14ac:dyDescent="0.35">
      <c r="A240" s="4">
        <v>45740</v>
      </c>
      <c r="B240" s="3" t="s">
        <v>386</v>
      </c>
      <c r="C240" s="3" t="s">
        <v>387</v>
      </c>
      <c r="D240" s="3" t="s">
        <v>44</v>
      </c>
      <c r="E240" s="3" t="s">
        <v>45</v>
      </c>
      <c r="F240" s="3" t="s">
        <v>36</v>
      </c>
      <c r="G240" s="4">
        <v>44560</v>
      </c>
      <c r="H240" s="3">
        <v>599.96</v>
      </c>
      <c r="I240" s="7" t="s">
        <v>411</v>
      </c>
      <c r="J240" s="7">
        <f t="shared" si="9"/>
        <v>45740</v>
      </c>
      <c r="K240" s="7">
        <f t="shared" si="10"/>
        <v>45754</v>
      </c>
      <c r="L240" s="21">
        <f t="shared" ca="1" si="11"/>
        <v>45774.617114120367</v>
      </c>
    </row>
    <row r="241" spans="1:12" ht="15" thickBot="1" x14ac:dyDescent="0.35">
      <c r="A241" s="4">
        <v>45743</v>
      </c>
      <c r="B241" s="3" t="s">
        <v>102</v>
      </c>
      <c r="C241" s="3" t="s">
        <v>103</v>
      </c>
      <c r="D241" s="3" t="s">
        <v>114</v>
      </c>
      <c r="E241" s="3" t="s">
        <v>115</v>
      </c>
      <c r="F241" s="3" t="s">
        <v>22</v>
      </c>
      <c r="G241" s="4">
        <v>45288</v>
      </c>
      <c r="H241" s="3">
        <v>319.95999999999998</v>
      </c>
      <c r="I241" s="7" t="s">
        <v>411</v>
      </c>
      <c r="J241" s="7">
        <f t="shared" si="9"/>
        <v>45743</v>
      </c>
      <c r="K241" s="7">
        <f t="shared" si="10"/>
        <v>45757</v>
      </c>
      <c r="L241" s="21">
        <f t="shared" ca="1" si="11"/>
        <v>45774.617114120367</v>
      </c>
    </row>
    <row r="242" spans="1:12" ht="15" thickBot="1" x14ac:dyDescent="0.35">
      <c r="A242" s="4">
        <v>45745</v>
      </c>
      <c r="B242" s="3" t="s">
        <v>185</v>
      </c>
      <c r="C242" s="3" t="s">
        <v>186</v>
      </c>
      <c r="D242" s="3" t="s">
        <v>117</v>
      </c>
      <c r="E242" s="3" t="s">
        <v>118</v>
      </c>
      <c r="F242" s="3" t="s">
        <v>22</v>
      </c>
      <c r="G242" s="4">
        <v>44704</v>
      </c>
      <c r="H242" s="3">
        <v>449.95</v>
      </c>
      <c r="I242" s="7" t="s">
        <v>411</v>
      </c>
      <c r="J242" s="7">
        <f t="shared" si="9"/>
        <v>45745</v>
      </c>
      <c r="K242" s="7">
        <f t="shared" si="10"/>
        <v>45759</v>
      </c>
      <c r="L242" s="21">
        <f t="shared" ca="1" si="11"/>
        <v>45774.617114120367</v>
      </c>
    </row>
    <row r="243" spans="1:12" ht="15" thickBot="1" x14ac:dyDescent="0.35">
      <c r="A243" s="4">
        <v>45746</v>
      </c>
      <c r="B243" s="3" t="s">
        <v>93</v>
      </c>
      <c r="C243" s="3" t="s">
        <v>94</v>
      </c>
      <c r="D243" s="3" t="s">
        <v>44</v>
      </c>
      <c r="E243" s="3" t="s">
        <v>45</v>
      </c>
      <c r="F243" s="3" t="s">
        <v>36</v>
      </c>
      <c r="G243" s="4">
        <v>45171</v>
      </c>
      <c r="H243" s="3">
        <v>449.97</v>
      </c>
      <c r="I243" s="7" t="s">
        <v>412</v>
      </c>
      <c r="J243" s="7" t="str">
        <f t="shared" si="9"/>
        <v/>
      </c>
      <c r="K243" s="7" t="str">
        <f t="shared" si="10"/>
        <v/>
      </c>
      <c r="L243" s="21" t="str">
        <f t="shared" ca="1" si="11"/>
        <v/>
      </c>
    </row>
    <row r="244" spans="1:12" ht="15" thickBot="1" x14ac:dyDescent="0.35">
      <c r="A244" s="4">
        <v>45746</v>
      </c>
      <c r="B244" s="3" t="s">
        <v>65</v>
      </c>
      <c r="C244" s="3" t="s">
        <v>66</v>
      </c>
      <c r="D244" s="3" t="s">
        <v>117</v>
      </c>
      <c r="E244" s="3" t="s">
        <v>118</v>
      </c>
      <c r="F244" s="3" t="s">
        <v>27</v>
      </c>
      <c r="G244" s="4">
        <v>44522</v>
      </c>
      <c r="H244" s="3">
        <v>179.98</v>
      </c>
      <c r="I244" s="7" t="s">
        <v>412</v>
      </c>
      <c r="J244" s="7" t="str">
        <f t="shared" si="9"/>
        <v/>
      </c>
      <c r="K244" s="7" t="str">
        <f t="shared" si="10"/>
        <v/>
      </c>
      <c r="L244" s="21" t="str">
        <f t="shared" ca="1" si="11"/>
        <v/>
      </c>
    </row>
    <row r="245" spans="1:12" ht="15" thickBot="1" x14ac:dyDescent="0.35">
      <c r="A245" s="4">
        <v>45748</v>
      </c>
      <c r="B245" s="3" t="s">
        <v>102</v>
      </c>
      <c r="C245" s="3" t="s">
        <v>103</v>
      </c>
      <c r="D245" s="3" t="s">
        <v>80</v>
      </c>
      <c r="E245" s="3" t="s">
        <v>81</v>
      </c>
      <c r="F245" s="3" t="s">
        <v>36</v>
      </c>
      <c r="G245" s="4">
        <v>44618</v>
      </c>
      <c r="H245" s="3">
        <v>1399.98</v>
      </c>
      <c r="I245" s="7" t="s">
        <v>411</v>
      </c>
      <c r="J245" s="7">
        <f t="shared" si="9"/>
        <v>45748</v>
      </c>
      <c r="K245" s="7">
        <f t="shared" si="10"/>
        <v>45762</v>
      </c>
      <c r="L245" s="21">
        <f t="shared" ca="1" si="11"/>
        <v>45774.617114120367</v>
      </c>
    </row>
    <row r="246" spans="1:12" ht="15" thickBot="1" x14ac:dyDescent="0.35">
      <c r="A246" s="4">
        <v>45749</v>
      </c>
      <c r="B246" s="3" t="s">
        <v>123</v>
      </c>
      <c r="C246" s="3" t="s">
        <v>124</v>
      </c>
      <c r="D246" s="3" t="s">
        <v>61</v>
      </c>
      <c r="E246" s="3" t="s">
        <v>62</v>
      </c>
      <c r="F246" s="3" t="s">
        <v>36</v>
      </c>
      <c r="G246" s="4">
        <v>44953</v>
      </c>
      <c r="H246" s="3">
        <v>2699.97</v>
      </c>
      <c r="I246" s="7" t="s">
        <v>412</v>
      </c>
      <c r="J246" s="7" t="str">
        <f t="shared" si="9"/>
        <v/>
      </c>
      <c r="K246" s="7" t="str">
        <f t="shared" si="10"/>
        <v/>
      </c>
      <c r="L246" s="21" t="str">
        <f t="shared" ca="1" si="11"/>
        <v/>
      </c>
    </row>
    <row r="247" spans="1:12" ht="15" thickBot="1" x14ac:dyDescent="0.35">
      <c r="A247" s="4">
        <v>45755</v>
      </c>
      <c r="B247" s="3" t="s">
        <v>93</v>
      </c>
      <c r="C247" s="3" t="s">
        <v>94</v>
      </c>
      <c r="D247" s="3" t="s">
        <v>114</v>
      </c>
      <c r="E247" s="3" t="s">
        <v>115</v>
      </c>
      <c r="F247" s="3" t="s">
        <v>22</v>
      </c>
      <c r="G247" s="4">
        <v>44511</v>
      </c>
      <c r="H247" s="3">
        <v>239.97</v>
      </c>
      <c r="I247" s="7" t="s">
        <v>411</v>
      </c>
      <c r="J247" s="7">
        <f t="shared" si="9"/>
        <v>45755</v>
      </c>
      <c r="K247" s="7">
        <f t="shared" si="10"/>
        <v>45769</v>
      </c>
      <c r="L247" s="21">
        <f t="shared" ca="1" si="11"/>
        <v>45774.617114120367</v>
      </c>
    </row>
    <row r="248" spans="1:12" ht="15" thickBot="1" x14ac:dyDescent="0.35">
      <c r="A248" s="4">
        <v>45756</v>
      </c>
      <c r="B248" s="3" t="s">
        <v>59</v>
      </c>
      <c r="C248" s="3" t="s">
        <v>60</v>
      </c>
      <c r="D248" s="3" t="s">
        <v>117</v>
      </c>
      <c r="E248" s="3" t="s">
        <v>118</v>
      </c>
      <c r="F248" s="3" t="s">
        <v>22</v>
      </c>
      <c r="G248" s="4">
        <v>45346</v>
      </c>
      <c r="H248" s="3">
        <v>89.99</v>
      </c>
      <c r="I248" s="7" t="s">
        <v>412</v>
      </c>
      <c r="J248" s="7" t="str">
        <f t="shared" si="9"/>
        <v/>
      </c>
      <c r="K248" s="7" t="str">
        <f t="shared" si="10"/>
        <v/>
      </c>
      <c r="L248" s="21" t="str">
        <f t="shared" ca="1" si="11"/>
        <v/>
      </c>
    </row>
    <row r="249" spans="1:12" ht="15" thickBot="1" x14ac:dyDescent="0.35">
      <c r="A249" s="4">
        <v>45758</v>
      </c>
      <c r="B249" s="3" t="s">
        <v>293</v>
      </c>
      <c r="C249" s="3" t="s">
        <v>294</v>
      </c>
      <c r="D249" s="3" t="s">
        <v>80</v>
      </c>
      <c r="E249" s="3" t="s">
        <v>81</v>
      </c>
      <c r="F249" s="3" t="s">
        <v>22</v>
      </c>
      <c r="G249" s="4">
        <v>44909</v>
      </c>
      <c r="H249" s="3">
        <v>2099.9699999999998</v>
      </c>
      <c r="I249" s="7" t="s">
        <v>411</v>
      </c>
      <c r="J249" s="7">
        <f t="shared" si="9"/>
        <v>45758</v>
      </c>
      <c r="K249" s="7">
        <f t="shared" si="10"/>
        <v>45772</v>
      </c>
      <c r="L249" s="21">
        <f t="shared" ca="1" si="11"/>
        <v>45774.617114120367</v>
      </c>
    </row>
    <row r="250" spans="1:12" ht="15" thickBot="1" x14ac:dyDescent="0.35">
      <c r="A250" s="4">
        <v>45758</v>
      </c>
      <c r="B250" s="3" t="s">
        <v>226</v>
      </c>
      <c r="C250" s="3" t="s">
        <v>227</v>
      </c>
      <c r="D250" s="3" t="s">
        <v>117</v>
      </c>
      <c r="E250" s="3" t="s">
        <v>118</v>
      </c>
      <c r="F250" s="3" t="s">
        <v>22</v>
      </c>
      <c r="G250" s="4">
        <v>45088</v>
      </c>
      <c r="H250" s="3">
        <v>179.98</v>
      </c>
      <c r="I250" s="7" t="s">
        <v>411</v>
      </c>
      <c r="J250" s="7">
        <f t="shared" si="9"/>
        <v>45758</v>
      </c>
      <c r="K250" s="7">
        <f t="shared" si="10"/>
        <v>45772</v>
      </c>
      <c r="L250" s="21">
        <f t="shared" ca="1" si="11"/>
        <v>45774.617114120367</v>
      </c>
    </row>
    <row r="251" spans="1:12" ht="15" thickBot="1" x14ac:dyDescent="0.35">
      <c r="A251" s="4">
        <v>45758</v>
      </c>
      <c r="B251" s="3" t="s">
        <v>138</v>
      </c>
      <c r="C251" s="3" t="s">
        <v>139</v>
      </c>
      <c r="D251" s="3" t="s">
        <v>117</v>
      </c>
      <c r="E251" s="3" t="s">
        <v>118</v>
      </c>
      <c r="F251" s="3" t="s">
        <v>27</v>
      </c>
      <c r="G251" s="4">
        <v>44878</v>
      </c>
      <c r="H251" s="3">
        <v>269.97000000000003</v>
      </c>
      <c r="I251" s="7" t="s">
        <v>412</v>
      </c>
      <c r="J251" s="7" t="str">
        <f t="shared" si="9"/>
        <v/>
      </c>
      <c r="K251" s="7" t="str">
        <f t="shared" si="10"/>
        <v/>
      </c>
      <c r="L251" s="21" t="str">
        <f t="shared" ca="1" si="11"/>
        <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4654D-6DFC-4B91-9FA0-B6F06FCAD332}">
  <dimension ref="A1:H251"/>
  <sheetViews>
    <sheetView workbookViewId="0">
      <selection activeCell="I3" sqref="I3"/>
    </sheetView>
  </sheetViews>
  <sheetFormatPr defaultRowHeight="14.4" x14ac:dyDescent="0.3"/>
  <cols>
    <col min="1" max="1" width="10.33203125" style="2" bestFit="1" customWidth="1"/>
    <col min="2" max="2" width="14.6640625" style="2" bestFit="1" customWidth="1"/>
    <col min="3" max="3" width="10.33203125" style="2" bestFit="1" customWidth="1"/>
    <col min="4" max="4" width="8.88671875" style="2"/>
    <col min="5" max="5" width="13.44140625" style="2" bestFit="1" customWidth="1"/>
    <col min="6" max="7" width="16.77734375" style="2" bestFit="1" customWidth="1"/>
    <col min="8" max="8" width="15.44140625" style="2" bestFit="1" customWidth="1"/>
    <col min="9" max="16384" width="8.88671875" style="2"/>
  </cols>
  <sheetData>
    <row r="1" spans="1:8" ht="15" thickBot="1" x14ac:dyDescent="0.35">
      <c r="A1" s="1" t="s">
        <v>1</v>
      </c>
      <c r="B1" s="1" t="s">
        <v>12</v>
      </c>
      <c r="C1" s="24" t="s">
        <v>399</v>
      </c>
      <c r="D1" s="24" t="s">
        <v>402</v>
      </c>
      <c r="E1" s="24" t="s">
        <v>403</v>
      </c>
      <c r="F1" s="24" t="s">
        <v>401</v>
      </c>
      <c r="G1" s="24" t="s">
        <v>400</v>
      </c>
      <c r="H1" s="24" t="s">
        <v>417</v>
      </c>
    </row>
    <row r="2" spans="1:8" ht="15" thickBot="1" x14ac:dyDescent="0.35">
      <c r="A2" s="4">
        <v>45393</v>
      </c>
      <c r="B2" s="4">
        <v>44425</v>
      </c>
      <c r="C2" s="5">
        <f ca="1">TODAY()</f>
        <v>45774</v>
      </c>
      <c r="D2" s="2" t="str">
        <f ca="1">DATEDIF(B2, TODAY(), "Y") &amp; " years"</f>
        <v>3 years</v>
      </c>
      <c r="E2" s="2">
        <f>DATEDIF(B2, A2, "D")</f>
        <v>968</v>
      </c>
      <c r="F2" s="7">
        <f>EOMONTH(A2, 0)</f>
        <v>45412</v>
      </c>
      <c r="G2" s="7">
        <f>EOMONTH(A2, 1)</f>
        <v>45443</v>
      </c>
      <c r="H2" s="20">
        <f ca="1">NOW()</f>
        <v>45774.617114120367</v>
      </c>
    </row>
    <row r="3" spans="1:8" ht="15" thickBot="1" x14ac:dyDescent="0.35">
      <c r="A3" s="4">
        <v>45396</v>
      </c>
      <c r="B3" s="4">
        <v>44575</v>
      </c>
      <c r="C3" s="5">
        <f t="shared" ref="C3:C66" ca="1" si="0">TODAY()</f>
        <v>45774</v>
      </c>
      <c r="D3" s="2" t="str">
        <f t="shared" ref="D3:D66" ca="1" si="1">DATEDIF(B3, TODAY(), "Y") &amp; " years"</f>
        <v>3 years</v>
      </c>
      <c r="E3" s="2">
        <f t="shared" ref="E3:E66" si="2">DATEDIF(B3, A3, "D")</f>
        <v>821</v>
      </c>
      <c r="F3" s="7">
        <f t="shared" ref="F3:F66" si="3">EOMONTH(A3, 0)</f>
        <v>45412</v>
      </c>
      <c r="G3" s="7">
        <f t="shared" ref="G3:G66" si="4">EOMONTH(A3, 1)</f>
        <v>45443</v>
      </c>
      <c r="H3" s="20">
        <f t="shared" ref="H3:H66" ca="1" si="5">NOW()</f>
        <v>45774.617114120367</v>
      </c>
    </row>
    <row r="4" spans="1:8" ht="15" thickBot="1" x14ac:dyDescent="0.35">
      <c r="A4" s="4">
        <v>45399</v>
      </c>
      <c r="B4" s="4">
        <v>45262</v>
      </c>
      <c r="C4" s="5">
        <f t="shared" ca="1" si="0"/>
        <v>45774</v>
      </c>
      <c r="D4" s="2" t="str">
        <f t="shared" ca="1" si="1"/>
        <v>1 years</v>
      </c>
      <c r="E4" s="2">
        <f t="shared" si="2"/>
        <v>137</v>
      </c>
      <c r="F4" s="7">
        <f t="shared" si="3"/>
        <v>45412</v>
      </c>
      <c r="G4" s="7">
        <f t="shared" si="4"/>
        <v>45443</v>
      </c>
      <c r="H4" s="20">
        <f t="shared" ca="1" si="5"/>
        <v>45774.617114120367</v>
      </c>
    </row>
    <row r="5" spans="1:8" ht="15" thickBot="1" x14ac:dyDescent="0.35">
      <c r="A5" s="4">
        <v>45400</v>
      </c>
      <c r="B5" s="4">
        <v>45114</v>
      </c>
      <c r="C5" s="5">
        <f t="shared" ca="1" si="0"/>
        <v>45774</v>
      </c>
      <c r="D5" s="2" t="str">
        <f t="shared" ca="1" si="1"/>
        <v>1 years</v>
      </c>
      <c r="E5" s="2">
        <f t="shared" si="2"/>
        <v>286</v>
      </c>
      <c r="F5" s="7">
        <f t="shared" si="3"/>
        <v>45412</v>
      </c>
      <c r="G5" s="7">
        <f t="shared" si="4"/>
        <v>45443</v>
      </c>
      <c r="H5" s="20">
        <f t="shared" ca="1" si="5"/>
        <v>45774.617114120367</v>
      </c>
    </row>
    <row r="6" spans="1:8" ht="15" thickBot="1" x14ac:dyDescent="0.35">
      <c r="A6" s="4">
        <v>45400</v>
      </c>
      <c r="B6" s="4">
        <v>45295</v>
      </c>
      <c r="C6" s="5">
        <f t="shared" ca="1" si="0"/>
        <v>45774</v>
      </c>
      <c r="D6" s="2" t="str">
        <f t="shared" ca="1" si="1"/>
        <v>1 years</v>
      </c>
      <c r="E6" s="2">
        <f t="shared" si="2"/>
        <v>105</v>
      </c>
      <c r="F6" s="7">
        <f t="shared" si="3"/>
        <v>45412</v>
      </c>
      <c r="G6" s="7">
        <f t="shared" si="4"/>
        <v>45443</v>
      </c>
      <c r="H6" s="20">
        <f t="shared" ca="1" si="5"/>
        <v>45774.617114120367</v>
      </c>
    </row>
    <row r="7" spans="1:8" ht="15" thickBot="1" x14ac:dyDescent="0.35">
      <c r="A7" s="4">
        <v>45403</v>
      </c>
      <c r="B7" s="4">
        <v>44746</v>
      </c>
      <c r="C7" s="5">
        <f t="shared" ca="1" si="0"/>
        <v>45774</v>
      </c>
      <c r="D7" s="2" t="str">
        <f t="shared" ca="1" si="1"/>
        <v>2 years</v>
      </c>
      <c r="E7" s="2">
        <f t="shared" si="2"/>
        <v>657</v>
      </c>
      <c r="F7" s="7">
        <f t="shared" si="3"/>
        <v>45412</v>
      </c>
      <c r="G7" s="7">
        <f t="shared" si="4"/>
        <v>45443</v>
      </c>
      <c r="H7" s="20">
        <f t="shared" ca="1" si="5"/>
        <v>45774.617114120367</v>
      </c>
    </row>
    <row r="8" spans="1:8" ht="15" thickBot="1" x14ac:dyDescent="0.35">
      <c r="A8" s="4">
        <v>45403</v>
      </c>
      <c r="B8" s="4">
        <v>44418</v>
      </c>
      <c r="C8" s="5">
        <f t="shared" ca="1" si="0"/>
        <v>45774</v>
      </c>
      <c r="D8" s="2" t="str">
        <f t="shared" ca="1" si="1"/>
        <v>3 years</v>
      </c>
      <c r="E8" s="2">
        <f t="shared" si="2"/>
        <v>985</v>
      </c>
      <c r="F8" s="7">
        <f t="shared" si="3"/>
        <v>45412</v>
      </c>
      <c r="G8" s="7">
        <f t="shared" si="4"/>
        <v>45443</v>
      </c>
      <c r="H8" s="20">
        <f t="shared" ca="1" si="5"/>
        <v>45774.617114120367</v>
      </c>
    </row>
    <row r="9" spans="1:8" ht="15" thickBot="1" x14ac:dyDescent="0.35">
      <c r="A9" s="4">
        <v>45403</v>
      </c>
      <c r="B9" s="4">
        <v>45007</v>
      </c>
      <c r="C9" s="5">
        <f t="shared" ca="1" si="0"/>
        <v>45774</v>
      </c>
      <c r="D9" s="2" t="str">
        <f t="shared" ca="1" si="1"/>
        <v>2 years</v>
      </c>
      <c r="E9" s="2">
        <f t="shared" si="2"/>
        <v>396</v>
      </c>
      <c r="F9" s="7">
        <f t="shared" si="3"/>
        <v>45412</v>
      </c>
      <c r="G9" s="7">
        <f t="shared" si="4"/>
        <v>45443</v>
      </c>
      <c r="H9" s="20">
        <f t="shared" ca="1" si="5"/>
        <v>45774.617114120367</v>
      </c>
    </row>
    <row r="10" spans="1:8" ht="15" thickBot="1" x14ac:dyDescent="0.35">
      <c r="A10" s="4">
        <v>45405</v>
      </c>
      <c r="B10" s="4">
        <v>45299</v>
      </c>
      <c r="C10" s="5">
        <f t="shared" ca="1" si="0"/>
        <v>45774</v>
      </c>
      <c r="D10" s="2" t="str">
        <f t="shared" ca="1" si="1"/>
        <v>1 years</v>
      </c>
      <c r="E10" s="2">
        <f t="shared" si="2"/>
        <v>106</v>
      </c>
      <c r="F10" s="7">
        <f t="shared" si="3"/>
        <v>45412</v>
      </c>
      <c r="G10" s="7">
        <f t="shared" si="4"/>
        <v>45443</v>
      </c>
      <c r="H10" s="20">
        <f t="shared" ca="1" si="5"/>
        <v>45774.617114120367</v>
      </c>
    </row>
    <row r="11" spans="1:8" ht="15" thickBot="1" x14ac:dyDescent="0.35">
      <c r="A11" s="4">
        <v>45408</v>
      </c>
      <c r="B11" s="4">
        <v>45207</v>
      </c>
      <c r="C11" s="5">
        <f t="shared" ca="1" si="0"/>
        <v>45774</v>
      </c>
      <c r="D11" s="2" t="str">
        <f t="shared" ca="1" si="1"/>
        <v>1 years</v>
      </c>
      <c r="E11" s="2">
        <f t="shared" si="2"/>
        <v>201</v>
      </c>
      <c r="F11" s="7">
        <f t="shared" si="3"/>
        <v>45412</v>
      </c>
      <c r="G11" s="7">
        <f t="shared" si="4"/>
        <v>45443</v>
      </c>
      <c r="H11" s="20">
        <f t="shared" ca="1" si="5"/>
        <v>45774.617114120367</v>
      </c>
    </row>
    <row r="12" spans="1:8" ht="15" thickBot="1" x14ac:dyDescent="0.35">
      <c r="A12" s="4">
        <v>45408</v>
      </c>
      <c r="B12" s="4">
        <v>45103</v>
      </c>
      <c r="C12" s="5">
        <f t="shared" ca="1" si="0"/>
        <v>45774</v>
      </c>
      <c r="D12" s="2" t="str">
        <f t="shared" ca="1" si="1"/>
        <v>1 years</v>
      </c>
      <c r="E12" s="2">
        <f t="shared" si="2"/>
        <v>305</v>
      </c>
      <c r="F12" s="7">
        <f t="shared" si="3"/>
        <v>45412</v>
      </c>
      <c r="G12" s="7">
        <f t="shared" si="4"/>
        <v>45443</v>
      </c>
      <c r="H12" s="20">
        <f t="shared" ca="1" si="5"/>
        <v>45774.617114120367</v>
      </c>
    </row>
    <row r="13" spans="1:8" ht="15" thickBot="1" x14ac:dyDescent="0.35">
      <c r="A13" s="4">
        <v>45408</v>
      </c>
      <c r="B13" s="4">
        <v>44830</v>
      </c>
      <c r="C13" s="5">
        <f t="shared" ca="1" si="0"/>
        <v>45774</v>
      </c>
      <c r="D13" s="2" t="str">
        <f t="shared" ca="1" si="1"/>
        <v>2 years</v>
      </c>
      <c r="E13" s="2">
        <f t="shared" si="2"/>
        <v>578</v>
      </c>
      <c r="F13" s="7">
        <f t="shared" si="3"/>
        <v>45412</v>
      </c>
      <c r="G13" s="7">
        <f t="shared" si="4"/>
        <v>45443</v>
      </c>
      <c r="H13" s="20">
        <f t="shared" ca="1" si="5"/>
        <v>45774.617114120367</v>
      </c>
    </row>
    <row r="14" spans="1:8" ht="15" thickBot="1" x14ac:dyDescent="0.35">
      <c r="A14" s="4">
        <v>45408</v>
      </c>
      <c r="B14" s="4">
        <v>44806</v>
      </c>
      <c r="C14" s="5">
        <f t="shared" ca="1" si="0"/>
        <v>45774</v>
      </c>
      <c r="D14" s="2" t="str">
        <f t="shared" ca="1" si="1"/>
        <v>2 years</v>
      </c>
      <c r="E14" s="2">
        <f t="shared" si="2"/>
        <v>602</v>
      </c>
      <c r="F14" s="7">
        <f t="shared" si="3"/>
        <v>45412</v>
      </c>
      <c r="G14" s="7">
        <f t="shared" si="4"/>
        <v>45443</v>
      </c>
      <c r="H14" s="20">
        <f t="shared" ca="1" si="5"/>
        <v>45774.617114120367</v>
      </c>
    </row>
    <row r="15" spans="1:8" ht="15" thickBot="1" x14ac:dyDescent="0.35">
      <c r="A15" s="4">
        <v>45409</v>
      </c>
      <c r="B15" s="4">
        <v>45351</v>
      </c>
      <c r="C15" s="5">
        <f t="shared" ca="1" si="0"/>
        <v>45774</v>
      </c>
      <c r="D15" s="2" t="str">
        <f t="shared" ca="1" si="1"/>
        <v>1 years</v>
      </c>
      <c r="E15" s="2">
        <f t="shared" si="2"/>
        <v>58</v>
      </c>
      <c r="F15" s="7">
        <f t="shared" si="3"/>
        <v>45412</v>
      </c>
      <c r="G15" s="7">
        <f t="shared" si="4"/>
        <v>45443</v>
      </c>
      <c r="H15" s="20">
        <f t="shared" ca="1" si="5"/>
        <v>45774.617114120367</v>
      </c>
    </row>
    <row r="16" spans="1:8" ht="15" thickBot="1" x14ac:dyDescent="0.35">
      <c r="A16" s="4">
        <v>45409</v>
      </c>
      <c r="B16" s="4">
        <v>44577</v>
      </c>
      <c r="C16" s="5">
        <f t="shared" ca="1" si="0"/>
        <v>45774</v>
      </c>
      <c r="D16" s="2" t="str">
        <f t="shared" ca="1" si="1"/>
        <v>3 years</v>
      </c>
      <c r="E16" s="2">
        <f t="shared" si="2"/>
        <v>832</v>
      </c>
      <c r="F16" s="7">
        <f t="shared" si="3"/>
        <v>45412</v>
      </c>
      <c r="G16" s="7">
        <f t="shared" si="4"/>
        <v>45443</v>
      </c>
      <c r="H16" s="20">
        <f t="shared" ca="1" si="5"/>
        <v>45774.617114120367</v>
      </c>
    </row>
    <row r="17" spans="1:8" ht="15" thickBot="1" x14ac:dyDescent="0.35">
      <c r="A17" s="4">
        <v>45409</v>
      </c>
      <c r="B17" s="4">
        <v>44920</v>
      </c>
      <c r="C17" s="5">
        <f t="shared" ca="1" si="0"/>
        <v>45774</v>
      </c>
      <c r="D17" s="2" t="str">
        <f t="shared" ca="1" si="1"/>
        <v>2 years</v>
      </c>
      <c r="E17" s="2">
        <f t="shared" si="2"/>
        <v>489</v>
      </c>
      <c r="F17" s="7">
        <f t="shared" si="3"/>
        <v>45412</v>
      </c>
      <c r="G17" s="7">
        <f t="shared" si="4"/>
        <v>45443</v>
      </c>
      <c r="H17" s="20">
        <f t="shared" ca="1" si="5"/>
        <v>45774.617114120367</v>
      </c>
    </row>
    <row r="18" spans="1:8" ht="15" thickBot="1" x14ac:dyDescent="0.35">
      <c r="A18" s="4">
        <v>45410</v>
      </c>
      <c r="B18" s="4">
        <v>45374</v>
      </c>
      <c r="C18" s="5">
        <f t="shared" ca="1" si="0"/>
        <v>45774</v>
      </c>
      <c r="D18" s="2" t="str">
        <f t="shared" ca="1" si="1"/>
        <v>1 years</v>
      </c>
      <c r="E18" s="2">
        <f t="shared" si="2"/>
        <v>36</v>
      </c>
      <c r="F18" s="7">
        <f t="shared" si="3"/>
        <v>45412</v>
      </c>
      <c r="G18" s="7">
        <f t="shared" si="4"/>
        <v>45443</v>
      </c>
      <c r="H18" s="20">
        <f t="shared" ca="1" si="5"/>
        <v>45774.617114120367</v>
      </c>
    </row>
    <row r="19" spans="1:8" ht="15" thickBot="1" x14ac:dyDescent="0.35">
      <c r="A19" s="4">
        <v>45410</v>
      </c>
      <c r="B19" s="4">
        <v>44781</v>
      </c>
      <c r="C19" s="5">
        <f t="shared" ca="1" si="0"/>
        <v>45774</v>
      </c>
      <c r="D19" s="2" t="str">
        <f t="shared" ca="1" si="1"/>
        <v>2 years</v>
      </c>
      <c r="E19" s="2">
        <f t="shared" si="2"/>
        <v>629</v>
      </c>
      <c r="F19" s="7">
        <f t="shared" si="3"/>
        <v>45412</v>
      </c>
      <c r="G19" s="7">
        <f t="shared" si="4"/>
        <v>45443</v>
      </c>
      <c r="H19" s="20">
        <f t="shared" ca="1" si="5"/>
        <v>45774.617114120367</v>
      </c>
    </row>
    <row r="20" spans="1:8" ht="15" thickBot="1" x14ac:dyDescent="0.35">
      <c r="A20" s="4">
        <v>45410</v>
      </c>
      <c r="B20" s="4">
        <v>45327</v>
      </c>
      <c r="C20" s="5">
        <f t="shared" ca="1" si="0"/>
        <v>45774</v>
      </c>
      <c r="D20" s="2" t="str">
        <f t="shared" ca="1" si="1"/>
        <v>1 years</v>
      </c>
      <c r="E20" s="2">
        <f t="shared" si="2"/>
        <v>83</v>
      </c>
      <c r="F20" s="7">
        <f t="shared" si="3"/>
        <v>45412</v>
      </c>
      <c r="G20" s="7">
        <f t="shared" si="4"/>
        <v>45443</v>
      </c>
      <c r="H20" s="20">
        <f t="shared" ca="1" si="5"/>
        <v>45774.617114120367</v>
      </c>
    </row>
    <row r="21" spans="1:8" ht="15" thickBot="1" x14ac:dyDescent="0.35">
      <c r="A21" s="4">
        <v>45410</v>
      </c>
      <c r="B21" s="4">
        <v>45224</v>
      </c>
      <c r="C21" s="5">
        <f t="shared" ca="1" si="0"/>
        <v>45774</v>
      </c>
      <c r="D21" s="2" t="str">
        <f t="shared" ca="1" si="1"/>
        <v>1 years</v>
      </c>
      <c r="E21" s="2">
        <f t="shared" si="2"/>
        <v>186</v>
      </c>
      <c r="F21" s="7">
        <f t="shared" si="3"/>
        <v>45412</v>
      </c>
      <c r="G21" s="7">
        <f t="shared" si="4"/>
        <v>45443</v>
      </c>
      <c r="H21" s="20">
        <f t="shared" ca="1" si="5"/>
        <v>45774.617114120367</v>
      </c>
    </row>
    <row r="22" spans="1:8" ht="15" thickBot="1" x14ac:dyDescent="0.35">
      <c r="A22" s="4">
        <v>45412</v>
      </c>
      <c r="B22" s="4">
        <v>45167</v>
      </c>
      <c r="C22" s="5">
        <f t="shared" ca="1" si="0"/>
        <v>45774</v>
      </c>
      <c r="D22" s="2" t="str">
        <f t="shared" ca="1" si="1"/>
        <v>1 years</v>
      </c>
      <c r="E22" s="2">
        <f t="shared" si="2"/>
        <v>245</v>
      </c>
      <c r="F22" s="7">
        <f t="shared" si="3"/>
        <v>45412</v>
      </c>
      <c r="G22" s="7">
        <f t="shared" si="4"/>
        <v>45443</v>
      </c>
      <c r="H22" s="20">
        <f t="shared" ca="1" si="5"/>
        <v>45774.617114120367</v>
      </c>
    </row>
    <row r="23" spans="1:8" ht="15" thickBot="1" x14ac:dyDescent="0.35">
      <c r="A23" s="4">
        <v>45413</v>
      </c>
      <c r="B23" s="4">
        <v>44409</v>
      </c>
      <c r="C23" s="5">
        <f t="shared" ca="1" si="0"/>
        <v>45774</v>
      </c>
      <c r="D23" s="2" t="str">
        <f t="shared" ca="1" si="1"/>
        <v>3 years</v>
      </c>
      <c r="E23" s="2">
        <f t="shared" si="2"/>
        <v>1004</v>
      </c>
      <c r="F23" s="7">
        <f t="shared" si="3"/>
        <v>45443</v>
      </c>
      <c r="G23" s="7">
        <f t="shared" si="4"/>
        <v>45473</v>
      </c>
      <c r="H23" s="20">
        <f t="shared" ca="1" si="5"/>
        <v>45774.617114120367</v>
      </c>
    </row>
    <row r="24" spans="1:8" ht="15" thickBot="1" x14ac:dyDescent="0.35">
      <c r="A24" s="4">
        <v>45415</v>
      </c>
      <c r="B24" s="4">
        <v>44468</v>
      </c>
      <c r="C24" s="5">
        <f t="shared" ca="1" si="0"/>
        <v>45774</v>
      </c>
      <c r="D24" s="2" t="str">
        <f t="shared" ca="1" si="1"/>
        <v>3 years</v>
      </c>
      <c r="E24" s="2">
        <f t="shared" si="2"/>
        <v>947</v>
      </c>
      <c r="F24" s="7">
        <f t="shared" si="3"/>
        <v>45443</v>
      </c>
      <c r="G24" s="7">
        <f t="shared" si="4"/>
        <v>45473</v>
      </c>
      <c r="H24" s="20">
        <f t="shared" ca="1" si="5"/>
        <v>45774.617114120367</v>
      </c>
    </row>
    <row r="25" spans="1:8" ht="15" thickBot="1" x14ac:dyDescent="0.35">
      <c r="A25" s="4">
        <v>45416</v>
      </c>
      <c r="B25" s="4">
        <v>44716</v>
      </c>
      <c r="C25" s="5">
        <f t="shared" ca="1" si="0"/>
        <v>45774</v>
      </c>
      <c r="D25" s="2" t="str">
        <f t="shared" ca="1" si="1"/>
        <v>2 years</v>
      </c>
      <c r="E25" s="2">
        <f t="shared" si="2"/>
        <v>700</v>
      </c>
      <c r="F25" s="7">
        <f t="shared" si="3"/>
        <v>45443</v>
      </c>
      <c r="G25" s="7">
        <f t="shared" si="4"/>
        <v>45473</v>
      </c>
      <c r="H25" s="20">
        <f t="shared" ca="1" si="5"/>
        <v>45774.617114120367</v>
      </c>
    </row>
    <row r="26" spans="1:8" ht="15" thickBot="1" x14ac:dyDescent="0.35">
      <c r="A26" s="4">
        <v>45422</v>
      </c>
      <c r="B26" s="4">
        <v>44525</v>
      </c>
      <c r="C26" s="5">
        <f t="shared" ca="1" si="0"/>
        <v>45774</v>
      </c>
      <c r="D26" s="2" t="str">
        <f t="shared" ca="1" si="1"/>
        <v>3 years</v>
      </c>
      <c r="E26" s="2">
        <f t="shared" si="2"/>
        <v>897</v>
      </c>
      <c r="F26" s="7">
        <f t="shared" si="3"/>
        <v>45443</v>
      </c>
      <c r="G26" s="7">
        <f t="shared" si="4"/>
        <v>45473</v>
      </c>
      <c r="H26" s="20">
        <f t="shared" ca="1" si="5"/>
        <v>45774.617114120367</v>
      </c>
    </row>
    <row r="27" spans="1:8" ht="15" thickBot="1" x14ac:dyDescent="0.35">
      <c r="A27" s="4">
        <v>45424</v>
      </c>
      <c r="B27" s="4">
        <v>45168</v>
      </c>
      <c r="C27" s="5">
        <f t="shared" ca="1" si="0"/>
        <v>45774</v>
      </c>
      <c r="D27" s="2" t="str">
        <f t="shared" ca="1" si="1"/>
        <v>1 years</v>
      </c>
      <c r="E27" s="2">
        <f t="shared" si="2"/>
        <v>256</v>
      </c>
      <c r="F27" s="7">
        <f t="shared" si="3"/>
        <v>45443</v>
      </c>
      <c r="G27" s="7">
        <f t="shared" si="4"/>
        <v>45473</v>
      </c>
      <c r="H27" s="20">
        <f t="shared" ca="1" si="5"/>
        <v>45774.617114120367</v>
      </c>
    </row>
    <row r="28" spans="1:8" ht="15" thickBot="1" x14ac:dyDescent="0.35">
      <c r="A28" s="4">
        <v>45424</v>
      </c>
      <c r="B28" s="4">
        <v>45012</v>
      </c>
      <c r="C28" s="5">
        <f t="shared" ca="1" si="0"/>
        <v>45774</v>
      </c>
      <c r="D28" s="2" t="str">
        <f t="shared" ca="1" si="1"/>
        <v>2 years</v>
      </c>
      <c r="E28" s="2">
        <f t="shared" si="2"/>
        <v>412</v>
      </c>
      <c r="F28" s="7">
        <f t="shared" si="3"/>
        <v>45443</v>
      </c>
      <c r="G28" s="7">
        <f t="shared" si="4"/>
        <v>45473</v>
      </c>
      <c r="H28" s="20">
        <f t="shared" ca="1" si="5"/>
        <v>45774.617114120367</v>
      </c>
    </row>
    <row r="29" spans="1:8" ht="15" thickBot="1" x14ac:dyDescent="0.35">
      <c r="A29" s="4">
        <v>45424</v>
      </c>
      <c r="B29" s="4">
        <v>44919</v>
      </c>
      <c r="C29" s="5">
        <f t="shared" ca="1" si="0"/>
        <v>45774</v>
      </c>
      <c r="D29" s="2" t="str">
        <f t="shared" ca="1" si="1"/>
        <v>2 years</v>
      </c>
      <c r="E29" s="2">
        <f t="shared" si="2"/>
        <v>505</v>
      </c>
      <c r="F29" s="7">
        <f t="shared" si="3"/>
        <v>45443</v>
      </c>
      <c r="G29" s="7">
        <f t="shared" si="4"/>
        <v>45473</v>
      </c>
      <c r="H29" s="20">
        <f t="shared" ca="1" si="5"/>
        <v>45774.617114120367</v>
      </c>
    </row>
    <row r="30" spans="1:8" ht="15" thickBot="1" x14ac:dyDescent="0.35">
      <c r="A30" s="4">
        <v>45425</v>
      </c>
      <c r="B30" s="4">
        <v>45214</v>
      </c>
      <c r="C30" s="5">
        <f t="shared" ca="1" si="0"/>
        <v>45774</v>
      </c>
      <c r="D30" s="2" t="str">
        <f t="shared" ca="1" si="1"/>
        <v>1 years</v>
      </c>
      <c r="E30" s="2">
        <f t="shared" si="2"/>
        <v>211</v>
      </c>
      <c r="F30" s="7">
        <f t="shared" si="3"/>
        <v>45443</v>
      </c>
      <c r="G30" s="7">
        <f t="shared" si="4"/>
        <v>45473</v>
      </c>
      <c r="H30" s="20">
        <f t="shared" ca="1" si="5"/>
        <v>45774.617114120367</v>
      </c>
    </row>
    <row r="31" spans="1:8" ht="15" thickBot="1" x14ac:dyDescent="0.35">
      <c r="A31" s="4">
        <v>45427</v>
      </c>
      <c r="B31" s="4">
        <v>44867</v>
      </c>
      <c r="C31" s="5">
        <f t="shared" ca="1" si="0"/>
        <v>45774</v>
      </c>
      <c r="D31" s="2" t="str">
        <f t="shared" ca="1" si="1"/>
        <v>2 years</v>
      </c>
      <c r="E31" s="2">
        <f t="shared" si="2"/>
        <v>560</v>
      </c>
      <c r="F31" s="7">
        <f t="shared" si="3"/>
        <v>45443</v>
      </c>
      <c r="G31" s="7">
        <f t="shared" si="4"/>
        <v>45473</v>
      </c>
      <c r="H31" s="20">
        <f t="shared" ca="1" si="5"/>
        <v>45774.617114120367</v>
      </c>
    </row>
    <row r="32" spans="1:8" ht="15" thickBot="1" x14ac:dyDescent="0.35">
      <c r="A32" s="4">
        <v>45427</v>
      </c>
      <c r="B32" s="4">
        <v>44412</v>
      </c>
      <c r="C32" s="5">
        <f t="shared" ca="1" si="0"/>
        <v>45774</v>
      </c>
      <c r="D32" s="2" t="str">
        <f t="shared" ca="1" si="1"/>
        <v>3 years</v>
      </c>
      <c r="E32" s="2">
        <f t="shared" si="2"/>
        <v>1015</v>
      </c>
      <c r="F32" s="7">
        <f t="shared" si="3"/>
        <v>45443</v>
      </c>
      <c r="G32" s="7">
        <f t="shared" si="4"/>
        <v>45473</v>
      </c>
      <c r="H32" s="20">
        <f t="shared" ca="1" si="5"/>
        <v>45774.617114120367</v>
      </c>
    </row>
    <row r="33" spans="1:8" ht="15" thickBot="1" x14ac:dyDescent="0.35">
      <c r="A33" s="4">
        <v>45428</v>
      </c>
      <c r="B33" s="4">
        <v>44823</v>
      </c>
      <c r="C33" s="5">
        <f t="shared" ca="1" si="0"/>
        <v>45774</v>
      </c>
      <c r="D33" s="2" t="str">
        <f t="shared" ca="1" si="1"/>
        <v>2 years</v>
      </c>
      <c r="E33" s="2">
        <f t="shared" si="2"/>
        <v>605</v>
      </c>
      <c r="F33" s="7">
        <f t="shared" si="3"/>
        <v>45443</v>
      </c>
      <c r="G33" s="7">
        <f t="shared" si="4"/>
        <v>45473</v>
      </c>
      <c r="H33" s="20">
        <f t="shared" ca="1" si="5"/>
        <v>45774.617114120367</v>
      </c>
    </row>
    <row r="34" spans="1:8" ht="15" thickBot="1" x14ac:dyDescent="0.35">
      <c r="A34" s="4">
        <v>45430</v>
      </c>
      <c r="B34" s="4">
        <v>45068</v>
      </c>
      <c r="C34" s="5">
        <f t="shared" ca="1" si="0"/>
        <v>45774</v>
      </c>
      <c r="D34" s="2" t="str">
        <f t="shared" ca="1" si="1"/>
        <v>1 years</v>
      </c>
      <c r="E34" s="2">
        <f t="shared" si="2"/>
        <v>362</v>
      </c>
      <c r="F34" s="7">
        <f t="shared" si="3"/>
        <v>45443</v>
      </c>
      <c r="G34" s="7">
        <f t="shared" si="4"/>
        <v>45473</v>
      </c>
      <c r="H34" s="20">
        <f t="shared" ca="1" si="5"/>
        <v>45774.617114120367</v>
      </c>
    </row>
    <row r="35" spans="1:8" ht="15" thickBot="1" x14ac:dyDescent="0.35">
      <c r="A35" s="4">
        <v>45432</v>
      </c>
      <c r="B35" s="4">
        <v>44578</v>
      </c>
      <c r="C35" s="5">
        <f t="shared" ca="1" si="0"/>
        <v>45774</v>
      </c>
      <c r="D35" s="2" t="str">
        <f t="shared" ca="1" si="1"/>
        <v>3 years</v>
      </c>
      <c r="E35" s="2">
        <f t="shared" si="2"/>
        <v>854</v>
      </c>
      <c r="F35" s="7">
        <f t="shared" si="3"/>
        <v>45443</v>
      </c>
      <c r="G35" s="7">
        <f t="shared" si="4"/>
        <v>45473</v>
      </c>
      <c r="H35" s="20">
        <f t="shared" ca="1" si="5"/>
        <v>45774.617114120367</v>
      </c>
    </row>
    <row r="36" spans="1:8" ht="15" thickBot="1" x14ac:dyDescent="0.35">
      <c r="A36" s="4">
        <v>45434</v>
      </c>
      <c r="B36" s="4">
        <v>44824</v>
      </c>
      <c r="C36" s="5">
        <f t="shared" ca="1" si="0"/>
        <v>45774</v>
      </c>
      <c r="D36" s="2" t="str">
        <f t="shared" ca="1" si="1"/>
        <v>2 years</v>
      </c>
      <c r="E36" s="2">
        <f t="shared" si="2"/>
        <v>610</v>
      </c>
      <c r="F36" s="7">
        <f t="shared" si="3"/>
        <v>45443</v>
      </c>
      <c r="G36" s="7">
        <f t="shared" si="4"/>
        <v>45473</v>
      </c>
      <c r="H36" s="20">
        <f t="shared" ca="1" si="5"/>
        <v>45774.617114120367</v>
      </c>
    </row>
    <row r="37" spans="1:8" ht="15" thickBot="1" x14ac:dyDescent="0.35">
      <c r="A37" s="4">
        <v>45435</v>
      </c>
      <c r="B37" s="4">
        <v>45046</v>
      </c>
      <c r="C37" s="5">
        <f t="shared" ca="1" si="0"/>
        <v>45774</v>
      </c>
      <c r="D37" s="2" t="str">
        <f t="shared" ca="1" si="1"/>
        <v>1 years</v>
      </c>
      <c r="E37" s="2">
        <f t="shared" si="2"/>
        <v>389</v>
      </c>
      <c r="F37" s="7">
        <f t="shared" si="3"/>
        <v>45443</v>
      </c>
      <c r="G37" s="7">
        <f t="shared" si="4"/>
        <v>45473</v>
      </c>
      <c r="H37" s="20">
        <f t="shared" ca="1" si="5"/>
        <v>45774.617114120367</v>
      </c>
    </row>
    <row r="38" spans="1:8" ht="15" thickBot="1" x14ac:dyDescent="0.35">
      <c r="A38" s="4">
        <v>45438</v>
      </c>
      <c r="B38" s="4">
        <v>45292</v>
      </c>
      <c r="C38" s="5">
        <f t="shared" ca="1" si="0"/>
        <v>45774</v>
      </c>
      <c r="D38" s="2" t="str">
        <f t="shared" ca="1" si="1"/>
        <v>1 years</v>
      </c>
      <c r="E38" s="2">
        <f t="shared" si="2"/>
        <v>146</v>
      </c>
      <c r="F38" s="7">
        <f t="shared" si="3"/>
        <v>45443</v>
      </c>
      <c r="G38" s="7">
        <f t="shared" si="4"/>
        <v>45473</v>
      </c>
      <c r="H38" s="20">
        <f t="shared" ca="1" si="5"/>
        <v>45774.617114120367</v>
      </c>
    </row>
    <row r="39" spans="1:8" ht="15" thickBot="1" x14ac:dyDescent="0.35">
      <c r="A39" s="4">
        <v>45440</v>
      </c>
      <c r="B39" s="4">
        <v>44407</v>
      </c>
      <c r="C39" s="5">
        <f t="shared" ca="1" si="0"/>
        <v>45774</v>
      </c>
      <c r="D39" s="2" t="str">
        <f t="shared" ca="1" si="1"/>
        <v>3 years</v>
      </c>
      <c r="E39" s="2">
        <f t="shared" si="2"/>
        <v>1033</v>
      </c>
      <c r="F39" s="7">
        <f t="shared" si="3"/>
        <v>45443</v>
      </c>
      <c r="G39" s="7">
        <f t="shared" si="4"/>
        <v>45473</v>
      </c>
      <c r="H39" s="20">
        <f t="shared" ca="1" si="5"/>
        <v>45774.617114120367</v>
      </c>
    </row>
    <row r="40" spans="1:8" ht="15" thickBot="1" x14ac:dyDescent="0.35">
      <c r="A40" s="4">
        <v>45441</v>
      </c>
      <c r="B40" s="4">
        <v>45120</v>
      </c>
      <c r="C40" s="5">
        <f t="shared" ca="1" si="0"/>
        <v>45774</v>
      </c>
      <c r="D40" s="2" t="str">
        <f t="shared" ca="1" si="1"/>
        <v>1 years</v>
      </c>
      <c r="E40" s="2">
        <f t="shared" si="2"/>
        <v>321</v>
      </c>
      <c r="F40" s="7">
        <f t="shared" si="3"/>
        <v>45443</v>
      </c>
      <c r="G40" s="7">
        <f t="shared" si="4"/>
        <v>45473</v>
      </c>
      <c r="H40" s="20">
        <f t="shared" ca="1" si="5"/>
        <v>45774.617114120367</v>
      </c>
    </row>
    <row r="41" spans="1:8" ht="15" thickBot="1" x14ac:dyDescent="0.35">
      <c r="A41" s="4">
        <v>45443</v>
      </c>
      <c r="B41" s="4">
        <v>44917</v>
      </c>
      <c r="C41" s="5">
        <f t="shared" ca="1" si="0"/>
        <v>45774</v>
      </c>
      <c r="D41" s="2" t="str">
        <f t="shared" ca="1" si="1"/>
        <v>2 years</v>
      </c>
      <c r="E41" s="2">
        <f t="shared" si="2"/>
        <v>526</v>
      </c>
      <c r="F41" s="7">
        <f t="shared" si="3"/>
        <v>45443</v>
      </c>
      <c r="G41" s="7">
        <f t="shared" si="4"/>
        <v>45473</v>
      </c>
      <c r="H41" s="20">
        <f t="shared" ca="1" si="5"/>
        <v>45774.617114120367</v>
      </c>
    </row>
    <row r="42" spans="1:8" ht="15" thickBot="1" x14ac:dyDescent="0.35">
      <c r="A42" s="4">
        <v>45444</v>
      </c>
      <c r="B42" s="4">
        <v>45390</v>
      </c>
      <c r="C42" s="5">
        <f t="shared" ca="1" si="0"/>
        <v>45774</v>
      </c>
      <c r="D42" s="2" t="str">
        <f t="shared" ca="1" si="1"/>
        <v>1 years</v>
      </c>
      <c r="E42" s="2">
        <f t="shared" si="2"/>
        <v>54</v>
      </c>
      <c r="F42" s="7">
        <f t="shared" si="3"/>
        <v>45473</v>
      </c>
      <c r="G42" s="7">
        <f t="shared" si="4"/>
        <v>45504</v>
      </c>
      <c r="H42" s="20">
        <f t="shared" ca="1" si="5"/>
        <v>45774.617114120367</v>
      </c>
    </row>
    <row r="43" spans="1:8" ht="15" thickBot="1" x14ac:dyDescent="0.35">
      <c r="A43" s="4">
        <v>45444</v>
      </c>
      <c r="B43" s="4">
        <v>45141</v>
      </c>
      <c r="C43" s="5">
        <f t="shared" ca="1" si="0"/>
        <v>45774</v>
      </c>
      <c r="D43" s="2" t="str">
        <f t="shared" ca="1" si="1"/>
        <v>1 years</v>
      </c>
      <c r="E43" s="2">
        <f t="shared" si="2"/>
        <v>303</v>
      </c>
      <c r="F43" s="7">
        <f t="shared" si="3"/>
        <v>45473</v>
      </c>
      <c r="G43" s="7">
        <f t="shared" si="4"/>
        <v>45504</v>
      </c>
      <c r="H43" s="20">
        <f t="shared" ca="1" si="5"/>
        <v>45774.617114120367</v>
      </c>
    </row>
    <row r="44" spans="1:8" ht="15" thickBot="1" x14ac:dyDescent="0.35">
      <c r="A44" s="4">
        <v>45446</v>
      </c>
      <c r="B44" s="4">
        <v>44587</v>
      </c>
      <c r="C44" s="5">
        <f t="shared" ca="1" si="0"/>
        <v>45774</v>
      </c>
      <c r="D44" s="2" t="str">
        <f t="shared" ca="1" si="1"/>
        <v>3 years</v>
      </c>
      <c r="E44" s="2">
        <f t="shared" si="2"/>
        <v>859</v>
      </c>
      <c r="F44" s="7">
        <f t="shared" si="3"/>
        <v>45473</v>
      </c>
      <c r="G44" s="7">
        <f t="shared" si="4"/>
        <v>45504</v>
      </c>
      <c r="H44" s="20">
        <f t="shared" ca="1" si="5"/>
        <v>45774.617114120367</v>
      </c>
    </row>
    <row r="45" spans="1:8" ht="15" thickBot="1" x14ac:dyDescent="0.35">
      <c r="A45" s="4">
        <v>45449</v>
      </c>
      <c r="B45" s="4">
        <v>44707</v>
      </c>
      <c r="C45" s="5">
        <f t="shared" ca="1" si="0"/>
        <v>45774</v>
      </c>
      <c r="D45" s="2" t="str">
        <f t="shared" ca="1" si="1"/>
        <v>2 years</v>
      </c>
      <c r="E45" s="2">
        <f t="shared" si="2"/>
        <v>742</v>
      </c>
      <c r="F45" s="7">
        <f t="shared" si="3"/>
        <v>45473</v>
      </c>
      <c r="G45" s="7">
        <f t="shared" si="4"/>
        <v>45504</v>
      </c>
      <c r="H45" s="20">
        <f t="shared" ca="1" si="5"/>
        <v>45774.617114120367</v>
      </c>
    </row>
    <row r="46" spans="1:8" ht="15" thickBot="1" x14ac:dyDescent="0.35">
      <c r="A46" s="4">
        <v>45449</v>
      </c>
      <c r="B46" s="4">
        <v>44582</v>
      </c>
      <c r="C46" s="5">
        <f t="shared" ca="1" si="0"/>
        <v>45774</v>
      </c>
      <c r="D46" s="2" t="str">
        <f t="shared" ca="1" si="1"/>
        <v>3 years</v>
      </c>
      <c r="E46" s="2">
        <f t="shared" si="2"/>
        <v>867</v>
      </c>
      <c r="F46" s="7">
        <f t="shared" si="3"/>
        <v>45473</v>
      </c>
      <c r="G46" s="7">
        <f t="shared" si="4"/>
        <v>45504</v>
      </c>
      <c r="H46" s="20">
        <f t="shared" ca="1" si="5"/>
        <v>45774.617114120367</v>
      </c>
    </row>
    <row r="47" spans="1:8" ht="15" thickBot="1" x14ac:dyDescent="0.35">
      <c r="A47" s="4">
        <v>45450</v>
      </c>
      <c r="B47" s="4">
        <v>44645</v>
      </c>
      <c r="C47" s="5">
        <f t="shared" ca="1" si="0"/>
        <v>45774</v>
      </c>
      <c r="D47" s="2" t="str">
        <f t="shared" ca="1" si="1"/>
        <v>3 years</v>
      </c>
      <c r="E47" s="2">
        <f t="shared" si="2"/>
        <v>805</v>
      </c>
      <c r="F47" s="7">
        <f t="shared" si="3"/>
        <v>45473</v>
      </c>
      <c r="G47" s="7">
        <f t="shared" si="4"/>
        <v>45504</v>
      </c>
      <c r="H47" s="20">
        <f t="shared" ca="1" si="5"/>
        <v>45774.617114120367</v>
      </c>
    </row>
    <row r="48" spans="1:8" ht="15" thickBot="1" x14ac:dyDescent="0.35">
      <c r="A48" s="4">
        <v>45452</v>
      </c>
      <c r="B48" s="4">
        <v>44435</v>
      </c>
      <c r="C48" s="5">
        <f t="shared" ca="1" si="0"/>
        <v>45774</v>
      </c>
      <c r="D48" s="2" t="str">
        <f t="shared" ca="1" si="1"/>
        <v>3 years</v>
      </c>
      <c r="E48" s="2">
        <f t="shared" si="2"/>
        <v>1017</v>
      </c>
      <c r="F48" s="7">
        <f t="shared" si="3"/>
        <v>45473</v>
      </c>
      <c r="G48" s="7">
        <f t="shared" si="4"/>
        <v>45504</v>
      </c>
      <c r="H48" s="20">
        <f t="shared" ca="1" si="5"/>
        <v>45774.617114120367</v>
      </c>
    </row>
    <row r="49" spans="1:8" ht="15" thickBot="1" x14ac:dyDescent="0.35">
      <c r="A49" s="4">
        <v>45456</v>
      </c>
      <c r="B49" s="4">
        <v>44579</v>
      </c>
      <c r="C49" s="5">
        <f t="shared" ca="1" si="0"/>
        <v>45774</v>
      </c>
      <c r="D49" s="2" t="str">
        <f t="shared" ca="1" si="1"/>
        <v>3 years</v>
      </c>
      <c r="E49" s="2">
        <f t="shared" si="2"/>
        <v>877</v>
      </c>
      <c r="F49" s="7">
        <f t="shared" si="3"/>
        <v>45473</v>
      </c>
      <c r="G49" s="7">
        <f t="shared" si="4"/>
        <v>45504</v>
      </c>
      <c r="H49" s="20">
        <f t="shared" ca="1" si="5"/>
        <v>45774.617114120367</v>
      </c>
    </row>
    <row r="50" spans="1:8" ht="15" thickBot="1" x14ac:dyDescent="0.35">
      <c r="A50" s="4">
        <v>45459</v>
      </c>
      <c r="B50" s="4">
        <v>44471</v>
      </c>
      <c r="C50" s="5">
        <f t="shared" ca="1" si="0"/>
        <v>45774</v>
      </c>
      <c r="D50" s="2" t="str">
        <f t="shared" ca="1" si="1"/>
        <v>3 years</v>
      </c>
      <c r="E50" s="2">
        <f t="shared" si="2"/>
        <v>988</v>
      </c>
      <c r="F50" s="7">
        <f t="shared" si="3"/>
        <v>45473</v>
      </c>
      <c r="G50" s="7">
        <f t="shared" si="4"/>
        <v>45504</v>
      </c>
      <c r="H50" s="20">
        <f t="shared" ca="1" si="5"/>
        <v>45774.617114120367</v>
      </c>
    </row>
    <row r="51" spans="1:8" ht="15" thickBot="1" x14ac:dyDescent="0.35">
      <c r="A51" s="4">
        <v>45459</v>
      </c>
      <c r="B51" s="4">
        <v>44974</v>
      </c>
      <c r="C51" s="5">
        <f t="shared" ca="1" si="0"/>
        <v>45774</v>
      </c>
      <c r="D51" s="2" t="str">
        <f t="shared" ca="1" si="1"/>
        <v>2 years</v>
      </c>
      <c r="E51" s="2">
        <f t="shared" si="2"/>
        <v>485</v>
      </c>
      <c r="F51" s="7">
        <f t="shared" si="3"/>
        <v>45473</v>
      </c>
      <c r="G51" s="7">
        <f t="shared" si="4"/>
        <v>45504</v>
      </c>
      <c r="H51" s="20">
        <f t="shared" ca="1" si="5"/>
        <v>45774.617114120367</v>
      </c>
    </row>
    <row r="52" spans="1:8" ht="15" thickBot="1" x14ac:dyDescent="0.35">
      <c r="A52" s="4">
        <v>45459</v>
      </c>
      <c r="B52" s="4">
        <v>45278</v>
      </c>
      <c r="C52" s="5">
        <f t="shared" ca="1" si="0"/>
        <v>45774</v>
      </c>
      <c r="D52" s="2" t="str">
        <f t="shared" ca="1" si="1"/>
        <v>1 years</v>
      </c>
      <c r="E52" s="2">
        <f t="shared" si="2"/>
        <v>181</v>
      </c>
      <c r="F52" s="7">
        <f t="shared" si="3"/>
        <v>45473</v>
      </c>
      <c r="G52" s="7">
        <f t="shared" si="4"/>
        <v>45504</v>
      </c>
      <c r="H52" s="20">
        <f t="shared" ca="1" si="5"/>
        <v>45774.617114120367</v>
      </c>
    </row>
    <row r="53" spans="1:8" ht="15" thickBot="1" x14ac:dyDescent="0.35">
      <c r="A53" s="4">
        <v>45460</v>
      </c>
      <c r="B53" s="4">
        <v>45190</v>
      </c>
      <c r="C53" s="5">
        <f t="shared" ca="1" si="0"/>
        <v>45774</v>
      </c>
      <c r="D53" s="2" t="str">
        <f t="shared" ca="1" si="1"/>
        <v>1 years</v>
      </c>
      <c r="E53" s="2">
        <f t="shared" si="2"/>
        <v>270</v>
      </c>
      <c r="F53" s="7">
        <f t="shared" si="3"/>
        <v>45473</v>
      </c>
      <c r="G53" s="7">
        <f t="shared" si="4"/>
        <v>45504</v>
      </c>
      <c r="H53" s="20">
        <f t="shared" ca="1" si="5"/>
        <v>45774.617114120367</v>
      </c>
    </row>
    <row r="54" spans="1:8" ht="15" thickBot="1" x14ac:dyDescent="0.35">
      <c r="A54" s="4">
        <v>45460</v>
      </c>
      <c r="B54" s="4">
        <v>45253</v>
      </c>
      <c r="C54" s="5">
        <f t="shared" ca="1" si="0"/>
        <v>45774</v>
      </c>
      <c r="D54" s="2" t="str">
        <f t="shared" ca="1" si="1"/>
        <v>1 years</v>
      </c>
      <c r="E54" s="2">
        <f t="shared" si="2"/>
        <v>207</v>
      </c>
      <c r="F54" s="7">
        <f t="shared" si="3"/>
        <v>45473</v>
      </c>
      <c r="G54" s="7">
        <f t="shared" si="4"/>
        <v>45504</v>
      </c>
      <c r="H54" s="20">
        <f t="shared" ca="1" si="5"/>
        <v>45774.617114120367</v>
      </c>
    </row>
    <row r="55" spans="1:8" ht="15" thickBot="1" x14ac:dyDescent="0.35">
      <c r="A55" s="4">
        <v>45468</v>
      </c>
      <c r="B55" s="4">
        <v>45281</v>
      </c>
      <c r="C55" s="5">
        <f t="shared" ca="1" si="0"/>
        <v>45774</v>
      </c>
      <c r="D55" s="2" t="str">
        <f t="shared" ca="1" si="1"/>
        <v>1 years</v>
      </c>
      <c r="E55" s="2">
        <f t="shared" si="2"/>
        <v>187</v>
      </c>
      <c r="F55" s="7">
        <f t="shared" si="3"/>
        <v>45473</v>
      </c>
      <c r="G55" s="7">
        <f t="shared" si="4"/>
        <v>45504</v>
      </c>
      <c r="H55" s="20">
        <f t="shared" ca="1" si="5"/>
        <v>45774.617114120367</v>
      </c>
    </row>
    <row r="56" spans="1:8" ht="15" thickBot="1" x14ac:dyDescent="0.35">
      <c r="A56" s="4">
        <v>45469</v>
      </c>
      <c r="B56" s="4">
        <v>45352</v>
      </c>
      <c r="C56" s="5">
        <f t="shared" ca="1" si="0"/>
        <v>45774</v>
      </c>
      <c r="D56" s="2" t="str">
        <f t="shared" ca="1" si="1"/>
        <v>1 years</v>
      </c>
      <c r="E56" s="2">
        <f t="shared" si="2"/>
        <v>117</v>
      </c>
      <c r="F56" s="7">
        <f t="shared" si="3"/>
        <v>45473</v>
      </c>
      <c r="G56" s="7">
        <f t="shared" si="4"/>
        <v>45504</v>
      </c>
      <c r="H56" s="20">
        <f t="shared" ca="1" si="5"/>
        <v>45774.617114120367</v>
      </c>
    </row>
    <row r="57" spans="1:8" ht="15" thickBot="1" x14ac:dyDescent="0.35">
      <c r="A57" s="4">
        <v>45469</v>
      </c>
      <c r="B57" s="4">
        <v>44438</v>
      </c>
      <c r="C57" s="5">
        <f t="shared" ca="1" si="0"/>
        <v>45774</v>
      </c>
      <c r="D57" s="2" t="str">
        <f t="shared" ca="1" si="1"/>
        <v>3 years</v>
      </c>
      <c r="E57" s="2">
        <f t="shared" si="2"/>
        <v>1031</v>
      </c>
      <c r="F57" s="7">
        <f t="shared" si="3"/>
        <v>45473</v>
      </c>
      <c r="G57" s="7">
        <f t="shared" si="4"/>
        <v>45504</v>
      </c>
      <c r="H57" s="20">
        <f t="shared" ca="1" si="5"/>
        <v>45774.617114120367</v>
      </c>
    </row>
    <row r="58" spans="1:8" ht="15" thickBot="1" x14ac:dyDescent="0.35">
      <c r="A58" s="4">
        <v>45471</v>
      </c>
      <c r="B58" s="4">
        <v>45102</v>
      </c>
      <c r="C58" s="5">
        <f t="shared" ca="1" si="0"/>
        <v>45774</v>
      </c>
      <c r="D58" s="2" t="str">
        <f t="shared" ca="1" si="1"/>
        <v>1 years</v>
      </c>
      <c r="E58" s="2">
        <f t="shared" si="2"/>
        <v>369</v>
      </c>
      <c r="F58" s="7">
        <f t="shared" si="3"/>
        <v>45473</v>
      </c>
      <c r="G58" s="7">
        <f t="shared" si="4"/>
        <v>45504</v>
      </c>
      <c r="H58" s="20">
        <f t="shared" ca="1" si="5"/>
        <v>45774.617114120367</v>
      </c>
    </row>
    <row r="59" spans="1:8" ht="15" thickBot="1" x14ac:dyDescent="0.35">
      <c r="A59" s="4">
        <v>45471</v>
      </c>
      <c r="B59" s="4">
        <v>44993</v>
      </c>
      <c r="C59" s="5">
        <f t="shared" ca="1" si="0"/>
        <v>45774</v>
      </c>
      <c r="D59" s="2" t="str">
        <f t="shared" ca="1" si="1"/>
        <v>2 years</v>
      </c>
      <c r="E59" s="2">
        <f t="shared" si="2"/>
        <v>478</v>
      </c>
      <c r="F59" s="7">
        <f t="shared" si="3"/>
        <v>45473</v>
      </c>
      <c r="G59" s="7">
        <f t="shared" si="4"/>
        <v>45504</v>
      </c>
      <c r="H59" s="20">
        <f t="shared" ca="1" si="5"/>
        <v>45774.617114120367</v>
      </c>
    </row>
    <row r="60" spans="1:8" ht="15" thickBot="1" x14ac:dyDescent="0.35">
      <c r="A60" s="4">
        <v>45472</v>
      </c>
      <c r="B60" s="4">
        <v>44851</v>
      </c>
      <c r="C60" s="5">
        <f t="shared" ca="1" si="0"/>
        <v>45774</v>
      </c>
      <c r="D60" s="2" t="str">
        <f t="shared" ca="1" si="1"/>
        <v>2 years</v>
      </c>
      <c r="E60" s="2">
        <f t="shared" si="2"/>
        <v>621</v>
      </c>
      <c r="F60" s="7">
        <f t="shared" si="3"/>
        <v>45473</v>
      </c>
      <c r="G60" s="7">
        <f t="shared" si="4"/>
        <v>45504</v>
      </c>
      <c r="H60" s="20">
        <f t="shared" ca="1" si="5"/>
        <v>45774.617114120367</v>
      </c>
    </row>
    <row r="61" spans="1:8" ht="15" thickBot="1" x14ac:dyDescent="0.35">
      <c r="A61" s="4">
        <v>45474</v>
      </c>
      <c r="B61" s="4">
        <v>45275</v>
      </c>
      <c r="C61" s="5">
        <f t="shared" ca="1" si="0"/>
        <v>45774</v>
      </c>
      <c r="D61" s="2" t="str">
        <f t="shared" ca="1" si="1"/>
        <v>1 years</v>
      </c>
      <c r="E61" s="2">
        <f t="shared" si="2"/>
        <v>199</v>
      </c>
      <c r="F61" s="7">
        <f t="shared" si="3"/>
        <v>45504</v>
      </c>
      <c r="G61" s="7">
        <f t="shared" si="4"/>
        <v>45535</v>
      </c>
      <c r="H61" s="20">
        <f t="shared" ca="1" si="5"/>
        <v>45774.617114120367</v>
      </c>
    </row>
    <row r="62" spans="1:8" ht="15" thickBot="1" x14ac:dyDescent="0.35">
      <c r="A62" s="4">
        <v>45475</v>
      </c>
      <c r="B62" s="4">
        <v>44802</v>
      </c>
      <c r="C62" s="5">
        <f t="shared" ca="1" si="0"/>
        <v>45774</v>
      </c>
      <c r="D62" s="2" t="str">
        <f t="shared" ca="1" si="1"/>
        <v>2 years</v>
      </c>
      <c r="E62" s="2">
        <f t="shared" si="2"/>
        <v>673</v>
      </c>
      <c r="F62" s="7">
        <f t="shared" si="3"/>
        <v>45504</v>
      </c>
      <c r="G62" s="7">
        <f t="shared" si="4"/>
        <v>45535</v>
      </c>
      <c r="H62" s="20">
        <f t="shared" ca="1" si="5"/>
        <v>45774.617114120367</v>
      </c>
    </row>
    <row r="63" spans="1:8" ht="15" thickBot="1" x14ac:dyDescent="0.35">
      <c r="A63" s="4">
        <v>45476</v>
      </c>
      <c r="B63" s="4">
        <v>44611</v>
      </c>
      <c r="C63" s="5">
        <f t="shared" ca="1" si="0"/>
        <v>45774</v>
      </c>
      <c r="D63" s="2" t="str">
        <f t="shared" ca="1" si="1"/>
        <v>3 years</v>
      </c>
      <c r="E63" s="2">
        <f t="shared" si="2"/>
        <v>865</v>
      </c>
      <c r="F63" s="7">
        <f t="shared" si="3"/>
        <v>45504</v>
      </c>
      <c r="G63" s="7">
        <f t="shared" si="4"/>
        <v>45535</v>
      </c>
      <c r="H63" s="20">
        <f t="shared" ca="1" si="5"/>
        <v>45774.617114120367</v>
      </c>
    </row>
    <row r="64" spans="1:8" ht="15" thickBot="1" x14ac:dyDescent="0.35">
      <c r="A64" s="4">
        <v>45476</v>
      </c>
      <c r="B64" s="4">
        <v>44981</v>
      </c>
      <c r="C64" s="5">
        <f t="shared" ca="1" si="0"/>
        <v>45774</v>
      </c>
      <c r="D64" s="2" t="str">
        <f t="shared" ca="1" si="1"/>
        <v>2 years</v>
      </c>
      <c r="E64" s="2">
        <f t="shared" si="2"/>
        <v>495</v>
      </c>
      <c r="F64" s="7">
        <f t="shared" si="3"/>
        <v>45504</v>
      </c>
      <c r="G64" s="7">
        <f t="shared" si="4"/>
        <v>45535</v>
      </c>
      <c r="H64" s="20">
        <f t="shared" ca="1" si="5"/>
        <v>45774.617114120367</v>
      </c>
    </row>
    <row r="65" spans="1:8" ht="15" thickBot="1" x14ac:dyDescent="0.35">
      <c r="A65" s="4">
        <v>45481</v>
      </c>
      <c r="B65" s="4">
        <v>44421</v>
      </c>
      <c r="C65" s="5">
        <f t="shared" ca="1" si="0"/>
        <v>45774</v>
      </c>
      <c r="D65" s="2" t="str">
        <f t="shared" ca="1" si="1"/>
        <v>3 years</v>
      </c>
      <c r="E65" s="2">
        <f t="shared" si="2"/>
        <v>1060</v>
      </c>
      <c r="F65" s="7">
        <f t="shared" si="3"/>
        <v>45504</v>
      </c>
      <c r="G65" s="7">
        <f t="shared" si="4"/>
        <v>45535</v>
      </c>
      <c r="H65" s="20">
        <f t="shared" ca="1" si="5"/>
        <v>45774.617114120367</v>
      </c>
    </row>
    <row r="66" spans="1:8" ht="15" thickBot="1" x14ac:dyDescent="0.35">
      <c r="A66" s="4">
        <v>45481</v>
      </c>
      <c r="B66" s="4">
        <v>45389</v>
      </c>
      <c r="C66" s="5">
        <f t="shared" ca="1" si="0"/>
        <v>45774</v>
      </c>
      <c r="D66" s="2" t="str">
        <f t="shared" ca="1" si="1"/>
        <v>1 years</v>
      </c>
      <c r="E66" s="2">
        <f t="shared" si="2"/>
        <v>92</v>
      </c>
      <c r="F66" s="7">
        <f t="shared" si="3"/>
        <v>45504</v>
      </c>
      <c r="G66" s="7">
        <f t="shared" si="4"/>
        <v>45535</v>
      </c>
      <c r="H66" s="20">
        <f t="shared" ca="1" si="5"/>
        <v>45774.617114120367</v>
      </c>
    </row>
    <row r="67" spans="1:8" ht="15" thickBot="1" x14ac:dyDescent="0.35">
      <c r="A67" s="4">
        <v>45481</v>
      </c>
      <c r="B67" s="4">
        <v>45161</v>
      </c>
      <c r="C67" s="5">
        <f t="shared" ref="C67:C130" ca="1" si="6">TODAY()</f>
        <v>45774</v>
      </c>
      <c r="D67" s="2" t="str">
        <f t="shared" ref="D67:D130" ca="1" si="7">DATEDIF(B67, TODAY(), "Y") &amp; " years"</f>
        <v>1 years</v>
      </c>
      <c r="E67" s="2">
        <f t="shared" ref="E67:E130" si="8">DATEDIF(B67, A67, "D")</f>
        <v>320</v>
      </c>
      <c r="F67" s="7">
        <f t="shared" ref="F67:F130" si="9">EOMONTH(A67, 0)</f>
        <v>45504</v>
      </c>
      <c r="G67" s="7">
        <f t="shared" ref="G67:G130" si="10">EOMONTH(A67, 1)</f>
        <v>45535</v>
      </c>
      <c r="H67" s="20">
        <f t="shared" ref="H67:H130" ca="1" si="11">NOW()</f>
        <v>45774.617114120367</v>
      </c>
    </row>
    <row r="68" spans="1:8" ht="15" thickBot="1" x14ac:dyDescent="0.35">
      <c r="A68" s="4">
        <v>45482</v>
      </c>
      <c r="B68" s="4">
        <v>44509</v>
      </c>
      <c r="C68" s="5">
        <f t="shared" ca="1" si="6"/>
        <v>45774</v>
      </c>
      <c r="D68" s="2" t="str">
        <f t="shared" ca="1" si="7"/>
        <v>3 years</v>
      </c>
      <c r="E68" s="2">
        <f t="shared" si="8"/>
        <v>973</v>
      </c>
      <c r="F68" s="7">
        <f t="shared" si="9"/>
        <v>45504</v>
      </c>
      <c r="G68" s="7">
        <f t="shared" si="10"/>
        <v>45535</v>
      </c>
      <c r="H68" s="20">
        <f t="shared" ca="1" si="11"/>
        <v>45774.617114120367</v>
      </c>
    </row>
    <row r="69" spans="1:8" ht="15" thickBot="1" x14ac:dyDescent="0.35">
      <c r="A69" s="4">
        <v>45484</v>
      </c>
      <c r="B69" s="4">
        <v>44909</v>
      </c>
      <c r="C69" s="5">
        <f t="shared" ca="1" si="6"/>
        <v>45774</v>
      </c>
      <c r="D69" s="2" t="str">
        <f t="shared" ca="1" si="7"/>
        <v>2 years</v>
      </c>
      <c r="E69" s="2">
        <f t="shared" si="8"/>
        <v>575</v>
      </c>
      <c r="F69" s="7">
        <f t="shared" si="9"/>
        <v>45504</v>
      </c>
      <c r="G69" s="7">
        <f t="shared" si="10"/>
        <v>45535</v>
      </c>
      <c r="H69" s="20">
        <f t="shared" ca="1" si="11"/>
        <v>45774.617114120367</v>
      </c>
    </row>
    <row r="70" spans="1:8" ht="15" thickBot="1" x14ac:dyDescent="0.35">
      <c r="A70" s="4">
        <v>45484</v>
      </c>
      <c r="B70" s="4">
        <v>44891</v>
      </c>
      <c r="C70" s="5">
        <f t="shared" ca="1" si="6"/>
        <v>45774</v>
      </c>
      <c r="D70" s="2" t="str">
        <f t="shared" ca="1" si="7"/>
        <v>2 years</v>
      </c>
      <c r="E70" s="2">
        <f t="shared" si="8"/>
        <v>593</v>
      </c>
      <c r="F70" s="7">
        <f t="shared" si="9"/>
        <v>45504</v>
      </c>
      <c r="G70" s="7">
        <f t="shared" si="10"/>
        <v>45535</v>
      </c>
      <c r="H70" s="20">
        <f t="shared" ca="1" si="11"/>
        <v>45774.617114120367</v>
      </c>
    </row>
    <row r="71" spans="1:8" ht="15" thickBot="1" x14ac:dyDescent="0.35">
      <c r="A71" s="4">
        <v>45487</v>
      </c>
      <c r="B71" s="4">
        <v>44541</v>
      </c>
      <c r="C71" s="5">
        <f t="shared" ca="1" si="6"/>
        <v>45774</v>
      </c>
      <c r="D71" s="2" t="str">
        <f t="shared" ca="1" si="7"/>
        <v>3 years</v>
      </c>
      <c r="E71" s="2">
        <f t="shared" si="8"/>
        <v>946</v>
      </c>
      <c r="F71" s="7">
        <f t="shared" si="9"/>
        <v>45504</v>
      </c>
      <c r="G71" s="7">
        <f t="shared" si="10"/>
        <v>45535</v>
      </c>
      <c r="H71" s="20">
        <f t="shared" ca="1" si="11"/>
        <v>45774.617114120367</v>
      </c>
    </row>
    <row r="72" spans="1:8" ht="15" thickBot="1" x14ac:dyDescent="0.35">
      <c r="A72" s="4">
        <v>45490</v>
      </c>
      <c r="B72" s="4">
        <v>45130</v>
      </c>
      <c r="C72" s="5">
        <f t="shared" ca="1" si="6"/>
        <v>45774</v>
      </c>
      <c r="D72" s="2" t="str">
        <f t="shared" ca="1" si="7"/>
        <v>1 years</v>
      </c>
      <c r="E72" s="2">
        <f t="shared" si="8"/>
        <v>360</v>
      </c>
      <c r="F72" s="7">
        <f t="shared" si="9"/>
        <v>45504</v>
      </c>
      <c r="G72" s="7">
        <f t="shared" si="10"/>
        <v>45535</v>
      </c>
      <c r="H72" s="20">
        <f t="shared" ca="1" si="11"/>
        <v>45774.617114120367</v>
      </c>
    </row>
    <row r="73" spans="1:8" ht="15" thickBot="1" x14ac:dyDescent="0.35">
      <c r="A73" s="4">
        <v>45490</v>
      </c>
      <c r="B73" s="4">
        <v>45199</v>
      </c>
      <c r="C73" s="5">
        <f t="shared" ca="1" si="6"/>
        <v>45774</v>
      </c>
      <c r="D73" s="2" t="str">
        <f t="shared" ca="1" si="7"/>
        <v>1 years</v>
      </c>
      <c r="E73" s="2">
        <f t="shared" si="8"/>
        <v>291</v>
      </c>
      <c r="F73" s="7">
        <f t="shared" si="9"/>
        <v>45504</v>
      </c>
      <c r="G73" s="7">
        <f t="shared" si="10"/>
        <v>45535</v>
      </c>
      <c r="H73" s="20">
        <f t="shared" ca="1" si="11"/>
        <v>45774.617114120367</v>
      </c>
    </row>
    <row r="74" spans="1:8" ht="15" thickBot="1" x14ac:dyDescent="0.35">
      <c r="A74" s="4">
        <v>45491</v>
      </c>
      <c r="B74" s="4">
        <v>45254</v>
      </c>
      <c r="C74" s="5">
        <f t="shared" ca="1" si="6"/>
        <v>45774</v>
      </c>
      <c r="D74" s="2" t="str">
        <f t="shared" ca="1" si="7"/>
        <v>1 years</v>
      </c>
      <c r="E74" s="2">
        <f t="shared" si="8"/>
        <v>237</v>
      </c>
      <c r="F74" s="7">
        <f t="shared" si="9"/>
        <v>45504</v>
      </c>
      <c r="G74" s="7">
        <f t="shared" si="10"/>
        <v>45535</v>
      </c>
      <c r="H74" s="20">
        <f t="shared" ca="1" si="11"/>
        <v>45774.617114120367</v>
      </c>
    </row>
    <row r="75" spans="1:8" ht="15" thickBot="1" x14ac:dyDescent="0.35">
      <c r="A75" s="4">
        <v>45496</v>
      </c>
      <c r="B75" s="4">
        <v>45179</v>
      </c>
      <c r="C75" s="5">
        <f t="shared" ca="1" si="6"/>
        <v>45774</v>
      </c>
      <c r="D75" s="2" t="str">
        <f t="shared" ca="1" si="7"/>
        <v>1 years</v>
      </c>
      <c r="E75" s="2">
        <f t="shared" si="8"/>
        <v>317</v>
      </c>
      <c r="F75" s="7">
        <f t="shared" si="9"/>
        <v>45504</v>
      </c>
      <c r="G75" s="7">
        <f t="shared" si="10"/>
        <v>45535</v>
      </c>
      <c r="H75" s="20">
        <f t="shared" ca="1" si="11"/>
        <v>45774.617114120367</v>
      </c>
    </row>
    <row r="76" spans="1:8" ht="15" thickBot="1" x14ac:dyDescent="0.35">
      <c r="A76" s="4">
        <v>45497</v>
      </c>
      <c r="B76" s="4">
        <v>44899</v>
      </c>
      <c r="C76" s="5">
        <f t="shared" ca="1" si="6"/>
        <v>45774</v>
      </c>
      <c r="D76" s="2" t="str">
        <f t="shared" ca="1" si="7"/>
        <v>2 years</v>
      </c>
      <c r="E76" s="2">
        <f t="shared" si="8"/>
        <v>598</v>
      </c>
      <c r="F76" s="7">
        <f t="shared" si="9"/>
        <v>45504</v>
      </c>
      <c r="G76" s="7">
        <f t="shared" si="10"/>
        <v>45535</v>
      </c>
      <c r="H76" s="20">
        <f t="shared" ca="1" si="11"/>
        <v>45774.617114120367</v>
      </c>
    </row>
    <row r="77" spans="1:8" ht="15" thickBot="1" x14ac:dyDescent="0.35">
      <c r="A77" s="4">
        <v>45498</v>
      </c>
      <c r="B77" s="4">
        <v>45152</v>
      </c>
      <c r="C77" s="5">
        <f t="shared" ca="1" si="6"/>
        <v>45774</v>
      </c>
      <c r="D77" s="2" t="str">
        <f t="shared" ca="1" si="7"/>
        <v>1 years</v>
      </c>
      <c r="E77" s="2">
        <f t="shared" si="8"/>
        <v>346</v>
      </c>
      <c r="F77" s="7">
        <f t="shared" si="9"/>
        <v>45504</v>
      </c>
      <c r="G77" s="7">
        <f t="shared" si="10"/>
        <v>45535</v>
      </c>
      <c r="H77" s="20">
        <f t="shared" ca="1" si="11"/>
        <v>45774.617114120367</v>
      </c>
    </row>
    <row r="78" spans="1:8" ht="15" thickBot="1" x14ac:dyDescent="0.35">
      <c r="A78" s="4">
        <v>45498</v>
      </c>
      <c r="B78" s="4">
        <v>45127</v>
      </c>
      <c r="C78" s="5">
        <f t="shared" ca="1" si="6"/>
        <v>45774</v>
      </c>
      <c r="D78" s="2" t="str">
        <f t="shared" ca="1" si="7"/>
        <v>1 years</v>
      </c>
      <c r="E78" s="2">
        <f t="shared" si="8"/>
        <v>371</v>
      </c>
      <c r="F78" s="7">
        <f t="shared" si="9"/>
        <v>45504</v>
      </c>
      <c r="G78" s="7">
        <f t="shared" si="10"/>
        <v>45535</v>
      </c>
      <c r="H78" s="20">
        <f t="shared" ca="1" si="11"/>
        <v>45774.617114120367</v>
      </c>
    </row>
    <row r="79" spans="1:8" ht="15" thickBot="1" x14ac:dyDescent="0.35">
      <c r="A79" s="4">
        <v>45500</v>
      </c>
      <c r="B79" s="4">
        <v>45164</v>
      </c>
      <c r="C79" s="5">
        <f t="shared" ca="1" si="6"/>
        <v>45774</v>
      </c>
      <c r="D79" s="2" t="str">
        <f t="shared" ca="1" si="7"/>
        <v>1 years</v>
      </c>
      <c r="E79" s="2">
        <f t="shared" si="8"/>
        <v>336</v>
      </c>
      <c r="F79" s="7">
        <f t="shared" si="9"/>
        <v>45504</v>
      </c>
      <c r="G79" s="7">
        <f t="shared" si="10"/>
        <v>45535</v>
      </c>
      <c r="H79" s="20">
        <f t="shared" ca="1" si="11"/>
        <v>45774.617114120367</v>
      </c>
    </row>
    <row r="80" spans="1:8" ht="15" thickBot="1" x14ac:dyDescent="0.35">
      <c r="A80" s="4">
        <v>45500</v>
      </c>
      <c r="B80" s="4">
        <v>44982</v>
      </c>
      <c r="C80" s="5">
        <f t="shared" ca="1" si="6"/>
        <v>45774</v>
      </c>
      <c r="D80" s="2" t="str">
        <f t="shared" ca="1" si="7"/>
        <v>2 years</v>
      </c>
      <c r="E80" s="2">
        <f t="shared" si="8"/>
        <v>518</v>
      </c>
      <c r="F80" s="7">
        <f t="shared" si="9"/>
        <v>45504</v>
      </c>
      <c r="G80" s="7">
        <f t="shared" si="10"/>
        <v>45535</v>
      </c>
      <c r="H80" s="20">
        <f t="shared" ca="1" si="11"/>
        <v>45774.617114120367</v>
      </c>
    </row>
    <row r="81" spans="1:8" ht="15" thickBot="1" x14ac:dyDescent="0.35">
      <c r="A81" s="4">
        <v>45501</v>
      </c>
      <c r="B81" s="4">
        <v>44976</v>
      </c>
      <c r="C81" s="5">
        <f t="shared" ca="1" si="6"/>
        <v>45774</v>
      </c>
      <c r="D81" s="2" t="str">
        <f t="shared" ca="1" si="7"/>
        <v>2 years</v>
      </c>
      <c r="E81" s="2">
        <f t="shared" si="8"/>
        <v>525</v>
      </c>
      <c r="F81" s="7">
        <f t="shared" si="9"/>
        <v>45504</v>
      </c>
      <c r="G81" s="7">
        <f t="shared" si="10"/>
        <v>45535</v>
      </c>
      <c r="H81" s="20">
        <f t="shared" ca="1" si="11"/>
        <v>45774.617114120367</v>
      </c>
    </row>
    <row r="82" spans="1:8" ht="15" thickBot="1" x14ac:dyDescent="0.35">
      <c r="A82" s="4">
        <v>45501</v>
      </c>
      <c r="B82" s="4">
        <v>44732</v>
      </c>
      <c r="C82" s="5">
        <f t="shared" ca="1" si="6"/>
        <v>45774</v>
      </c>
      <c r="D82" s="2" t="str">
        <f t="shared" ca="1" si="7"/>
        <v>2 years</v>
      </c>
      <c r="E82" s="2">
        <f t="shared" si="8"/>
        <v>769</v>
      </c>
      <c r="F82" s="7">
        <f t="shared" si="9"/>
        <v>45504</v>
      </c>
      <c r="G82" s="7">
        <f t="shared" si="10"/>
        <v>45535</v>
      </c>
      <c r="H82" s="20">
        <f t="shared" ca="1" si="11"/>
        <v>45774.617114120367</v>
      </c>
    </row>
    <row r="83" spans="1:8" ht="15" thickBot="1" x14ac:dyDescent="0.35">
      <c r="A83" s="4">
        <v>45503</v>
      </c>
      <c r="B83" s="4">
        <v>44999</v>
      </c>
      <c r="C83" s="5">
        <f t="shared" ca="1" si="6"/>
        <v>45774</v>
      </c>
      <c r="D83" s="2" t="str">
        <f t="shared" ca="1" si="7"/>
        <v>2 years</v>
      </c>
      <c r="E83" s="2">
        <f t="shared" si="8"/>
        <v>504</v>
      </c>
      <c r="F83" s="7">
        <f t="shared" si="9"/>
        <v>45504</v>
      </c>
      <c r="G83" s="7">
        <f t="shared" si="10"/>
        <v>45535</v>
      </c>
      <c r="H83" s="20">
        <f t="shared" ca="1" si="11"/>
        <v>45774.617114120367</v>
      </c>
    </row>
    <row r="84" spans="1:8" ht="15" thickBot="1" x14ac:dyDescent="0.35">
      <c r="A84" s="4">
        <v>45504</v>
      </c>
      <c r="B84" s="4">
        <v>44523</v>
      </c>
      <c r="C84" s="5">
        <f t="shared" ca="1" si="6"/>
        <v>45774</v>
      </c>
      <c r="D84" s="2" t="str">
        <f t="shared" ca="1" si="7"/>
        <v>3 years</v>
      </c>
      <c r="E84" s="2">
        <f t="shared" si="8"/>
        <v>981</v>
      </c>
      <c r="F84" s="7">
        <f t="shared" si="9"/>
        <v>45504</v>
      </c>
      <c r="G84" s="7">
        <f t="shared" si="10"/>
        <v>45535</v>
      </c>
      <c r="H84" s="20">
        <f t="shared" ca="1" si="11"/>
        <v>45774.617114120367</v>
      </c>
    </row>
    <row r="85" spans="1:8" ht="15" thickBot="1" x14ac:dyDescent="0.35">
      <c r="A85" s="4">
        <v>45509</v>
      </c>
      <c r="B85" s="4">
        <v>44542</v>
      </c>
      <c r="C85" s="5">
        <f t="shared" ca="1" si="6"/>
        <v>45774</v>
      </c>
      <c r="D85" s="2" t="str">
        <f t="shared" ca="1" si="7"/>
        <v>3 years</v>
      </c>
      <c r="E85" s="2">
        <f t="shared" si="8"/>
        <v>967</v>
      </c>
      <c r="F85" s="7">
        <f t="shared" si="9"/>
        <v>45535</v>
      </c>
      <c r="G85" s="7">
        <f t="shared" si="10"/>
        <v>45565</v>
      </c>
      <c r="H85" s="20">
        <f t="shared" ca="1" si="11"/>
        <v>45774.617114120367</v>
      </c>
    </row>
    <row r="86" spans="1:8" ht="15" thickBot="1" x14ac:dyDescent="0.35">
      <c r="A86" s="4">
        <v>45510</v>
      </c>
      <c r="B86" s="4">
        <v>44667</v>
      </c>
      <c r="C86" s="5">
        <f t="shared" ca="1" si="6"/>
        <v>45774</v>
      </c>
      <c r="D86" s="2" t="str">
        <f t="shared" ca="1" si="7"/>
        <v>3 years</v>
      </c>
      <c r="E86" s="2">
        <f t="shared" si="8"/>
        <v>843</v>
      </c>
      <c r="F86" s="7">
        <f t="shared" si="9"/>
        <v>45535</v>
      </c>
      <c r="G86" s="7">
        <f t="shared" si="10"/>
        <v>45565</v>
      </c>
      <c r="H86" s="20">
        <f t="shared" ca="1" si="11"/>
        <v>45774.617114120367</v>
      </c>
    </row>
    <row r="87" spans="1:8" ht="15" thickBot="1" x14ac:dyDescent="0.35">
      <c r="A87" s="4">
        <v>45513</v>
      </c>
      <c r="B87" s="4">
        <v>45393</v>
      </c>
      <c r="C87" s="5">
        <f t="shared" ca="1" si="6"/>
        <v>45774</v>
      </c>
      <c r="D87" s="2" t="str">
        <f t="shared" ca="1" si="7"/>
        <v>1 years</v>
      </c>
      <c r="E87" s="2">
        <f t="shared" si="8"/>
        <v>120</v>
      </c>
      <c r="F87" s="7">
        <f t="shared" si="9"/>
        <v>45535</v>
      </c>
      <c r="G87" s="7">
        <f t="shared" si="10"/>
        <v>45565</v>
      </c>
      <c r="H87" s="20">
        <f t="shared" ca="1" si="11"/>
        <v>45774.617114120367</v>
      </c>
    </row>
    <row r="88" spans="1:8" ht="15" thickBot="1" x14ac:dyDescent="0.35">
      <c r="A88" s="4">
        <v>45515</v>
      </c>
      <c r="B88" s="4">
        <v>44965</v>
      </c>
      <c r="C88" s="5">
        <f t="shared" ca="1" si="6"/>
        <v>45774</v>
      </c>
      <c r="D88" s="2" t="str">
        <f t="shared" ca="1" si="7"/>
        <v>2 years</v>
      </c>
      <c r="E88" s="2">
        <f t="shared" si="8"/>
        <v>550</v>
      </c>
      <c r="F88" s="7">
        <f t="shared" si="9"/>
        <v>45535</v>
      </c>
      <c r="G88" s="7">
        <f t="shared" si="10"/>
        <v>45565</v>
      </c>
      <c r="H88" s="20">
        <f t="shared" ca="1" si="11"/>
        <v>45774.617114120367</v>
      </c>
    </row>
    <row r="89" spans="1:8" ht="15" thickBot="1" x14ac:dyDescent="0.35">
      <c r="A89" s="4">
        <v>45517</v>
      </c>
      <c r="B89" s="4">
        <v>44820</v>
      </c>
      <c r="C89" s="5">
        <f t="shared" ca="1" si="6"/>
        <v>45774</v>
      </c>
      <c r="D89" s="2" t="str">
        <f t="shared" ca="1" si="7"/>
        <v>2 years</v>
      </c>
      <c r="E89" s="2">
        <f t="shared" si="8"/>
        <v>697</v>
      </c>
      <c r="F89" s="7">
        <f t="shared" si="9"/>
        <v>45535</v>
      </c>
      <c r="G89" s="7">
        <f t="shared" si="10"/>
        <v>45565</v>
      </c>
      <c r="H89" s="20">
        <f t="shared" ca="1" si="11"/>
        <v>45774.617114120367</v>
      </c>
    </row>
    <row r="90" spans="1:8" ht="15" thickBot="1" x14ac:dyDescent="0.35">
      <c r="A90" s="4">
        <v>45517</v>
      </c>
      <c r="B90" s="4">
        <v>44782</v>
      </c>
      <c r="C90" s="5">
        <f t="shared" ca="1" si="6"/>
        <v>45774</v>
      </c>
      <c r="D90" s="2" t="str">
        <f t="shared" ca="1" si="7"/>
        <v>2 years</v>
      </c>
      <c r="E90" s="2">
        <f t="shared" si="8"/>
        <v>735</v>
      </c>
      <c r="F90" s="7">
        <f t="shared" si="9"/>
        <v>45535</v>
      </c>
      <c r="G90" s="7">
        <f t="shared" si="10"/>
        <v>45565</v>
      </c>
      <c r="H90" s="20">
        <f t="shared" ca="1" si="11"/>
        <v>45774.617114120367</v>
      </c>
    </row>
    <row r="91" spans="1:8" ht="15" thickBot="1" x14ac:dyDescent="0.35">
      <c r="A91" s="4">
        <v>45517</v>
      </c>
      <c r="B91" s="4">
        <v>44465</v>
      </c>
      <c r="C91" s="5">
        <f t="shared" ca="1" si="6"/>
        <v>45774</v>
      </c>
      <c r="D91" s="2" t="str">
        <f t="shared" ca="1" si="7"/>
        <v>3 years</v>
      </c>
      <c r="E91" s="2">
        <f t="shared" si="8"/>
        <v>1052</v>
      </c>
      <c r="F91" s="7">
        <f t="shared" si="9"/>
        <v>45535</v>
      </c>
      <c r="G91" s="7">
        <f t="shared" si="10"/>
        <v>45565</v>
      </c>
      <c r="H91" s="20">
        <f t="shared" ca="1" si="11"/>
        <v>45774.617114120367</v>
      </c>
    </row>
    <row r="92" spans="1:8" ht="15" thickBot="1" x14ac:dyDescent="0.35">
      <c r="A92" s="4">
        <v>45517</v>
      </c>
      <c r="B92" s="4">
        <v>44458</v>
      </c>
      <c r="C92" s="5">
        <f t="shared" ca="1" si="6"/>
        <v>45774</v>
      </c>
      <c r="D92" s="2" t="str">
        <f t="shared" ca="1" si="7"/>
        <v>3 years</v>
      </c>
      <c r="E92" s="2">
        <f t="shared" si="8"/>
        <v>1059</v>
      </c>
      <c r="F92" s="7">
        <f t="shared" si="9"/>
        <v>45535</v>
      </c>
      <c r="G92" s="7">
        <f t="shared" si="10"/>
        <v>45565</v>
      </c>
      <c r="H92" s="20">
        <f t="shared" ca="1" si="11"/>
        <v>45774.617114120367</v>
      </c>
    </row>
    <row r="93" spans="1:8" ht="15" thickBot="1" x14ac:dyDescent="0.35">
      <c r="A93" s="4">
        <v>45519</v>
      </c>
      <c r="B93" s="4">
        <v>44991</v>
      </c>
      <c r="C93" s="5">
        <f t="shared" ca="1" si="6"/>
        <v>45774</v>
      </c>
      <c r="D93" s="2" t="str">
        <f t="shared" ca="1" si="7"/>
        <v>2 years</v>
      </c>
      <c r="E93" s="2">
        <f t="shared" si="8"/>
        <v>528</v>
      </c>
      <c r="F93" s="7">
        <f t="shared" si="9"/>
        <v>45535</v>
      </c>
      <c r="G93" s="7">
        <f t="shared" si="10"/>
        <v>45565</v>
      </c>
      <c r="H93" s="20">
        <f t="shared" ca="1" si="11"/>
        <v>45774.617114120367</v>
      </c>
    </row>
    <row r="94" spans="1:8" ht="15" thickBot="1" x14ac:dyDescent="0.35">
      <c r="A94" s="4">
        <v>45522</v>
      </c>
      <c r="B94" s="4">
        <v>44972</v>
      </c>
      <c r="C94" s="5">
        <f t="shared" ca="1" si="6"/>
        <v>45774</v>
      </c>
      <c r="D94" s="2" t="str">
        <f t="shared" ca="1" si="7"/>
        <v>2 years</v>
      </c>
      <c r="E94" s="2">
        <f t="shared" si="8"/>
        <v>550</v>
      </c>
      <c r="F94" s="7">
        <f t="shared" si="9"/>
        <v>45535</v>
      </c>
      <c r="G94" s="7">
        <f t="shared" si="10"/>
        <v>45565</v>
      </c>
      <c r="H94" s="20">
        <f t="shared" ca="1" si="11"/>
        <v>45774.617114120367</v>
      </c>
    </row>
    <row r="95" spans="1:8" ht="15" thickBot="1" x14ac:dyDescent="0.35">
      <c r="A95" s="4">
        <v>45523</v>
      </c>
      <c r="B95" s="4">
        <v>44526</v>
      </c>
      <c r="C95" s="5">
        <f t="shared" ca="1" si="6"/>
        <v>45774</v>
      </c>
      <c r="D95" s="2" t="str">
        <f t="shared" ca="1" si="7"/>
        <v>3 years</v>
      </c>
      <c r="E95" s="2">
        <f t="shared" si="8"/>
        <v>997</v>
      </c>
      <c r="F95" s="7">
        <f t="shared" si="9"/>
        <v>45535</v>
      </c>
      <c r="G95" s="7">
        <f t="shared" si="10"/>
        <v>45565</v>
      </c>
      <c r="H95" s="20">
        <f t="shared" ca="1" si="11"/>
        <v>45774.617114120367</v>
      </c>
    </row>
    <row r="96" spans="1:8" ht="15" thickBot="1" x14ac:dyDescent="0.35">
      <c r="A96" s="4">
        <v>45523</v>
      </c>
      <c r="B96" s="4">
        <v>44574</v>
      </c>
      <c r="C96" s="5">
        <f t="shared" ca="1" si="6"/>
        <v>45774</v>
      </c>
      <c r="D96" s="2" t="str">
        <f t="shared" ca="1" si="7"/>
        <v>3 years</v>
      </c>
      <c r="E96" s="2">
        <f t="shared" si="8"/>
        <v>949</v>
      </c>
      <c r="F96" s="7">
        <f t="shared" si="9"/>
        <v>45535</v>
      </c>
      <c r="G96" s="7">
        <f t="shared" si="10"/>
        <v>45565</v>
      </c>
      <c r="H96" s="20">
        <f t="shared" ca="1" si="11"/>
        <v>45774.617114120367</v>
      </c>
    </row>
    <row r="97" spans="1:8" ht="15" thickBot="1" x14ac:dyDescent="0.35">
      <c r="A97" s="4">
        <v>45526</v>
      </c>
      <c r="B97" s="4">
        <v>45310</v>
      </c>
      <c r="C97" s="5">
        <f t="shared" ca="1" si="6"/>
        <v>45774</v>
      </c>
      <c r="D97" s="2" t="str">
        <f t="shared" ca="1" si="7"/>
        <v>1 years</v>
      </c>
      <c r="E97" s="2">
        <f t="shared" si="8"/>
        <v>216</v>
      </c>
      <c r="F97" s="7">
        <f t="shared" si="9"/>
        <v>45535</v>
      </c>
      <c r="G97" s="7">
        <f t="shared" si="10"/>
        <v>45565</v>
      </c>
      <c r="H97" s="20">
        <f t="shared" ca="1" si="11"/>
        <v>45774.617114120367</v>
      </c>
    </row>
    <row r="98" spans="1:8" ht="15" thickBot="1" x14ac:dyDescent="0.35">
      <c r="A98" s="4">
        <v>45528</v>
      </c>
      <c r="B98" s="4">
        <v>44779</v>
      </c>
      <c r="C98" s="5">
        <f t="shared" ca="1" si="6"/>
        <v>45774</v>
      </c>
      <c r="D98" s="2" t="str">
        <f t="shared" ca="1" si="7"/>
        <v>2 years</v>
      </c>
      <c r="E98" s="2">
        <f t="shared" si="8"/>
        <v>749</v>
      </c>
      <c r="F98" s="7">
        <f t="shared" si="9"/>
        <v>45535</v>
      </c>
      <c r="G98" s="7">
        <f t="shared" si="10"/>
        <v>45565</v>
      </c>
      <c r="H98" s="20">
        <f t="shared" ca="1" si="11"/>
        <v>45774.617114120367</v>
      </c>
    </row>
    <row r="99" spans="1:8" ht="15" thickBot="1" x14ac:dyDescent="0.35">
      <c r="A99" s="4">
        <v>45528</v>
      </c>
      <c r="B99" s="4">
        <v>44572</v>
      </c>
      <c r="C99" s="5">
        <f t="shared" ca="1" si="6"/>
        <v>45774</v>
      </c>
      <c r="D99" s="2" t="str">
        <f t="shared" ca="1" si="7"/>
        <v>3 years</v>
      </c>
      <c r="E99" s="2">
        <f t="shared" si="8"/>
        <v>956</v>
      </c>
      <c r="F99" s="7">
        <f t="shared" si="9"/>
        <v>45535</v>
      </c>
      <c r="G99" s="7">
        <f t="shared" si="10"/>
        <v>45565</v>
      </c>
      <c r="H99" s="20">
        <f t="shared" ca="1" si="11"/>
        <v>45774.617114120367</v>
      </c>
    </row>
    <row r="100" spans="1:8" ht="15" thickBot="1" x14ac:dyDescent="0.35">
      <c r="A100" s="4">
        <v>45532</v>
      </c>
      <c r="B100" s="4">
        <v>44497</v>
      </c>
      <c r="C100" s="5">
        <f t="shared" ca="1" si="6"/>
        <v>45774</v>
      </c>
      <c r="D100" s="2" t="str">
        <f t="shared" ca="1" si="7"/>
        <v>3 years</v>
      </c>
      <c r="E100" s="2">
        <f t="shared" si="8"/>
        <v>1035</v>
      </c>
      <c r="F100" s="7">
        <f t="shared" si="9"/>
        <v>45535</v>
      </c>
      <c r="G100" s="7">
        <f t="shared" si="10"/>
        <v>45565</v>
      </c>
      <c r="H100" s="20">
        <f t="shared" ca="1" si="11"/>
        <v>45774.617114120367</v>
      </c>
    </row>
    <row r="101" spans="1:8" ht="15" thickBot="1" x14ac:dyDescent="0.35">
      <c r="A101" s="4">
        <v>45532</v>
      </c>
      <c r="B101" s="4">
        <v>45212</v>
      </c>
      <c r="C101" s="5">
        <f t="shared" ca="1" si="6"/>
        <v>45774</v>
      </c>
      <c r="D101" s="2" t="str">
        <f t="shared" ca="1" si="7"/>
        <v>1 years</v>
      </c>
      <c r="E101" s="2">
        <f t="shared" si="8"/>
        <v>320</v>
      </c>
      <c r="F101" s="7">
        <f t="shared" si="9"/>
        <v>45535</v>
      </c>
      <c r="G101" s="7">
        <f t="shared" si="10"/>
        <v>45565</v>
      </c>
      <c r="H101" s="20">
        <f t="shared" ca="1" si="11"/>
        <v>45774.617114120367</v>
      </c>
    </row>
    <row r="102" spans="1:8" ht="15" thickBot="1" x14ac:dyDescent="0.35">
      <c r="A102" s="4">
        <v>45534</v>
      </c>
      <c r="B102" s="4">
        <v>44421</v>
      </c>
      <c r="C102" s="5">
        <f t="shared" ca="1" si="6"/>
        <v>45774</v>
      </c>
      <c r="D102" s="2" t="str">
        <f t="shared" ca="1" si="7"/>
        <v>3 years</v>
      </c>
      <c r="E102" s="2">
        <f t="shared" si="8"/>
        <v>1113</v>
      </c>
      <c r="F102" s="7">
        <f t="shared" si="9"/>
        <v>45535</v>
      </c>
      <c r="G102" s="7">
        <f t="shared" si="10"/>
        <v>45565</v>
      </c>
      <c r="H102" s="20">
        <f t="shared" ca="1" si="11"/>
        <v>45774.617114120367</v>
      </c>
    </row>
    <row r="103" spans="1:8" ht="15" thickBot="1" x14ac:dyDescent="0.35">
      <c r="A103" s="4">
        <v>45537</v>
      </c>
      <c r="B103" s="4">
        <v>44685</v>
      </c>
      <c r="C103" s="5">
        <f t="shared" ca="1" si="6"/>
        <v>45774</v>
      </c>
      <c r="D103" s="2" t="str">
        <f t="shared" ca="1" si="7"/>
        <v>2 years</v>
      </c>
      <c r="E103" s="2">
        <f t="shared" si="8"/>
        <v>852</v>
      </c>
      <c r="F103" s="7">
        <f t="shared" si="9"/>
        <v>45565</v>
      </c>
      <c r="G103" s="7">
        <f t="shared" si="10"/>
        <v>45596</v>
      </c>
      <c r="H103" s="20">
        <f t="shared" ca="1" si="11"/>
        <v>45774.617114120367</v>
      </c>
    </row>
    <row r="104" spans="1:8" ht="15" thickBot="1" x14ac:dyDescent="0.35">
      <c r="A104" s="4">
        <v>45537</v>
      </c>
      <c r="B104" s="4">
        <v>45332</v>
      </c>
      <c r="C104" s="5">
        <f t="shared" ca="1" si="6"/>
        <v>45774</v>
      </c>
      <c r="D104" s="2" t="str">
        <f t="shared" ca="1" si="7"/>
        <v>1 years</v>
      </c>
      <c r="E104" s="2">
        <f t="shared" si="8"/>
        <v>205</v>
      </c>
      <c r="F104" s="7">
        <f t="shared" si="9"/>
        <v>45565</v>
      </c>
      <c r="G104" s="7">
        <f t="shared" si="10"/>
        <v>45596</v>
      </c>
      <c r="H104" s="20">
        <f t="shared" ca="1" si="11"/>
        <v>45774.617114120367</v>
      </c>
    </row>
    <row r="105" spans="1:8" ht="15" thickBot="1" x14ac:dyDescent="0.35">
      <c r="A105" s="4">
        <v>45538</v>
      </c>
      <c r="B105" s="4">
        <v>44870</v>
      </c>
      <c r="C105" s="5">
        <f t="shared" ca="1" si="6"/>
        <v>45774</v>
      </c>
      <c r="D105" s="2" t="str">
        <f t="shared" ca="1" si="7"/>
        <v>2 years</v>
      </c>
      <c r="E105" s="2">
        <f t="shared" si="8"/>
        <v>668</v>
      </c>
      <c r="F105" s="7">
        <f t="shared" si="9"/>
        <v>45565</v>
      </c>
      <c r="G105" s="7">
        <f t="shared" si="10"/>
        <v>45596</v>
      </c>
      <c r="H105" s="20">
        <f t="shared" ca="1" si="11"/>
        <v>45774.617114120367</v>
      </c>
    </row>
    <row r="106" spans="1:8" ht="15" thickBot="1" x14ac:dyDescent="0.35">
      <c r="A106" s="4">
        <v>45541</v>
      </c>
      <c r="B106" s="4">
        <v>44717</v>
      </c>
      <c r="C106" s="5">
        <f t="shared" ca="1" si="6"/>
        <v>45774</v>
      </c>
      <c r="D106" s="2" t="str">
        <f t="shared" ca="1" si="7"/>
        <v>2 years</v>
      </c>
      <c r="E106" s="2">
        <f t="shared" si="8"/>
        <v>824</v>
      </c>
      <c r="F106" s="7">
        <f t="shared" si="9"/>
        <v>45565</v>
      </c>
      <c r="G106" s="7">
        <f t="shared" si="10"/>
        <v>45596</v>
      </c>
      <c r="H106" s="20">
        <f t="shared" ca="1" si="11"/>
        <v>45774.617114120367</v>
      </c>
    </row>
    <row r="107" spans="1:8" ht="15" thickBot="1" x14ac:dyDescent="0.35">
      <c r="A107" s="4">
        <v>45544</v>
      </c>
      <c r="B107" s="4">
        <v>44748</v>
      </c>
      <c r="C107" s="5">
        <f t="shared" ca="1" si="6"/>
        <v>45774</v>
      </c>
      <c r="D107" s="2" t="str">
        <f t="shared" ca="1" si="7"/>
        <v>2 years</v>
      </c>
      <c r="E107" s="2">
        <f t="shared" si="8"/>
        <v>796</v>
      </c>
      <c r="F107" s="7">
        <f t="shared" si="9"/>
        <v>45565</v>
      </c>
      <c r="G107" s="7">
        <f t="shared" si="10"/>
        <v>45596</v>
      </c>
      <c r="H107" s="20">
        <f t="shared" ca="1" si="11"/>
        <v>45774.617114120367</v>
      </c>
    </row>
    <row r="108" spans="1:8" ht="15" thickBot="1" x14ac:dyDescent="0.35">
      <c r="A108" s="4">
        <v>45544</v>
      </c>
      <c r="B108" s="4">
        <v>44530</v>
      </c>
      <c r="C108" s="5">
        <f t="shared" ca="1" si="6"/>
        <v>45774</v>
      </c>
      <c r="D108" s="2" t="str">
        <f t="shared" ca="1" si="7"/>
        <v>3 years</v>
      </c>
      <c r="E108" s="2">
        <f t="shared" si="8"/>
        <v>1014</v>
      </c>
      <c r="F108" s="7">
        <f t="shared" si="9"/>
        <v>45565</v>
      </c>
      <c r="G108" s="7">
        <f t="shared" si="10"/>
        <v>45596</v>
      </c>
      <c r="H108" s="20">
        <f t="shared" ca="1" si="11"/>
        <v>45774.617114120367</v>
      </c>
    </row>
    <row r="109" spans="1:8" ht="15" thickBot="1" x14ac:dyDescent="0.35">
      <c r="A109" s="4">
        <v>45545</v>
      </c>
      <c r="B109" s="4">
        <v>44693</v>
      </c>
      <c r="C109" s="5">
        <f t="shared" ca="1" si="6"/>
        <v>45774</v>
      </c>
      <c r="D109" s="2" t="str">
        <f t="shared" ca="1" si="7"/>
        <v>2 years</v>
      </c>
      <c r="E109" s="2">
        <f t="shared" si="8"/>
        <v>852</v>
      </c>
      <c r="F109" s="7">
        <f t="shared" si="9"/>
        <v>45565</v>
      </c>
      <c r="G109" s="7">
        <f t="shared" si="10"/>
        <v>45596</v>
      </c>
      <c r="H109" s="20">
        <f t="shared" ca="1" si="11"/>
        <v>45774.617114120367</v>
      </c>
    </row>
    <row r="110" spans="1:8" ht="15" thickBot="1" x14ac:dyDescent="0.35">
      <c r="A110" s="4">
        <v>45547</v>
      </c>
      <c r="B110" s="4">
        <v>44494</v>
      </c>
      <c r="C110" s="5">
        <f t="shared" ca="1" si="6"/>
        <v>45774</v>
      </c>
      <c r="D110" s="2" t="str">
        <f t="shared" ca="1" si="7"/>
        <v>3 years</v>
      </c>
      <c r="E110" s="2">
        <f t="shared" si="8"/>
        <v>1053</v>
      </c>
      <c r="F110" s="7">
        <f t="shared" si="9"/>
        <v>45565</v>
      </c>
      <c r="G110" s="7">
        <f t="shared" si="10"/>
        <v>45596</v>
      </c>
      <c r="H110" s="20">
        <f t="shared" ca="1" si="11"/>
        <v>45774.617114120367</v>
      </c>
    </row>
    <row r="111" spans="1:8" ht="15" thickBot="1" x14ac:dyDescent="0.35">
      <c r="A111" s="4">
        <v>45548</v>
      </c>
      <c r="B111" s="4">
        <v>44641</v>
      </c>
      <c r="C111" s="5">
        <f t="shared" ca="1" si="6"/>
        <v>45774</v>
      </c>
      <c r="D111" s="2" t="str">
        <f t="shared" ca="1" si="7"/>
        <v>3 years</v>
      </c>
      <c r="E111" s="2">
        <f t="shared" si="8"/>
        <v>907</v>
      </c>
      <c r="F111" s="7">
        <f t="shared" si="9"/>
        <v>45565</v>
      </c>
      <c r="G111" s="7">
        <f t="shared" si="10"/>
        <v>45596</v>
      </c>
      <c r="H111" s="20">
        <f t="shared" ca="1" si="11"/>
        <v>45774.617114120367</v>
      </c>
    </row>
    <row r="112" spans="1:8" ht="15" thickBot="1" x14ac:dyDescent="0.35">
      <c r="A112" s="4">
        <v>45550</v>
      </c>
      <c r="B112" s="4">
        <v>44909</v>
      </c>
      <c r="C112" s="5">
        <f t="shared" ca="1" si="6"/>
        <v>45774</v>
      </c>
      <c r="D112" s="2" t="str">
        <f t="shared" ca="1" si="7"/>
        <v>2 years</v>
      </c>
      <c r="E112" s="2">
        <f t="shared" si="8"/>
        <v>641</v>
      </c>
      <c r="F112" s="7">
        <f t="shared" si="9"/>
        <v>45565</v>
      </c>
      <c r="G112" s="7">
        <f t="shared" si="10"/>
        <v>45596</v>
      </c>
      <c r="H112" s="20">
        <f t="shared" ca="1" si="11"/>
        <v>45774.617114120367</v>
      </c>
    </row>
    <row r="113" spans="1:8" ht="15" thickBot="1" x14ac:dyDescent="0.35">
      <c r="A113" s="4">
        <v>45551</v>
      </c>
      <c r="B113" s="4">
        <v>44993</v>
      </c>
      <c r="C113" s="5">
        <f t="shared" ca="1" si="6"/>
        <v>45774</v>
      </c>
      <c r="D113" s="2" t="str">
        <f t="shared" ca="1" si="7"/>
        <v>2 years</v>
      </c>
      <c r="E113" s="2">
        <f t="shared" si="8"/>
        <v>558</v>
      </c>
      <c r="F113" s="7">
        <f t="shared" si="9"/>
        <v>45565</v>
      </c>
      <c r="G113" s="7">
        <f t="shared" si="10"/>
        <v>45596</v>
      </c>
      <c r="H113" s="20">
        <f t="shared" ca="1" si="11"/>
        <v>45774.617114120367</v>
      </c>
    </row>
    <row r="114" spans="1:8" ht="15" thickBot="1" x14ac:dyDescent="0.35">
      <c r="A114" s="4">
        <v>45551</v>
      </c>
      <c r="B114" s="4">
        <v>44458</v>
      </c>
      <c r="C114" s="5">
        <f t="shared" ca="1" si="6"/>
        <v>45774</v>
      </c>
      <c r="D114" s="2" t="str">
        <f t="shared" ca="1" si="7"/>
        <v>3 years</v>
      </c>
      <c r="E114" s="2">
        <f t="shared" si="8"/>
        <v>1093</v>
      </c>
      <c r="F114" s="7">
        <f t="shared" si="9"/>
        <v>45565</v>
      </c>
      <c r="G114" s="7">
        <f t="shared" si="10"/>
        <v>45596</v>
      </c>
      <c r="H114" s="20">
        <f t="shared" ca="1" si="11"/>
        <v>45774.617114120367</v>
      </c>
    </row>
    <row r="115" spans="1:8" ht="15" thickBot="1" x14ac:dyDescent="0.35">
      <c r="A115" s="4">
        <v>45554</v>
      </c>
      <c r="B115" s="4">
        <v>44446</v>
      </c>
      <c r="C115" s="5">
        <f t="shared" ca="1" si="6"/>
        <v>45774</v>
      </c>
      <c r="D115" s="2" t="str">
        <f t="shared" ca="1" si="7"/>
        <v>3 years</v>
      </c>
      <c r="E115" s="2">
        <f t="shared" si="8"/>
        <v>1108</v>
      </c>
      <c r="F115" s="7">
        <f t="shared" si="9"/>
        <v>45565</v>
      </c>
      <c r="G115" s="7">
        <f t="shared" si="10"/>
        <v>45596</v>
      </c>
      <c r="H115" s="20">
        <f t="shared" ca="1" si="11"/>
        <v>45774.617114120367</v>
      </c>
    </row>
    <row r="116" spans="1:8" ht="15" thickBot="1" x14ac:dyDescent="0.35">
      <c r="A116" s="4">
        <v>45554</v>
      </c>
      <c r="B116" s="4">
        <v>44482</v>
      </c>
      <c r="C116" s="5">
        <f t="shared" ca="1" si="6"/>
        <v>45774</v>
      </c>
      <c r="D116" s="2" t="str">
        <f t="shared" ca="1" si="7"/>
        <v>3 years</v>
      </c>
      <c r="E116" s="2">
        <f t="shared" si="8"/>
        <v>1072</v>
      </c>
      <c r="F116" s="7">
        <f t="shared" si="9"/>
        <v>45565</v>
      </c>
      <c r="G116" s="7">
        <f t="shared" si="10"/>
        <v>45596</v>
      </c>
      <c r="H116" s="20">
        <f t="shared" ca="1" si="11"/>
        <v>45774.617114120367</v>
      </c>
    </row>
    <row r="117" spans="1:8" ht="15" thickBot="1" x14ac:dyDescent="0.35">
      <c r="A117" s="4">
        <v>45554</v>
      </c>
      <c r="B117" s="4">
        <v>44618</v>
      </c>
      <c r="C117" s="5">
        <f t="shared" ca="1" si="6"/>
        <v>45774</v>
      </c>
      <c r="D117" s="2" t="str">
        <f t="shared" ca="1" si="7"/>
        <v>3 years</v>
      </c>
      <c r="E117" s="2">
        <f t="shared" si="8"/>
        <v>936</v>
      </c>
      <c r="F117" s="7">
        <f t="shared" si="9"/>
        <v>45565</v>
      </c>
      <c r="G117" s="7">
        <f t="shared" si="10"/>
        <v>45596</v>
      </c>
      <c r="H117" s="20">
        <f t="shared" ca="1" si="11"/>
        <v>45774.617114120367</v>
      </c>
    </row>
    <row r="118" spans="1:8" ht="15" thickBot="1" x14ac:dyDescent="0.35">
      <c r="A118" s="4">
        <v>45559</v>
      </c>
      <c r="B118" s="4">
        <v>45157</v>
      </c>
      <c r="C118" s="5">
        <f t="shared" ca="1" si="6"/>
        <v>45774</v>
      </c>
      <c r="D118" s="2" t="str">
        <f t="shared" ca="1" si="7"/>
        <v>1 years</v>
      </c>
      <c r="E118" s="2">
        <f t="shared" si="8"/>
        <v>402</v>
      </c>
      <c r="F118" s="7">
        <f t="shared" si="9"/>
        <v>45565</v>
      </c>
      <c r="G118" s="7">
        <f t="shared" si="10"/>
        <v>45596</v>
      </c>
      <c r="H118" s="20">
        <f t="shared" ca="1" si="11"/>
        <v>45774.617114120367</v>
      </c>
    </row>
    <row r="119" spans="1:8" ht="15" thickBot="1" x14ac:dyDescent="0.35">
      <c r="A119" s="4">
        <v>45560</v>
      </c>
      <c r="B119" s="4">
        <v>44886</v>
      </c>
      <c r="C119" s="5">
        <f t="shared" ca="1" si="6"/>
        <v>45774</v>
      </c>
      <c r="D119" s="2" t="str">
        <f t="shared" ca="1" si="7"/>
        <v>2 years</v>
      </c>
      <c r="E119" s="2">
        <f t="shared" si="8"/>
        <v>674</v>
      </c>
      <c r="F119" s="7">
        <f t="shared" si="9"/>
        <v>45565</v>
      </c>
      <c r="G119" s="7">
        <f t="shared" si="10"/>
        <v>45596</v>
      </c>
      <c r="H119" s="20">
        <f t="shared" ca="1" si="11"/>
        <v>45774.617114120367</v>
      </c>
    </row>
    <row r="120" spans="1:8" ht="15" thickBot="1" x14ac:dyDescent="0.35">
      <c r="A120" s="4">
        <v>45563</v>
      </c>
      <c r="B120" s="4">
        <v>44569</v>
      </c>
      <c r="C120" s="5">
        <f t="shared" ca="1" si="6"/>
        <v>45774</v>
      </c>
      <c r="D120" s="2" t="str">
        <f t="shared" ca="1" si="7"/>
        <v>3 years</v>
      </c>
      <c r="E120" s="2">
        <f t="shared" si="8"/>
        <v>994</v>
      </c>
      <c r="F120" s="7">
        <f t="shared" si="9"/>
        <v>45565</v>
      </c>
      <c r="G120" s="7">
        <f t="shared" si="10"/>
        <v>45596</v>
      </c>
      <c r="H120" s="20">
        <f t="shared" ca="1" si="11"/>
        <v>45774.617114120367</v>
      </c>
    </row>
    <row r="121" spans="1:8" ht="15" thickBot="1" x14ac:dyDescent="0.35">
      <c r="A121" s="4">
        <v>45564</v>
      </c>
      <c r="B121" s="4">
        <v>44953</v>
      </c>
      <c r="C121" s="5">
        <f t="shared" ca="1" si="6"/>
        <v>45774</v>
      </c>
      <c r="D121" s="2" t="str">
        <f t="shared" ca="1" si="7"/>
        <v>2 years</v>
      </c>
      <c r="E121" s="2">
        <f t="shared" si="8"/>
        <v>611</v>
      </c>
      <c r="F121" s="7">
        <f t="shared" si="9"/>
        <v>45565</v>
      </c>
      <c r="G121" s="7">
        <f t="shared" si="10"/>
        <v>45596</v>
      </c>
      <c r="H121" s="20">
        <f t="shared" ca="1" si="11"/>
        <v>45774.617114120367</v>
      </c>
    </row>
    <row r="122" spans="1:8" ht="15" thickBot="1" x14ac:dyDescent="0.35">
      <c r="A122" s="4">
        <v>45566</v>
      </c>
      <c r="B122" s="4">
        <v>44460</v>
      </c>
      <c r="C122" s="5">
        <f t="shared" ca="1" si="6"/>
        <v>45774</v>
      </c>
      <c r="D122" s="2" t="str">
        <f t="shared" ca="1" si="7"/>
        <v>3 years</v>
      </c>
      <c r="E122" s="2">
        <f t="shared" si="8"/>
        <v>1106</v>
      </c>
      <c r="F122" s="7">
        <f t="shared" si="9"/>
        <v>45596</v>
      </c>
      <c r="G122" s="7">
        <f t="shared" si="10"/>
        <v>45626</v>
      </c>
      <c r="H122" s="20">
        <f t="shared" ca="1" si="11"/>
        <v>45774.617114120367</v>
      </c>
    </row>
    <row r="123" spans="1:8" ht="15" thickBot="1" x14ac:dyDescent="0.35">
      <c r="A123" s="4">
        <v>45572</v>
      </c>
      <c r="B123" s="4">
        <v>44579</v>
      </c>
      <c r="C123" s="5">
        <f t="shared" ca="1" si="6"/>
        <v>45774</v>
      </c>
      <c r="D123" s="2" t="str">
        <f t="shared" ca="1" si="7"/>
        <v>3 years</v>
      </c>
      <c r="E123" s="2">
        <f t="shared" si="8"/>
        <v>993</v>
      </c>
      <c r="F123" s="7">
        <f t="shared" si="9"/>
        <v>45596</v>
      </c>
      <c r="G123" s="7">
        <f t="shared" si="10"/>
        <v>45626</v>
      </c>
      <c r="H123" s="20">
        <f t="shared" ca="1" si="11"/>
        <v>45774.617114120367</v>
      </c>
    </row>
    <row r="124" spans="1:8" ht="15" thickBot="1" x14ac:dyDescent="0.35">
      <c r="A124" s="4">
        <v>45572</v>
      </c>
      <c r="B124" s="4">
        <v>45076</v>
      </c>
      <c r="C124" s="5">
        <f t="shared" ca="1" si="6"/>
        <v>45774</v>
      </c>
      <c r="D124" s="2" t="str">
        <f t="shared" ca="1" si="7"/>
        <v>1 years</v>
      </c>
      <c r="E124" s="2">
        <f t="shared" si="8"/>
        <v>496</v>
      </c>
      <c r="F124" s="7">
        <f t="shared" si="9"/>
        <v>45596</v>
      </c>
      <c r="G124" s="7">
        <f t="shared" si="10"/>
        <v>45626</v>
      </c>
      <c r="H124" s="20">
        <f t="shared" ca="1" si="11"/>
        <v>45774.617114120367</v>
      </c>
    </row>
    <row r="125" spans="1:8" ht="15" thickBot="1" x14ac:dyDescent="0.35">
      <c r="A125" s="4">
        <v>45573</v>
      </c>
      <c r="B125" s="4">
        <v>45274</v>
      </c>
      <c r="C125" s="5">
        <f t="shared" ca="1" si="6"/>
        <v>45774</v>
      </c>
      <c r="D125" s="2" t="str">
        <f t="shared" ca="1" si="7"/>
        <v>1 years</v>
      </c>
      <c r="E125" s="2">
        <f t="shared" si="8"/>
        <v>299</v>
      </c>
      <c r="F125" s="7">
        <f t="shared" si="9"/>
        <v>45596</v>
      </c>
      <c r="G125" s="7">
        <f t="shared" si="10"/>
        <v>45626</v>
      </c>
      <c r="H125" s="20">
        <f t="shared" ca="1" si="11"/>
        <v>45774.617114120367</v>
      </c>
    </row>
    <row r="126" spans="1:8" ht="15" thickBot="1" x14ac:dyDescent="0.35">
      <c r="A126" s="4">
        <v>45573</v>
      </c>
      <c r="B126" s="4">
        <v>44940</v>
      </c>
      <c r="C126" s="5">
        <f t="shared" ca="1" si="6"/>
        <v>45774</v>
      </c>
      <c r="D126" s="2" t="str">
        <f t="shared" ca="1" si="7"/>
        <v>2 years</v>
      </c>
      <c r="E126" s="2">
        <f t="shared" si="8"/>
        <v>633</v>
      </c>
      <c r="F126" s="7">
        <f t="shared" si="9"/>
        <v>45596</v>
      </c>
      <c r="G126" s="7">
        <f t="shared" si="10"/>
        <v>45626</v>
      </c>
      <c r="H126" s="20">
        <f t="shared" ca="1" si="11"/>
        <v>45774.617114120367</v>
      </c>
    </row>
    <row r="127" spans="1:8" ht="15" thickBot="1" x14ac:dyDescent="0.35">
      <c r="A127" s="4">
        <v>45576</v>
      </c>
      <c r="B127" s="4">
        <v>45174</v>
      </c>
      <c r="C127" s="5">
        <f t="shared" ca="1" si="6"/>
        <v>45774</v>
      </c>
      <c r="D127" s="2" t="str">
        <f t="shared" ca="1" si="7"/>
        <v>1 years</v>
      </c>
      <c r="E127" s="2">
        <f t="shared" si="8"/>
        <v>402</v>
      </c>
      <c r="F127" s="7">
        <f t="shared" si="9"/>
        <v>45596</v>
      </c>
      <c r="G127" s="7">
        <f t="shared" si="10"/>
        <v>45626</v>
      </c>
      <c r="H127" s="20">
        <f t="shared" ca="1" si="11"/>
        <v>45774.617114120367</v>
      </c>
    </row>
    <row r="128" spans="1:8" ht="15" thickBot="1" x14ac:dyDescent="0.35">
      <c r="A128" s="4">
        <v>45579</v>
      </c>
      <c r="B128" s="4">
        <v>45215</v>
      </c>
      <c r="C128" s="5">
        <f t="shared" ca="1" si="6"/>
        <v>45774</v>
      </c>
      <c r="D128" s="2" t="str">
        <f t="shared" ca="1" si="7"/>
        <v>1 years</v>
      </c>
      <c r="E128" s="2">
        <f t="shared" si="8"/>
        <v>364</v>
      </c>
      <c r="F128" s="7">
        <f t="shared" si="9"/>
        <v>45596</v>
      </c>
      <c r="G128" s="7">
        <f t="shared" si="10"/>
        <v>45626</v>
      </c>
      <c r="H128" s="20">
        <f t="shared" ca="1" si="11"/>
        <v>45774.617114120367</v>
      </c>
    </row>
    <row r="129" spans="1:8" ht="15" thickBot="1" x14ac:dyDescent="0.35">
      <c r="A129" s="4">
        <v>45581</v>
      </c>
      <c r="B129" s="4">
        <v>45008</v>
      </c>
      <c r="C129" s="5">
        <f t="shared" ca="1" si="6"/>
        <v>45774</v>
      </c>
      <c r="D129" s="2" t="str">
        <f t="shared" ca="1" si="7"/>
        <v>2 years</v>
      </c>
      <c r="E129" s="2">
        <f t="shared" si="8"/>
        <v>573</v>
      </c>
      <c r="F129" s="7">
        <f t="shared" si="9"/>
        <v>45596</v>
      </c>
      <c r="G129" s="7">
        <f t="shared" si="10"/>
        <v>45626</v>
      </c>
      <c r="H129" s="20">
        <f t="shared" ca="1" si="11"/>
        <v>45774.617114120367</v>
      </c>
    </row>
    <row r="130" spans="1:8" ht="15" thickBot="1" x14ac:dyDescent="0.35">
      <c r="A130" s="4">
        <v>45581</v>
      </c>
      <c r="B130" s="4">
        <v>45385</v>
      </c>
      <c r="C130" s="5">
        <f t="shared" ca="1" si="6"/>
        <v>45774</v>
      </c>
      <c r="D130" s="2" t="str">
        <f t="shared" ca="1" si="7"/>
        <v>1 years</v>
      </c>
      <c r="E130" s="2">
        <f t="shared" si="8"/>
        <v>196</v>
      </c>
      <c r="F130" s="7">
        <f t="shared" si="9"/>
        <v>45596</v>
      </c>
      <c r="G130" s="7">
        <f t="shared" si="10"/>
        <v>45626</v>
      </c>
      <c r="H130" s="20">
        <f t="shared" ca="1" si="11"/>
        <v>45774.617114120367</v>
      </c>
    </row>
    <row r="131" spans="1:8" ht="15" thickBot="1" x14ac:dyDescent="0.35">
      <c r="A131" s="4">
        <v>45581</v>
      </c>
      <c r="B131" s="4">
        <v>45369</v>
      </c>
      <c r="C131" s="5">
        <f t="shared" ref="C131:C194" ca="1" si="12">TODAY()</f>
        <v>45774</v>
      </c>
      <c r="D131" s="2" t="str">
        <f t="shared" ref="D131:D194" ca="1" si="13">DATEDIF(B131, TODAY(), "Y") &amp; " years"</f>
        <v>1 years</v>
      </c>
      <c r="E131" s="2">
        <f t="shared" ref="E131:E194" si="14">DATEDIF(B131, A131, "D")</f>
        <v>212</v>
      </c>
      <c r="F131" s="7">
        <f t="shared" ref="F131:F194" si="15">EOMONTH(A131, 0)</f>
        <v>45596</v>
      </c>
      <c r="G131" s="7">
        <f t="shared" ref="G131:G194" si="16">EOMONTH(A131, 1)</f>
        <v>45626</v>
      </c>
      <c r="H131" s="20">
        <f t="shared" ref="H131:H194" ca="1" si="17">NOW()</f>
        <v>45774.617114120367</v>
      </c>
    </row>
    <row r="132" spans="1:8" ht="15" thickBot="1" x14ac:dyDescent="0.35">
      <c r="A132" s="4">
        <v>45583</v>
      </c>
      <c r="B132" s="4">
        <v>44916</v>
      </c>
      <c r="C132" s="5">
        <f t="shared" ca="1" si="12"/>
        <v>45774</v>
      </c>
      <c r="D132" s="2" t="str">
        <f t="shared" ca="1" si="13"/>
        <v>2 years</v>
      </c>
      <c r="E132" s="2">
        <f t="shared" si="14"/>
        <v>667</v>
      </c>
      <c r="F132" s="7">
        <f t="shared" si="15"/>
        <v>45596</v>
      </c>
      <c r="G132" s="7">
        <f t="shared" si="16"/>
        <v>45626</v>
      </c>
      <c r="H132" s="20">
        <f t="shared" ca="1" si="17"/>
        <v>45774.617114120367</v>
      </c>
    </row>
    <row r="133" spans="1:8" ht="15" thickBot="1" x14ac:dyDescent="0.35">
      <c r="A133" s="4">
        <v>45586</v>
      </c>
      <c r="B133" s="4">
        <v>44551</v>
      </c>
      <c r="C133" s="5">
        <f t="shared" ca="1" si="12"/>
        <v>45774</v>
      </c>
      <c r="D133" s="2" t="str">
        <f t="shared" ca="1" si="13"/>
        <v>3 years</v>
      </c>
      <c r="E133" s="2">
        <f t="shared" si="14"/>
        <v>1035</v>
      </c>
      <c r="F133" s="7">
        <f t="shared" si="15"/>
        <v>45596</v>
      </c>
      <c r="G133" s="7">
        <f t="shared" si="16"/>
        <v>45626</v>
      </c>
      <c r="H133" s="20">
        <f t="shared" ca="1" si="17"/>
        <v>45774.617114120367</v>
      </c>
    </row>
    <row r="134" spans="1:8" ht="15" thickBot="1" x14ac:dyDescent="0.35">
      <c r="A134" s="4">
        <v>45588</v>
      </c>
      <c r="B134" s="4">
        <v>44473</v>
      </c>
      <c r="C134" s="5">
        <f t="shared" ca="1" si="12"/>
        <v>45774</v>
      </c>
      <c r="D134" s="2" t="str">
        <f t="shared" ca="1" si="13"/>
        <v>3 years</v>
      </c>
      <c r="E134" s="2">
        <f t="shared" si="14"/>
        <v>1115</v>
      </c>
      <c r="F134" s="7">
        <f t="shared" si="15"/>
        <v>45596</v>
      </c>
      <c r="G134" s="7">
        <f t="shared" si="16"/>
        <v>45626</v>
      </c>
      <c r="H134" s="20">
        <f t="shared" ca="1" si="17"/>
        <v>45774.617114120367</v>
      </c>
    </row>
    <row r="135" spans="1:8" ht="15" thickBot="1" x14ac:dyDescent="0.35">
      <c r="A135" s="4">
        <v>45588</v>
      </c>
      <c r="B135" s="4">
        <v>44992</v>
      </c>
      <c r="C135" s="5">
        <f t="shared" ca="1" si="12"/>
        <v>45774</v>
      </c>
      <c r="D135" s="2" t="str">
        <f t="shared" ca="1" si="13"/>
        <v>2 years</v>
      </c>
      <c r="E135" s="2">
        <f t="shared" si="14"/>
        <v>596</v>
      </c>
      <c r="F135" s="7">
        <f t="shared" si="15"/>
        <v>45596</v>
      </c>
      <c r="G135" s="7">
        <f t="shared" si="16"/>
        <v>45626</v>
      </c>
      <c r="H135" s="20">
        <f t="shared" ca="1" si="17"/>
        <v>45774.617114120367</v>
      </c>
    </row>
    <row r="136" spans="1:8" ht="15" thickBot="1" x14ac:dyDescent="0.35">
      <c r="A136" s="4">
        <v>45589</v>
      </c>
      <c r="B136" s="4">
        <v>44635</v>
      </c>
      <c r="C136" s="5">
        <f t="shared" ca="1" si="12"/>
        <v>45774</v>
      </c>
      <c r="D136" s="2" t="str">
        <f t="shared" ca="1" si="13"/>
        <v>3 years</v>
      </c>
      <c r="E136" s="2">
        <f t="shared" si="14"/>
        <v>954</v>
      </c>
      <c r="F136" s="7">
        <f t="shared" si="15"/>
        <v>45596</v>
      </c>
      <c r="G136" s="7">
        <f t="shared" si="16"/>
        <v>45626</v>
      </c>
      <c r="H136" s="20">
        <f t="shared" ca="1" si="17"/>
        <v>45774.617114120367</v>
      </c>
    </row>
    <row r="137" spans="1:8" ht="15" thickBot="1" x14ac:dyDescent="0.35">
      <c r="A137" s="4">
        <v>45592</v>
      </c>
      <c r="B137" s="4">
        <v>44615</v>
      </c>
      <c r="C137" s="5">
        <f t="shared" ca="1" si="12"/>
        <v>45774</v>
      </c>
      <c r="D137" s="2" t="str">
        <f t="shared" ca="1" si="13"/>
        <v>3 years</v>
      </c>
      <c r="E137" s="2">
        <f t="shared" si="14"/>
        <v>977</v>
      </c>
      <c r="F137" s="7">
        <f t="shared" si="15"/>
        <v>45596</v>
      </c>
      <c r="G137" s="7">
        <f t="shared" si="16"/>
        <v>45626</v>
      </c>
      <c r="H137" s="20">
        <f t="shared" ca="1" si="17"/>
        <v>45774.617114120367</v>
      </c>
    </row>
    <row r="138" spans="1:8" ht="15" thickBot="1" x14ac:dyDescent="0.35">
      <c r="A138" s="4">
        <v>45597</v>
      </c>
      <c r="B138" s="4">
        <v>44881</v>
      </c>
      <c r="C138" s="5">
        <f t="shared" ca="1" si="12"/>
        <v>45774</v>
      </c>
      <c r="D138" s="2" t="str">
        <f t="shared" ca="1" si="13"/>
        <v>2 years</v>
      </c>
      <c r="E138" s="2">
        <f t="shared" si="14"/>
        <v>716</v>
      </c>
      <c r="F138" s="7">
        <f t="shared" si="15"/>
        <v>45626</v>
      </c>
      <c r="G138" s="7">
        <f t="shared" si="16"/>
        <v>45657</v>
      </c>
      <c r="H138" s="20">
        <f t="shared" ca="1" si="17"/>
        <v>45774.617114120367</v>
      </c>
    </row>
    <row r="139" spans="1:8" ht="15" thickBot="1" x14ac:dyDescent="0.35">
      <c r="A139" s="4">
        <v>45600</v>
      </c>
      <c r="B139" s="4">
        <v>44502</v>
      </c>
      <c r="C139" s="5">
        <f t="shared" ca="1" si="12"/>
        <v>45774</v>
      </c>
      <c r="D139" s="2" t="str">
        <f t="shared" ca="1" si="13"/>
        <v>3 years</v>
      </c>
      <c r="E139" s="2">
        <f t="shared" si="14"/>
        <v>1098</v>
      </c>
      <c r="F139" s="7">
        <f t="shared" si="15"/>
        <v>45626</v>
      </c>
      <c r="G139" s="7">
        <f t="shared" si="16"/>
        <v>45657</v>
      </c>
      <c r="H139" s="20">
        <f t="shared" ca="1" si="17"/>
        <v>45774.617114120367</v>
      </c>
    </row>
    <row r="140" spans="1:8" ht="15" thickBot="1" x14ac:dyDescent="0.35">
      <c r="A140" s="4">
        <v>45603</v>
      </c>
      <c r="B140" s="4">
        <v>44420</v>
      </c>
      <c r="C140" s="5">
        <f t="shared" ca="1" si="12"/>
        <v>45774</v>
      </c>
      <c r="D140" s="2" t="str">
        <f t="shared" ca="1" si="13"/>
        <v>3 years</v>
      </c>
      <c r="E140" s="2">
        <f t="shared" si="14"/>
        <v>1183</v>
      </c>
      <c r="F140" s="7">
        <f t="shared" si="15"/>
        <v>45626</v>
      </c>
      <c r="G140" s="7">
        <f t="shared" si="16"/>
        <v>45657</v>
      </c>
      <c r="H140" s="20">
        <f t="shared" ca="1" si="17"/>
        <v>45774.617114120367</v>
      </c>
    </row>
    <row r="141" spans="1:8" ht="15" thickBot="1" x14ac:dyDescent="0.35">
      <c r="A141" s="4">
        <v>45604</v>
      </c>
      <c r="B141" s="4">
        <v>44848</v>
      </c>
      <c r="C141" s="5">
        <f t="shared" ca="1" si="12"/>
        <v>45774</v>
      </c>
      <c r="D141" s="2" t="str">
        <f t="shared" ca="1" si="13"/>
        <v>2 years</v>
      </c>
      <c r="E141" s="2">
        <f t="shared" si="14"/>
        <v>756</v>
      </c>
      <c r="F141" s="7">
        <f t="shared" si="15"/>
        <v>45626</v>
      </c>
      <c r="G141" s="7">
        <f t="shared" si="16"/>
        <v>45657</v>
      </c>
      <c r="H141" s="20">
        <f t="shared" ca="1" si="17"/>
        <v>45774.617114120367</v>
      </c>
    </row>
    <row r="142" spans="1:8" ht="15" thickBot="1" x14ac:dyDescent="0.35">
      <c r="A142" s="4">
        <v>45605</v>
      </c>
      <c r="B142" s="4">
        <v>44828</v>
      </c>
      <c r="C142" s="5">
        <f t="shared" ca="1" si="12"/>
        <v>45774</v>
      </c>
      <c r="D142" s="2" t="str">
        <f t="shared" ca="1" si="13"/>
        <v>2 years</v>
      </c>
      <c r="E142" s="2">
        <f t="shared" si="14"/>
        <v>777</v>
      </c>
      <c r="F142" s="7">
        <f t="shared" si="15"/>
        <v>45626</v>
      </c>
      <c r="G142" s="7">
        <f t="shared" si="16"/>
        <v>45657</v>
      </c>
      <c r="H142" s="20">
        <f t="shared" ca="1" si="17"/>
        <v>45774.617114120367</v>
      </c>
    </row>
    <row r="143" spans="1:8" ht="15" thickBot="1" x14ac:dyDescent="0.35">
      <c r="A143" s="4">
        <v>45607</v>
      </c>
      <c r="B143" s="4">
        <v>44769</v>
      </c>
      <c r="C143" s="5">
        <f t="shared" ca="1" si="12"/>
        <v>45774</v>
      </c>
      <c r="D143" s="2" t="str">
        <f t="shared" ca="1" si="13"/>
        <v>2 years</v>
      </c>
      <c r="E143" s="2">
        <f t="shared" si="14"/>
        <v>838</v>
      </c>
      <c r="F143" s="7">
        <f t="shared" si="15"/>
        <v>45626</v>
      </c>
      <c r="G143" s="7">
        <f t="shared" si="16"/>
        <v>45657</v>
      </c>
      <c r="H143" s="20">
        <f t="shared" ca="1" si="17"/>
        <v>45774.617114120367</v>
      </c>
    </row>
    <row r="144" spans="1:8" ht="15" thickBot="1" x14ac:dyDescent="0.35">
      <c r="A144" s="4">
        <v>45607</v>
      </c>
      <c r="B144" s="4">
        <v>44694</v>
      </c>
      <c r="C144" s="5">
        <f t="shared" ca="1" si="12"/>
        <v>45774</v>
      </c>
      <c r="D144" s="2" t="str">
        <f t="shared" ca="1" si="13"/>
        <v>2 years</v>
      </c>
      <c r="E144" s="2">
        <f t="shared" si="14"/>
        <v>913</v>
      </c>
      <c r="F144" s="7">
        <f t="shared" si="15"/>
        <v>45626</v>
      </c>
      <c r="G144" s="7">
        <f t="shared" si="16"/>
        <v>45657</v>
      </c>
      <c r="H144" s="20">
        <f t="shared" ca="1" si="17"/>
        <v>45774.617114120367</v>
      </c>
    </row>
    <row r="145" spans="1:8" ht="15" thickBot="1" x14ac:dyDescent="0.35">
      <c r="A145" s="4">
        <v>45607</v>
      </c>
      <c r="B145" s="4">
        <v>44659</v>
      </c>
      <c r="C145" s="5">
        <f t="shared" ca="1" si="12"/>
        <v>45774</v>
      </c>
      <c r="D145" s="2" t="str">
        <f t="shared" ca="1" si="13"/>
        <v>3 years</v>
      </c>
      <c r="E145" s="2">
        <f t="shared" si="14"/>
        <v>948</v>
      </c>
      <c r="F145" s="7">
        <f t="shared" si="15"/>
        <v>45626</v>
      </c>
      <c r="G145" s="7">
        <f t="shared" si="16"/>
        <v>45657</v>
      </c>
      <c r="H145" s="20">
        <f t="shared" ca="1" si="17"/>
        <v>45774.617114120367</v>
      </c>
    </row>
    <row r="146" spans="1:8" ht="15" thickBot="1" x14ac:dyDescent="0.35">
      <c r="A146" s="4">
        <v>45608</v>
      </c>
      <c r="B146" s="4">
        <v>44901</v>
      </c>
      <c r="C146" s="5">
        <f t="shared" ca="1" si="12"/>
        <v>45774</v>
      </c>
      <c r="D146" s="2" t="str">
        <f t="shared" ca="1" si="13"/>
        <v>2 years</v>
      </c>
      <c r="E146" s="2">
        <f t="shared" si="14"/>
        <v>707</v>
      </c>
      <c r="F146" s="7">
        <f t="shared" si="15"/>
        <v>45626</v>
      </c>
      <c r="G146" s="7">
        <f t="shared" si="16"/>
        <v>45657</v>
      </c>
      <c r="H146" s="20">
        <f t="shared" ca="1" si="17"/>
        <v>45774.617114120367</v>
      </c>
    </row>
    <row r="147" spans="1:8" ht="15" thickBot="1" x14ac:dyDescent="0.35">
      <c r="A147" s="4">
        <v>45608</v>
      </c>
      <c r="B147" s="4">
        <v>45260</v>
      </c>
      <c r="C147" s="5">
        <f t="shared" ca="1" si="12"/>
        <v>45774</v>
      </c>
      <c r="D147" s="2" t="str">
        <f t="shared" ca="1" si="13"/>
        <v>1 years</v>
      </c>
      <c r="E147" s="2">
        <f t="shared" si="14"/>
        <v>348</v>
      </c>
      <c r="F147" s="7">
        <f t="shared" si="15"/>
        <v>45626</v>
      </c>
      <c r="G147" s="7">
        <f t="shared" si="16"/>
        <v>45657</v>
      </c>
      <c r="H147" s="20">
        <f t="shared" ca="1" si="17"/>
        <v>45774.617114120367</v>
      </c>
    </row>
    <row r="148" spans="1:8" ht="15" thickBot="1" x14ac:dyDescent="0.35">
      <c r="A148" s="4">
        <v>45613</v>
      </c>
      <c r="B148" s="4">
        <v>44869</v>
      </c>
      <c r="C148" s="5">
        <f t="shared" ca="1" si="12"/>
        <v>45774</v>
      </c>
      <c r="D148" s="2" t="str">
        <f t="shared" ca="1" si="13"/>
        <v>2 years</v>
      </c>
      <c r="E148" s="2">
        <f t="shared" si="14"/>
        <v>744</v>
      </c>
      <c r="F148" s="7">
        <f t="shared" si="15"/>
        <v>45626</v>
      </c>
      <c r="G148" s="7">
        <f t="shared" si="16"/>
        <v>45657</v>
      </c>
      <c r="H148" s="20">
        <f t="shared" ca="1" si="17"/>
        <v>45774.617114120367</v>
      </c>
    </row>
    <row r="149" spans="1:8" ht="15" thickBot="1" x14ac:dyDescent="0.35">
      <c r="A149" s="4">
        <v>45613</v>
      </c>
      <c r="B149" s="4">
        <v>44770</v>
      </c>
      <c r="C149" s="5">
        <f t="shared" ca="1" si="12"/>
        <v>45774</v>
      </c>
      <c r="D149" s="2" t="str">
        <f t="shared" ca="1" si="13"/>
        <v>2 years</v>
      </c>
      <c r="E149" s="2">
        <f t="shared" si="14"/>
        <v>843</v>
      </c>
      <c r="F149" s="7">
        <f t="shared" si="15"/>
        <v>45626</v>
      </c>
      <c r="G149" s="7">
        <f t="shared" si="16"/>
        <v>45657</v>
      </c>
      <c r="H149" s="20">
        <f t="shared" ca="1" si="17"/>
        <v>45774.617114120367</v>
      </c>
    </row>
    <row r="150" spans="1:8" ht="15" thickBot="1" x14ac:dyDescent="0.35">
      <c r="A150" s="4">
        <v>45617</v>
      </c>
      <c r="B150" s="4">
        <v>44427</v>
      </c>
      <c r="C150" s="5">
        <f t="shared" ca="1" si="12"/>
        <v>45774</v>
      </c>
      <c r="D150" s="2" t="str">
        <f t="shared" ca="1" si="13"/>
        <v>3 years</v>
      </c>
      <c r="E150" s="2">
        <f t="shared" si="14"/>
        <v>1190</v>
      </c>
      <c r="F150" s="7">
        <f t="shared" si="15"/>
        <v>45626</v>
      </c>
      <c r="G150" s="7">
        <f t="shared" si="16"/>
        <v>45657</v>
      </c>
      <c r="H150" s="20">
        <f t="shared" ca="1" si="17"/>
        <v>45774.617114120367</v>
      </c>
    </row>
    <row r="151" spans="1:8" ht="15" thickBot="1" x14ac:dyDescent="0.35">
      <c r="A151" s="4">
        <v>45619</v>
      </c>
      <c r="B151" s="4">
        <v>44560</v>
      </c>
      <c r="C151" s="5">
        <f t="shared" ca="1" si="12"/>
        <v>45774</v>
      </c>
      <c r="D151" s="2" t="str">
        <f t="shared" ca="1" si="13"/>
        <v>3 years</v>
      </c>
      <c r="E151" s="2">
        <f t="shared" si="14"/>
        <v>1059</v>
      </c>
      <c r="F151" s="7">
        <f t="shared" si="15"/>
        <v>45626</v>
      </c>
      <c r="G151" s="7">
        <f t="shared" si="16"/>
        <v>45657</v>
      </c>
      <c r="H151" s="20">
        <f t="shared" ca="1" si="17"/>
        <v>45774.617114120367</v>
      </c>
    </row>
    <row r="152" spans="1:8" ht="15" thickBot="1" x14ac:dyDescent="0.35">
      <c r="A152" s="4">
        <v>45619</v>
      </c>
      <c r="B152" s="4">
        <v>44583</v>
      </c>
      <c r="C152" s="5">
        <f t="shared" ca="1" si="12"/>
        <v>45774</v>
      </c>
      <c r="D152" s="2" t="str">
        <f t="shared" ca="1" si="13"/>
        <v>3 years</v>
      </c>
      <c r="E152" s="2">
        <f t="shared" si="14"/>
        <v>1036</v>
      </c>
      <c r="F152" s="7">
        <f t="shared" si="15"/>
        <v>45626</v>
      </c>
      <c r="G152" s="7">
        <f t="shared" si="16"/>
        <v>45657</v>
      </c>
      <c r="H152" s="20">
        <f t="shared" ca="1" si="17"/>
        <v>45774.617114120367</v>
      </c>
    </row>
    <row r="153" spans="1:8" ht="15" thickBot="1" x14ac:dyDescent="0.35">
      <c r="A153" s="4">
        <v>45622</v>
      </c>
      <c r="B153" s="4">
        <v>44873</v>
      </c>
      <c r="C153" s="5">
        <f t="shared" ca="1" si="12"/>
        <v>45774</v>
      </c>
      <c r="D153" s="2" t="str">
        <f t="shared" ca="1" si="13"/>
        <v>2 years</v>
      </c>
      <c r="E153" s="2">
        <f t="shared" si="14"/>
        <v>749</v>
      </c>
      <c r="F153" s="7">
        <f t="shared" si="15"/>
        <v>45626</v>
      </c>
      <c r="G153" s="7">
        <f t="shared" si="16"/>
        <v>45657</v>
      </c>
      <c r="H153" s="20">
        <f t="shared" ca="1" si="17"/>
        <v>45774.617114120367</v>
      </c>
    </row>
    <row r="154" spans="1:8" ht="15" thickBot="1" x14ac:dyDescent="0.35">
      <c r="A154" s="4">
        <v>45623</v>
      </c>
      <c r="B154" s="4">
        <v>45101</v>
      </c>
      <c r="C154" s="5">
        <f t="shared" ca="1" si="12"/>
        <v>45774</v>
      </c>
      <c r="D154" s="2" t="str">
        <f t="shared" ca="1" si="13"/>
        <v>1 years</v>
      </c>
      <c r="E154" s="2">
        <f t="shared" si="14"/>
        <v>522</v>
      </c>
      <c r="F154" s="7">
        <f t="shared" si="15"/>
        <v>45626</v>
      </c>
      <c r="G154" s="7">
        <f t="shared" si="16"/>
        <v>45657</v>
      </c>
      <c r="H154" s="20">
        <f t="shared" ca="1" si="17"/>
        <v>45774.617114120367</v>
      </c>
    </row>
    <row r="155" spans="1:8" ht="15" thickBot="1" x14ac:dyDescent="0.35">
      <c r="A155" s="4">
        <v>45627</v>
      </c>
      <c r="B155" s="4">
        <v>44659</v>
      </c>
      <c r="C155" s="5">
        <f t="shared" ca="1" si="12"/>
        <v>45774</v>
      </c>
      <c r="D155" s="2" t="str">
        <f t="shared" ca="1" si="13"/>
        <v>3 years</v>
      </c>
      <c r="E155" s="2">
        <f t="shared" si="14"/>
        <v>968</v>
      </c>
      <c r="F155" s="7">
        <f t="shared" si="15"/>
        <v>45657</v>
      </c>
      <c r="G155" s="7">
        <f t="shared" si="16"/>
        <v>45688</v>
      </c>
      <c r="H155" s="20">
        <f t="shared" ca="1" si="17"/>
        <v>45774.617114120367</v>
      </c>
    </row>
    <row r="156" spans="1:8" ht="15" thickBot="1" x14ac:dyDescent="0.35">
      <c r="A156" s="4">
        <v>45627</v>
      </c>
      <c r="B156" s="4">
        <v>44485</v>
      </c>
      <c r="C156" s="5">
        <f t="shared" ca="1" si="12"/>
        <v>45774</v>
      </c>
      <c r="D156" s="2" t="str">
        <f t="shared" ca="1" si="13"/>
        <v>3 years</v>
      </c>
      <c r="E156" s="2">
        <f t="shared" si="14"/>
        <v>1142</v>
      </c>
      <c r="F156" s="7">
        <f t="shared" si="15"/>
        <v>45657</v>
      </c>
      <c r="G156" s="7">
        <f t="shared" si="16"/>
        <v>45688</v>
      </c>
      <c r="H156" s="20">
        <f t="shared" ca="1" si="17"/>
        <v>45774.617114120367</v>
      </c>
    </row>
    <row r="157" spans="1:8" ht="15" thickBot="1" x14ac:dyDescent="0.35">
      <c r="A157" s="4">
        <v>45627</v>
      </c>
      <c r="B157" s="4">
        <v>44475</v>
      </c>
      <c r="C157" s="5">
        <f t="shared" ca="1" si="12"/>
        <v>45774</v>
      </c>
      <c r="D157" s="2" t="str">
        <f t="shared" ca="1" si="13"/>
        <v>3 years</v>
      </c>
      <c r="E157" s="2">
        <f t="shared" si="14"/>
        <v>1152</v>
      </c>
      <c r="F157" s="7">
        <f t="shared" si="15"/>
        <v>45657</v>
      </c>
      <c r="G157" s="7">
        <f t="shared" si="16"/>
        <v>45688</v>
      </c>
      <c r="H157" s="20">
        <f t="shared" ca="1" si="17"/>
        <v>45774.617114120367</v>
      </c>
    </row>
    <row r="158" spans="1:8" ht="15" thickBot="1" x14ac:dyDescent="0.35">
      <c r="A158" s="4">
        <v>45627</v>
      </c>
      <c r="B158" s="4">
        <v>44944</v>
      </c>
      <c r="C158" s="5">
        <f t="shared" ca="1" si="12"/>
        <v>45774</v>
      </c>
      <c r="D158" s="2" t="str">
        <f t="shared" ca="1" si="13"/>
        <v>2 years</v>
      </c>
      <c r="E158" s="2">
        <f t="shared" si="14"/>
        <v>683</v>
      </c>
      <c r="F158" s="7">
        <f t="shared" si="15"/>
        <v>45657</v>
      </c>
      <c r="G158" s="7">
        <f t="shared" si="16"/>
        <v>45688</v>
      </c>
      <c r="H158" s="20">
        <f t="shared" ca="1" si="17"/>
        <v>45774.617114120367</v>
      </c>
    </row>
    <row r="159" spans="1:8" ht="15" thickBot="1" x14ac:dyDescent="0.35">
      <c r="A159" s="4">
        <v>45629</v>
      </c>
      <c r="B159" s="4">
        <v>45098</v>
      </c>
      <c r="C159" s="5">
        <f t="shared" ca="1" si="12"/>
        <v>45774</v>
      </c>
      <c r="D159" s="2" t="str">
        <f t="shared" ca="1" si="13"/>
        <v>1 years</v>
      </c>
      <c r="E159" s="2">
        <f t="shared" si="14"/>
        <v>531</v>
      </c>
      <c r="F159" s="7">
        <f t="shared" si="15"/>
        <v>45657</v>
      </c>
      <c r="G159" s="7">
        <f t="shared" si="16"/>
        <v>45688</v>
      </c>
      <c r="H159" s="20">
        <f t="shared" ca="1" si="17"/>
        <v>45774.617114120367</v>
      </c>
    </row>
    <row r="160" spans="1:8" ht="15" thickBot="1" x14ac:dyDescent="0.35">
      <c r="A160" s="4">
        <v>45630</v>
      </c>
      <c r="B160" s="4">
        <v>44703</v>
      </c>
      <c r="C160" s="5">
        <f t="shared" ca="1" si="12"/>
        <v>45774</v>
      </c>
      <c r="D160" s="2" t="str">
        <f t="shared" ca="1" si="13"/>
        <v>2 years</v>
      </c>
      <c r="E160" s="2">
        <f t="shared" si="14"/>
        <v>927</v>
      </c>
      <c r="F160" s="7">
        <f t="shared" si="15"/>
        <v>45657</v>
      </c>
      <c r="G160" s="7">
        <f t="shared" si="16"/>
        <v>45688</v>
      </c>
      <c r="H160" s="20">
        <f t="shared" ca="1" si="17"/>
        <v>45774.617114120367</v>
      </c>
    </row>
    <row r="161" spans="1:8" ht="15" thickBot="1" x14ac:dyDescent="0.35">
      <c r="A161" s="4">
        <v>45635</v>
      </c>
      <c r="B161" s="4">
        <v>44396</v>
      </c>
      <c r="C161" s="5">
        <f t="shared" ca="1" si="12"/>
        <v>45774</v>
      </c>
      <c r="D161" s="2" t="str">
        <f t="shared" ca="1" si="13"/>
        <v>3 years</v>
      </c>
      <c r="E161" s="2">
        <f t="shared" si="14"/>
        <v>1239</v>
      </c>
      <c r="F161" s="7">
        <f t="shared" si="15"/>
        <v>45657</v>
      </c>
      <c r="G161" s="7">
        <f t="shared" si="16"/>
        <v>45688</v>
      </c>
      <c r="H161" s="20">
        <f t="shared" ca="1" si="17"/>
        <v>45774.617114120367</v>
      </c>
    </row>
    <row r="162" spans="1:8" ht="15" thickBot="1" x14ac:dyDescent="0.35">
      <c r="A162" s="4">
        <v>45635</v>
      </c>
      <c r="B162" s="4">
        <v>45052</v>
      </c>
      <c r="C162" s="5">
        <f t="shared" ca="1" si="12"/>
        <v>45774</v>
      </c>
      <c r="D162" s="2" t="str">
        <f t="shared" ca="1" si="13"/>
        <v>1 years</v>
      </c>
      <c r="E162" s="2">
        <f t="shared" si="14"/>
        <v>583</v>
      </c>
      <c r="F162" s="7">
        <f t="shared" si="15"/>
        <v>45657</v>
      </c>
      <c r="G162" s="7">
        <f t="shared" si="16"/>
        <v>45688</v>
      </c>
      <c r="H162" s="20">
        <f t="shared" ca="1" si="17"/>
        <v>45774.617114120367</v>
      </c>
    </row>
    <row r="163" spans="1:8" ht="15" thickBot="1" x14ac:dyDescent="0.35">
      <c r="A163" s="4">
        <v>45635</v>
      </c>
      <c r="B163" s="4">
        <v>44921</v>
      </c>
      <c r="C163" s="5">
        <f t="shared" ca="1" si="12"/>
        <v>45774</v>
      </c>
      <c r="D163" s="2" t="str">
        <f t="shared" ca="1" si="13"/>
        <v>2 years</v>
      </c>
      <c r="E163" s="2">
        <f t="shared" si="14"/>
        <v>714</v>
      </c>
      <c r="F163" s="7">
        <f t="shared" si="15"/>
        <v>45657</v>
      </c>
      <c r="G163" s="7">
        <f t="shared" si="16"/>
        <v>45688</v>
      </c>
      <c r="H163" s="20">
        <f t="shared" ca="1" si="17"/>
        <v>45774.617114120367</v>
      </c>
    </row>
    <row r="164" spans="1:8" ht="15" thickBot="1" x14ac:dyDescent="0.35">
      <c r="A164" s="4">
        <v>45636</v>
      </c>
      <c r="B164" s="4">
        <v>44779</v>
      </c>
      <c r="C164" s="5">
        <f t="shared" ca="1" si="12"/>
        <v>45774</v>
      </c>
      <c r="D164" s="2" t="str">
        <f t="shared" ca="1" si="13"/>
        <v>2 years</v>
      </c>
      <c r="E164" s="2">
        <f t="shared" si="14"/>
        <v>857</v>
      </c>
      <c r="F164" s="7">
        <f t="shared" si="15"/>
        <v>45657</v>
      </c>
      <c r="G164" s="7">
        <f t="shared" si="16"/>
        <v>45688</v>
      </c>
      <c r="H164" s="20">
        <f t="shared" ca="1" si="17"/>
        <v>45774.617114120367</v>
      </c>
    </row>
    <row r="165" spans="1:8" ht="15" thickBot="1" x14ac:dyDescent="0.35">
      <c r="A165" s="4">
        <v>45638</v>
      </c>
      <c r="B165" s="4">
        <v>44406</v>
      </c>
      <c r="C165" s="5">
        <f t="shared" ca="1" si="12"/>
        <v>45774</v>
      </c>
      <c r="D165" s="2" t="str">
        <f t="shared" ca="1" si="13"/>
        <v>3 years</v>
      </c>
      <c r="E165" s="2">
        <f t="shared" si="14"/>
        <v>1232</v>
      </c>
      <c r="F165" s="7">
        <f t="shared" si="15"/>
        <v>45657</v>
      </c>
      <c r="G165" s="7">
        <f t="shared" si="16"/>
        <v>45688</v>
      </c>
      <c r="H165" s="20">
        <f t="shared" ca="1" si="17"/>
        <v>45774.617114120367</v>
      </c>
    </row>
    <row r="166" spans="1:8" ht="15" thickBot="1" x14ac:dyDescent="0.35">
      <c r="A166" s="4">
        <v>45641</v>
      </c>
      <c r="B166" s="4">
        <v>45200</v>
      </c>
      <c r="C166" s="5">
        <f t="shared" ca="1" si="12"/>
        <v>45774</v>
      </c>
      <c r="D166" s="2" t="str">
        <f t="shared" ca="1" si="13"/>
        <v>1 years</v>
      </c>
      <c r="E166" s="2">
        <f t="shared" si="14"/>
        <v>441</v>
      </c>
      <c r="F166" s="7">
        <f t="shared" si="15"/>
        <v>45657</v>
      </c>
      <c r="G166" s="7">
        <f t="shared" si="16"/>
        <v>45688</v>
      </c>
      <c r="H166" s="20">
        <f t="shared" ca="1" si="17"/>
        <v>45774.617114120367</v>
      </c>
    </row>
    <row r="167" spans="1:8" ht="15" thickBot="1" x14ac:dyDescent="0.35">
      <c r="A167" s="4">
        <v>45641</v>
      </c>
      <c r="B167" s="4">
        <v>44724</v>
      </c>
      <c r="C167" s="5">
        <f t="shared" ca="1" si="12"/>
        <v>45774</v>
      </c>
      <c r="D167" s="2" t="str">
        <f t="shared" ca="1" si="13"/>
        <v>2 years</v>
      </c>
      <c r="E167" s="2">
        <f t="shared" si="14"/>
        <v>917</v>
      </c>
      <c r="F167" s="7">
        <f t="shared" si="15"/>
        <v>45657</v>
      </c>
      <c r="G167" s="7">
        <f t="shared" si="16"/>
        <v>45688</v>
      </c>
      <c r="H167" s="20">
        <f t="shared" ca="1" si="17"/>
        <v>45774.617114120367</v>
      </c>
    </row>
    <row r="168" spans="1:8" ht="15" thickBot="1" x14ac:dyDescent="0.35">
      <c r="A168" s="4">
        <v>45644</v>
      </c>
      <c r="B168" s="4">
        <v>45191</v>
      </c>
      <c r="C168" s="5">
        <f t="shared" ca="1" si="12"/>
        <v>45774</v>
      </c>
      <c r="D168" s="2" t="str">
        <f t="shared" ca="1" si="13"/>
        <v>1 years</v>
      </c>
      <c r="E168" s="2">
        <f t="shared" si="14"/>
        <v>453</v>
      </c>
      <c r="F168" s="7">
        <f t="shared" si="15"/>
        <v>45657</v>
      </c>
      <c r="G168" s="7">
        <f t="shared" si="16"/>
        <v>45688</v>
      </c>
      <c r="H168" s="20">
        <f t="shared" ca="1" si="17"/>
        <v>45774.617114120367</v>
      </c>
    </row>
    <row r="169" spans="1:8" ht="15" thickBot="1" x14ac:dyDescent="0.35">
      <c r="A169" s="4">
        <v>45645</v>
      </c>
      <c r="B169" s="4">
        <v>44760</v>
      </c>
      <c r="C169" s="5">
        <f t="shared" ca="1" si="12"/>
        <v>45774</v>
      </c>
      <c r="D169" s="2" t="str">
        <f t="shared" ca="1" si="13"/>
        <v>2 years</v>
      </c>
      <c r="E169" s="2">
        <f t="shared" si="14"/>
        <v>885</v>
      </c>
      <c r="F169" s="7">
        <f t="shared" si="15"/>
        <v>45657</v>
      </c>
      <c r="G169" s="7">
        <f t="shared" si="16"/>
        <v>45688</v>
      </c>
      <c r="H169" s="20">
        <f t="shared" ca="1" si="17"/>
        <v>45774.617114120367</v>
      </c>
    </row>
    <row r="170" spans="1:8" ht="15" thickBot="1" x14ac:dyDescent="0.35">
      <c r="A170" s="4">
        <v>45645</v>
      </c>
      <c r="B170" s="4">
        <v>44625</v>
      </c>
      <c r="C170" s="5">
        <f t="shared" ca="1" si="12"/>
        <v>45774</v>
      </c>
      <c r="D170" s="2" t="str">
        <f t="shared" ca="1" si="13"/>
        <v>3 years</v>
      </c>
      <c r="E170" s="2">
        <f t="shared" si="14"/>
        <v>1020</v>
      </c>
      <c r="F170" s="7">
        <f t="shared" si="15"/>
        <v>45657</v>
      </c>
      <c r="G170" s="7">
        <f t="shared" si="16"/>
        <v>45688</v>
      </c>
      <c r="H170" s="20">
        <f t="shared" ca="1" si="17"/>
        <v>45774.617114120367</v>
      </c>
    </row>
    <row r="171" spans="1:8" ht="15" thickBot="1" x14ac:dyDescent="0.35">
      <c r="A171" s="4">
        <v>45646</v>
      </c>
      <c r="B171" s="4">
        <v>45239</v>
      </c>
      <c r="C171" s="5">
        <f t="shared" ca="1" si="12"/>
        <v>45774</v>
      </c>
      <c r="D171" s="2" t="str">
        <f t="shared" ca="1" si="13"/>
        <v>1 years</v>
      </c>
      <c r="E171" s="2">
        <f t="shared" si="14"/>
        <v>407</v>
      </c>
      <c r="F171" s="7">
        <f t="shared" si="15"/>
        <v>45657</v>
      </c>
      <c r="G171" s="7">
        <f t="shared" si="16"/>
        <v>45688</v>
      </c>
      <c r="H171" s="20">
        <f t="shared" ca="1" si="17"/>
        <v>45774.617114120367</v>
      </c>
    </row>
    <row r="172" spans="1:8" ht="15" thickBot="1" x14ac:dyDescent="0.35">
      <c r="A172" s="4">
        <v>45648</v>
      </c>
      <c r="B172" s="4">
        <v>45280</v>
      </c>
      <c r="C172" s="5">
        <f t="shared" ca="1" si="12"/>
        <v>45774</v>
      </c>
      <c r="D172" s="2" t="str">
        <f t="shared" ca="1" si="13"/>
        <v>1 years</v>
      </c>
      <c r="E172" s="2">
        <f t="shared" si="14"/>
        <v>368</v>
      </c>
      <c r="F172" s="7">
        <f t="shared" si="15"/>
        <v>45657</v>
      </c>
      <c r="G172" s="7">
        <f t="shared" si="16"/>
        <v>45688</v>
      </c>
      <c r="H172" s="20">
        <f t="shared" ca="1" si="17"/>
        <v>45774.617114120367</v>
      </c>
    </row>
    <row r="173" spans="1:8" ht="15" thickBot="1" x14ac:dyDescent="0.35">
      <c r="A173" s="4">
        <v>45648</v>
      </c>
      <c r="B173" s="4">
        <v>44522</v>
      </c>
      <c r="C173" s="5">
        <f t="shared" ca="1" si="12"/>
        <v>45774</v>
      </c>
      <c r="D173" s="2" t="str">
        <f t="shared" ca="1" si="13"/>
        <v>3 years</v>
      </c>
      <c r="E173" s="2">
        <f t="shared" si="14"/>
        <v>1126</v>
      </c>
      <c r="F173" s="7">
        <f t="shared" si="15"/>
        <v>45657</v>
      </c>
      <c r="G173" s="7">
        <f t="shared" si="16"/>
        <v>45688</v>
      </c>
      <c r="H173" s="20">
        <f t="shared" ca="1" si="17"/>
        <v>45774.617114120367</v>
      </c>
    </row>
    <row r="174" spans="1:8" ht="15" thickBot="1" x14ac:dyDescent="0.35">
      <c r="A174" s="4">
        <v>45649</v>
      </c>
      <c r="B174" s="4">
        <v>44721</v>
      </c>
      <c r="C174" s="5">
        <f t="shared" ca="1" si="12"/>
        <v>45774</v>
      </c>
      <c r="D174" s="2" t="str">
        <f t="shared" ca="1" si="13"/>
        <v>2 years</v>
      </c>
      <c r="E174" s="2">
        <f t="shared" si="14"/>
        <v>928</v>
      </c>
      <c r="F174" s="7">
        <f t="shared" si="15"/>
        <v>45657</v>
      </c>
      <c r="G174" s="7">
        <f t="shared" si="16"/>
        <v>45688</v>
      </c>
      <c r="H174" s="20">
        <f t="shared" ca="1" si="17"/>
        <v>45774.617114120367</v>
      </c>
    </row>
    <row r="175" spans="1:8" ht="15" thickBot="1" x14ac:dyDescent="0.35">
      <c r="A175" s="4">
        <v>45654</v>
      </c>
      <c r="B175" s="4">
        <v>44771</v>
      </c>
      <c r="C175" s="5">
        <f t="shared" ca="1" si="12"/>
        <v>45774</v>
      </c>
      <c r="D175" s="2" t="str">
        <f t="shared" ca="1" si="13"/>
        <v>2 years</v>
      </c>
      <c r="E175" s="2">
        <f t="shared" si="14"/>
        <v>883</v>
      </c>
      <c r="F175" s="7">
        <f t="shared" si="15"/>
        <v>45657</v>
      </c>
      <c r="G175" s="7">
        <f t="shared" si="16"/>
        <v>45688</v>
      </c>
      <c r="H175" s="20">
        <f t="shared" ca="1" si="17"/>
        <v>45774.617114120367</v>
      </c>
    </row>
    <row r="176" spans="1:8" ht="15" thickBot="1" x14ac:dyDescent="0.35">
      <c r="A176" s="4">
        <v>45654</v>
      </c>
      <c r="B176" s="4">
        <v>44523</v>
      </c>
      <c r="C176" s="5">
        <f t="shared" ca="1" si="12"/>
        <v>45774</v>
      </c>
      <c r="D176" s="2" t="str">
        <f t="shared" ca="1" si="13"/>
        <v>3 years</v>
      </c>
      <c r="E176" s="2">
        <f t="shared" si="14"/>
        <v>1131</v>
      </c>
      <c r="F176" s="7">
        <f t="shared" si="15"/>
        <v>45657</v>
      </c>
      <c r="G176" s="7">
        <f t="shared" si="16"/>
        <v>45688</v>
      </c>
      <c r="H176" s="20">
        <f t="shared" ca="1" si="17"/>
        <v>45774.617114120367</v>
      </c>
    </row>
    <row r="177" spans="1:8" ht="15" thickBot="1" x14ac:dyDescent="0.35">
      <c r="A177" s="4">
        <v>45655</v>
      </c>
      <c r="B177" s="4">
        <v>44591</v>
      </c>
      <c r="C177" s="5">
        <f t="shared" ca="1" si="12"/>
        <v>45774</v>
      </c>
      <c r="D177" s="2" t="str">
        <f t="shared" ca="1" si="13"/>
        <v>3 years</v>
      </c>
      <c r="E177" s="2">
        <f t="shared" si="14"/>
        <v>1064</v>
      </c>
      <c r="F177" s="7">
        <f t="shared" si="15"/>
        <v>45657</v>
      </c>
      <c r="G177" s="7">
        <f t="shared" si="16"/>
        <v>45688</v>
      </c>
      <c r="H177" s="20">
        <f t="shared" ca="1" si="17"/>
        <v>45774.617114120367</v>
      </c>
    </row>
    <row r="178" spans="1:8" ht="15" thickBot="1" x14ac:dyDescent="0.35">
      <c r="A178" s="4">
        <v>45655</v>
      </c>
      <c r="B178" s="4">
        <v>45347</v>
      </c>
      <c r="C178" s="5">
        <f t="shared" ca="1" si="12"/>
        <v>45774</v>
      </c>
      <c r="D178" s="2" t="str">
        <f t="shared" ca="1" si="13"/>
        <v>1 years</v>
      </c>
      <c r="E178" s="2">
        <f t="shared" si="14"/>
        <v>308</v>
      </c>
      <c r="F178" s="7">
        <f t="shared" si="15"/>
        <v>45657</v>
      </c>
      <c r="G178" s="7">
        <f t="shared" si="16"/>
        <v>45688</v>
      </c>
      <c r="H178" s="20">
        <f t="shared" ca="1" si="17"/>
        <v>45774.617114120367</v>
      </c>
    </row>
    <row r="179" spans="1:8" ht="15" thickBot="1" x14ac:dyDescent="0.35">
      <c r="A179" s="4">
        <v>45657</v>
      </c>
      <c r="B179" s="4">
        <v>45050</v>
      </c>
      <c r="C179" s="5">
        <f t="shared" ca="1" si="12"/>
        <v>45774</v>
      </c>
      <c r="D179" s="2" t="str">
        <f t="shared" ca="1" si="13"/>
        <v>1 years</v>
      </c>
      <c r="E179" s="2">
        <f t="shared" si="14"/>
        <v>607</v>
      </c>
      <c r="F179" s="7">
        <f t="shared" si="15"/>
        <v>45657</v>
      </c>
      <c r="G179" s="7">
        <f t="shared" si="16"/>
        <v>45688</v>
      </c>
      <c r="H179" s="20">
        <f t="shared" ca="1" si="17"/>
        <v>45774.617114120367</v>
      </c>
    </row>
    <row r="180" spans="1:8" ht="15" thickBot="1" x14ac:dyDescent="0.35">
      <c r="A180" s="4">
        <v>45660</v>
      </c>
      <c r="B180" s="4">
        <v>44564</v>
      </c>
      <c r="C180" s="5">
        <f t="shared" ca="1" si="12"/>
        <v>45774</v>
      </c>
      <c r="D180" s="2" t="str">
        <f t="shared" ca="1" si="13"/>
        <v>3 years</v>
      </c>
      <c r="E180" s="2">
        <f t="shared" si="14"/>
        <v>1096</v>
      </c>
      <c r="F180" s="7">
        <f t="shared" si="15"/>
        <v>45688</v>
      </c>
      <c r="G180" s="7">
        <f t="shared" si="16"/>
        <v>45716</v>
      </c>
      <c r="H180" s="20">
        <f t="shared" ca="1" si="17"/>
        <v>45774.617114120367</v>
      </c>
    </row>
    <row r="181" spans="1:8" ht="15" thickBot="1" x14ac:dyDescent="0.35">
      <c r="A181" s="4">
        <v>45661</v>
      </c>
      <c r="B181" s="4">
        <v>44752</v>
      </c>
      <c r="C181" s="5">
        <f t="shared" ca="1" si="12"/>
        <v>45774</v>
      </c>
      <c r="D181" s="2" t="str">
        <f t="shared" ca="1" si="13"/>
        <v>2 years</v>
      </c>
      <c r="E181" s="2">
        <f t="shared" si="14"/>
        <v>909</v>
      </c>
      <c r="F181" s="7">
        <f t="shared" si="15"/>
        <v>45688</v>
      </c>
      <c r="G181" s="7">
        <f t="shared" si="16"/>
        <v>45716</v>
      </c>
      <c r="H181" s="20">
        <f t="shared" ca="1" si="17"/>
        <v>45774.617114120367</v>
      </c>
    </row>
    <row r="182" spans="1:8" ht="15" thickBot="1" x14ac:dyDescent="0.35">
      <c r="A182" s="4">
        <v>45663</v>
      </c>
      <c r="B182" s="4">
        <v>44824</v>
      </c>
      <c r="C182" s="5">
        <f t="shared" ca="1" si="12"/>
        <v>45774</v>
      </c>
      <c r="D182" s="2" t="str">
        <f t="shared" ca="1" si="13"/>
        <v>2 years</v>
      </c>
      <c r="E182" s="2">
        <f t="shared" si="14"/>
        <v>839</v>
      </c>
      <c r="F182" s="7">
        <f t="shared" si="15"/>
        <v>45688</v>
      </c>
      <c r="G182" s="7">
        <f t="shared" si="16"/>
        <v>45716</v>
      </c>
      <c r="H182" s="20">
        <f t="shared" ca="1" si="17"/>
        <v>45774.617114120367</v>
      </c>
    </row>
    <row r="183" spans="1:8" ht="15" thickBot="1" x14ac:dyDescent="0.35">
      <c r="A183" s="4">
        <v>45663</v>
      </c>
      <c r="B183" s="4">
        <v>44422</v>
      </c>
      <c r="C183" s="5">
        <f t="shared" ca="1" si="12"/>
        <v>45774</v>
      </c>
      <c r="D183" s="2" t="str">
        <f t="shared" ca="1" si="13"/>
        <v>3 years</v>
      </c>
      <c r="E183" s="2">
        <f t="shared" si="14"/>
        <v>1241</v>
      </c>
      <c r="F183" s="7">
        <f t="shared" si="15"/>
        <v>45688</v>
      </c>
      <c r="G183" s="7">
        <f t="shared" si="16"/>
        <v>45716</v>
      </c>
      <c r="H183" s="20">
        <f t="shared" ca="1" si="17"/>
        <v>45774.617114120367</v>
      </c>
    </row>
    <row r="184" spans="1:8" ht="15" thickBot="1" x14ac:dyDescent="0.35">
      <c r="A184" s="4">
        <v>45666</v>
      </c>
      <c r="B184" s="4">
        <v>45105</v>
      </c>
      <c r="C184" s="5">
        <f t="shared" ca="1" si="12"/>
        <v>45774</v>
      </c>
      <c r="D184" s="2" t="str">
        <f t="shared" ca="1" si="13"/>
        <v>1 years</v>
      </c>
      <c r="E184" s="2">
        <f t="shared" si="14"/>
        <v>561</v>
      </c>
      <c r="F184" s="7">
        <f t="shared" si="15"/>
        <v>45688</v>
      </c>
      <c r="G184" s="7">
        <f t="shared" si="16"/>
        <v>45716</v>
      </c>
      <c r="H184" s="20">
        <f t="shared" ca="1" si="17"/>
        <v>45774.617114120367</v>
      </c>
    </row>
    <row r="185" spans="1:8" ht="15" thickBot="1" x14ac:dyDescent="0.35">
      <c r="A185" s="4">
        <v>45667</v>
      </c>
      <c r="B185" s="4">
        <v>44633</v>
      </c>
      <c r="C185" s="5">
        <f t="shared" ca="1" si="12"/>
        <v>45774</v>
      </c>
      <c r="D185" s="2" t="str">
        <f t="shared" ca="1" si="13"/>
        <v>3 years</v>
      </c>
      <c r="E185" s="2">
        <f t="shared" si="14"/>
        <v>1034</v>
      </c>
      <c r="F185" s="7">
        <f t="shared" si="15"/>
        <v>45688</v>
      </c>
      <c r="G185" s="7">
        <f t="shared" si="16"/>
        <v>45716</v>
      </c>
      <c r="H185" s="20">
        <f t="shared" ca="1" si="17"/>
        <v>45774.617114120367</v>
      </c>
    </row>
    <row r="186" spans="1:8" ht="15" thickBot="1" x14ac:dyDescent="0.35">
      <c r="A186" s="4">
        <v>45667</v>
      </c>
      <c r="B186" s="4">
        <v>45330</v>
      </c>
      <c r="C186" s="5">
        <f t="shared" ca="1" si="12"/>
        <v>45774</v>
      </c>
      <c r="D186" s="2" t="str">
        <f t="shared" ca="1" si="13"/>
        <v>1 years</v>
      </c>
      <c r="E186" s="2">
        <f t="shared" si="14"/>
        <v>337</v>
      </c>
      <c r="F186" s="7">
        <f t="shared" si="15"/>
        <v>45688</v>
      </c>
      <c r="G186" s="7">
        <f t="shared" si="16"/>
        <v>45716</v>
      </c>
      <c r="H186" s="20">
        <f t="shared" ca="1" si="17"/>
        <v>45774.617114120367</v>
      </c>
    </row>
    <row r="187" spans="1:8" ht="15" thickBot="1" x14ac:dyDescent="0.35">
      <c r="A187" s="4">
        <v>45668</v>
      </c>
      <c r="B187" s="4">
        <v>44536</v>
      </c>
      <c r="C187" s="5">
        <f t="shared" ca="1" si="12"/>
        <v>45774</v>
      </c>
      <c r="D187" s="2" t="str">
        <f t="shared" ca="1" si="13"/>
        <v>3 years</v>
      </c>
      <c r="E187" s="2">
        <f t="shared" si="14"/>
        <v>1132</v>
      </c>
      <c r="F187" s="7">
        <f t="shared" si="15"/>
        <v>45688</v>
      </c>
      <c r="G187" s="7">
        <f t="shared" si="16"/>
        <v>45716</v>
      </c>
      <c r="H187" s="20">
        <f t="shared" ca="1" si="17"/>
        <v>45774.617114120367</v>
      </c>
    </row>
    <row r="188" spans="1:8" ht="15" thickBot="1" x14ac:dyDescent="0.35">
      <c r="A188" s="4">
        <v>45668</v>
      </c>
      <c r="B188" s="4">
        <v>44602</v>
      </c>
      <c r="C188" s="5">
        <f t="shared" ca="1" si="12"/>
        <v>45774</v>
      </c>
      <c r="D188" s="2" t="str">
        <f t="shared" ca="1" si="13"/>
        <v>3 years</v>
      </c>
      <c r="E188" s="2">
        <f t="shared" si="14"/>
        <v>1066</v>
      </c>
      <c r="F188" s="7">
        <f t="shared" si="15"/>
        <v>45688</v>
      </c>
      <c r="G188" s="7">
        <f t="shared" si="16"/>
        <v>45716</v>
      </c>
      <c r="H188" s="20">
        <f t="shared" ca="1" si="17"/>
        <v>45774.617114120367</v>
      </c>
    </row>
    <row r="189" spans="1:8" ht="15" thickBot="1" x14ac:dyDescent="0.35">
      <c r="A189" s="4">
        <v>45670</v>
      </c>
      <c r="B189" s="4">
        <v>45322</v>
      </c>
      <c r="C189" s="5">
        <f t="shared" ca="1" si="12"/>
        <v>45774</v>
      </c>
      <c r="D189" s="2" t="str">
        <f t="shared" ca="1" si="13"/>
        <v>1 years</v>
      </c>
      <c r="E189" s="2">
        <f t="shared" si="14"/>
        <v>348</v>
      </c>
      <c r="F189" s="7">
        <f t="shared" si="15"/>
        <v>45688</v>
      </c>
      <c r="G189" s="7">
        <f t="shared" si="16"/>
        <v>45716</v>
      </c>
      <c r="H189" s="20">
        <f t="shared" ca="1" si="17"/>
        <v>45774.617114120367</v>
      </c>
    </row>
    <row r="190" spans="1:8" ht="15" thickBot="1" x14ac:dyDescent="0.35">
      <c r="A190" s="4">
        <v>45670</v>
      </c>
      <c r="B190" s="4">
        <v>44436</v>
      </c>
      <c r="C190" s="5">
        <f t="shared" ca="1" si="12"/>
        <v>45774</v>
      </c>
      <c r="D190" s="2" t="str">
        <f t="shared" ca="1" si="13"/>
        <v>3 years</v>
      </c>
      <c r="E190" s="2">
        <f t="shared" si="14"/>
        <v>1234</v>
      </c>
      <c r="F190" s="7">
        <f t="shared" si="15"/>
        <v>45688</v>
      </c>
      <c r="G190" s="7">
        <f t="shared" si="16"/>
        <v>45716</v>
      </c>
      <c r="H190" s="20">
        <f t="shared" ca="1" si="17"/>
        <v>45774.617114120367</v>
      </c>
    </row>
    <row r="191" spans="1:8" ht="15" thickBot="1" x14ac:dyDescent="0.35">
      <c r="A191" s="4">
        <v>45671</v>
      </c>
      <c r="B191" s="4">
        <v>44460</v>
      </c>
      <c r="C191" s="5">
        <f t="shared" ca="1" si="12"/>
        <v>45774</v>
      </c>
      <c r="D191" s="2" t="str">
        <f t="shared" ca="1" si="13"/>
        <v>3 years</v>
      </c>
      <c r="E191" s="2">
        <f t="shared" si="14"/>
        <v>1211</v>
      </c>
      <c r="F191" s="7">
        <f t="shared" si="15"/>
        <v>45688</v>
      </c>
      <c r="G191" s="7">
        <f t="shared" si="16"/>
        <v>45716</v>
      </c>
      <c r="H191" s="20">
        <f t="shared" ca="1" si="17"/>
        <v>45774.617114120367</v>
      </c>
    </row>
    <row r="192" spans="1:8" ht="15" thickBot="1" x14ac:dyDescent="0.35">
      <c r="A192" s="4">
        <v>45671</v>
      </c>
      <c r="B192" s="4">
        <v>44913</v>
      </c>
      <c r="C192" s="5">
        <f t="shared" ca="1" si="12"/>
        <v>45774</v>
      </c>
      <c r="D192" s="2" t="str">
        <f t="shared" ca="1" si="13"/>
        <v>2 years</v>
      </c>
      <c r="E192" s="2">
        <f t="shared" si="14"/>
        <v>758</v>
      </c>
      <c r="F192" s="7">
        <f t="shared" si="15"/>
        <v>45688</v>
      </c>
      <c r="G192" s="7">
        <f t="shared" si="16"/>
        <v>45716</v>
      </c>
      <c r="H192" s="20">
        <f t="shared" ca="1" si="17"/>
        <v>45774.617114120367</v>
      </c>
    </row>
    <row r="193" spans="1:8" ht="15" thickBot="1" x14ac:dyDescent="0.35">
      <c r="A193" s="4">
        <v>45671</v>
      </c>
      <c r="B193" s="4">
        <v>45204</v>
      </c>
      <c r="C193" s="5">
        <f t="shared" ca="1" si="12"/>
        <v>45774</v>
      </c>
      <c r="D193" s="2" t="str">
        <f t="shared" ca="1" si="13"/>
        <v>1 years</v>
      </c>
      <c r="E193" s="2">
        <f t="shared" si="14"/>
        <v>467</v>
      </c>
      <c r="F193" s="7">
        <f t="shared" si="15"/>
        <v>45688</v>
      </c>
      <c r="G193" s="7">
        <f t="shared" si="16"/>
        <v>45716</v>
      </c>
      <c r="H193" s="20">
        <f t="shared" ca="1" si="17"/>
        <v>45774.617114120367</v>
      </c>
    </row>
    <row r="194" spans="1:8" ht="15" thickBot="1" x14ac:dyDescent="0.35">
      <c r="A194" s="4">
        <v>45673</v>
      </c>
      <c r="B194" s="4">
        <v>44544</v>
      </c>
      <c r="C194" s="5">
        <f t="shared" ca="1" si="12"/>
        <v>45774</v>
      </c>
      <c r="D194" s="2" t="str">
        <f t="shared" ca="1" si="13"/>
        <v>3 years</v>
      </c>
      <c r="E194" s="2">
        <f t="shared" si="14"/>
        <v>1129</v>
      </c>
      <c r="F194" s="7">
        <f t="shared" si="15"/>
        <v>45688</v>
      </c>
      <c r="G194" s="7">
        <f t="shared" si="16"/>
        <v>45716</v>
      </c>
      <c r="H194" s="20">
        <f t="shared" ca="1" si="17"/>
        <v>45774.617114120367</v>
      </c>
    </row>
    <row r="195" spans="1:8" ht="15" thickBot="1" x14ac:dyDescent="0.35">
      <c r="A195" s="4">
        <v>45673</v>
      </c>
      <c r="B195" s="4">
        <v>44431</v>
      </c>
      <c r="C195" s="5">
        <f t="shared" ref="C195:C251" ca="1" si="18">TODAY()</f>
        <v>45774</v>
      </c>
      <c r="D195" s="2" t="str">
        <f t="shared" ref="D195:D251" ca="1" si="19">DATEDIF(B195, TODAY(), "Y") &amp; " years"</f>
        <v>3 years</v>
      </c>
      <c r="E195" s="2">
        <f t="shared" ref="E195:E251" si="20">DATEDIF(B195, A195, "D")</f>
        <v>1242</v>
      </c>
      <c r="F195" s="7">
        <f t="shared" ref="F195:F251" si="21">EOMONTH(A195, 0)</f>
        <v>45688</v>
      </c>
      <c r="G195" s="7">
        <f t="shared" ref="G195:G251" si="22">EOMONTH(A195, 1)</f>
        <v>45716</v>
      </c>
      <c r="H195" s="20">
        <f t="shared" ref="H195:H251" ca="1" si="23">NOW()</f>
        <v>45774.617114120367</v>
      </c>
    </row>
    <row r="196" spans="1:8" ht="15" thickBot="1" x14ac:dyDescent="0.35">
      <c r="A196" s="4">
        <v>45673</v>
      </c>
      <c r="B196" s="4">
        <v>44395</v>
      </c>
      <c r="C196" s="5">
        <f t="shared" ca="1" si="18"/>
        <v>45774</v>
      </c>
      <c r="D196" s="2" t="str">
        <f t="shared" ca="1" si="19"/>
        <v>3 years</v>
      </c>
      <c r="E196" s="2">
        <f t="shared" si="20"/>
        <v>1278</v>
      </c>
      <c r="F196" s="7">
        <f t="shared" si="21"/>
        <v>45688</v>
      </c>
      <c r="G196" s="7">
        <f t="shared" si="22"/>
        <v>45716</v>
      </c>
      <c r="H196" s="20">
        <f t="shared" ca="1" si="23"/>
        <v>45774.617114120367</v>
      </c>
    </row>
    <row r="197" spans="1:8" ht="15" thickBot="1" x14ac:dyDescent="0.35">
      <c r="A197" s="4">
        <v>45676</v>
      </c>
      <c r="B197" s="4">
        <v>44642</v>
      </c>
      <c r="C197" s="5">
        <f t="shared" ca="1" si="18"/>
        <v>45774</v>
      </c>
      <c r="D197" s="2" t="str">
        <f t="shared" ca="1" si="19"/>
        <v>3 years</v>
      </c>
      <c r="E197" s="2">
        <f t="shared" si="20"/>
        <v>1034</v>
      </c>
      <c r="F197" s="7">
        <f t="shared" si="21"/>
        <v>45688</v>
      </c>
      <c r="G197" s="7">
        <f t="shared" si="22"/>
        <v>45716</v>
      </c>
      <c r="H197" s="20">
        <f t="shared" ca="1" si="23"/>
        <v>45774.617114120367</v>
      </c>
    </row>
    <row r="198" spans="1:8" ht="15" thickBot="1" x14ac:dyDescent="0.35">
      <c r="A198" s="4">
        <v>45682</v>
      </c>
      <c r="B198" s="4">
        <v>44564</v>
      </c>
      <c r="C198" s="5">
        <f t="shared" ca="1" si="18"/>
        <v>45774</v>
      </c>
      <c r="D198" s="2" t="str">
        <f t="shared" ca="1" si="19"/>
        <v>3 years</v>
      </c>
      <c r="E198" s="2">
        <f t="shared" si="20"/>
        <v>1118</v>
      </c>
      <c r="F198" s="7">
        <f t="shared" si="21"/>
        <v>45688</v>
      </c>
      <c r="G198" s="7">
        <f t="shared" si="22"/>
        <v>45716</v>
      </c>
      <c r="H198" s="20">
        <f t="shared" ca="1" si="23"/>
        <v>45774.617114120367</v>
      </c>
    </row>
    <row r="199" spans="1:8" ht="15" thickBot="1" x14ac:dyDescent="0.35">
      <c r="A199" s="4">
        <v>45683</v>
      </c>
      <c r="B199" s="4">
        <v>45217</v>
      </c>
      <c r="C199" s="5">
        <f t="shared" ca="1" si="18"/>
        <v>45774</v>
      </c>
      <c r="D199" s="2" t="str">
        <f t="shared" ca="1" si="19"/>
        <v>1 years</v>
      </c>
      <c r="E199" s="2">
        <f t="shared" si="20"/>
        <v>466</v>
      </c>
      <c r="F199" s="7">
        <f t="shared" si="21"/>
        <v>45688</v>
      </c>
      <c r="G199" s="7">
        <f t="shared" si="22"/>
        <v>45716</v>
      </c>
      <c r="H199" s="20">
        <f t="shared" ca="1" si="23"/>
        <v>45774.617114120367</v>
      </c>
    </row>
    <row r="200" spans="1:8" ht="15" thickBot="1" x14ac:dyDescent="0.35">
      <c r="A200" s="4">
        <v>45686</v>
      </c>
      <c r="B200" s="4">
        <v>44734</v>
      </c>
      <c r="C200" s="5">
        <f t="shared" ca="1" si="18"/>
        <v>45774</v>
      </c>
      <c r="D200" s="2" t="str">
        <f t="shared" ca="1" si="19"/>
        <v>2 years</v>
      </c>
      <c r="E200" s="2">
        <f t="shared" si="20"/>
        <v>952</v>
      </c>
      <c r="F200" s="7">
        <f t="shared" si="21"/>
        <v>45688</v>
      </c>
      <c r="G200" s="7">
        <f t="shared" si="22"/>
        <v>45716</v>
      </c>
      <c r="H200" s="20">
        <f t="shared" ca="1" si="23"/>
        <v>45774.617114120367</v>
      </c>
    </row>
    <row r="201" spans="1:8" ht="15" thickBot="1" x14ac:dyDescent="0.35">
      <c r="A201" s="4">
        <v>45686</v>
      </c>
      <c r="B201" s="4">
        <v>44952</v>
      </c>
      <c r="C201" s="5">
        <f t="shared" ca="1" si="18"/>
        <v>45774</v>
      </c>
      <c r="D201" s="2" t="str">
        <f t="shared" ca="1" si="19"/>
        <v>2 years</v>
      </c>
      <c r="E201" s="2">
        <f t="shared" si="20"/>
        <v>734</v>
      </c>
      <c r="F201" s="7">
        <f t="shared" si="21"/>
        <v>45688</v>
      </c>
      <c r="G201" s="7">
        <f t="shared" si="22"/>
        <v>45716</v>
      </c>
      <c r="H201" s="20">
        <f t="shared" ca="1" si="23"/>
        <v>45774.617114120367</v>
      </c>
    </row>
    <row r="202" spans="1:8" ht="15" thickBot="1" x14ac:dyDescent="0.35">
      <c r="A202" s="4">
        <v>45686</v>
      </c>
      <c r="B202" s="4">
        <v>44681</v>
      </c>
      <c r="C202" s="5">
        <f t="shared" ca="1" si="18"/>
        <v>45774</v>
      </c>
      <c r="D202" s="2" t="str">
        <f t="shared" ca="1" si="19"/>
        <v>2 years</v>
      </c>
      <c r="E202" s="2">
        <f t="shared" si="20"/>
        <v>1005</v>
      </c>
      <c r="F202" s="7">
        <f t="shared" si="21"/>
        <v>45688</v>
      </c>
      <c r="G202" s="7">
        <f t="shared" si="22"/>
        <v>45716</v>
      </c>
      <c r="H202" s="20">
        <f t="shared" ca="1" si="23"/>
        <v>45774.617114120367</v>
      </c>
    </row>
    <row r="203" spans="1:8" ht="15" thickBot="1" x14ac:dyDescent="0.35">
      <c r="A203" s="4">
        <v>45688</v>
      </c>
      <c r="B203" s="4">
        <v>44692</v>
      </c>
      <c r="C203" s="5">
        <f t="shared" ca="1" si="18"/>
        <v>45774</v>
      </c>
      <c r="D203" s="2" t="str">
        <f t="shared" ca="1" si="19"/>
        <v>2 years</v>
      </c>
      <c r="E203" s="2">
        <f t="shared" si="20"/>
        <v>996</v>
      </c>
      <c r="F203" s="7">
        <f t="shared" si="21"/>
        <v>45688</v>
      </c>
      <c r="G203" s="7">
        <f t="shared" si="22"/>
        <v>45716</v>
      </c>
      <c r="H203" s="20">
        <f t="shared" ca="1" si="23"/>
        <v>45774.617114120367</v>
      </c>
    </row>
    <row r="204" spans="1:8" ht="15" thickBot="1" x14ac:dyDescent="0.35">
      <c r="A204" s="4">
        <v>45688</v>
      </c>
      <c r="B204" s="4">
        <v>44777</v>
      </c>
      <c r="C204" s="5">
        <f t="shared" ca="1" si="18"/>
        <v>45774</v>
      </c>
      <c r="D204" s="2" t="str">
        <f t="shared" ca="1" si="19"/>
        <v>2 years</v>
      </c>
      <c r="E204" s="2">
        <f t="shared" si="20"/>
        <v>911</v>
      </c>
      <c r="F204" s="7">
        <f t="shared" si="21"/>
        <v>45688</v>
      </c>
      <c r="G204" s="7">
        <f t="shared" si="22"/>
        <v>45716</v>
      </c>
      <c r="H204" s="20">
        <f t="shared" ca="1" si="23"/>
        <v>45774.617114120367</v>
      </c>
    </row>
    <row r="205" spans="1:8" ht="15" thickBot="1" x14ac:dyDescent="0.35">
      <c r="A205" s="4">
        <v>45688</v>
      </c>
      <c r="B205" s="4">
        <v>45307</v>
      </c>
      <c r="C205" s="5">
        <f t="shared" ca="1" si="18"/>
        <v>45774</v>
      </c>
      <c r="D205" s="2" t="str">
        <f t="shared" ca="1" si="19"/>
        <v>1 years</v>
      </c>
      <c r="E205" s="2">
        <f t="shared" si="20"/>
        <v>381</v>
      </c>
      <c r="F205" s="7">
        <f t="shared" si="21"/>
        <v>45688</v>
      </c>
      <c r="G205" s="7">
        <f t="shared" si="22"/>
        <v>45716</v>
      </c>
      <c r="H205" s="20">
        <f t="shared" ca="1" si="23"/>
        <v>45774.617114120367</v>
      </c>
    </row>
    <row r="206" spans="1:8" ht="15" thickBot="1" x14ac:dyDescent="0.35">
      <c r="A206" s="4">
        <v>45692</v>
      </c>
      <c r="B206" s="4">
        <v>45045</v>
      </c>
      <c r="C206" s="5">
        <f t="shared" ca="1" si="18"/>
        <v>45774</v>
      </c>
      <c r="D206" s="2" t="str">
        <f t="shared" ca="1" si="19"/>
        <v>1 years</v>
      </c>
      <c r="E206" s="2">
        <f t="shared" si="20"/>
        <v>647</v>
      </c>
      <c r="F206" s="7">
        <f t="shared" si="21"/>
        <v>45716</v>
      </c>
      <c r="G206" s="7">
        <f t="shared" si="22"/>
        <v>45747</v>
      </c>
      <c r="H206" s="20">
        <f t="shared" ca="1" si="23"/>
        <v>45774.617114120367</v>
      </c>
    </row>
    <row r="207" spans="1:8" ht="15" thickBot="1" x14ac:dyDescent="0.35">
      <c r="A207" s="4">
        <v>45695</v>
      </c>
      <c r="B207" s="4">
        <v>44564</v>
      </c>
      <c r="C207" s="5">
        <f t="shared" ca="1" si="18"/>
        <v>45774</v>
      </c>
      <c r="D207" s="2" t="str">
        <f t="shared" ca="1" si="19"/>
        <v>3 years</v>
      </c>
      <c r="E207" s="2">
        <f t="shared" si="20"/>
        <v>1131</v>
      </c>
      <c r="F207" s="7">
        <f t="shared" si="21"/>
        <v>45716</v>
      </c>
      <c r="G207" s="7">
        <f t="shared" si="22"/>
        <v>45747</v>
      </c>
      <c r="H207" s="20">
        <f t="shared" ca="1" si="23"/>
        <v>45774.617114120367</v>
      </c>
    </row>
    <row r="208" spans="1:8" ht="15" thickBot="1" x14ac:dyDescent="0.35">
      <c r="A208" s="4">
        <v>45695</v>
      </c>
      <c r="B208" s="4">
        <v>44959</v>
      </c>
      <c r="C208" s="5">
        <f t="shared" ca="1" si="18"/>
        <v>45774</v>
      </c>
      <c r="D208" s="2" t="str">
        <f t="shared" ca="1" si="19"/>
        <v>2 years</v>
      </c>
      <c r="E208" s="2">
        <f t="shared" si="20"/>
        <v>736</v>
      </c>
      <c r="F208" s="7">
        <f t="shared" si="21"/>
        <v>45716</v>
      </c>
      <c r="G208" s="7">
        <f t="shared" si="22"/>
        <v>45747</v>
      </c>
      <c r="H208" s="20">
        <f t="shared" ca="1" si="23"/>
        <v>45774.617114120367</v>
      </c>
    </row>
    <row r="209" spans="1:8" ht="15" thickBot="1" x14ac:dyDescent="0.35">
      <c r="A209" s="4">
        <v>45696</v>
      </c>
      <c r="B209" s="4">
        <v>45177</v>
      </c>
      <c r="C209" s="5">
        <f t="shared" ca="1" si="18"/>
        <v>45774</v>
      </c>
      <c r="D209" s="2" t="str">
        <f t="shared" ca="1" si="19"/>
        <v>1 years</v>
      </c>
      <c r="E209" s="2">
        <f t="shared" si="20"/>
        <v>519</v>
      </c>
      <c r="F209" s="7">
        <f t="shared" si="21"/>
        <v>45716</v>
      </c>
      <c r="G209" s="7">
        <f t="shared" si="22"/>
        <v>45747</v>
      </c>
      <c r="H209" s="20">
        <f t="shared" ca="1" si="23"/>
        <v>45774.617114120367</v>
      </c>
    </row>
    <row r="210" spans="1:8" ht="15" thickBot="1" x14ac:dyDescent="0.35">
      <c r="A210" s="4">
        <v>45701</v>
      </c>
      <c r="B210" s="4">
        <v>44436</v>
      </c>
      <c r="C210" s="5">
        <f t="shared" ca="1" si="18"/>
        <v>45774</v>
      </c>
      <c r="D210" s="2" t="str">
        <f t="shared" ca="1" si="19"/>
        <v>3 years</v>
      </c>
      <c r="E210" s="2">
        <f t="shared" si="20"/>
        <v>1265</v>
      </c>
      <c r="F210" s="7">
        <f t="shared" si="21"/>
        <v>45716</v>
      </c>
      <c r="G210" s="7">
        <f t="shared" si="22"/>
        <v>45747</v>
      </c>
      <c r="H210" s="20">
        <f t="shared" ca="1" si="23"/>
        <v>45774.617114120367</v>
      </c>
    </row>
    <row r="211" spans="1:8" ht="15" thickBot="1" x14ac:dyDescent="0.35">
      <c r="A211" s="4">
        <v>45704</v>
      </c>
      <c r="B211" s="4">
        <v>44735</v>
      </c>
      <c r="C211" s="5">
        <f t="shared" ca="1" si="18"/>
        <v>45774</v>
      </c>
      <c r="D211" s="2" t="str">
        <f t="shared" ca="1" si="19"/>
        <v>2 years</v>
      </c>
      <c r="E211" s="2">
        <f t="shared" si="20"/>
        <v>969</v>
      </c>
      <c r="F211" s="7">
        <f t="shared" si="21"/>
        <v>45716</v>
      </c>
      <c r="G211" s="7">
        <f t="shared" si="22"/>
        <v>45747</v>
      </c>
      <c r="H211" s="20">
        <f t="shared" ca="1" si="23"/>
        <v>45774.617114120367</v>
      </c>
    </row>
    <row r="212" spans="1:8" ht="15" thickBot="1" x14ac:dyDescent="0.35">
      <c r="A212" s="4">
        <v>45704</v>
      </c>
      <c r="B212" s="4">
        <v>45257</v>
      </c>
      <c r="C212" s="5">
        <f t="shared" ca="1" si="18"/>
        <v>45774</v>
      </c>
      <c r="D212" s="2" t="str">
        <f t="shared" ca="1" si="19"/>
        <v>1 years</v>
      </c>
      <c r="E212" s="2">
        <f t="shared" si="20"/>
        <v>447</v>
      </c>
      <c r="F212" s="7">
        <f t="shared" si="21"/>
        <v>45716</v>
      </c>
      <c r="G212" s="7">
        <f t="shared" si="22"/>
        <v>45747</v>
      </c>
      <c r="H212" s="20">
        <f t="shared" ca="1" si="23"/>
        <v>45774.617114120367</v>
      </c>
    </row>
    <row r="213" spans="1:8" ht="15" thickBot="1" x14ac:dyDescent="0.35">
      <c r="A213" s="4">
        <v>45705</v>
      </c>
      <c r="B213" s="4">
        <v>44728</v>
      </c>
      <c r="C213" s="5">
        <f t="shared" ca="1" si="18"/>
        <v>45774</v>
      </c>
      <c r="D213" s="2" t="str">
        <f t="shared" ca="1" si="19"/>
        <v>2 years</v>
      </c>
      <c r="E213" s="2">
        <f t="shared" si="20"/>
        <v>977</v>
      </c>
      <c r="F213" s="7">
        <f t="shared" si="21"/>
        <v>45716</v>
      </c>
      <c r="G213" s="7">
        <f t="shared" si="22"/>
        <v>45747</v>
      </c>
      <c r="H213" s="20">
        <f t="shared" ca="1" si="23"/>
        <v>45774.617114120367</v>
      </c>
    </row>
    <row r="214" spans="1:8" ht="15" thickBot="1" x14ac:dyDescent="0.35">
      <c r="A214" s="4">
        <v>45707</v>
      </c>
      <c r="B214" s="4">
        <v>45352</v>
      </c>
      <c r="C214" s="5">
        <f t="shared" ca="1" si="18"/>
        <v>45774</v>
      </c>
      <c r="D214" s="2" t="str">
        <f t="shared" ca="1" si="19"/>
        <v>1 years</v>
      </c>
      <c r="E214" s="2">
        <f t="shared" si="20"/>
        <v>355</v>
      </c>
      <c r="F214" s="7">
        <f t="shared" si="21"/>
        <v>45716</v>
      </c>
      <c r="G214" s="7">
        <f t="shared" si="22"/>
        <v>45747</v>
      </c>
      <c r="H214" s="20">
        <f t="shared" ca="1" si="23"/>
        <v>45774.617114120367</v>
      </c>
    </row>
    <row r="215" spans="1:8" ht="15" thickBot="1" x14ac:dyDescent="0.35">
      <c r="A215" s="4">
        <v>45707</v>
      </c>
      <c r="B215" s="4">
        <v>44633</v>
      </c>
      <c r="C215" s="5">
        <f t="shared" ca="1" si="18"/>
        <v>45774</v>
      </c>
      <c r="D215" s="2" t="str">
        <f t="shared" ca="1" si="19"/>
        <v>3 years</v>
      </c>
      <c r="E215" s="2">
        <f t="shared" si="20"/>
        <v>1074</v>
      </c>
      <c r="F215" s="7">
        <f t="shared" si="21"/>
        <v>45716</v>
      </c>
      <c r="G215" s="7">
        <f t="shared" si="22"/>
        <v>45747</v>
      </c>
      <c r="H215" s="20">
        <f t="shared" ca="1" si="23"/>
        <v>45774.617114120367</v>
      </c>
    </row>
    <row r="216" spans="1:8" ht="15" thickBot="1" x14ac:dyDescent="0.35">
      <c r="A216" s="4">
        <v>45708</v>
      </c>
      <c r="B216" s="4">
        <v>44613</v>
      </c>
      <c r="C216" s="5">
        <f t="shared" ca="1" si="18"/>
        <v>45774</v>
      </c>
      <c r="D216" s="2" t="str">
        <f t="shared" ca="1" si="19"/>
        <v>3 years</v>
      </c>
      <c r="E216" s="2">
        <f t="shared" si="20"/>
        <v>1095</v>
      </c>
      <c r="F216" s="7">
        <f t="shared" si="21"/>
        <v>45716</v>
      </c>
      <c r="G216" s="7">
        <f t="shared" si="22"/>
        <v>45747</v>
      </c>
      <c r="H216" s="20">
        <f t="shared" ca="1" si="23"/>
        <v>45774.617114120367</v>
      </c>
    </row>
    <row r="217" spans="1:8" ht="15" thickBot="1" x14ac:dyDescent="0.35">
      <c r="A217" s="4">
        <v>45708</v>
      </c>
      <c r="B217" s="4">
        <v>44823</v>
      </c>
      <c r="C217" s="5">
        <f t="shared" ca="1" si="18"/>
        <v>45774</v>
      </c>
      <c r="D217" s="2" t="str">
        <f t="shared" ca="1" si="19"/>
        <v>2 years</v>
      </c>
      <c r="E217" s="2">
        <f t="shared" si="20"/>
        <v>885</v>
      </c>
      <c r="F217" s="7">
        <f t="shared" si="21"/>
        <v>45716</v>
      </c>
      <c r="G217" s="7">
        <f t="shared" si="22"/>
        <v>45747</v>
      </c>
      <c r="H217" s="20">
        <f t="shared" ca="1" si="23"/>
        <v>45774.617114120367</v>
      </c>
    </row>
    <row r="218" spans="1:8" ht="15" thickBot="1" x14ac:dyDescent="0.35">
      <c r="A218" s="4">
        <v>45710</v>
      </c>
      <c r="B218" s="4">
        <v>45142</v>
      </c>
      <c r="C218" s="5">
        <f t="shared" ca="1" si="18"/>
        <v>45774</v>
      </c>
      <c r="D218" s="2" t="str">
        <f t="shared" ca="1" si="19"/>
        <v>1 years</v>
      </c>
      <c r="E218" s="2">
        <f t="shared" si="20"/>
        <v>568</v>
      </c>
      <c r="F218" s="7">
        <f t="shared" si="21"/>
        <v>45716</v>
      </c>
      <c r="G218" s="7">
        <f t="shared" si="22"/>
        <v>45747</v>
      </c>
      <c r="H218" s="20">
        <f t="shared" ca="1" si="23"/>
        <v>45774.617114120367</v>
      </c>
    </row>
    <row r="219" spans="1:8" ht="15" thickBot="1" x14ac:dyDescent="0.35">
      <c r="A219" s="4">
        <v>45710</v>
      </c>
      <c r="B219" s="4">
        <v>44934</v>
      </c>
      <c r="C219" s="5">
        <f t="shared" ca="1" si="18"/>
        <v>45774</v>
      </c>
      <c r="D219" s="2" t="str">
        <f t="shared" ca="1" si="19"/>
        <v>2 years</v>
      </c>
      <c r="E219" s="2">
        <f t="shared" si="20"/>
        <v>776</v>
      </c>
      <c r="F219" s="7">
        <f t="shared" si="21"/>
        <v>45716</v>
      </c>
      <c r="G219" s="7">
        <f t="shared" si="22"/>
        <v>45747</v>
      </c>
      <c r="H219" s="20">
        <f t="shared" ca="1" si="23"/>
        <v>45774.617114120367</v>
      </c>
    </row>
    <row r="220" spans="1:8" ht="15" thickBot="1" x14ac:dyDescent="0.35">
      <c r="A220" s="4">
        <v>45711</v>
      </c>
      <c r="B220" s="4">
        <v>44583</v>
      </c>
      <c r="C220" s="5">
        <f t="shared" ca="1" si="18"/>
        <v>45774</v>
      </c>
      <c r="D220" s="2" t="str">
        <f t="shared" ca="1" si="19"/>
        <v>3 years</v>
      </c>
      <c r="E220" s="2">
        <f t="shared" si="20"/>
        <v>1128</v>
      </c>
      <c r="F220" s="7">
        <f t="shared" si="21"/>
        <v>45716</v>
      </c>
      <c r="G220" s="7">
        <f t="shared" si="22"/>
        <v>45747</v>
      </c>
      <c r="H220" s="20">
        <f t="shared" ca="1" si="23"/>
        <v>45774.617114120367</v>
      </c>
    </row>
    <row r="221" spans="1:8" ht="15" thickBot="1" x14ac:dyDescent="0.35">
      <c r="A221" s="4">
        <v>45711</v>
      </c>
      <c r="B221" s="4">
        <v>44412</v>
      </c>
      <c r="C221" s="5">
        <f t="shared" ca="1" si="18"/>
        <v>45774</v>
      </c>
      <c r="D221" s="2" t="str">
        <f t="shared" ca="1" si="19"/>
        <v>3 years</v>
      </c>
      <c r="E221" s="2">
        <f t="shared" si="20"/>
        <v>1299</v>
      </c>
      <c r="F221" s="7">
        <f t="shared" si="21"/>
        <v>45716</v>
      </c>
      <c r="G221" s="7">
        <f t="shared" si="22"/>
        <v>45747</v>
      </c>
      <c r="H221" s="20">
        <f t="shared" ca="1" si="23"/>
        <v>45774.617114120367</v>
      </c>
    </row>
    <row r="222" spans="1:8" ht="15" thickBot="1" x14ac:dyDescent="0.35">
      <c r="A222" s="4">
        <v>45711</v>
      </c>
      <c r="B222" s="4">
        <v>45140</v>
      </c>
      <c r="C222" s="5">
        <f t="shared" ca="1" si="18"/>
        <v>45774</v>
      </c>
      <c r="D222" s="2" t="str">
        <f t="shared" ca="1" si="19"/>
        <v>1 years</v>
      </c>
      <c r="E222" s="2">
        <f t="shared" si="20"/>
        <v>571</v>
      </c>
      <c r="F222" s="7">
        <f t="shared" si="21"/>
        <v>45716</v>
      </c>
      <c r="G222" s="7">
        <f t="shared" si="22"/>
        <v>45747</v>
      </c>
      <c r="H222" s="20">
        <f t="shared" ca="1" si="23"/>
        <v>45774.617114120367</v>
      </c>
    </row>
    <row r="223" spans="1:8" ht="15" thickBot="1" x14ac:dyDescent="0.35">
      <c r="A223" s="4">
        <v>45712</v>
      </c>
      <c r="B223" s="4">
        <v>44573</v>
      </c>
      <c r="C223" s="5">
        <f t="shared" ca="1" si="18"/>
        <v>45774</v>
      </c>
      <c r="D223" s="2" t="str">
        <f t="shared" ca="1" si="19"/>
        <v>3 years</v>
      </c>
      <c r="E223" s="2">
        <f t="shared" si="20"/>
        <v>1139</v>
      </c>
      <c r="F223" s="7">
        <f t="shared" si="21"/>
        <v>45716</v>
      </c>
      <c r="G223" s="7">
        <f t="shared" si="22"/>
        <v>45747</v>
      </c>
      <c r="H223" s="20">
        <f t="shared" ca="1" si="23"/>
        <v>45774.617114120367</v>
      </c>
    </row>
    <row r="224" spans="1:8" ht="15" thickBot="1" x14ac:dyDescent="0.35">
      <c r="A224" s="4">
        <v>45715</v>
      </c>
      <c r="B224" s="4">
        <v>45070</v>
      </c>
      <c r="C224" s="5">
        <f t="shared" ca="1" si="18"/>
        <v>45774</v>
      </c>
      <c r="D224" s="2" t="str">
        <f t="shared" ca="1" si="19"/>
        <v>1 years</v>
      </c>
      <c r="E224" s="2">
        <f t="shared" si="20"/>
        <v>645</v>
      </c>
      <c r="F224" s="7">
        <f t="shared" si="21"/>
        <v>45716</v>
      </c>
      <c r="G224" s="7">
        <f t="shared" si="22"/>
        <v>45747</v>
      </c>
      <c r="H224" s="20">
        <f t="shared" ca="1" si="23"/>
        <v>45774.617114120367</v>
      </c>
    </row>
    <row r="225" spans="1:8" ht="15" thickBot="1" x14ac:dyDescent="0.35">
      <c r="A225" s="4">
        <v>45715</v>
      </c>
      <c r="B225" s="4">
        <v>44576</v>
      </c>
      <c r="C225" s="5">
        <f t="shared" ca="1" si="18"/>
        <v>45774</v>
      </c>
      <c r="D225" s="2" t="str">
        <f t="shared" ca="1" si="19"/>
        <v>3 years</v>
      </c>
      <c r="E225" s="2">
        <f t="shared" si="20"/>
        <v>1139</v>
      </c>
      <c r="F225" s="7">
        <f t="shared" si="21"/>
        <v>45716</v>
      </c>
      <c r="G225" s="7">
        <f t="shared" si="22"/>
        <v>45747</v>
      </c>
      <c r="H225" s="20">
        <f t="shared" ca="1" si="23"/>
        <v>45774.617114120367</v>
      </c>
    </row>
    <row r="226" spans="1:8" ht="15" thickBot="1" x14ac:dyDescent="0.35">
      <c r="A226" s="4">
        <v>45718</v>
      </c>
      <c r="B226" s="4">
        <v>45068</v>
      </c>
      <c r="C226" s="5">
        <f t="shared" ca="1" si="18"/>
        <v>45774</v>
      </c>
      <c r="D226" s="2" t="str">
        <f t="shared" ca="1" si="19"/>
        <v>1 years</v>
      </c>
      <c r="E226" s="2">
        <f t="shared" si="20"/>
        <v>650</v>
      </c>
      <c r="F226" s="7">
        <f t="shared" si="21"/>
        <v>45747</v>
      </c>
      <c r="G226" s="7">
        <f t="shared" si="22"/>
        <v>45777</v>
      </c>
      <c r="H226" s="20">
        <f t="shared" ca="1" si="23"/>
        <v>45774.617114120367</v>
      </c>
    </row>
    <row r="227" spans="1:8" ht="15" thickBot="1" x14ac:dyDescent="0.35">
      <c r="A227" s="4">
        <v>45720</v>
      </c>
      <c r="B227" s="4">
        <v>45161</v>
      </c>
      <c r="C227" s="5">
        <f t="shared" ca="1" si="18"/>
        <v>45774</v>
      </c>
      <c r="D227" s="2" t="str">
        <f t="shared" ca="1" si="19"/>
        <v>1 years</v>
      </c>
      <c r="E227" s="2">
        <f t="shared" si="20"/>
        <v>559</v>
      </c>
      <c r="F227" s="7">
        <f t="shared" si="21"/>
        <v>45747</v>
      </c>
      <c r="G227" s="7">
        <f t="shared" si="22"/>
        <v>45777</v>
      </c>
      <c r="H227" s="20">
        <f t="shared" ca="1" si="23"/>
        <v>45774.617114120367</v>
      </c>
    </row>
    <row r="228" spans="1:8" ht="15" thickBot="1" x14ac:dyDescent="0.35">
      <c r="A228" s="4">
        <v>45721</v>
      </c>
      <c r="B228" s="4">
        <v>45291</v>
      </c>
      <c r="C228" s="5">
        <f t="shared" ca="1" si="18"/>
        <v>45774</v>
      </c>
      <c r="D228" s="2" t="str">
        <f t="shared" ca="1" si="19"/>
        <v>1 years</v>
      </c>
      <c r="E228" s="2">
        <f t="shared" si="20"/>
        <v>430</v>
      </c>
      <c r="F228" s="7">
        <f t="shared" si="21"/>
        <v>45747</v>
      </c>
      <c r="G228" s="7">
        <f t="shared" si="22"/>
        <v>45777</v>
      </c>
      <c r="H228" s="20">
        <f t="shared" ca="1" si="23"/>
        <v>45774.617114120367</v>
      </c>
    </row>
    <row r="229" spans="1:8" ht="15" thickBot="1" x14ac:dyDescent="0.35">
      <c r="A229" s="4">
        <v>45723</v>
      </c>
      <c r="B229" s="4">
        <v>45295</v>
      </c>
      <c r="C229" s="5">
        <f t="shared" ca="1" si="18"/>
        <v>45774</v>
      </c>
      <c r="D229" s="2" t="str">
        <f t="shared" ca="1" si="19"/>
        <v>1 years</v>
      </c>
      <c r="E229" s="2">
        <f t="shared" si="20"/>
        <v>428</v>
      </c>
      <c r="F229" s="7">
        <f t="shared" si="21"/>
        <v>45747</v>
      </c>
      <c r="G229" s="7">
        <f t="shared" si="22"/>
        <v>45777</v>
      </c>
      <c r="H229" s="20">
        <f t="shared" ca="1" si="23"/>
        <v>45774.617114120367</v>
      </c>
    </row>
    <row r="230" spans="1:8" ht="15" thickBot="1" x14ac:dyDescent="0.35">
      <c r="A230" s="4">
        <v>45723</v>
      </c>
      <c r="B230" s="4">
        <v>44540</v>
      </c>
      <c r="C230" s="5">
        <f t="shared" ca="1" si="18"/>
        <v>45774</v>
      </c>
      <c r="D230" s="2" t="str">
        <f t="shared" ca="1" si="19"/>
        <v>3 years</v>
      </c>
      <c r="E230" s="2">
        <f t="shared" si="20"/>
        <v>1183</v>
      </c>
      <c r="F230" s="7">
        <f t="shared" si="21"/>
        <v>45747</v>
      </c>
      <c r="G230" s="7">
        <f t="shared" si="22"/>
        <v>45777</v>
      </c>
      <c r="H230" s="20">
        <f t="shared" ca="1" si="23"/>
        <v>45774.617114120367</v>
      </c>
    </row>
    <row r="231" spans="1:8" ht="15" thickBot="1" x14ac:dyDescent="0.35">
      <c r="A231" s="4">
        <v>45724</v>
      </c>
      <c r="B231" s="4">
        <v>44632</v>
      </c>
      <c r="C231" s="5">
        <f t="shared" ca="1" si="18"/>
        <v>45774</v>
      </c>
      <c r="D231" s="2" t="str">
        <f t="shared" ca="1" si="19"/>
        <v>3 years</v>
      </c>
      <c r="E231" s="2">
        <f t="shared" si="20"/>
        <v>1092</v>
      </c>
      <c r="F231" s="7">
        <f t="shared" si="21"/>
        <v>45747</v>
      </c>
      <c r="G231" s="7">
        <f t="shared" si="22"/>
        <v>45777</v>
      </c>
      <c r="H231" s="20">
        <f t="shared" ca="1" si="23"/>
        <v>45774.617114120367</v>
      </c>
    </row>
    <row r="232" spans="1:8" ht="15" thickBot="1" x14ac:dyDescent="0.35">
      <c r="A232" s="4">
        <v>45724</v>
      </c>
      <c r="B232" s="4">
        <v>45389</v>
      </c>
      <c r="C232" s="5">
        <f t="shared" ca="1" si="18"/>
        <v>45774</v>
      </c>
      <c r="D232" s="2" t="str">
        <f t="shared" ca="1" si="19"/>
        <v>1 years</v>
      </c>
      <c r="E232" s="2">
        <f t="shared" si="20"/>
        <v>335</v>
      </c>
      <c r="F232" s="7">
        <f t="shared" si="21"/>
        <v>45747</v>
      </c>
      <c r="G232" s="7">
        <f t="shared" si="22"/>
        <v>45777</v>
      </c>
      <c r="H232" s="20">
        <f t="shared" ca="1" si="23"/>
        <v>45774.617114120367</v>
      </c>
    </row>
    <row r="233" spans="1:8" ht="15" thickBot="1" x14ac:dyDescent="0.35">
      <c r="A233" s="4">
        <v>45724</v>
      </c>
      <c r="B233" s="4">
        <v>45263</v>
      </c>
      <c r="C233" s="5">
        <f t="shared" ca="1" si="18"/>
        <v>45774</v>
      </c>
      <c r="D233" s="2" t="str">
        <f t="shared" ca="1" si="19"/>
        <v>1 years</v>
      </c>
      <c r="E233" s="2">
        <f t="shared" si="20"/>
        <v>461</v>
      </c>
      <c r="F233" s="7">
        <f t="shared" si="21"/>
        <v>45747</v>
      </c>
      <c r="G233" s="7">
        <f t="shared" si="22"/>
        <v>45777</v>
      </c>
      <c r="H233" s="20">
        <f t="shared" ca="1" si="23"/>
        <v>45774.617114120367</v>
      </c>
    </row>
    <row r="234" spans="1:8" ht="15" thickBot="1" x14ac:dyDescent="0.35">
      <c r="A234" s="4">
        <v>45726</v>
      </c>
      <c r="B234" s="4">
        <v>45117</v>
      </c>
      <c r="C234" s="5">
        <f t="shared" ca="1" si="18"/>
        <v>45774</v>
      </c>
      <c r="D234" s="2" t="str">
        <f t="shared" ca="1" si="19"/>
        <v>1 years</v>
      </c>
      <c r="E234" s="2">
        <f t="shared" si="20"/>
        <v>609</v>
      </c>
      <c r="F234" s="7">
        <f t="shared" si="21"/>
        <v>45747</v>
      </c>
      <c r="G234" s="7">
        <f t="shared" si="22"/>
        <v>45777</v>
      </c>
      <c r="H234" s="20">
        <f t="shared" ca="1" si="23"/>
        <v>45774.617114120367</v>
      </c>
    </row>
    <row r="235" spans="1:8" ht="15" thickBot="1" x14ac:dyDescent="0.35">
      <c r="A235" s="4">
        <v>45734</v>
      </c>
      <c r="B235" s="4">
        <v>45193</v>
      </c>
      <c r="C235" s="5">
        <f t="shared" ca="1" si="18"/>
        <v>45774</v>
      </c>
      <c r="D235" s="2" t="str">
        <f t="shared" ca="1" si="19"/>
        <v>1 years</v>
      </c>
      <c r="E235" s="2">
        <f t="shared" si="20"/>
        <v>541</v>
      </c>
      <c r="F235" s="7">
        <f t="shared" si="21"/>
        <v>45747</v>
      </c>
      <c r="G235" s="7">
        <f t="shared" si="22"/>
        <v>45777</v>
      </c>
      <c r="H235" s="20">
        <f t="shared" ca="1" si="23"/>
        <v>45774.617114120367</v>
      </c>
    </row>
    <row r="236" spans="1:8" ht="15" thickBot="1" x14ac:dyDescent="0.35">
      <c r="A236" s="4">
        <v>45737</v>
      </c>
      <c r="B236" s="4">
        <v>45233</v>
      </c>
      <c r="C236" s="5">
        <f t="shared" ca="1" si="18"/>
        <v>45774</v>
      </c>
      <c r="D236" s="2" t="str">
        <f t="shared" ca="1" si="19"/>
        <v>1 years</v>
      </c>
      <c r="E236" s="2">
        <f t="shared" si="20"/>
        <v>504</v>
      </c>
      <c r="F236" s="7">
        <f t="shared" si="21"/>
        <v>45747</v>
      </c>
      <c r="G236" s="7">
        <f t="shared" si="22"/>
        <v>45777</v>
      </c>
      <c r="H236" s="20">
        <f t="shared" ca="1" si="23"/>
        <v>45774.617114120367</v>
      </c>
    </row>
    <row r="237" spans="1:8" ht="15" thickBot="1" x14ac:dyDescent="0.35">
      <c r="A237" s="4">
        <v>45737</v>
      </c>
      <c r="B237" s="4">
        <v>44876</v>
      </c>
      <c r="C237" s="5">
        <f t="shared" ca="1" si="18"/>
        <v>45774</v>
      </c>
      <c r="D237" s="2" t="str">
        <f t="shared" ca="1" si="19"/>
        <v>2 years</v>
      </c>
      <c r="E237" s="2">
        <f t="shared" si="20"/>
        <v>861</v>
      </c>
      <c r="F237" s="7">
        <f t="shared" si="21"/>
        <v>45747</v>
      </c>
      <c r="G237" s="7">
        <f t="shared" si="22"/>
        <v>45777</v>
      </c>
      <c r="H237" s="20">
        <f t="shared" ca="1" si="23"/>
        <v>45774.617114120367</v>
      </c>
    </row>
    <row r="238" spans="1:8" ht="15" thickBot="1" x14ac:dyDescent="0.35">
      <c r="A238" s="4">
        <v>45737</v>
      </c>
      <c r="B238" s="4">
        <v>44975</v>
      </c>
      <c r="C238" s="5">
        <f t="shared" ca="1" si="18"/>
        <v>45774</v>
      </c>
      <c r="D238" s="2" t="str">
        <f t="shared" ca="1" si="19"/>
        <v>2 years</v>
      </c>
      <c r="E238" s="2">
        <f t="shared" si="20"/>
        <v>762</v>
      </c>
      <c r="F238" s="7">
        <f t="shared" si="21"/>
        <v>45747</v>
      </c>
      <c r="G238" s="7">
        <f t="shared" si="22"/>
        <v>45777</v>
      </c>
      <c r="H238" s="20">
        <f t="shared" ca="1" si="23"/>
        <v>45774.617114120367</v>
      </c>
    </row>
    <row r="239" spans="1:8" ht="15" thickBot="1" x14ac:dyDescent="0.35">
      <c r="A239" s="4">
        <v>45739</v>
      </c>
      <c r="B239" s="4">
        <v>45234</v>
      </c>
      <c r="C239" s="5">
        <f t="shared" ca="1" si="18"/>
        <v>45774</v>
      </c>
      <c r="D239" s="2" t="str">
        <f t="shared" ca="1" si="19"/>
        <v>1 years</v>
      </c>
      <c r="E239" s="2">
        <f t="shared" si="20"/>
        <v>505</v>
      </c>
      <c r="F239" s="7">
        <f t="shared" si="21"/>
        <v>45747</v>
      </c>
      <c r="G239" s="7">
        <f t="shared" si="22"/>
        <v>45777</v>
      </c>
      <c r="H239" s="20">
        <f t="shared" ca="1" si="23"/>
        <v>45774.617114120367</v>
      </c>
    </row>
    <row r="240" spans="1:8" ht="15" thickBot="1" x14ac:dyDescent="0.35">
      <c r="A240" s="4">
        <v>45740</v>
      </c>
      <c r="B240" s="4">
        <v>44560</v>
      </c>
      <c r="C240" s="5">
        <f t="shared" ca="1" si="18"/>
        <v>45774</v>
      </c>
      <c r="D240" s="2" t="str">
        <f t="shared" ca="1" si="19"/>
        <v>3 years</v>
      </c>
      <c r="E240" s="2">
        <f t="shared" si="20"/>
        <v>1180</v>
      </c>
      <c r="F240" s="7">
        <f t="shared" si="21"/>
        <v>45747</v>
      </c>
      <c r="G240" s="7">
        <f t="shared" si="22"/>
        <v>45777</v>
      </c>
      <c r="H240" s="20">
        <f t="shared" ca="1" si="23"/>
        <v>45774.617114120367</v>
      </c>
    </row>
    <row r="241" spans="1:8" ht="15" thickBot="1" x14ac:dyDescent="0.35">
      <c r="A241" s="4">
        <v>45743</v>
      </c>
      <c r="B241" s="4">
        <v>45288</v>
      </c>
      <c r="C241" s="5">
        <f t="shared" ca="1" si="18"/>
        <v>45774</v>
      </c>
      <c r="D241" s="2" t="str">
        <f t="shared" ca="1" si="19"/>
        <v>1 years</v>
      </c>
      <c r="E241" s="2">
        <f t="shared" si="20"/>
        <v>455</v>
      </c>
      <c r="F241" s="7">
        <f t="shared" si="21"/>
        <v>45747</v>
      </c>
      <c r="G241" s="7">
        <f t="shared" si="22"/>
        <v>45777</v>
      </c>
      <c r="H241" s="20">
        <f t="shared" ca="1" si="23"/>
        <v>45774.617114120367</v>
      </c>
    </row>
    <row r="242" spans="1:8" ht="15" thickBot="1" x14ac:dyDescent="0.35">
      <c r="A242" s="4">
        <v>45745</v>
      </c>
      <c r="B242" s="4">
        <v>44704</v>
      </c>
      <c r="C242" s="5">
        <f t="shared" ca="1" si="18"/>
        <v>45774</v>
      </c>
      <c r="D242" s="2" t="str">
        <f t="shared" ca="1" si="19"/>
        <v>2 years</v>
      </c>
      <c r="E242" s="2">
        <f t="shared" si="20"/>
        <v>1041</v>
      </c>
      <c r="F242" s="7">
        <f t="shared" si="21"/>
        <v>45747</v>
      </c>
      <c r="G242" s="7">
        <f t="shared" si="22"/>
        <v>45777</v>
      </c>
      <c r="H242" s="20">
        <f t="shared" ca="1" si="23"/>
        <v>45774.617114120367</v>
      </c>
    </row>
    <row r="243" spans="1:8" ht="15" thickBot="1" x14ac:dyDescent="0.35">
      <c r="A243" s="4">
        <v>45746</v>
      </c>
      <c r="B243" s="4">
        <v>45171</v>
      </c>
      <c r="C243" s="5">
        <f t="shared" ca="1" si="18"/>
        <v>45774</v>
      </c>
      <c r="D243" s="2" t="str">
        <f t="shared" ca="1" si="19"/>
        <v>1 years</v>
      </c>
      <c r="E243" s="2">
        <f t="shared" si="20"/>
        <v>575</v>
      </c>
      <c r="F243" s="7">
        <f t="shared" si="21"/>
        <v>45747</v>
      </c>
      <c r="G243" s="7">
        <f t="shared" si="22"/>
        <v>45777</v>
      </c>
      <c r="H243" s="20">
        <f t="shared" ca="1" si="23"/>
        <v>45774.617114120367</v>
      </c>
    </row>
    <row r="244" spans="1:8" ht="15" thickBot="1" x14ac:dyDescent="0.35">
      <c r="A244" s="4">
        <v>45746</v>
      </c>
      <c r="B244" s="4">
        <v>44522</v>
      </c>
      <c r="C244" s="5">
        <f t="shared" ca="1" si="18"/>
        <v>45774</v>
      </c>
      <c r="D244" s="2" t="str">
        <f t="shared" ca="1" si="19"/>
        <v>3 years</v>
      </c>
      <c r="E244" s="2">
        <f t="shared" si="20"/>
        <v>1224</v>
      </c>
      <c r="F244" s="7">
        <f t="shared" si="21"/>
        <v>45747</v>
      </c>
      <c r="G244" s="7">
        <f t="shared" si="22"/>
        <v>45777</v>
      </c>
      <c r="H244" s="20">
        <f t="shared" ca="1" si="23"/>
        <v>45774.617114120367</v>
      </c>
    </row>
    <row r="245" spans="1:8" ht="15" thickBot="1" x14ac:dyDescent="0.35">
      <c r="A245" s="4">
        <v>45748</v>
      </c>
      <c r="B245" s="4">
        <v>44618</v>
      </c>
      <c r="C245" s="5">
        <f t="shared" ca="1" si="18"/>
        <v>45774</v>
      </c>
      <c r="D245" s="2" t="str">
        <f t="shared" ca="1" si="19"/>
        <v>3 years</v>
      </c>
      <c r="E245" s="2">
        <f t="shared" si="20"/>
        <v>1130</v>
      </c>
      <c r="F245" s="7">
        <f t="shared" si="21"/>
        <v>45777</v>
      </c>
      <c r="G245" s="7">
        <f t="shared" si="22"/>
        <v>45808</v>
      </c>
      <c r="H245" s="20">
        <f t="shared" ca="1" si="23"/>
        <v>45774.617114120367</v>
      </c>
    </row>
    <row r="246" spans="1:8" ht="15" thickBot="1" x14ac:dyDescent="0.35">
      <c r="A246" s="4">
        <v>45749</v>
      </c>
      <c r="B246" s="4">
        <v>44953</v>
      </c>
      <c r="C246" s="5">
        <f t="shared" ca="1" si="18"/>
        <v>45774</v>
      </c>
      <c r="D246" s="2" t="str">
        <f t="shared" ca="1" si="19"/>
        <v>2 years</v>
      </c>
      <c r="E246" s="2">
        <f t="shared" si="20"/>
        <v>796</v>
      </c>
      <c r="F246" s="7">
        <f t="shared" si="21"/>
        <v>45777</v>
      </c>
      <c r="G246" s="7">
        <f t="shared" si="22"/>
        <v>45808</v>
      </c>
      <c r="H246" s="20">
        <f t="shared" ca="1" si="23"/>
        <v>45774.617114120367</v>
      </c>
    </row>
    <row r="247" spans="1:8" ht="15" thickBot="1" x14ac:dyDescent="0.35">
      <c r="A247" s="4">
        <v>45755</v>
      </c>
      <c r="B247" s="4">
        <v>44511</v>
      </c>
      <c r="C247" s="5">
        <f t="shared" ca="1" si="18"/>
        <v>45774</v>
      </c>
      <c r="D247" s="2" t="str">
        <f t="shared" ca="1" si="19"/>
        <v>3 years</v>
      </c>
      <c r="E247" s="2">
        <f t="shared" si="20"/>
        <v>1244</v>
      </c>
      <c r="F247" s="7">
        <f t="shared" si="21"/>
        <v>45777</v>
      </c>
      <c r="G247" s="7">
        <f t="shared" si="22"/>
        <v>45808</v>
      </c>
      <c r="H247" s="20">
        <f t="shared" ca="1" si="23"/>
        <v>45774.617114120367</v>
      </c>
    </row>
    <row r="248" spans="1:8" ht="15" thickBot="1" x14ac:dyDescent="0.35">
      <c r="A248" s="4">
        <v>45756</v>
      </c>
      <c r="B248" s="4">
        <v>45346</v>
      </c>
      <c r="C248" s="5">
        <f t="shared" ca="1" si="18"/>
        <v>45774</v>
      </c>
      <c r="D248" s="2" t="str">
        <f t="shared" ca="1" si="19"/>
        <v>1 years</v>
      </c>
      <c r="E248" s="2">
        <f t="shared" si="20"/>
        <v>410</v>
      </c>
      <c r="F248" s="7">
        <f t="shared" si="21"/>
        <v>45777</v>
      </c>
      <c r="G248" s="7">
        <f t="shared" si="22"/>
        <v>45808</v>
      </c>
      <c r="H248" s="20">
        <f t="shared" ca="1" si="23"/>
        <v>45774.617114120367</v>
      </c>
    </row>
    <row r="249" spans="1:8" ht="15" thickBot="1" x14ac:dyDescent="0.35">
      <c r="A249" s="4">
        <v>45758</v>
      </c>
      <c r="B249" s="4">
        <v>44909</v>
      </c>
      <c r="C249" s="5">
        <f t="shared" ca="1" si="18"/>
        <v>45774</v>
      </c>
      <c r="D249" s="2" t="str">
        <f t="shared" ca="1" si="19"/>
        <v>2 years</v>
      </c>
      <c r="E249" s="2">
        <f t="shared" si="20"/>
        <v>849</v>
      </c>
      <c r="F249" s="7">
        <f t="shared" si="21"/>
        <v>45777</v>
      </c>
      <c r="G249" s="7">
        <f t="shared" si="22"/>
        <v>45808</v>
      </c>
      <c r="H249" s="20">
        <f t="shared" ca="1" si="23"/>
        <v>45774.617114120367</v>
      </c>
    </row>
    <row r="250" spans="1:8" ht="15" thickBot="1" x14ac:dyDescent="0.35">
      <c r="A250" s="4">
        <v>45758</v>
      </c>
      <c r="B250" s="4">
        <v>45088</v>
      </c>
      <c r="C250" s="5">
        <f t="shared" ca="1" si="18"/>
        <v>45774</v>
      </c>
      <c r="D250" s="2" t="str">
        <f t="shared" ca="1" si="19"/>
        <v>1 years</v>
      </c>
      <c r="E250" s="2">
        <f t="shared" si="20"/>
        <v>670</v>
      </c>
      <c r="F250" s="7">
        <f t="shared" si="21"/>
        <v>45777</v>
      </c>
      <c r="G250" s="7">
        <f t="shared" si="22"/>
        <v>45808</v>
      </c>
      <c r="H250" s="20">
        <f t="shared" ca="1" si="23"/>
        <v>45774.617114120367</v>
      </c>
    </row>
    <row r="251" spans="1:8" ht="15" thickBot="1" x14ac:dyDescent="0.35">
      <c r="A251" s="4">
        <v>45758</v>
      </c>
      <c r="B251" s="4">
        <v>44878</v>
      </c>
      <c r="C251" s="5">
        <f t="shared" ca="1" si="18"/>
        <v>45774</v>
      </c>
      <c r="D251" s="2" t="str">
        <f t="shared" ca="1" si="19"/>
        <v>2 years</v>
      </c>
      <c r="E251" s="2">
        <f t="shared" si="20"/>
        <v>880</v>
      </c>
      <c r="F251" s="7">
        <f t="shared" si="21"/>
        <v>45777</v>
      </c>
      <c r="G251" s="7">
        <f t="shared" si="22"/>
        <v>45808</v>
      </c>
      <c r="H251" s="20">
        <f t="shared" ca="1" si="23"/>
        <v>45774.617114120367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5D06F-075F-4F95-B3AB-0FD35DB68FAF}">
  <dimension ref="A1:V251"/>
  <sheetViews>
    <sheetView topLeftCell="G230" zoomScale="115" zoomScaleNormal="115" workbookViewId="0">
      <selection activeCell="I1" sqref="I1:I251"/>
    </sheetView>
  </sheetViews>
  <sheetFormatPr defaultRowHeight="14.4" x14ac:dyDescent="0.3"/>
  <cols>
    <col min="1" max="1" width="15.44140625" style="2" customWidth="1"/>
    <col min="2" max="2" width="11.109375" style="2" bestFit="1" customWidth="1"/>
    <col min="3" max="3" width="13.77734375" style="2" customWidth="1"/>
    <col min="4" max="4" width="17" style="2" customWidth="1"/>
    <col min="5" max="5" width="12.33203125" style="2" customWidth="1"/>
    <col min="6" max="6" width="15.5546875" style="2" customWidth="1"/>
    <col min="7" max="7" width="13.6640625" style="2" bestFit="1" customWidth="1"/>
    <col min="8" max="8" width="10.21875" style="2" customWidth="1"/>
    <col min="9" max="9" width="11.5546875" style="2" customWidth="1"/>
    <col min="10" max="10" width="18.21875" style="2" customWidth="1"/>
    <col min="11" max="11" width="8.6640625" style="2" customWidth="1"/>
    <col min="12" max="12" width="19.44140625" style="2" customWidth="1"/>
    <col min="13" max="13" width="16.44140625" style="2" customWidth="1"/>
    <col min="14" max="14" width="15" style="2" customWidth="1"/>
    <col min="15" max="15" width="10.33203125" style="2" bestFit="1" customWidth="1"/>
    <col min="16" max="16" width="22.44140625" style="2" bestFit="1" customWidth="1"/>
    <col min="17" max="18" width="16.77734375" style="2" bestFit="1" customWidth="1"/>
    <col min="19" max="19" width="9.21875" style="2" customWidth="1"/>
    <col min="20" max="20" width="16.77734375" style="2" bestFit="1" customWidth="1"/>
    <col min="21" max="21" width="8.88671875" style="2"/>
    <col min="22" max="22" width="8" style="2" bestFit="1" customWidth="1"/>
    <col min="23" max="16384" width="8.88671875" style="2"/>
  </cols>
  <sheetData>
    <row r="1" spans="1:22" ht="15" thickBot="1" x14ac:dyDescent="0.35">
      <c r="A1" s="10" t="s">
        <v>0</v>
      </c>
      <c r="B1" s="11" t="s">
        <v>1</v>
      </c>
      <c r="C1" s="11" t="s">
        <v>2</v>
      </c>
      <c r="D1" s="11" t="s">
        <v>3</v>
      </c>
      <c r="E1" s="11" t="s">
        <v>4</v>
      </c>
      <c r="F1" s="11" t="s">
        <v>5</v>
      </c>
      <c r="G1" s="11" t="s">
        <v>6</v>
      </c>
      <c r="H1" s="11" t="s">
        <v>7</v>
      </c>
      <c r="I1" s="11" t="s">
        <v>8</v>
      </c>
      <c r="J1" s="11" t="s">
        <v>9</v>
      </c>
      <c r="K1" s="11" t="s">
        <v>10</v>
      </c>
      <c r="L1" s="11" t="s">
        <v>11</v>
      </c>
      <c r="M1" s="11" t="s">
        <v>12</v>
      </c>
      <c r="N1" s="12" t="s">
        <v>13</v>
      </c>
      <c r="Q1" s="6"/>
      <c r="R1" s="6"/>
    </row>
    <row r="2" spans="1:22" ht="15" thickBot="1" x14ac:dyDescent="0.35">
      <c r="A2" s="8" t="s">
        <v>14</v>
      </c>
      <c r="B2" s="4">
        <v>45393</v>
      </c>
      <c r="C2" s="3" t="s">
        <v>15</v>
      </c>
      <c r="D2" s="3" t="s">
        <v>16</v>
      </c>
      <c r="E2" s="3" t="s">
        <v>17</v>
      </c>
      <c r="F2" s="3" t="s">
        <v>18</v>
      </c>
      <c r="G2" s="3" t="s">
        <v>19</v>
      </c>
      <c r="H2" s="3">
        <v>3</v>
      </c>
      <c r="I2" s="3">
        <v>249.99</v>
      </c>
      <c r="J2" s="3" t="s">
        <v>20</v>
      </c>
      <c r="K2" s="3" t="s">
        <v>21</v>
      </c>
      <c r="L2" s="3" t="s">
        <v>22</v>
      </c>
      <c r="M2" s="4">
        <v>44425</v>
      </c>
      <c r="N2" s="9">
        <v>749.97</v>
      </c>
      <c r="Q2" s="7"/>
      <c r="R2" s="7"/>
      <c r="S2" s="7"/>
      <c r="T2" s="7"/>
    </row>
    <row r="3" spans="1:22" ht="15" thickBot="1" x14ac:dyDescent="0.35">
      <c r="A3" s="8" t="s">
        <v>23</v>
      </c>
      <c r="B3" s="4">
        <v>45396</v>
      </c>
      <c r="C3" s="3" t="s">
        <v>24</v>
      </c>
      <c r="D3" s="3" t="s">
        <v>25</v>
      </c>
      <c r="E3" s="3" t="s">
        <v>17</v>
      </c>
      <c r="F3" s="3" t="s">
        <v>18</v>
      </c>
      <c r="G3" s="3" t="s">
        <v>19</v>
      </c>
      <c r="H3" s="3">
        <v>3</v>
      </c>
      <c r="I3" s="3">
        <v>249.99</v>
      </c>
      <c r="J3" s="3" t="s">
        <v>26</v>
      </c>
      <c r="K3" s="3" t="s">
        <v>21</v>
      </c>
      <c r="L3" s="3" t="s">
        <v>27</v>
      </c>
      <c r="M3" s="4">
        <v>44575</v>
      </c>
      <c r="N3" s="9">
        <v>749.97</v>
      </c>
      <c r="P3" s="68" t="s">
        <v>450</v>
      </c>
      <c r="Q3" s="68"/>
      <c r="R3" s="7"/>
      <c r="S3" s="7"/>
      <c r="T3" s="7"/>
      <c r="V3" s="23"/>
    </row>
    <row r="4" spans="1:22" ht="15" thickBot="1" x14ac:dyDescent="0.35">
      <c r="A4" s="8" t="s">
        <v>28</v>
      </c>
      <c r="B4" s="4">
        <v>45399</v>
      </c>
      <c r="C4" s="3" t="s">
        <v>29</v>
      </c>
      <c r="D4" s="3" t="s">
        <v>30</v>
      </c>
      <c r="E4" s="3" t="s">
        <v>31</v>
      </c>
      <c r="F4" s="3" t="s">
        <v>32</v>
      </c>
      <c r="G4" s="3" t="s">
        <v>33</v>
      </c>
      <c r="H4" s="3">
        <v>3</v>
      </c>
      <c r="I4" s="3">
        <v>59.99</v>
      </c>
      <c r="J4" s="3" t="s">
        <v>34</v>
      </c>
      <c r="K4" s="3" t="s">
        <v>35</v>
      </c>
      <c r="L4" s="3" t="s">
        <v>36</v>
      </c>
      <c r="M4" s="4">
        <v>45262</v>
      </c>
      <c r="N4" s="9">
        <v>179.97</v>
      </c>
      <c r="P4" s="30" t="s">
        <v>451</v>
      </c>
      <c r="Q4" s="32" t="s">
        <v>456</v>
      </c>
      <c r="R4" s="7"/>
      <c r="S4" s="7"/>
      <c r="T4" s="7"/>
    </row>
    <row r="5" spans="1:22" ht="15" thickBot="1" x14ac:dyDescent="0.35">
      <c r="A5" s="8" t="s">
        <v>37</v>
      </c>
      <c r="B5" s="4">
        <v>45400</v>
      </c>
      <c r="C5" s="3" t="s">
        <v>38</v>
      </c>
      <c r="D5" s="3" t="s">
        <v>39</v>
      </c>
      <c r="E5" s="3" t="s">
        <v>31</v>
      </c>
      <c r="F5" s="3" t="s">
        <v>32</v>
      </c>
      <c r="G5" s="3" t="s">
        <v>33</v>
      </c>
      <c r="H5" s="3">
        <v>3</v>
      </c>
      <c r="I5" s="3">
        <v>59.99</v>
      </c>
      <c r="J5" s="3" t="s">
        <v>20</v>
      </c>
      <c r="K5" s="3" t="s">
        <v>40</v>
      </c>
      <c r="L5" s="3" t="s">
        <v>27</v>
      </c>
      <c r="M5" s="4">
        <v>45114</v>
      </c>
      <c r="N5" s="9">
        <v>179.97</v>
      </c>
      <c r="P5" s="30" t="s">
        <v>452</v>
      </c>
      <c r="Q5" s="31" t="s">
        <v>453</v>
      </c>
      <c r="R5" s="7"/>
      <c r="S5" s="7"/>
      <c r="T5" s="7"/>
    </row>
    <row r="6" spans="1:22" ht="15" thickBot="1" x14ac:dyDescent="0.35">
      <c r="A6" s="8" t="s">
        <v>41</v>
      </c>
      <c r="B6" s="4">
        <v>45400</v>
      </c>
      <c r="C6" s="3" t="s">
        <v>42</v>
      </c>
      <c r="D6" s="3" t="s">
        <v>43</v>
      </c>
      <c r="E6" s="3" t="s">
        <v>44</v>
      </c>
      <c r="F6" s="3" t="s">
        <v>45</v>
      </c>
      <c r="G6" s="3" t="s">
        <v>46</v>
      </c>
      <c r="H6" s="3">
        <v>5</v>
      </c>
      <c r="I6" s="3">
        <v>149.99</v>
      </c>
      <c r="J6" s="3" t="s">
        <v>26</v>
      </c>
      <c r="K6" s="3" t="s">
        <v>40</v>
      </c>
      <c r="L6" s="3" t="s">
        <v>27</v>
      </c>
      <c r="M6" s="4">
        <v>45295</v>
      </c>
      <c r="N6" s="9">
        <v>749.95</v>
      </c>
      <c r="P6" s="30" t="s">
        <v>473</v>
      </c>
      <c r="Q6" s="31" t="s">
        <v>455</v>
      </c>
      <c r="R6" s="7"/>
      <c r="S6" s="7"/>
      <c r="T6" s="7"/>
    </row>
    <row r="7" spans="1:22" ht="15" thickBot="1" x14ac:dyDescent="0.35">
      <c r="A7" s="8" t="s">
        <v>47</v>
      </c>
      <c r="B7" s="4">
        <v>45403</v>
      </c>
      <c r="C7" s="3" t="s">
        <v>48</v>
      </c>
      <c r="D7" s="3" t="s">
        <v>49</v>
      </c>
      <c r="E7" s="3" t="s">
        <v>31</v>
      </c>
      <c r="F7" s="3" t="s">
        <v>32</v>
      </c>
      <c r="G7" s="3" t="s">
        <v>33</v>
      </c>
      <c r="H7" s="3">
        <v>2</v>
      </c>
      <c r="I7" s="3">
        <v>59.99</v>
      </c>
      <c r="J7" s="3" t="s">
        <v>20</v>
      </c>
      <c r="K7" s="3" t="s">
        <v>50</v>
      </c>
      <c r="L7" s="3" t="s">
        <v>36</v>
      </c>
      <c r="M7" s="4">
        <v>44746</v>
      </c>
      <c r="N7" s="9">
        <v>119.98</v>
      </c>
      <c r="P7" s="30" t="s">
        <v>474</v>
      </c>
      <c r="Q7" s="31" t="s">
        <v>454</v>
      </c>
      <c r="R7" s="7"/>
      <c r="S7" s="7"/>
      <c r="T7" s="7"/>
    </row>
    <row r="8" spans="1:22" ht="15" thickBot="1" x14ac:dyDescent="0.35">
      <c r="A8" s="8" t="s">
        <v>51</v>
      </c>
      <c r="B8" s="4">
        <v>45403</v>
      </c>
      <c r="C8" s="3" t="s">
        <v>48</v>
      </c>
      <c r="D8" s="3" t="s">
        <v>49</v>
      </c>
      <c r="E8" s="3" t="s">
        <v>52</v>
      </c>
      <c r="F8" s="3" t="s">
        <v>53</v>
      </c>
      <c r="G8" s="3" t="s">
        <v>19</v>
      </c>
      <c r="H8" s="3">
        <v>5</v>
      </c>
      <c r="I8" s="3">
        <v>149.99</v>
      </c>
      <c r="J8" s="3" t="s">
        <v>26</v>
      </c>
      <c r="K8" s="3" t="s">
        <v>21</v>
      </c>
      <c r="L8" s="3" t="s">
        <v>36</v>
      </c>
      <c r="M8" s="4">
        <v>44418</v>
      </c>
      <c r="N8" s="9">
        <v>749.95</v>
      </c>
      <c r="Q8" s="7"/>
      <c r="R8" s="7"/>
      <c r="S8" s="7"/>
      <c r="T8" s="7"/>
    </row>
    <row r="9" spans="1:22" ht="15" thickBot="1" x14ac:dyDescent="0.35">
      <c r="A9" s="8" t="s">
        <v>54</v>
      </c>
      <c r="B9" s="4">
        <v>45403</v>
      </c>
      <c r="C9" s="3" t="s">
        <v>55</v>
      </c>
      <c r="D9" s="3" t="s">
        <v>56</v>
      </c>
      <c r="E9" s="3" t="s">
        <v>31</v>
      </c>
      <c r="F9" s="3" t="s">
        <v>32</v>
      </c>
      <c r="G9" s="3" t="s">
        <v>33</v>
      </c>
      <c r="H9" s="3">
        <v>3</v>
      </c>
      <c r="I9" s="3">
        <v>59.99</v>
      </c>
      <c r="J9" s="3" t="s">
        <v>57</v>
      </c>
      <c r="K9" s="3" t="s">
        <v>35</v>
      </c>
      <c r="L9" s="3" t="s">
        <v>22</v>
      </c>
      <c r="M9" s="4">
        <v>45007</v>
      </c>
      <c r="N9" s="9">
        <v>179.97</v>
      </c>
      <c r="Q9" s="7"/>
      <c r="R9" s="7"/>
      <c r="S9" s="7"/>
      <c r="T9" s="7"/>
    </row>
    <row r="10" spans="1:22" ht="15" thickBot="1" x14ac:dyDescent="0.35">
      <c r="A10" s="8" t="s">
        <v>58</v>
      </c>
      <c r="B10" s="4">
        <v>45405</v>
      </c>
      <c r="C10" s="3" t="s">
        <v>59</v>
      </c>
      <c r="D10" s="3" t="s">
        <v>60</v>
      </c>
      <c r="E10" s="3" t="s">
        <v>61</v>
      </c>
      <c r="F10" s="3" t="s">
        <v>62</v>
      </c>
      <c r="G10" s="3" t="s">
        <v>19</v>
      </c>
      <c r="H10" s="3">
        <v>3</v>
      </c>
      <c r="I10" s="3">
        <v>899.99</v>
      </c>
      <c r="J10" s="3" t="s">
        <v>34</v>
      </c>
      <c r="K10" s="3" t="s">
        <v>63</v>
      </c>
      <c r="L10" s="3" t="s">
        <v>36</v>
      </c>
      <c r="M10" s="4">
        <v>45299</v>
      </c>
      <c r="N10" s="9">
        <v>2699.97</v>
      </c>
      <c r="Q10" s="7"/>
      <c r="R10" s="7"/>
      <c r="S10" s="7"/>
      <c r="T10" s="7"/>
    </row>
    <row r="11" spans="1:22" ht="15" thickBot="1" x14ac:dyDescent="0.35">
      <c r="A11" s="8" t="s">
        <v>64</v>
      </c>
      <c r="B11" s="4">
        <v>45408</v>
      </c>
      <c r="C11" s="3" t="s">
        <v>65</v>
      </c>
      <c r="D11" s="3" t="s">
        <v>66</v>
      </c>
      <c r="E11" s="3" t="s">
        <v>31</v>
      </c>
      <c r="F11" s="3" t="s">
        <v>32</v>
      </c>
      <c r="G11" s="3" t="s">
        <v>33</v>
      </c>
      <c r="H11" s="3">
        <v>3</v>
      </c>
      <c r="I11" s="3">
        <v>59.99</v>
      </c>
      <c r="J11" s="3" t="s">
        <v>20</v>
      </c>
      <c r="K11" s="3" t="s">
        <v>50</v>
      </c>
      <c r="L11" s="3" t="s">
        <v>27</v>
      </c>
      <c r="M11" s="4">
        <v>45207</v>
      </c>
      <c r="N11" s="9">
        <v>179.97</v>
      </c>
      <c r="Q11" s="7"/>
      <c r="R11" s="7"/>
      <c r="S11" s="7"/>
      <c r="T11" s="7"/>
    </row>
    <row r="12" spans="1:22" ht="15" thickBot="1" x14ac:dyDescent="0.35">
      <c r="A12" s="8" t="s">
        <v>67</v>
      </c>
      <c r="B12" s="4">
        <v>45408</v>
      </c>
      <c r="C12" s="3" t="s">
        <v>68</v>
      </c>
      <c r="D12" s="3" t="s">
        <v>69</v>
      </c>
      <c r="E12" s="3" t="s">
        <v>44</v>
      </c>
      <c r="F12" s="3" t="s">
        <v>45</v>
      </c>
      <c r="G12" s="3" t="s">
        <v>46</v>
      </c>
      <c r="H12" s="3">
        <v>1</v>
      </c>
      <c r="I12" s="3">
        <v>149.99</v>
      </c>
      <c r="J12" s="3" t="s">
        <v>26</v>
      </c>
      <c r="K12" s="3" t="s">
        <v>50</v>
      </c>
      <c r="L12" s="3" t="s">
        <v>36</v>
      </c>
      <c r="M12" s="4">
        <v>45103</v>
      </c>
      <c r="N12" s="9">
        <v>149.99</v>
      </c>
      <c r="Q12" s="7"/>
      <c r="R12" s="7"/>
      <c r="S12" s="7"/>
      <c r="T12" s="7"/>
    </row>
    <row r="13" spans="1:22" ht="15" thickBot="1" x14ac:dyDescent="0.35">
      <c r="A13" s="8" t="s">
        <v>70</v>
      </c>
      <c r="B13" s="4">
        <v>45408</v>
      </c>
      <c r="C13" s="3" t="s">
        <v>38</v>
      </c>
      <c r="D13" s="3" t="s">
        <v>39</v>
      </c>
      <c r="E13" s="3" t="s">
        <v>44</v>
      </c>
      <c r="F13" s="3" t="s">
        <v>45</v>
      </c>
      <c r="G13" s="3" t="s">
        <v>46</v>
      </c>
      <c r="H13" s="3">
        <v>5</v>
      </c>
      <c r="I13" s="3">
        <v>149.99</v>
      </c>
      <c r="J13" s="3" t="s">
        <v>57</v>
      </c>
      <c r="K13" s="3" t="s">
        <v>40</v>
      </c>
      <c r="L13" s="3" t="s">
        <v>22</v>
      </c>
      <c r="M13" s="4">
        <v>44830</v>
      </c>
      <c r="N13" s="9">
        <v>749.95</v>
      </c>
      <c r="Q13" s="7"/>
      <c r="R13" s="7"/>
      <c r="S13" s="7"/>
      <c r="T13" s="7"/>
    </row>
    <row r="14" spans="1:22" ht="15" thickBot="1" x14ac:dyDescent="0.35">
      <c r="A14" s="8" t="s">
        <v>71</v>
      </c>
      <c r="B14" s="4">
        <v>45408</v>
      </c>
      <c r="C14" s="3" t="s">
        <v>72</v>
      </c>
      <c r="D14" s="3" t="s">
        <v>73</v>
      </c>
      <c r="E14" s="3" t="s">
        <v>44</v>
      </c>
      <c r="F14" s="3" t="s">
        <v>45</v>
      </c>
      <c r="G14" s="3" t="s">
        <v>46</v>
      </c>
      <c r="H14" s="3">
        <v>3</v>
      </c>
      <c r="I14" s="3">
        <v>149.99</v>
      </c>
      <c r="J14" s="3" t="s">
        <v>20</v>
      </c>
      <c r="K14" s="3" t="s">
        <v>40</v>
      </c>
      <c r="L14" s="3" t="s">
        <v>27</v>
      </c>
      <c r="M14" s="4">
        <v>44806</v>
      </c>
      <c r="N14" s="9">
        <v>449.97</v>
      </c>
      <c r="Q14" s="7"/>
      <c r="R14" s="7"/>
      <c r="S14" s="7"/>
      <c r="T14" s="7"/>
    </row>
    <row r="15" spans="1:22" ht="15" thickBot="1" x14ac:dyDescent="0.35">
      <c r="A15" s="8" t="s">
        <v>74</v>
      </c>
      <c r="B15" s="4">
        <v>45409</v>
      </c>
      <c r="C15" s="3" t="s">
        <v>75</v>
      </c>
      <c r="D15" s="3" t="s">
        <v>76</v>
      </c>
      <c r="E15" s="3" t="s">
        <v>31</v>
      </c>
      <c r="F15" s="3" t="s">
        <v>32</v>
      </c>
      <c r="G15" s="3" t="s">
        <v>33</v>
      </c>
      <c r="H15" s="3">
        <v>3</v>
      </c>
      <c r="I15" s="3">
        <v>59.99</v>
      </c>
      <c r="J15" s="3" t="s">
        <v>26</v>
      </c>
      <c r="K15" s="3" t="s">
        <v>40</v>
      </c>
      <c r="L15" s="3" t="s">
        <v>36</v>
      </c>
      <c r="M15" s="4">
        <v>45351</v>
      </c>
      <c r="N15" s="9">
        <v>179.97</v>
      </c>
      <c r="Q15" s="7"/>
      <c r="R15" s="7"/>
      <c r="S15" s="7"/>
      <c r="T15" s="7"/>
    </row>
    <row r="16" spans="1:22" ht="15" thickBot="1" x14ac:dyDescent="0.35">
      <c r="A16" s="8" t="s">
        <v>77</v>
      </c>
      <c r="B16" s="4">
        <v>45409</v>
      </c>
      <c r="C16" s="3" t="s">
        <v>78</v>
      </c>
      <c r="D16" s="3" t="s">
        <v>79</v>
      </c>
      <c r="E16" s="3" t="s">
        <v>80</v>
      </c>
      <c r="F16" s="3" t="s">
        <v>81</v>
      </c>
      <c r="G16" s="3" t="s">
        <v>19</v>
      </c>
      <c r="H16" s="3">
        <v>3</v>
      </c>
      <c r="I16" s="3">
        <v>699.99</v>
      </c>
      <c r="J16" s="3" t="s">
        <v>26</v>
      </c>
      <c r="K16" s="3" t="s">
        <v>50</v>
      </c>
      <c r="L16" s="3" t="s">
        <v>22</v>
      </c>
      <c r="M16" s="4">
        <v>44577</v>
      </c>
      <c r="N16" s="9">
        <v>2099.9699999999998</v>
      </c>
      <c r="Q16" s="7"/>
      <c r="R16" s="7"/>
      <c r="S16" s="7"/>
      <c r="T16" s="7"/>
    </row>
    <row r="17" spans="1:20" ht="15" thickBot="1" x14ac:dyDescent="0.35">
      <c r="A17" s="8" t="s">
        <v>82</v>
      </c>
      <c r="B17" s="4">
        <v>45409</v>
      </c>
      <c r="C17" s="3" t="s">
        <v>83</v>
      </c>
      <c r="D17" s="3" t="s">
        <v>84</v>
      </c>
      <c r="E17" s="3" t="s">
        <v>61</v>
      </c>
      <c r="F17" s="3" t="s">
        <v>62</v>
      </c>
      <c r="G17" s="3" t="s">
        <v>19</v>
      </c>
      <c r="H17" s="3">
        <v>1</v>
      </c>
      <c r="I17" s="3">
        <v>899.99</v>
      </c>
      <c r="J17" s="3" t="s">
        <v>57</v>
      </c>
      <c r="K17" s="3" t="s">
        <v>40</v>
      </c>
      <c r="L17" s="3" t="s">
        <v>36</v>
      </c>
      <c r="M17" s="4">
        <v>44920</v>
      </c>
      <c r="N17" s="9">
        <v>899.99</v>
      </c>
      <c r="Q17" s="7"/>
      <c r="R17" s="7"/>
      <c r="S17" s="7"/>
      <c r="T17" s="7"/>
    </row>
    <row r="18" spans="1:20" ht="15" thickBot="1" x14ac:dyDescent="0.35">
      <c r="A18" s="8" t="s">
        <v>85</v>
      </c>
      <c r="B18" s="4">
        <v>45410</v>
      </c>
      <c r="C18" s="3" t="s">
        <v>86</v>
      </c>
      <c r="D18" s="3" t="s">
        <v>87</v>
      </c>
      <c r="E18" s="3" t="s">
        <v>44</v>
      </c>
      <c r="F18" s="3" t="s">
        <v>45</v>
      </c>
      <c r="G18" s="3" t="s">
        <v>46</v>
      </c>
      <c r="H18" s="3">
        <v>4</v>
      </c>
      <c r="I18" s="3">
        <v>149.99</v>
      </c>
      <c r="J18" s="3" t="s">
        <v>57</v>
      </c>
      <c r="K18" s="3" t="s">
        <v>40</v>
      </c>
      <c r="L18" s="3" t="s">
        <v>27</v>
      </c>
      <c r="M18" s="4">
        <v>45374</v>
      </c>
      <c r="N18" s="9">
        <v>599.96</v>
      </c>
      <c r="Q18" s="7"/>
      <c r="R18" s="7"/>
      <c r="S18" s="7"/>
      <c r="T18" s="7"/>
    </row>
    <row r="19" spans="1:20" ht="15" thickBot="1" x14ac:dyDescent="0.35">
      <c r="A19" s="8" t="s">
        <v>88</v>
      </c>
      <c r="B19" s="4">
        <v>45410</v>
      </c>
      <c r="C19" s="3" t="s">
        <v>89</v>
      </c>
      <c r="D19" s="3" t="s">
        <v>90</v>
      </c>
      <c r="E19" s="3" t="s">
        <v>80</v>
      </c>
      <c r="F19" s="3" t="s">
        <v>81</v>
      </c>
      <c r="G19" s="3" t="s">
        <v>19</v>
      </c>
      <c r="H19" s="3">
        <v>2</v>
      </c>
      <c r="I19" s="3">
        <v>699.99</v>
      </c>
      <c r="J19" s="3" t="s">
        <v>20</v>
      </c>
      <c r="K19" s="3" t="s">
        <v>40</v>
      </c>
      <c r="L19" s="3" t="s">
        <v>22</v>
      </c>
      <c r="M19" s="4">
        <v>44781</v>
      </c>
      <c r="N19" s="9">
        <v>1399.98</v>
      </c>
      <c r="Q19" s="7"/>
      <c r="R19" s="7"/>
      <c r="S19" s="7"/>
      <c r="T19" s="7"/>
    </row>
    <row r="20" spans="1:20" ht="15" thickBot="1" x14ac:dyDescent="0.35">
      <c r="A20" s="8" t="s">
        <v>91</v>
      </c>
      <c r="B20" s="4">
        <v>45410</v>
      </c>
      <c r="C20" s="3" t="s">
        <v>86</v>
      </c>
      <c r="D20" s="3" t="s">
        <v>87</v>
      </c>
      <c r="E20" s="3" t="s">
        <v>61</v>
      </c>
      <c r="F20" s="3" t="s">
        <v>62</v>
      </c>
      <c r="G20" s="3" t="s">
        <v>19</v>
      </c>
      <c r="H20" s="3">
        <v>4</v>
      </c>
      <c r="I20" s="3">
        <v>899.99</v>
      </c>
      <c r="J20" s="3" t="s">
        <v>26</v>
      </c>
      <c r="K20" s="3" t="s">
        <v>50</v>
      </c>
      <c r="L20" s="3" t="s">
        <v>36</v>
      </c>
      <c r="M20" s="4">
        <v>45327</v>
      </c>
      <c r="N20" s="9">
        <v>3599.96</v>
      </c>
      <c r="Q20" s="7"/>
      <c r="R20" s="7"/>
      <c r="S20" s="7"/>
      <c r="T20" s="7"/>
    </row>
    <row r="21" spans="1:20" ht="15" thickBot="1" x14ac:dyDescent="0.35">
      <c r="A21" s="8" t="s">
        <v>92</v>
      </c>
      <c r="B21" s="4">
        <v>45410</v>
      </c>
      <c r="C21" s="3" t="s">
        <v>93</v>
      </c>
      <c r="D21" s="3" t="s">
        <v>94</v>
      </c>
      <c r="E21" s="3" t="s">
        <v>17</v>
      </c>
      <c r="F21" s="3" t="s">
        <v>18</v>
      </c>
      <c r="G21" s="3" t="s">
        <v>19</v>
      </c>
      <c r="H21" s="3">
        <v>3</v>
      </c>
      <c r="I21" s="3">
        <v>249.99</v>
      </c>
      <c r="J21" s="3" t="s">
        <v>26</v>
      </c>
      <c r="K21" s="3" t="s">
        <v>40</v>
      </c>
      <c r="L21" s="3" t="s">
        <v>27</v>
      </c>
      <c r="M21" s="4">
        <v>45224</v>
      </c>
      <c r="N21" s="9">
        <v>749.97</v>
      </c>
      <c r="Q21" s="7"/>
      <c r="R21" s="7"/>
      <c r="S21" s="7"/>
      <c r="T21" s="7"/>
    </row>
    <row r="22" spans="1:20" ht="15" thickBot="1" x14ac:dyDescent="0.35">
      <c r="A22" s="8" t="s">
        <v>95</v>
      </c>
      <c r="B22" s="4">
        <v>45412</v>
      </c>
      <c r="C22" s="3" t="s">
        <v>96</v>
      </c>
      <c r="D22" s="3" t="s">
        <v>97</v>
      </c>
      <c r="E22" s="3" t="s">
        <v>80</v>
      </c>
      <c r="F22" s="3" t="s">
        <v>81</v>
      </c>
      <c r="G22" s="3" t="s">
        <v>19</v>
      </c>
      <c r="H22" s="3">
        <v>5</v>
      </c>
      <c r="I22" s="3">
        <v>699.99</v>
      </c>
      <c r="J22" s="3" t="s">
        <v>20</v>
      </c>
      <c r="K22" s="3" t="s">
        <v>50</v>
      </c>
      <c r="L22" s="3" t="s">
        <v>22</v>
      </c>
      <c r="M22" s="4">
        <v>45167</v>
      </c>
      <c r="N22" s="9">
        <v>3499.95</v>
      </c>
      <c r="Q22" s="7"/>
      <c r="R22" s="7"/>
      <c r="S22" s="7"/>
      <c r="T22" s="7"/>
    </row>
    <row r="23" spans="1:20" ht="15" thickBot="1" x14ac:dyDescent="0.35">
      <c r="A23" s="8" t="s">
        <v>98</v>
      </c>
      <c r="B23" s="4">
        <v>45413</v>
      </c>
      <c r="C23" s="3" t="s">
        <v>99</v>
      </c>
      <c r="D23" s="3" t="s">
        <v>100</v>
      </c>
      <c r="E23" s="3" t="s">
        <v>80</v>
      </c>
      <c r="F23" s="3" t="s">
        <v>81</v>
      </c>
      <c r="G23" s="3" t="s">
        <v>19</v>
      </c>
      <c r="H23" s="3">
        <v>4</v>
      </c>
      <c r="I23" s="3">
        <v>699.99</v>
      </c>
      <c r="J23" s="3" t="s">
        <v>20</v>
      </c>
      <c r="K23" s="3" t="s">
        <v>63</v>
      </c>
      <c r="L23" s="3" t="s">
        <v>36</v>
      </c>
      <c r="M23" s="4">
        <v>44409</v>
      </c>
      <c r="N23" s="9">
        <v>2799.96</v>
      </c>
      <c r="Q23" s="7"/>
      <c r="R23" s="7"/>
      <c r="S23" s="7"/>
      <c r="T23" s="7"/>
    </row>
    <row r="24" spans="1:20" ht="15" thickBot="1" x14ac:dyDescent="0.35">
      <c r="A24" s="8" t="s">
        <v>101</v>
      </c>
      <c r="B24" s="4">
        <v>45415</v>
      </c>
      <c r="C24" s="3" t="s">
        <v>102</v>
      </c>
      <c r="D24" s="3" t="s">
        <v>103</v>
      </c>
      <c r="E24" s="3" t="s">
        <v>17</v>
      </c>
      <c r="F24" s="3" t="s">
        <v>18</v>
      </c>
      <c r="G24" s="3" t="s">
        <v>19</v>
      </c>
      <c r="H24" s="3">
        <v>4</v>
      </c>
      <c r="I24" s="3">
        <v>249.99</v>
      </c>
      <c r="J24" s="3" t="s">
        <v>34</v>
      </c>
      <c r="K24" s="3" t="s">
        <v>40</v>
      </c>
      <c r="L24" s="3" t="s">
        <v>36</v>
      </c>
      <c r="M24" s="4">
        <v>44468</v>
      </c>
      <c r="N24" s="9">
        <v>999.96</v>
      </c>
      <c r="Q24" s="7"/>
      <c r="R24" s="7"/>
      <c r="S24" s="7"/>
      <c r="T24" s="7"/>
    </row>
    <row r="25" spans="1:20" ht="15" thickBot="1" x14ac:dyDescent="0.35">
      <c r="A25" s="8" t="s">
        <v>104</v>
      </c>
      <c r="B25" s="4">
        <v>45416</v>
      </c>
      <c r="C25" s="3" t="s">
        <v>86</v>
      </c>
      <c r="D25" s="3" t="s">
        <v>87</v>
      </c>
      <c r="E25" s="3" t="s">
        <v>105</v>
      </c>
      <c r="F25" s="3" t="s">
        <v>106</v>
      </c>
      <c r="G25" s="3" t="s">
        <v>46</v>
      </c>
      <c r="H25" s="3">
        <v>4</v>
      </c>
      <c r="I25" s="3">
        <v>299.99</v>
      </c>
      <c r="J25" s="3" t="s">
        <v>20</v>
      </c>
      <c r="K25" s="3" t="s">
        <v>50</v>
      </c>
      <c r="L25" s="3" t="s">
        <v>27</v>
      </c>
      <c r="M25" s="4">
        <v>44716</v>
      </c>
      <c r="N25" s="9">
        <v>1199.96</v>
      </c>
      <c r="Q25" s="7"/>
      <c r="R25" s="7"/>
      <c r="S25" s="7"/>
      <c r="T25" s="7"/>
    </row>
    <row r="26" spans="1:20" ht="15" thickBot="1" x14ac:dyDescent="0.35">
      <c r="A26" s="8" t="s">
        <v>107</v>
      </c>
      <c r="B26" s="4">
        <v>45422</v>
      </c>
      <c r="C26" s="3" t="s">
        <v>108</v>
      </c>
      <c r="D26" s="3" t="s">
        <v>109</v>
      </c>
      <c r="E26" s="3" t="s">
        <v>17</v>
      </c>
      <c r="F26" s="3" t="s">
        <v>18</v>
      </c>
      <c r="G26" s="3" t="s">
        <v>19</v>
      </c>
      <c r="H26" s="3">
        <v>5</v>
      </c>
      <c r="I26" s="3">
        <v>249.99</v>
      </c>
      <c r="J26" s="3" t="s">
        <v>26</v>
      </c>
      <c r="K26" s="3" t="s">
        <v>50</v>
      </c>
      <c r="L26" s="3" t="s">
        <v>36</v>
      </c>
      <c r="M26" s="4">
        <v>44525</v>
      </c>
      <c r="N26" s="9">
        <v>1249.95</v>
      </c>
      <c r="Q26" s="7"/>
      <c r="R26" s="7"/>
      <c r="S26" s="7"/>
      <c r="T26" s="7"/>
    </row>
    <row r="27" spans="1:20" ht="15" thickBot="1" x14ac:dyDescent="0.35">
      <c r="A27" s="8" t="s">
        <v>110</v>
      </c>
      <c r="B27" s="4">
        <v>45424</v>
      </c>
      <c r="C27" s="3" t="s">
        <v>68</v>
      </c>
      <c r="D27" s="3" t="s">
        <v>69</v>
      </c>
      <c r="E27" s="3" t="s">
        <v>105</v>
      </c>
      <c r="F27" s="3" t="s">
        <v>106</v>
      </c>
      <c r="G27" s="3" t="s">
        <v>46</v>
      </c>
      <c r="H27" s="3">
        <v>5</v>
      </c>
      <c r="I27" s="3">
        <v>299.99</v>
      </c>
      <c r="J27" s="3" t="s">
        <v>34</v>
      </c>
      <c r="K27" s="3" t="s">
        <v>63</v>
      </c>
      <c r="L27" s="3" t="s">
        <v>22</v>
      </c>
      <c r="M27" s="4">
        <v>45168</v>
      </c>
      <c r="N27" s="9">
        <v>1499.95</v>
      </c>
      <c r="Q27" s="7"/>
      <c r="R27" s="7"/>
      <c r="S27" s="7"/>
      <c r="T27" s="7"/>
    </row>
    <row r="28" spans="1:20" ht="15" thickBot="1" x14ac:dyDescent="0.35">
      <c r="A28" s="8" t="s">
        <v>111</v>
      </c>
      <c r="B28" s="4">
        <v>45424</v>
      </c>
      <c r="C28" s="3" t="s">
        <v>112</v>
      </c>
      <c r="D28" s="3" t="s">
        <v>113</v>
      </c>
      <c r="E28" s="3" t="s">
        <v>114</v>
      </c>
      <c r="F28" s="3" t="s">
        <v>115</v>
      </c>
      <c r="G28" s="3" t="s">
        <v>33</v>
      </c>
      <c r="H28" s="3">
        <v>3</v>
      </c>
      <c r="I28" s="3">
        <v>79.989999999999995</v>
      </c>
      <c r="J28" s="3" t="s">
        <v>34</v>
      </c>
      <c r="K28" s="3" t="s">
        <v>63</v>
      </c>
      <c r="L28" s="3" t="s">
        <v>27</v>
      </c>
      <c r="M28" s="4">
        <v>45012</v>
      </c>
      <c r="N28" s="9">
        <v>239.97</v>
      </c>
      <c r="Q28" s="7"/>
      <c r="R28" s="7"/>
      <c r="S28" s="7"/>
      <c r="T28" s="7"/>
    </row>
    <row r="29" spans="1:20" ht="15" thickBot="1" x14ac:dyDescent="0.35">
      <c r="A29" s="8" t="s">
        <v>116</v>
      </c>
      <c r="B29" s="4">
        <v>45424</v>
      </c>
      <c r="C29" s="3" t="s">
        <v>99</v>
      </c>
      <c r="D29" s="3" t="s">
        <v>100</v>
      </c>
      <c r="E29" s="3" t="s">
        <v>117</v>
      </c>
      <c r="F29" s="3" t="s">
        <v>118</v>
      </c>
      <c r="G29" s="3" t="s">
        <v>19</v>
      </c>
      <c r="H29" s="3">
        <v>5</v>
      </c>
      <c r="I29" s="3">
        <v>89.99</v>
      </c>
      <c r="J29" s="3" t="s">
        <v>20</v>
      </c>
      <c r="K29" s="3" t="s">
        <v>40</v>
      </c>
      <c r="L29" s="3" t="s">
        <v>27</v>
      </c>
      <c r="M29" s="4">
        <v>44919</v>
      </c>
      <c r="N29" s="9">
        <v>449.95</v>
      </c>
      <c r="Q29" s="7"/>
      <c r="R29" s="7"/>
      <c r="S29" s="7"/>
      <c r="T29" s="7"/>
    </row>
    <row r="30" spans="1:20" ht="15" thickBot="1" x14ac:dyDescent="0.35">
      <c r="A30" s="8" t="s">
        <v>119</v>
      </c>
      <c r="B30" s="4">
        <v>45425</v>
      </c>
      <c r="C30" s="3" t="s">
        <v>120</v>
      </c>
      <c r="D30" s="3" t="s">
        <v>121</v>
      </c>
      <c r="E30" s="3" t="s">
        <v>31</v>
      </c>
      <c r="F30" s="3" t="s">
        <v>32</v>
      </c>
      <c r="G30" s="3" t="s">
        <v>33</v>
      </c>
      <c r="H30" s="3">
        <v>2</v>
      </c>
      <c r="I30" s="3">
        <v>59.99</v>
      </c>
      <c r="J30" s="3" t="s">
        <v>57</v>
      </c>
      <c r="K30" s="3" t="s">
        <v>21</v>
      </c>
      <c r="L30" s="3" t="s">
        <v>36</v>
      </c>
      <c r="M30" s="4">
        <v>45214</v>
      </c>
      <c r="N30" s="9">
        <v>119.98</v>
      </c>
      <c r="Q30" s="7"/>
      <c r="R30" s="7"/>
      <c r="S30" s="7"/>
      <c r="T30" s="7"/>
    </row>
    <row r="31" spans="1:20" ht="15" thickBot="1" x14ac:dyDescent="0.35">
      <c r="A31" s="8" t="s">
        <v>122</v>
      </c>
      <c r="B31" s="4">
        <v>45427</v>
      </c>
      <c r="C31" s="3" t="s">
        <v>123</v>
      </c>
      <c r="D31" s="3" t="s">
        <v>124</v>
      </c>
      <c r="E31" s="3" t="s">
        <v>31</v>
      </c>
      <c r="F31" s="3" t="s">
        <v>32</v>
      </c>
      <c r="G31" s="3" t="s">
        <v>33</v>
      </c>
      <c r="H31" s="3">
        <v>4</v>
      </c>
      <c r="I31" s="3">
        <v>59.99</v>
      </c>
      <c r="J31" s="3" t="s">
        <v>57</v>
      </c>
      <c r="K31" s="3" t="s">
        <v>63</v>
      </c>
      <c r="L31" s="3" t="s">
        <v>36</v>
      </c>
      <c r="M31" s="4">
        <v>44867</v>
      </c>
      <c r="N31" s="9">
        <v>239.96</v>
      </c>
      <c r="Q31" s="7"/>
      <c r="R31" s="7"/>
      <c r="S31" s="7"/>
      <c r="T31" s="7"/>
    </row>
    <row r="32" spans="1:20" ht="15" thickBot="1" x14ac:dyDescent="0.35">
      <c r="A32" s="8" t="s">
        <v>125</v>
      </c>
      <c r="B32" s="4">
        <v>45427</v>
      </c>
      <c r="C32" s="3" t="s">
        <v>55</v>
      </c>
      <c r="D32" s="3" t="s">
        <v>56</v>
      </c>
      <c r="E32" s="3" t="s">
        <v>126</v>
      </c>
      <c r="F32" s="3" t="s">
        <v>127</v>
      </c>
      <c r="G32" s="3" t="s">
        <v>46</v>
      </c>
      <c r="H32" s="3">
        <v>5</v>
      </c>
      <c r="I32" s="3">
        <v>199.99</v>
      </c>
      <c r="J32" s="3" t="s">
        <v>20</v>
      </c>
      <c r="K32" s="3" t="s">
        <v>35</v>
      </c>
      <c r="L32" s="3" t="s">
        <v>36</v>
      </c>
      <c r="M32" s="4">
        <v>44412</v>
      </c>
      <c r="N32" s="9">
        <v>999.95</v>
      </c>
      <c r="Q32" s="7"/>
      <c r="R32" s="7"/>
      <c r="S32" s="7"/>
      <c r="T32" s="7"/>
    </row>
    <row r="33" spans="1:20" ht="15" thickBot="1" x14ac:dyDescent="0.35">
      <c r="A33" s="8" t="s">
        <v>128</v>
      </c>
      <c r="B33" s="4">
        <v>45428</v>
      </c>
      <c r="C33" s="3" t="s">
        <v>129</v>
      </c>
      <c r="D33" s="3" t="s">
        <v>130</v>
      </c>
      <c r="E33" s="3" t="s">
        <v>44</v>
      </c>
      <c r="F33" s="3" t="s">
        <v>45</v>
      </c>
      <c r="G33" s="3" t="s">
        <v>46</v>
      </c>
      <c r="H33" s="3">
        <v>2</v>
      </c>
      <c r="I33" s="3">
        <v>149.99</v>
      </c>
      <c r="J33" s="3" t="s">
        <v>26</v>
      </c>
      <c r="K33" s="3" t="s">
        <v>50</v>
      </c>
      <c r="L33" s="3" t="s">
        <v>22</v>
      </c>
      <c r="M33" s="4">
        <v>44823</v>
      </c>
      <c r="N33" s="9">
        <v>299.98</v>
      </c>
      <c r="Q33" s="7"/>
      <c r="R33" s="7"/>
      <c r="S33" s="7"/>
      <c r="T33" s="7"/>
    </row>
    <row r="34" spans="1:20" ht="15" thickBot="1" x14ac:dyDescent="0.35">
      <c r="A34" s="8" t="s">
        <v>131</v>
      </c>
      <c r="B34" s="4">
        <v>45430</v>
      </c>
      <c r="C34" s="3" t="s">
        <v>132</v>
      </c>
      <c r="D34" s="3" t="s">
        <v>133</v>
      </c>
      <c r="E34" s="3" t="s">
        <v>44</v>
      </c>
      <c r="F34" s="3" t="s">
        <v>45</v>
      </c>
      <c r="G34" s="3" t="s">
        <v>46</v>
      </c>
      <c r="H34" s="3">
        <v>3</v>
      </c>
      <c r="I34" s="3">
        <v>149.99</v>
      </c>
      <c r="J34" s="3" t="s">
        <v>26</v>
      </c>
      <c r="K34" s="3" t="s">
        <v>50</v>
      </c>
      <c r="L34" s="3" t="s">
        <v>27</v>
      </c>
      <c r="M34" s="4">
        <v>45068</v>
      </c>
      <c r="N34" s="9">
        <v>449.97</v>
      </c>
      <c r="Q34" s="7"/>
      <c r="R34" s="7"/>
      <c r="S34" s="7"/>
      <c r="T34" s="7"/>
    </row>
    <row r="35" spans="1:20" ht="15" thickBot="1" x14ac:dyDescent="0.35">
      <c r="A35" s="8" t="s">
        <v>134</v>
      </c>
      <c r="B35" s="4">
        <v>45432</v>
      </c>
      <c r="C35" s="3" t="s">
        <v>29</v>
      </c>
      <c r="D35" s="3" t="s">
        <v>30</v>
      </c>
      <c r="E35" s="3" t="s">
        <v>61</v>
      </c>
      <c r="F35" s="3" t="s">
        <v>62</v>
      </c>
      <c r="G35" s="3" t="s">
        <v>19</v>
      </c>
      <c r="H35" s="3">
        <v>1</v>
      </c>
      <c r="I35" s="3">
        <v>899.99</v>
      </c>
      <c r="J35" s="3" t="s">
        <v>26</v>
      </c>
      <c r="K35" s="3" t="s">
        <v>50</v>
      </c>
      <c r="L35" s="3" t="s">
        <v>27</v>
      </c>
      <c r="M35" s="4">
        <v>44578</v>
      </c>
      <c r="N35" s="9">
        <v>899.99</v>
      </c>
      <c r="Q35" s="7"/>
      <c r="R35" s="7"/>
      <c r="S35" s="7"/>
      <c r="T35" s="7"/>
    </row>
    <row r="36" spans="1:20" ht="15" thickBot="1" x14ac:dyDescent="0.35">
      <c r="A36" s="8" t="s">
        <v>135</v>
      </c>
      <c r="B36" s="4">
        <v>45434</v>
      </c>
      <c r="C36" s="3" t="s">
        <v>99</v>
      </c>
      <c r="D36" s="3" t="s">
        <v>100</v>
      </c>
      <c r="E36" s="3" t="s">
        <v>105</v>
      </c>
      <c r="F36" s="3" t="s">
        <v>106</v>
      </c>
      <c r="G36" s="3" t="s">
        <v>46</v>
      </c>
      <c r="H36" s="3">
        <v>3</v>
      </c>
      <c r="I36" s="3">
        <v>299.99</v>
      </c>
      <c r="J36" s="3" t="s">
        <v>26</v>
      </c>
      <c r="K36" s="3" t="s">
        <v>63</v>
      </c>
      <c r="L36" s="3" t="s">
        <v>22</v>
      </c>
      <c r="M36" s="4">
        <v>44824</v>
      </c>
      <c r="N36" s="9">
        <v>899.97</v>
      </c>
      <c r="Q36" s="7"/>
      <c r="R36" s="7"/>
      <c r="S36" s="7"/>
      <c r="T36" s="7"/>
    </row>
    <row r="37" spans="1:20" ht="15" thickBot="1" x14ac:dyDescent="0.35">
      <c r="A37" s="8" t="s">
        <v>136</v>
      </c>
      <c r="B37" s="4">
        <v>45435</v>
      </c>
      <c r="C37" s="3" t="s">
        <v>129</v>
      </c>
      <c r="D37" s="3" t="s">
        <v>130</v>
      </c>
      <c r="E37" s="3" t="s">
        <v>114</v>
      </c>
      <c r="F37" s="3" t="s">
        <v>115</v>
      </c>
      <c r="G37" s="3" t="s">
        <v>33</v>
      </c>
      <c r="H37" s="3">
        <v>3</v>
      </c>
      <c r="I37" s="3">
        <v>79.989999999999995</v>
      </c>
      <c r="J37" s="3" t="s">
        <v>20</v>
      </c>
      <c r="K37" s="3" t="s">
        <v>35</v>
      </c>
      <c r="L37" s="3" t="s">
        <v>22</v>
      </c>
      <c r="M37" s="4">
        <v>45046</v>
      </c>
      <c r="N37" s="9">
        <v>239.97</v>
      </c>
      <c r="Q37" s="7"/>
      <c r="R37" s="7"/>
      <c r="S37" s="7"/>
      <c r="T37" s="7"/>
    </row>
    <row r="38" spans="1:20" ht="15" thickBot="1" x14ac:dyDescent="0.35">
      <c r="A38" s="8" t="s">
        <v>137</v>
      </c>
      <c r="B38" s="4">
        <v>45438</v>
      </c>
      <c r="C38" s="3" t="s">
        <v>138</v>
      </c>
      <c r="D38" s="3" t="s">
        <v>139</v>
      </c>
      <c r="E38" s="3" t="s">
        <v>126</v>
      </c>
      <c r="F38" s="3" t="s">
        <v>127</v>
      </c>
      <c r="G38" s="3" t="s">
        <v>46</v>
      </c>
      <c r="H38" s="3">
        <v>3</v>
      </c>
      <c r="I38" s="3">
        <v>199.99</v>
      </c>
      <c r="J38" s="3" t="s">
        <v>26</v>
      </c>
      <c r="K38" s="3" t="s">
        <v>40</v>
      </c>
      <c r="L38" s="3" t="s">
        <v>27</v>
      </c>
      <c r="M38" s="4">
        <v>45292</v>
      </c>
      <c r="N38" s="9">
        <v>599.97</v>
      </c>
      <c r="Q38" s="7"/>
      <c r="R38" s="7"/>
      <c r="S38" s="7"/>
      <c r="T38" s="7"/>
    </row>
    <row r="39" spans="1:20" ht="15" thickBot="1" x14ac:dyDescent="0.35">
      <c r="A39" s="8" t="s">
        <v>140</v>
      </c>
      <c r="B39" s="4">
        <v>45440</v>
      </c>
      <c r="C39" s="3" t="s">
        <v>141</v>
      </c>
      <c r="D39" s="3" t="s">
        <v>142</v>
      </c>
      <c r="E39" s="3" t="s">
        <v>80</v>
      </c>
      <c r="F39" s="3" t="s">
        <v>81</v>
      </c>
      <c r="G39" s="3" t="s">
        <v>19</v>
      </c>
      <c r="H39" s="3">
        <v>5</v>
      </c>
      <c r="I39" s="3">
        <v>699.99</v>
      </c>
      <c r="J39" s="3" t="s">
        <v>34</v>
      </c>
      <c r="K39" s="3" t="s">
        <v>50</v>
      </c>
      <c r="L39" s="3" t="s">
        <v>36</v>
      </c>
      <c r="M39" s="4">
        <v>44407</v>
      </c>
      <c r="N39" s="9">
        <v>3499.95</v>
      </c>
      <c r="Q39" s="7"/>
      <c r="R39" s="7"/>
      <c r="S39" s="7"/>
      <c r="T39" s="7"/>
    </row>
    <row r="40" spans="1:20" ht="15" thickBot="1" x14ac:dyDescent="0.35">
      <c r="A40" s="8" t="s">
        <v>143</v>
      </c>
      <c r="B40" s="4">
        <v>45441</v>
      </c>
      <c r="C40" s="3" t="s">
        <v>144</v>
      </c>
      <c r="D40" s="3" t="s">
        <v>145</v>
      </c>
      <c r="E40" s="3" t="s">
        <v>117</v>
      </c>
      <c r="F40" s="3" t="s">
        <v>118</v>
      </c>
      <c r="G40" s="3" t="s">
        <v>19</v>
      </c>
      <c r="H40" s="3">
        <v>3</v>
      </c>
      <c r="I40" s="3">
        <v>89.99</v>
      </c>
      <c r="J40" s="3" t="s">
        <v>34</v>
      </c>
      <c r="K40" s="3" t="s">
        <v>21</v>
      </c>
      <c r="L40" s="3" t="s">
        <v>27</v>
      </c>
      <c r="M40" s="4">
        <v>45120</v>
      </c>
      <c r="N40" s="9">
        <v>269.97000000000003</v>
      </c>
      <c r="Q40" s="7"/>
      <c r="R40" s="7"/>
      <c r="S40" s="7"/>
      <c r="T40" s="7"/>
    </row>
    <row r="41" spans="1:20" ht="15" thickBot="1" x14ac:dyDescent="0.35">
      <c r="A41" s="8" t="s">
        <v>146</v>
      </c>
      <c r="B41" s="4">
        <v>45443</v>
      </c>
      <c r="C41" s="3" t="s">
        <v>147</v>
      </c>
      <c r="D41" s="3" t="s">
        <v>148</v>
      </c>
      <c r="E41" s="3" t="s">
        <v>114</v>
      </c>
      <c r="F41" s="3" t="s">
        <v>115</v>
      </c>
      <c r="G41" s="3" t="s">
        <v>33</v>
      </c>
      <c r="H41" s="3">
        <v>1</v>
      </c>
      <c r="I41" s="3">
        <v>79.989999999999995</v>
      </c>
      <c r="J41" s="3" t="s">
        <v>20</v>
      </c>
      <c r="K41" s="3" t="s">
        <v>40</v>
      </c>
      <c r="L41" s="3" t="s">
        <v>36</v>
      </c>
      <c r="M41" s="4">
        <v>44917</v>
      </c>
      <c r="N41" s="9">
        <v>79.989999999999995</v>
      </c>
      <c r="Q41" s="7"/>
      <c r="R41" s="7"/>
      <c r="S41" s="7"/>
      <c r="T41" s="7"/>
    </row>
    <row r="42" spans="1:20" ht="15" thickBot="1" x14ac:dyDescent="0.35">
      <c r="A42" s="8" t="s">
        <v>149</v>
      </c>
      <c r="B42" s="4">
        <v>45444</v>
      </c>
      <c r="C42" s="3" t="s">
        <v>150</v>
      </c>
      <c r="D42" s="3" t="s">
        <v>151</v>
      </c>
      <c r="E42" s="3" t="s">
        <v>31</v>
      </c>
      <c r="F42" s="3" t="s">
        <v>32</v>
      </c>
      <c r="G42" s="3" t="s">
        <v>33</v>
      </c>
      <c r="H42" s="3">
        <v>2</v>
      </c>
      <c r="I42" s="3">
        <v>59.99</v>
      </c>
      <c r="J42" s="3" t="s">
        <v>20</v>
      </c>
      <c r="K42" s="3" t="s">
        <v>50</v>
      </c>
      <c r="L42" s="3" t="s">
        <v>22</v>
      </c>
      <c r="M42" s="4">
        <v>45390</v>
      </c>
      <c r="N42" s="9">
        <v>119.98</v>
      </c>
      <c r="Q42" s="7"/>
      <c r="R42" s="7"/>
      <c r="S42" s="7"/>
      <c r="T42" s="7"/>
    </row>
    <row r="43" spans="1:20" ht="15" thickBot="1" x14ac:dyDescent="0.35">
      <c r="A43" s="8" t="s">
        <v>152</v>
      </c>
      <c r="B43" s="4">
        <v>45444</v>
      </c>
      <c r="C43" s="3" t="s">
        <v>55</v>
      </c>
      <c r="D43" s="3" t="s">
        <v>56</v>
      </c>
      <c r="E43" s="3" t="s">
        <v>117</v>
      </c>
      <c r="F43" s="3" t="s">
        <v>118</v>
      </c>
      <c r="G43" s="3" t="s">
        <v>19</v>
      </c>
      <c r="H43" s="3">
        <v>1</v>
      </c>
      <c r="I43" s="3">
        <v>89.99</v>
      </c>
      <c r="J43" s="3" t="s">
        <v>20</v>
      </c>
      <c r="K43" s="3" t="s">
        <v>40</v>
      </c>
      <c r="L43" s="3" t="s">
        <v>22</v>
      </c>
      <c r="M43" s="4">
        <v>45141</v>
      </c>
      <c r="N43" s="9">
        <v>89.99</v>
      </c>
      <c r="Q43" s="7"/>
      <c r="R43" s="7"/>
      <c r="S43" s="7"/>
      <c r="T43" s="7"/>
    </row>
    <row r="44" spans="1:20" ht="15" thickBot="1" x14ac:dyDescent="0.35">
      <c r="A44" s="8" t="s">
        <v>153</v>
      </c>
      <c r="B44" s="4">
        <v>45446</v>
      </c>
      <c r="C44" s="3" t="s">
        <v>154</v>
      </c>
      <c r="D44" s="3" t="s">
        <v>155</v>
      </c>
      <c r="E44" s="3" t="s">
        <v>117</v>
      </c>
      <c r="F44" s="3" t="s">
        <v>118</v>
      </c>
      <c r="G44" s="3" t="s">
        <v>19</v>
      </c>
      <c r="H44" s="3">
        <v>5</v>
      </c>
      <c r="I44" s="3">
        <v>89.99</v>
      </c>
      <c r="J44" s="3" t="s">
        <v>26</v>
      </c>
      <c r="K44" s="3" t="s">
        <v>63</v>
      </c>
      <c r="L44" s="3" t="s">
        <v>36</v>
      </c>
      <c r="M44" s="4">
        <v>44587</v>
      </c>
      <c r="N44" s="9">
        <v>449.95</v>
      </c>
      <c r="Q44" s="7"/>
      <c r="R44" s="7"/>
      <c r="S44" s="7"/>
      <c r="T44" s="7"/>
    </row>
    <row r="45" spans="1:20" ht="15" thickBot="1" x14ac:dyDescent="0.35">
      <c r="A45" s="8" t="s">
        <v>156</v>
      </c>
      <c r="B45" s="4">
        <v>45449</v>
      </c>
      <c r="C45" s="3" t="s">
        <v>24</v>
      </c>
      <c r="D45" s="3" t="s">
        <v>25</v>
      </c>
      <c r="E45" s="3" t="s">
        <v>17</v>
      </c>
      <c r="F45" s="3" t="s">
        <v>18</v>
      </c>
      <c r="G45" s="3" t="s">
        <v>19</v>
      </c>
      <c r="H45" s="3">
        <v>5</v>
      </c>
      <c r="I45" s="3">
        <v>249.99</v>
      </c>
      <c r="J45" s="3" t="s">
        <v>26</v>
      </c>
      <c r="K45" s="3" t="s">
        <v>63</v>
      </c>
      <c r="L45" s="3" t="s">
        <v>36</v>
      </c>
      <c r="M45" s="4">
        <v>44707</v>
      </c>
      <c r="N45" s="9">
        <v>1249.95</v>
      </c>
      <c r="Q45" s="7"/>
      <c r="R45" s="7"/>
      <c r="S45" s="7"/>
      <c r="T45" s="7"/>
    </row>
    <row r="46" spans="1:20" ht="15" thickBot="1" x14ac:dyDescent="0.35">
      <c r="A46" s="8" t="s">
        <v>157</v>
      </c>
      <c r="B46" s="4">
        <v>45449</v>
      </c>
      <c r="C46" s="3" t="s">
        <v>158</v>
      </c>
      <c r="D46" s="3" t="s">
        <v>159</v>
      </c>
      <c r="E46" s="3" t="s">
        <v>117</v>
      </c>
      <c r="F46" s="3" t="s">
        <v>118</v>
      </c>
      <c r="G46" s="3" t="s">
        <v>19</v>
      </c>
      <c r="H46" s="3">
        <v>1</v>
      </c>
      <c r="I46" s="3">
        <v>89.99</v>
      </c>
      <c r="J46" s="3" t="s">
        <v>26</v>
      </c>
      <c r="K46" s="3" t="s">
        <v>35</v>
      </c>
      <c r="L46" s="3" t="s">
        <v>36</v>
      </c>
      <c r="M46" s="4">
        <v>44582</v>
      </c>
      <c r="N46" s="9">
        <v>89.99</v>
      </c>
      <c r="Q46" s="7"/>
      <c r="R46" s="7"/>
      <c r="S46" s="7"/>
      <c r="T46" s="7"/>
    </row>
    <row r="47" spans="1:20" ht="15" thickBot="1" x14ac:dyDescent="0.35">
      <c r="A47" s="8" t="s">
        <v>160</v>
      </c>
      <c r="B47" s="4">
        <v>45450</v>
      </c>
      <c r="C47" s="3" t="s">
        <v>42</v>
      </c>
      <c r="D47" s="3" t="s">
        <v>43</v>
      </c>
      <c r="E47" s="3" t="s">
        <v>44</v>
      </c>
      <c r="F47" s="3" t="s">
        <v>45</v>
      </c>
      <c r="G47" s="3" t="s">
        <v>46</v>
      </c>
      <c r="H47" s="3">
        <v>2</v>
      </c>
      <c r="I47" s="3">
        <v>149.99</v>
      </c>
      <c r="J47" s="3" t="s">
        <v>20</v>
      </c>
      <c r="K47" s="3" t="s">
        <v>63</v>
      </c>
      <c r="L47" s="3" t="s">
        <v>27</v>
      </c>
      <c r="M47" s="4">
        <v>44645</v>
      </c>
      <c r="N47" s="9">
        <v>299.98</v>
      </c>
      <c r="Q47" s="7"/>
      <c r="R47" s="7"/>
      <c r="S47" s="7"/>
      <c r="T47" s="7"/>
    </row>
    <row r="48" spans="1:20" ht="15" thickBot="1" x14ac:dyDescent="0.35">
      <c r="A48" s="8" t="s">
        <v>161</v>
      </c>
      <c r="B48" s="4">
        <v>45452</v>
      </c>
      <c r="C48" s="3" t="s">
        <v>162</v>
      </c>
      <c r="D48" s="3" t="s">
        <v>163</v>
      </c>
      <c r="E48" s="3" t="s">
        <v>31</v>
      </c>
      <c r="F48" s="3" t="s">
        <v>32</v>
      </c>
      <c r="G48" s="3" t="s">
        <v>33</v>
      </c>
      <c r="H48" s="3">
        <v>4</v>
      </c>
      <c r="I48" s="3">
        <v>59.99</v>
      </c>
      <c r="J48" s="3" t="s">
        <v>20</v>
      </c>
      <c r="K48" s="3" t="s">
        <v>63</v>
      </c>
      <c r="L48" s="3" t="s">
        <v>36</v>
      </c>
      <c r="M48" s="4">
        <v>44435</v>
      </c>
      <c r="N48" s="9">
        <v>239.96</v>
      </c>
      <c r="Q48" s="7"/>
      <c r="R48" s="7"/>
      <c r="S48" s="7"/>
      <c r="T48" s="7"/>
    </row>
    <row r="49" spans="1:20" ht="15" thickBot="1" x14ac:dyDescent="0.35">
      <c r="A49" s="8" t="s">
        <v>164</v>
      </c>
      <c r="B49" s="4">
        <v>45456</v>
      </c>
      <c r="C49" s="3" t="s">
        <v>129</v>
      </c>
      <c r="D49" s="3" t="s">
        <v>130</v>
      </c>
      <c r="E49" s="3" t="s">
        <v>117</v>
      </c>
      <c r="F49" s="3" t="s">
        <v>118</v>
      </c>
      <c r="G49" s="3" t="s">
        <v>19</v>
      </c>
      <c r="H49" s="3">
        <v>5</v>
      </c>
      <c r="I49" s="3">
        <v>89.99</v>
      </c>
      <c r="J49" s="3" t="s">
        <v>20</v>
      </c>
      <c r="K49" s="3" t="s">
        <v>21</v>
      </c>
      <c r="L49" s="3" t="s">
        <v>27</v>
      </c>
      <c r="M49" s="4">
        <v>44579</v>
      </c>
      <c r="N49" s="9">
        <v>449.95</v>
      </c>
      <c r="Q49" s="7"/>
      <c r="R49" s="7"/>
      <c r="S49" s="7"/>
      <c r="T49" s="7"/>
    </row>
    <row r="50" spans="1:20" ht="15" thickBot="1" x14ac:dyDescent="0.35">
      <c r="A50" s="8" t="s">
        <v>165</v>
      </c>
      <c r="B50" s="4">
        <v>45459</v>
      </c>
      <c r="C50" s="3" t="s">
        <v>99</v>
      </c>
      <c r="D50" s="3" t="s">
        <v>100</v>
      </c>
      <c r="E50" s="3" t="s">
        <v>117</v>
      </c>
      <c r="F50" s="3" t="s">
        <v>118</v>
      </c>
      <c r="G50" s="3" t="s">
        <v>19</v>
      </c>
      <c r="H50" s="3">
        <v>2</v>
      </c>
      <c r="I50" s="3">
        <v>89.99</v>
      </c>
      <c r="J50" s="3" t="s">
        <v>26</v>
      </c>
      <c r="K50" s="3" t="s">
        <v>35</v>
      </c>
      <c r="L50" s="3" t="s">
        <v>27</v>
      </c>
      <c r="M50" s="4">
        <v>44471</v>
      </c>
      <c r="N50" s="9">
        <v>179.98</v>
      </c>
      <c r="Q50" s="7"/>
      <c r="R50" s="7"/>
      <c r="S50" s="7"/>
      <c r="T50" s="7"/>
    </row>
    <row r="51" spans="1:20" ht="15" thickBot="1" x14ac:dyDescent="0.35">
      <c r="A51" s="8" t="s">
        <v>166</v>
      </c>
      <c r="B51" s="4">
        <v>45459</v>
      </c>
      <c r="C51" s="3" t="s">
        <v>15</v>
      </c>
      <c r="D51" s="3" t="s">
        <v>16</v>
      </c>
      <c r="E51" s="3" t="s">
        <v>61</v>
      </c>
      <c r="F51" s="3" t="s">
        <v>62</v>
      </c>
      <c r="G51" s="3" t="s">
        <v>19</v>
      </c>
      <c r="H51" s="3">
        <v>5</v>
      </c>
      <c r="I51" s="3">
        <v>899.99</v>
      </c>
      <c r="J51" s="3" t="s">
        <v>26</v>
      </c>
      <c r="K51" s="3" t="s">
        <v>35</v>
      </c>
      <c r="L51" s="3" t="s">
        <v>36</v>
      </c>
      <c r="M51" s="4">
        <v>44974</v>
      </c>
      <c r="N51" s="9">
        <v>4499.95</v>
      </c>
      <c r="Q51" s="7"/>
      <c r="R51" s="7"/>
      <c r="S51" s="7"/>
      <c r="T51" s="7"/>
    </row>
    <row r="52" spans="1:20" ht="15" thickBot="1" x14ac:dyDescent="0.35">
      <c r="A52" s="8" t="s">
        <v>167</v>
      </c>
      <c r="B52" s="4">
        <v>45459</v>
      </c>
      <c r="C52" s="3" t="s">
        <v>123</v>
      </c>
      <c r="D52" s="3" t="s">
        <v>124</v>
      </c>
      <c r="E52" s="3" t="s">
        <v>61</v>
      </c>
      <c r="F52" s="3" t="s">
        <v>62</v>
      </c>
      <c r="G52" s="3" t="s">
        <v>19</v>
      </c>
      <c r="H52" s="3">
        <v>5</v>
      </c>
      <c r="I52" s="3">
        <v>899.99</v>
      </c>
      <c r="J52" s="3" t="s">
        <v>34</v>
      </c>
      <c r="K52" s="3" t="s">
        <v>63</v>
      </c>
      <c r="L52" s="3" t="s">
        <v>27</v>
      </c>
      <c r="M52" s="4">
        <v>45278</v>
      </c>
      <c r="N52" s="9">
        <v>4499.95</v>
      </c>
      <c r="Q52" s="7"/>
      <c r="R52" s="7"/>
      <c r="S52" s="7"/>
      <c r="T52" s="7"/>
    </row>
    <row r="53" spans="1:20" ht="15" thickBot="1" x14ac:dyDescent="0.35">
      <c r="A53" s="8" t="s">
        <v>168</v>
      </c>
      <c r="B53" s="4">
        <v>45460</v>
      </c>
      <c r="C53" s="3" t="s">
        <v>158</v>
      </c>
      <c r="D53" s="3" t="s">
        <v>159</v>
      </c>
      <c r="E53" s="3" t="s">
        <v>31</v>
      </c>
      <c r="F53" s="3" t="s">
        <v>32</v>
      </c>
      <c r="G53" s="3" t="s">
        <v>33</v>
      </c>
      <c r="H53" s="3">
        <v>1</v>
      </c>
      <c r="I53" s="3">
        <v>59.99</v>
      </c>
      <c r="J53" s="3" t="s">
        <v>57</v>
      </c>
      <c r="K53" s="3" t="s">
        <v>50</v>
      </c>
      <c r="L53" s="3" t="s">
        <v>27</v>
      </c>
      <c r="M53" s="4">
        <v>45190</v>
      </c>
      <c r="N53" s="9">
        <v>59.99</v>
      </c>
      <c r="Q53" s="7"/>
      <c r="R53" s="7"/>
      <c r="S53" s="7"/>
      <c r="T53" s="7"/>
    </row>
    <row r="54" spans="1:20" ht="15" thickBot="1" x14ac:dyDescent="0.35">
      <c r="A54" s="8" t="s">
        <v>169</v>
      </c>
      <c r="B54" s="4">
        <v>45460</v>
      </c>
      <c r="C54" s="3" t="s">
        <v>141</v>
      </c>
      <c r="D54" s="3" t="s">
        <v>142</v>
      </c>
      <c r="E54" s="3" t="s">
        <v>105</v>
      </c>
      <c r="F54" s="3" t="s">
        <v>106</v>
      </c>
      <c r="G54" s="3" t="s">
        <v>46</v>
      </c>
      <c r="H54" s="3">
        <v>2</v>
      </c>
      <c r="I54" s="3">
        <v>299.99</v>
      </c>
      <c r="J54" s="3" t="s">
        <v>57</v>
      </c>
      <c r="K54" s="3" t="s">
        <v>63</v>
      </c>
      <c r="L54" s="3" t="s">
        <v>36</v>
      </c>
      <c r="M54" s="4">
        <v>45253</v>
      </c>
      <c r="N54" s="9">
        <v>599.98</v>
      </c>
      <c r="Q54" s="7"/>
      <c r="R54" s="7"/>
      <c r="S54" s="7"/>
      <c r="T54" s="7"/>
    </row>
    <row r="55" spans="1:20" ht="15" thickBot="1" x14ac:dyDescent="0.35">
      <c r="A55" s="8" t="s">
        <v>170</v>
      </c>
      <c r="B55" s="4">
        <v>45468</v>
      </c>
      <c r="C55" s="3" t="s">
        <v>171</v>
      </c>
      <c r="D55" s="3" t="s">
        <v>172</v>
      </c>
      <c r="E55" s="3" t="s">
        <v>117</v>
      </c>
      <c r="F55" s="3" t="s">
        <v>118</v>
      </c>
      <c r="G55" s="3" t="s">
        <v>19</v>
      </c>
      <c r="H55" s="3">
        <v>4</v>
      </c>
      <c r="I55" s="3">
        <v>89.99</v>
      </c>
      <c r="J55" s="3" t="s">
        <v>57</v>
      </c>
      <c r="K55" s="3" t="s">
        <v>35</v>
      </c>
      <c r="L55" s="3" t="s">
        <v>22</v>
      </c>
      <c r="M55" s="4">
        <v>45281</v>
      </c>
      <c r="N55" s="9">
        <v>359.96</v>
      </c>
      <c r="Q55" s="7"/>
      <c r="R55" s="7"/>
      <c r="S55" s="7"/>
      <c r="T55" s="7"/>
    </row>
    <row r="56" spans="1:20" ht="15" thickBot="1" x14ac:dyDescent="0.35">
      <c r="A56" s="8" t="s">
        <v>173</v>
      </c>
      <c r="B56" s="4">
        <v>45469</v>
      </c>
      <c r="C56" s="3" t="s">
        <v>29</v>
      </c>
      <c r="D56" s="3" t="s">
        <v>30</v>
      </c>
      <c r="E56" s="3" t="s">
        <v>114</v>
      </c>
      <c r="F56" s="3" t="s">
        <v>115</v>
      </c>
      <c r="G56" s="3" t="s">
        <v>33</v>
      </c>
      <c r="H56" s="3">
        <v>1</v>
      </c>
      <c r="I56" s="3">
        <v>79.989999999999995</v>
      </c>
      <c r="J56" s="3" t="s">
        <v>34</v>
      </c>
      <c r="K56" s="3" t="s">
        <v>21</v>
      </c>
      <c r="L56" s="3" t="s">
        <v>27</v>
      </c>
      <c r="M56" s="4">
        <v>45352</v>
      </c>
      <c r="N56" s="9">
        <v>79.989999999999995</v>
      </c>
      <c r="Q56" s="7"/>
      <c r="R56" s="7"/>
      <c r="S56" s="7"/>
      <c r="T56" s="7"/>
    </row>
    <row r="57" spans="1:20" ht="15" thickBot="1" x14ac:dyDescent="0.35">
      <c r="A57" s="8" t="s">
        <v>174</v>
      </c>
      <c r="B57" s="4">
        <v>45469</v>
      </c>
      <c r="C57" s="3" t="s">
        <v>59</v>
      </c>
      <c r="D57" s="3" t="s">
        <v>60</v>
      </c>
      <c r="E57" s="3" t="s">
        <v>117</v>
      </c>
      <c r="F57" s="3" t="s">
        <v>118</v>
      </c>
      <c r="G57" s="3" t="s">
        <v>19</v>
      </c>
      <c r="H57" s="3">
        <v>2</v>
      </c>
      <c r="I57" s="3">
        <v>89.99</v>
      </c>
      <c r="J57" s="3" t="s">
        <v>20</v>
      </c>
      <c r="K57" s="3" t="s">
        <v>50</v>
      </c>
      <c r="L57" s="3" t="s">
        <v>22</v>
      </c>
      <c r="M57" s="4">
        <v>44438</v>
      </c>
      <c r="N57" s="9">
        <v>179.98</v>
      </c>
      <c r="Q57" s="7"/>
      <c r="R57" s="7"/>
      <c r="S57" s="7"/>
      <c r="T57" s="7"/>
    </row>
    <row r="58" spans="1:20" ht="15" thickBot="1" x14ac:dyDescent="0.35">
      <c r="A58" s="8" t="s">
        <v>175</v>
      </c>
      <c r="B58" s="4">
        <v>45471</v>
      </c>
      <c r="C58" s="3" t="s">
        <v>38</v>
      </c>
      <c r="D58" s="3" t="s">
        <v>39</v>
      </c>
      <c r="E58" s="3" t="s">
        <v>80</v>
      </c>
      <c r="F58" s="3" t="s">
        <v>81</v>
      </c>
      <c r="G58" s="3" t="s">
        <v>19</v>
      </c>
      <c r="H58" s="3">
        <v>3</v>
      </c>
      <c r="I58" s="3">
        <v>699.99</v>
      </c>
      <c r="J58" s="3" t="s">
        <v>26</v>
      </c>
      <c r="K58" s="3" t="s">
        <v>63</v>
      </c>
      <c r="L58" s="3" t="s">
        <v>27</v>
      </c>
      <c r="M58" s="4">
        <v>45102</v>
      </c>
      <c r="N58" s="9">
        <v>2099.9699999999998</v>
      </c>
      <c r="Q58" s="7"/>
      <c r="R58" s="7"/>
      <c r="S58" s="7"/>
      <c r="T58" s="7"/>
    </row>
    <row r="59" spans="1:20" ht="15" thickBot="1" x14ac:dyDescent="0.35">
      <c r="A59" s="8" t="s">
        <v>176</v>
      </c>
      <c r="B59" s="4">
        <v>45471</v>
      </c>
      <c r="C59" s="3" t="s">
        <v>99</v>
      </c>
      <c r="D59" s="3" t="s">
        <v>100</v>
      </c>
      <c r="E59" s="3" t="s">
        <v>61</v>
      </c>
      <c r="F59" s="3" t="s">
        <v>62</v>
      </c>
      <c r="G59" s="3" t="s">
        <v>19</v>
      </c>
      <c r="H59" s="3">
        <v>4</v>
      </c>
      <c r="I59" s="3">
        <v>899.99</v>
      </c>
      <c r="J59" s="3" t="s">
        <v>26</v>
      </c>
      <c r="K59" s="3" t="s">
        <v>63</v>
      </c>
      <c r="L59" s="3" t="s">
        <v>27</v>
      </c>
      <c r="M59" s="4">
        <v>44993</v>
      </c>
      <c r="N59" s="9">
        <v>3599.96</v>
      </c>
      <c r="Q59" s="7"/>
      <c r="R59" s="7"/>
      <c r="S59" s="7"/>
      <c r="T59" s="7"/>
    </row>
    <row r="60" spans="1:20" ht="15" thickBot="1" x14ac:dyDescent="0.35">
      <c r="A60" s="8" t="s">
        <v>177</v>
      </c>
      <c r="B60" s="4">
        <v>45472</v>
      </c>
      <c r="C60" s="3" t="s">
        <v>120</v>
      </c>
      <c r="D60" s="3" t="s">
        <v>121</v>
      </c>
      <c r="E60" s="3" t="s">
        <v>44</v>
      </c>
      <c r="F60" s="3" t="s">
        <v>45</v>
      </c>
      <c r="G60" s="3" t="s">
        <v>46</v>
      </c>
      <c r="H60" s="3">
        <v>1</v>
      </c>
      <c r="I60" s="3">
        <v>149.99</v>
      </c>
      <c r="J60" s="3" t="s">
        <v>34</v>
      </c>
      <c r="K60" s="3" t="s">
        <v>63</v>
      </c>
      <c r="L60" s="3" t="s">
        <v>22</v>
      </c>
      <c r="M60" s="4">
        <v>44851</v>
      </c>
      <c r="N60" s="9">
        <v>149.99</v>
      </c>
      <c r="Q60" s="7"/>
      <c r="R60" s="7"/>
      <c r="S60" s="7"/>
      <c r="T60" s="7"/>
    </row>
    <row r="61" spans="1:20" ht="15" thickBot="1" x14ac:dyDescent="0.35">
      <c r="A61" s="8" t="s">
        <v>178</v>
      </c>
      <c r="B61" s="4">
        <v>45474</v>
      </c>
      <c r="C61" s="3" t="s">
        <v>132</v>
      </c>
      <c r="D61" s="3" t="s">
        <v>133</v>
      </c>
      <c r="E61" s="3" t="s">
        <v>117</v>
      </c>
      <c r="F61" s="3" t="s">
        <v>118</v>
      </c>
      <c r="G61" s="3" t="s">
        <v>19</v>
      </c>
      <c r="H61" s="3">
        <v>2</v>
      </c>
      <c r="I61" s="3">
        <v>89.99</v>
      </c>
      <c r="J61" s="3" t="s">
        <v>34</v>
      </c>
      <c r="K61" s="3" t="s">
        <v>21</v>
      </c>
      <c r="L61" s="3" t="s">
        <v>27</v>
      </c>
      <c r="M61" s="4">
        <v>45275</v>
      </c>
      <c r="N61" s="9">
        <v>179.98</v>
      </c>
      <c r="Q61" s="7"/>
      <c r="R61" s="7"/>
      <c r="S61" s="7"/>
      <c r="T61" s="7"/>
    </row>
    <row r="62" spans="1:20" ht="15" thickBot="1" x14ac:dyDescent="0.35">
      <c r="A62" s="8" t="s">
        <v>179</v>
      </c>
      <c r="B62" s="4">
        <v>45475</v>
      </c>
      <c r="C62" s="3" t="s">
        <v>55</v>
      </c>
      <c r="D62" s="3" t="s">
        <v>56</v>
      </c>
      <c r="E62" s="3" t="s">
        <v>117</v>
      </c>
      <c r="F62" s="3" t="s">
        <v>118</v>
      </c>
      <c r="G62" s="3" t="s">
        <v>19</v>
      </c>
      <c r="H62" s="3">
        <v>1</v>
      </c>
      <c r="I62" s="3">
        <v>89.99</v>
      </c>
      <c r="J62" s="3" t="s">
        <v>34</v>
      </c>
      <c r="K62" s="3" t="s">
        <v>50</v>
      </c>
      <c r="L62" s="3" t="s">
        <v>36</v>
      </c>
      <c r="M62" s="4">
        <v>44802</v>
      </c>
      <c r="N62" s="9">
        <v>89.99</v>
      </c>
      <c r="Q62" s="7"/>
      <c r="R62" s="7"/>
      <c r="S62" s="7"/>
      <c r="T62" s="7"/>
    </row>
    <row r="63" spans="1:20" ht="15" thickBot="1" x14ac:dyDescent="0.35">
      <c r="A63" s="8" t="s">
        <v>180</v>
      </c>
      <c r="B63" s="4">
        <v>45476</v>
      </c>
      <c r="C63" s="3" t="s">
        <v>68</v>
      </c>
      <c r="D63" s="3" t="s">
        <v>69</v>
      </c>
      <c r="E63" s="3" t="s">
        <v>117</v>
      </c>
      <c r="F63" s="3" t="s">
        <v>118</v>
      </c>
      <c r="G63" s="3" t="s">
        <v>19</v>
      </c>
      <c r="H63" s="3">
        <v>1</v>
      </c>
      <c r="I63" s="3">
        <v>89.99</v>
      </c>
      <c r="J63" s="3" t="s">
        <v>20</v>
      </c>
      <c r="K63" s="3" t="s">
        <v>35</v>
      </c>
      <c r="L63" s="3" t="s">
        <v>36</v>
      </c>
      <c r="M63" s="4">
        <v>44611</v>
      </c>
      <c r="N63" s="9">
        <v>89.99</v>
      </c>
      <c r="Q63" s="7"/>
      <c r="R63" s="7"/>
      <c r="S63" s="7"/>
      <c r="T63" s="7"/>
    </row>
    <row r="64" spans="1:20" ht="15" thickBot="1" x14ac:dyDescent="0.35">
      <c r="A64" s="8" t="s">
        <v>181</v>
      </c>
      <c r="B64" s="4">
        <v>45476</v>
      </c>
      <c r="C64" s="3" t="s">
        <v>182</v>
      </c>
      <c r="D64" s="3" t="s">
        <v>183</v>
      </c>
      <c r="E64" s="3" t="s">
        <v>114</v>
      </c>
      <c r="F64" s="3" t="s">
        <v>115</v>
      </c>
      <c r="G64" s="3" t="s">
        <v>33</v>
      </c>
      <c r="H64" s="3">
        <v>5</v>
      </c>
      <c r="I64" s="3">
        <v>79.989999999999995</v>
      </c>
      <c r="J64" s="3" t="s">
        <v>57</v>
      </c>
      <c r="K64" s="3" t="s">
        <v>21</v>
      </c>
      <c r="L64" s="3" t="s">
        <v>22</v>
      </c>
      <c r="M64" s="4">
        <v>44981</v>
      </c>
      <c r="N64" s="9">
        <v>399.95</v>
      </c>
      <c r="Q64" s="7"/>
      <c r="R64" s="7"/>
      <c r="S64" s="7"/>
      <c r="T64" s="7"/>
    </row>
    <row r="65" spans="1:20" ht="15" thickBot="1" x14ac:dyDescent="0.35">
      <c r="A65" s="8" t="s">
        <v>184</v>
      </c>
      <c r="B65" s="4">
        <v>45481</v>
      </c>
      <c r="C65" s="3" t="s">
        <v>185</v>
      </c>
      <c r="D65" s="3" t="s">
        <v>186</v>
      </c>
      <c r="E65" s="3" t="s">
        <v>44</v>
      </c>
      <c r="F65" s="3" t="s">
        <v>45</v>
      </c>
      <c r="G65" s="3" t="s">
        <v>46</v>
      </c>
      <c r="H65" s="3">
        <v>1</v>
      </c>
      <c r="I65" s="3">
        <v>149.99</v>
      </c>
      <c r="J65" s="3" t="s">
        <v>34</v>
      </c>
      <c r="K65" s="3" t="s">
        <v>40</v>
      </c>
      <c r="L65" s="3" t="s">
        <v>22</v>
      </c>
      <c r="M65" s="4">
        <v>44421</v>
      </c>
      <c r="N65" s="9">
        <v>149.99</v>
      </c>
      <c r="Q65" s="7"/>
      <c r="R65" s="7"/>
      <c r="S65" s="7"/>
      <c r="T65" s="7"/>
    </row>
    <row r="66" spans="1:20" ht="15" thickBot="1" x14ac:dyDescent="0.35">
      <c r="A66" s="8" t="s">
        <v>187</v>
      </c>
      <c r="B66" s="4">
        <v>45481</v>
      </c>
      <c r="C66" s="3" t="s">
        <v>42</v>
      </c>
      <c r="D66" s="3" t="s">
        <v>43</v>
      </c>
      <c r="E66" s="3" t="s">
        <v>80</v>
      </c>
      <c r="F66" s="3" t="s">
        <v>81</v>
      </c>
      <c r="G66" s="3" t="s">
        <v>19</v>
      </c>
      <c r="H66" s="3">
        <v>2</v>
      </c>
      <c r="I66" s="3">
        <v>699.99</v>
      </c>
      <c r="J66" s="3" t="s">
        <v>34</v>
      </c>
      <c r="K66" s="3" t="s">
        <v>63</v>
      </c>
      <c r="L66" s="3" t="s">
        <v>27</v>
      </c>
      <c r="M66" s="4">
        <v>45389</v>
      </c>
      <c r="N66" s="9">
        <v>1399.98</v>
      </c>
      <c r="Q66" s="7"/>
      <c r="R66" s="7"/>
      <c r="S66" s="7"/>
      <c r="T66" s="7"/>
    </row>
    <row r="67" spans="1:20" ht="15" thickBot="1" x14ac:dyDescent="0.35">
      <c r="A67" s="8" t="s">
        <v>188</v>
      </c>
      <c r="B67" s="4">
        <v>45481</v>
      </c>
      <c r="C67" s="3" t="s">
        <v>96</v>
      </c>
      <c r="D67" s="3" t="s">
        <v>97</v>
      </c>
      <c r="E67" s="3" t="s">
        <v>117</v>
      </c>
      <c r="F67" s="3" t="s">
        <v>118</v>
      </c>
      <c r="G67" s="3" t="s">
        <v>19</v>
      </c>
      <c r="H67" s="3">
        <v>5</v>
      </c>
      <c r="I67" s="3">
        <v>89.99</v>
      </c>
      <c r="J67" s="3" t="s">
        <v>57</v>
      </c>
      <c r="K67" s="3" t="s">
        <v>40</v>
      </c>
      <c r="L67" s="3" t="s">
        <v>27</v>
      </c>
      <c r="M67" s="4">
        <v>45161</v>
      </c>
      <c r="N67" s="9">
        <v>449.95</v>
      </c>
      <c r="Q67" s="7"/>
      <c r="R67" s="7"/>
      <c r="S67" s="7"/>
      <c r="T67" s="7"/>
    </row>
    <row r="68" spans="1:20" ht="15" thickBot="1" x14ac:dyDescent="0.35">
      <c r="A68" s="8" t="s">
        <v>189</v>
      </c>
      <c r="B68" s="4">
        <v>45482</v>
      </c>
      <c r="C68" s="3" t="s">
        <v>171</v>
      </c>
      <c r="D68" s="3" t="s">
        <v>172</v>
      </c>
      <c r="E68" s="3" t="s">
        <v>31</v>
      </c>
      <c r="F68" s="3" t="s">
        <v>32</v>
      </c>
      <c r="G68" s="3" t="s">
        <v>33</v>
      </c>
      <c r="H68" s="3">
        <v>4</v>
      </c>
      <c r="I68" s="3">
        <v>59.99</v>
      </c>
      <c r="J68" s="3" t="s">
        <v>20</v>
      </c>
      <c r="K68" s="3" t="s">
        <v>35</v>
      </c>
      <c r="L68" s="3" t="s">
        <v>36</v>
      </c>
      <c r="M68" s="4">
        <v>44509</v>
      </c>
      <c r="N68" s="9">
        <v>239.96</v>
      </c>
      <c r="Q68" s="7"/>
      <c r="R68" s="7"/>
      <c r="S68" s="7"/>
      <c r="T68" s="7"/>
    </row>
    <row r="69" spans="1:20" ht="15" thickBot="1" x14ac:dyDescent="0.35">
      <c r="A69" s="8" t="s">
        <v>190</v>
      </c>
      <c r="B69" s="4">
        <v>45484</v>
      </c>
      <c r="C69" s="3" t="s">
        <v>24</v>
      </c>
      <c r="D69" s="3" t="s">
        <v>25</v>
      </c>
      <c r="E69" s="3" t="s">
        <v>52</v>
      </c>
      <c r="F69" s="3" t="s">
        <v>53</v>
      </c>
      <c r="G69" s="3" t="s">
        <v>19</v>
      </c>
      <c r="H69" s="3">
        <v>1</v>
      </c>
      <c r="I69" s="3">
        <v>149.99</v>
      </c>
      <c r="J69" s="3" t="s">
        <v>20</v>
      </c>
      <c r="K69" s="3" t="s">
        <v>21</v>
      </c>
      <c r="L69" s="3" t="s">
        <v>36</v>
      </c>
      <c r="M69" s="4">
        <v>44909</v>
      </c>
      <c r="N69" s="9">
        <v>149.99</v>
      </c>
      <c r="Q69" s="7"/>
      <c r="R69" s="7"/>
      <c r="S69" s="7"/>
      <c r="T69" s="7"/>
    </row>
    <row r="70" spans="1:20" ht="15" thickBot="1" x14ac:dyDescent="0.35">
      <c r="A70" s="8" t="s">
        <v>191</v>
      </c>
      <c r="B70" s="4">
        <v>45484</v>
      </c>
      <c r="C70" s="3" t="s">
        <v>192</v>
      </c>
      <c r="D70" s="3" t="s">
        <v>193</v>
      </c>
      <c r="E70" s="3" t="s">
        <v>105</v>
      </c>
      <c r="F70" s="3" t="s">
        <v>106</v>
      </c>
      <c r="G70" s="3" t="s">
        <v>46</v>
      </c>
      <c r="H70" s="3">
        <v>1</v>
      </c>
      <c r="I70" s="3">
        <v>299.99</v>
      </c>
      <c r="J70" s="3" t="s">
        <v>26</v>
      </c>
      <c r="K70" s="3" t="s">
        <v>40</v>
      </c>
      <c r="L70" s="3" t="s">
        <v>27</v>
      </c>
      <c r="M70" s="4">
        <v>44891</v>
      </c>
      <c r="N70" s="9">
        <v>299.99</v>
      </c>
      <c r="Q70" s="7"/>
      <c r="R70" s="7"/>
      <c r="S70" s="7"/>
      <c r="T70" s="7"/>
    </row>
    <row r="71" spans="1:20" ht="15" thickBot="1" x14ac:dyDescent="0.35">
      <c r="A71" s="8" t="s">
        <v>194</v>
      </c>
      <c r="B71" s="4">
        <v>45487</v>
      </c>
      <c r="C71" s="3" t="s">
        <v>192</v>
      </c>
      <c r="D71" s="3" t="s">
        <v>193</v>
      </c>
      <c r="E71" s="3" t="s">
        <v>126</v>
      </c>
      <c r="F71" s="3" t="s">
        <v>127</v>
      </c>
      <c r="G71" s="3" t="s">
        <v>46</v>
      </c>
      <c r="H71" s="3">
        <v>2</v>
      </c>
      <c r="I71" s="3">
        <v>199.99</v>
      </c>
      <c r="J71" s="3" t="s">
        <v>20</v>
      </c>
      <c r="K71" s="3" t="s">
        <v>40</v>
      </c>
      <c r="L71" s="3" t="s">
        <v>22</v>
      </c>
      <c r="M71" s="4">
        <v>44541</v>
      </c>
      <c r="N71" s="9">
        <v>399.98</v>
      </c>
      <c r="Q71" s="7"/>
      <c r="R71" s="7"/>
      <c r="S71" s="7"/>
      <c r="T71" s="7"/>
    </row>
    <row r="72" spans="1:20" ht="15" thickBot="1" x14ac:dyDescent="0.35">
      <c r="A72" s="8" t="s">
        <v>195</v>
      </c>
      <c r="B72" s="4">
        <v>45490</v>
      </c>
      <c r="C72" s="3" t="s">
        <v>196</v>
      </c>
      <c r="D72" s="3" t="s">
        <v>197</v>
      </c>
      <c r="E72" s="3" t="s">
        <v>31</v>
      </c>
      <c r="F72" s="3" t="s">
        <v>32</v>
      </c>
      <c r="G72" s="3" t="s">
        <v>33</v>
      </c>
      <c r="H72" s="3">
        <v>3</v>
      </c>
      <c r="I72" s="3">
        <v>59.99</v>
      </c>
      <c r="J72" s="3" t="s">
        <v>26</v>
      </c>
      <c r="K72" s="3" t="s">
        <v>50</v>
      </c>
      <c r="L72" s="3" t="s">
        <v>22</v>
      </c>
      <c r="M72" s="4">
        <v>45130</v>
      </c>
      <c r="N72" s="9">
        <v>179.97</v>
      </c>
      <c r="Q72" s="7"/>
      <c r="R72" s="7"/>
      <c r="S72" s="7"/>
      <c r="T72" s="7"/>
    </row>
    <row r="73" spans="1:20" ht="15" thickBot="1" x14ac:dyDescent="0.35">
      <c r="A73" s="8" t="s">
        <v>198</v>
      </c>
      <c r="B73" s="4">
        <v>45490</v>
      </c>
      <c r="C73" s="3" t="s">
        <v>72</v>
      </c>
      <c r="D73" s="3" t="s">
        <v>73</v>
      </c>
      <c r="E73" s="3" t="s">
        <v>44</v>
      </c>
      <c r="F73" s="3" t="s">
        <v>45</v>
      </c>
      <c r="G73" s="3" t="s">
        <v>46</v>
      </c>
      <c r="H73" s="3">
        <v>3</v>
      </c>
      <c r="I73" s="3">
        <v>149.99</v>
      </c>
      <c r="J73" s="3" t="s">
        <v>20</v>
      </c>
      <c r="K73" s="3" t="s">
        <v>21</v>
      </c>
      <c r="L73" s="3" t="s">
        <v>27</v>
      </c>
      <c r="M73" s="4">
        <v>45199</v>
      </c>
      <c r="N73" s="9">
        <v>449.97</v>
      </c>
      <c r="Q73" s="7"/>
      <c r="R73" s="7"/>
      <c r="S73" s="7"/>
      <c r="T73" s="7"/>
    </row>
    <row r="74" spans="1:20" ht="15" thickBot="1" x14ac:dyDescent="0.35">
      <c r="A74" s="8" t="s">
        <v>199</v>
      </c>
      <c r="B74" s="4">
        <v>45491</v>
      </c>
      <c r="C74" s="3" t="s">
        <v>65</v>
      </c>
      <c r="D74" s="3" t="s">
        <v>66</v>
      </c>
      <c r="E74" s="3" t="s">
        <v>126</v>
      </c>
      <c r="F74" s="3" t="s">
        <v>127</v>
      </c>
      <c r="G74" s="3" t="s">
        <v>46</v>
      </c>
      <c r="H74" s="3">
        <v>3</v>
      </c>
      <c r="I74" s="3">
        <v>199.99</v>
      </c>
      <c r="J74" s="3" t="s">
        <v>20</v>
      </c>
      <c r="K74" s="3" t="s">
        <v>40</v>
      </c>
      <c r="L74" s="3" t="s">
        <v>27</v>
      </c>
      <c r="M74" s="4">
        <v>45254</v>
      </c>
      <c r="N74" s="9">
        <v>599.97</v>
      </c>
      <c r="Q74" s="7"/>
      <c r="R74" s="7"/>
      <c r="S74" s="7"/>
      <c r="T74" s="7"/>
    </row>
    <row r="75" spans="1:20" ht="15" thickBot="1" x14ac:dyDescent="0.35">
      <c r="A75" s="8" t="s">
        <v>200</v>
      </c>
      <c r="B75" s="4">
        <v>45496</v>
      </c>
      <c r="C75" s="3" t="s">
        <v>150</v>
      </c>
      <c r="D75" s="3" t="s">
        <v>151</v>
      </c>
      <c r="E75" s="3" t="s">
        <v>61</v>
      </c>
      <c r="F75" s="3" t="s">
        <v>62</v>
      </c>
      <c r="G75" s="3" t="s">
        <v>19</v>
      </c>
      <c r="H75" s="3">
        <v>1</v>
      </c>
      <c r="I75" s="3">
        <v>899.99</v>
      </c>
      <c r="J75" s="3" t="s">
        <v>20</v>
      </c>
      <c r="K75" s="3" t="s">
        <v>21</v>
      </c>
      <c r="L75" s="3" t="s">
        <v>36</v>
      </c>
      <c r="M75" s="4">
        <v>45179</v>
      </c>
      <c r="N75" s="9">
        <v>899.99</v>
      </c>
      <c r="Q75" s="7"/>
      <c r="R75" s="7"/>
      <c r="S75" s="7"/>
      <c r="T75" s="7"/>
    </row>
    <row r="76" spans="1:20" ht="15" thickBot="1" x14ac:dyDescent="0.35">
      <c r="A76" s="8" t="s">
        <v>201</v>
      </c>
      <c r="B76" s="4">
        <v>45497</v>
      </c>
      <c r="C76" s="3" t="s">
        <v>24</v>
      </c>
      <c r="D76" s="3" t="s">
        <v>25</v>
      </c>
      <c r="E76" s="3" t="s">
        <v>61</v>
      </c>
      <c r="F76" s="3" t="s">
        <v>62</v>
      </c>
      <c r="G76" s="3" t="s">
        <v>19</v>
      </c>
      <c r="H76" s="3">
        <v>5</v>
      </c>
      <c r="I76" s="3">
        <v>899.99</v>
      </c>
      <c r="J76" s="3" t="s">
        <v>57</v>
      </c>
      <c r="K76" s="3" t="s">
        <v>35</v>
      </c>
      <c r="L76" s="3" t="s">
        <v>36</v>
      </c>
      <c r="M76" s="4">
        <v>44899</v>
      </c>
      <c r="N76" s="9">
        <v>4499.95</v>
      </c>
      <c r="Q76" s="7"/>
      <c r="R76" s="7"/>
      <c r="S76" s="7"/>
      <c r="T76" s="7"/>
    </row>
    <row r="77" spans="1:20" ht="15" thickBot="1" x14ac:dyDescent="0.35">
      <c r="A77" s="8" t="s">
        <v>202</v>
      </c>
      <c r="B77" s="4">
        <v>45498</v>
      </c>
      <c r="C77" s="3" t="s">
        <v>182</v>
      </c>
      <c r="D77" s="3" t="s">
        <v>183</v>
      </c>
      <c r="E77" s="3" t="s">
        <v>31</v>
      </c>
      <c r="F77" s="3" t="s">
        <v>32</v>
      </c>
      <c r="G77" s="3" t="s">
        <v>33</v>
      </c>
      <c r="H77" s="3">
        <v>2</v>
      </c>
      <c r="I77" s="3">
        <v>59.99</v>
      </c>
      <c r="J77" s="3" t="s">
        <v>20</v>
      </c>
      <c r="K77" s="3" t="s">
        <v>40</v>
      </c>
      <c r="L77" s="3" t="s">
        <v>36</v>
      </c>
      <c r="M77" s="4">
        <v>45152</v>
      </c>
      <c r="N77" s="9">
        <v>119.98</v>
      </c>
      <c r="Q77" s="7"/>
      <c r="R77" s="7"/>
      <c r="S77" s="7"/>
      <c r="T77" s="7"/>
    </row>
    <row r="78" spans="1:20" ht="15" thickBot="1" x14ac:dyDescent="0.35">
      <c r="A78" s="8" t="s">
        <v>203</v>
      </c>
      <c r="B78" s="4">
        <v>45498</v>
      </c>
      <c r="C78" s="3" t="s">
        <v>196</v>
      </c>
      <c r="D78" s="3" t="s">
        <v>197</v>
      </c>
      <c r="E78" s="3" t="s">
        <v>17</v>
      </c>
      <c r="F78" s="3" t="s">
        <v>18</v>
      </c>
      <c r="G78" s="3" t="s">
        <v>19</v>
      </c>
      <c r="H78" s="3">
        <v>4</v>
      </c>
      <c r="I78" s="3">
        <v>249.99</v>
      </c>
      <c r="J78" s="3" t="s">
        <v>57</v>
      </c>
      <c r="K78" s="3" t="s">
        <v>21</v>
      </c>
      <c r="L78" s="3" t="s">
        <v>36</v>
      </c>
      <c r="M78" s="4">
        <v>45127</v>
      </c>
      <c r="N78" s="9">
        <v>999.96</v>
      </c>
      <c r="Q78" s="7"/>
      <c r="R78" s="7"/>
      <c r="S78" s="7"/>
      <c r="T78" s="7"/>
    </row>
    <row r="79" spans="1:20" ht="15" thickBot="1" x14ac:dyDescent="0.35">
      <c r="A79" s="8" t="s">
        <v>204</v>
      </c>
      <c r="B79" s="4">
        <v>45500</v>
      </c>
      <c r="C79" s="3" t="s">
        <v>96</v>
      </c>
      <c r="D79" s="3" t="s">
        <v>97</v>
      </c>
      <c r="E79" s="3" t="s">
        <v>17</v>
      </c>
      <c r="F79" s="3" t="s">
        <v>18</v>
      </c>
      <c r="G79" s="3" t="s">
        <v>19</v>
      </c>
      <c r="H79" s="3">
        <v>2</v>
      </c>
      <c r="I79" s="3">
        <v>249.99</v>
      </c>
      <c r="J79" s="3" t="s">
        <v>20</v>
      </c>
      <c r="K79" s="3" t="s">
        <v>40</v>
      </c>
      <c r="L79" s="3" t="s">
        <v>27</v>
      </c>
      <c r="M79" s="4">
        <v>45164</v>
      </c>
      <c r="N79" s="9">
        <v>499.98</v>
      </c>
      <c r="Q79" s="7"/>
      <c r="R79" s="7"/>
      <c r="S79" s="7"/>
      <c r="T79" s="7"/>
    </row>
    <row r="80" spans="1:20" ht="15" thickBot="1" x14ac:dyDescent="0.35">
      <c r="A80" s="8" t="s">
        <v>205</v>
      </c>
      <c r="B80" s="4">
        <v>45500</v>
      </c>
      <c r="C80" s="3" t="s">
        <v>147</v>
      </c>
      <c r="D80" s="3" t="s">
        <v>148</v>
      </c>
      <c r="E80" s="3" t="s">
        <v>105</v>
      </c>
      <c r="F80" s="3" t="s">
        <v>106</v>
      </c>
      <c r="G80" s="3" t="s">
        <v>46</v>
      </c>
      <c r="H80" s="3">
        <v>1</v>
      </c>
      <c r="I80" s="3">
        <v>299.99</v>
      </c>
      <c r="J80" s="3" t="s">
        <v>20</v>
      </c>
      <c r="K80" s="3" t="s">
        <v>35</v>
      </c>
      <c r="L80" s="3" t="s">
        <v>22</v>
      </c>
      <c r="M80" s="4">
        <v>44982</v>
      </c>
      <c r="N80" s="9">
        <v>299.99</v>
      </c>
      <c r="Q80" s="7"/>
      <c r="R80" s="7"/>
      <c r="S80" s="7"/>
      <c r="T80" s="7"/>
    </row>
    <row r="81" spans="1:20" ht="15" thickBot="1" x14ac:dyDescent="0.35">
      <c r="A81" s="8" t="s">
        <v>206</v>
      </c>
      <c r="B81" s="4">
        <v>45501</v>
      </c>
      <c r="C81" s="3" t="s">
        <v>86</v>
      </c>
      <c r="D81" s="3" t="s">
        <v>87</v>
      </c>
      <c r="E81" s="3" t="s">
        <v>117</v>
      </c>
      <c r="F81" s="3" t="s">
        <v>118</v>
      </c>
      <c r="G81" s="3" t="s">
        <v>19</v>
      </c>
      <c r="H81" s="3">
        <v>2</v>
      </c>
      <c r="I81" s="3">
        <v>89.99</v>
      </c>
      <c r="J81" s="3" t="s">
        <v>34</v>
      </c>
      <c r="K81" s="3" t="s">
        <v>35</v>
      </c>
      <c r="L81" s="3" t="s">
        <v>22</v>
      </c>
      <c r="M81" s="4">
        <v>44976</v>
      </c>
      <c r="N81" s="9">
        <v>179.98</v>
      </c>
      <c r="Q81" s="7"/>
      <c r="R81" s="7"/>
      <c r="S81" s="7"/>
      <c r="T81" s="7"/>
    </row>
    <row r="82" spans="1:20" ht="15" thickBot="1" x14ac:dyDescent="0.35">
      <c r="A82" s="8" t="s">
        <v>207</v>
      </c>
      <c r="B82" s="4">
        <v>45501</v>
      </c>
      <c r="C82" s="3" t="s">
        <v>147</v>
      </c>
      <c r="D82" s="3" t="s">
        <v>148</v>
      </c>
      <c r="E82" s="3" t="s">
        <v>105</v>
      </c>
      <c r="F82" s="3" t="s">
        <v>106</v>
      </c>
      <c r="G82" s="3" t="s">
        <v>46</v>
      </c>
      <c r="H82" s="3">
        <v>3</v>
      </c>
      <c r="I82" s="3">
        <v>299.99</v>
      </c>
      <c r="J82" s="3" t="s">
        <v>20</v>
      </c>
      <c r="K82" s="3" t="s">
        <v>21</v>
      </c>
      <c r="L82" s="3" t="s">
        <v>22</v>
      </c>
      <c r="M82" s="4">
        <v>44732</v>
      </c>
      <c r="N82" s="9">
        <v>899.97</v>
      </c>
      <c r="Q82" s="7"/>
      <c r="R82" s="7"/>
      <c r="S82" s="7"/>
      <c r="T82" s="7"/>
    </row>
    <row r="83" spans="1:20" ht="15" thickBot="1" x14ac:dyDescent="0.35">
      <c r="A83" s="8" t="s">
        <v>208</v>
      </c>
      <c r="B83" s="4">
        <v>45503</v>
      </c>
      <c r="C83" s="3" t="s">
        <v>86</v>
      </c>
      <c r="D83" s="3" t="s">
        <v>87</v>
      </c>
      <c r="E83" s="3" t="s">
        <v>80</v>
      </c>
      <c r="F83" s="3" t="s">
        <v>81</v>
      </c>
      <c r="G83" s="3" t="s">
        <v>19</v>
      </c>
      <c r="H83" s="3">
        <v>2</v>
      </c>
      <c r="I83" s="3">
        <v>699.99</v>
      </c>
      <c r="J83" s="3" t="s">
        <v>26</v>
      </c>
      <c r="K83" s="3" t="s">
        <v>40</v>
      </c>
      <c r="L83" s="3" t="s">
        <v>27</v>
      </c>
      <c r="M83" s="4">
        <v>44999</v>
      </c>
      <c r="N83" s="9">
        <v>1399.98</v>
      </c>
      <c r="Q83" s="7"/>
      <c r="R83" s="7"/>
      <c r="S83" s="7"/>
      <c r="T83" s="7"/>
    </row>
    <row r="84" spans="1:20" ht="15" thickBot="1" x14ac:dyDescent="0.35">
      <c r="A84" s="8" t="s">
        <v>209</v>
      </c>
      <c r="B84" s="4">
        <v>45504</v>
      </c>
      <c r="C84" s="3" t="s">
        <v>120</v>
      </c>
      <c r="D84" s="3" t="s">
        <v>121</v>
      </c>
      <c r="E84" s="3" t="s">
        <v>61</v>
      </c>
      <c r="F84" s="3" t="s">
        <v>62</v>
      </c>
      <c r="G84" s="3" t="s">
        <v>19</v>
      </c>
      <c r="H84" s="3">
        <v>4</v>
      </c>
      <c r="I84" s="3">
        <v>899.99</v>
      </c>
      <c r="J84" s="3" t="s">
        <v>57</v>
      </c>
      <c r="K84" s="3" t="s">
        <v>35</v>
      </c>
      <c r="L84" s="3" t="s">
        <v>36</v>
      </c>
      <c r="M84" s="4">
        <v>44523</v>
      </c>
      <c r="N84" s="9">
        <v>3599.96</v>
      </c>
      <c r="Q84" s="7"/>
      <c r="R84" s="7"/>
      <c r="S84" s="7"/>
      <c r="T84" s="7"/>
    </row>
    <row r="85" spans="1:20" ht="15" thickBot="1" x14ac:dyDescent="0.35">
      <c r="A85" s="8" t="s">
        <v>210</v>
      </c>
      <c r="B85" s="4">
        <v>45509</v>
      </c>
      <c r="C85" s="3" t="s">
        <v>211</v>
      </c>
      <c r="D85" s="3" t="s">
        <v>212</v>
      </c>
      <c r="E85" s="3" t="s">
        <v>44</v>
      </c>
      <c r="F85" s="3" t="s">
        <v>45</v>
      </c>
      <c r="G85" s="3" t="s">
        <v>46</v>
      </c>
      <c r="H85" s="3">
        <v>2</v>
      </c>
      <c r="I85" s="3">
        <v>149.99</v>
      </c>
      <c r="J85" s="3" t="s">
        <v>26</v>
      </c>
      <c r="K85" s="3" t="s">
        <v>50</v>
      </c>
      <c r="L85" s="3" t="s">
        <v>22</v>
      </c>
      <c r="M85" s="4">
        <v>44542</v>
      </c>
      <c r="N85" s="9">
        <v>299.98</v>
      </c>
      <c r="Q85" s="7"/>
      <c r="R85" s="7"/>
      <c r="S85" s="7"/>
      <c r="T85" s="7"/>
    </row>
    <row r="86" spans="1:20" ht="15" thickBot="1" x14ac:dyDescent="0.35">
      <c r="A86" s="8" t="s">
        <v>213</v>
      </c>
      <c r="B86" s="4">
        <v>45510</v>
      </c>
      <c r="C86" s="3" t="s">
        <v>102</v>
      </c>
      <c r="D86" s="3" t="s">
        <v>103</v>
      </c>
      <c r="E86" s="3" t="s">
        <v>44</v>
      </c>
      <c r="F86" s="3" t="s">
        <v>45</v>
      </c>
      <c r="G86" s="3" t="s">
        <v>46</v>
      </c>
      <c r="H86" s="3">
        <v>2</v>
      </c>
      <c r="I86" s="3">
        <v>149.99</v>
      </c>
      <c r="J86" s="3" t="s">
        <v>57</v>
      </c>
      <c r="K86" s="3" t="s">
        <v>63</v>
      </c>
      <c r="L86" s="3" t="s">
        <v>36</v>
      </c>
      <c r="M86" s="4">
        <v>44667</v>
      </c>
      <c r="N86" s="9">
        <v>299.98</v>
      </c>
      <c r="Q86" s="7"/>
      <c r="R86" s="7"/>
      <c r="S86" s="7"/>
      <c r="T86" s="7"/>
    </row>
    <row r="87" spans="1:20" ht="15" thickBot="1" x14ac:dyDescent="0.35">
      <c r="A87" s="8" t="s">
        <v>214</v>
      </c>
      <c r="B87" s="4">
        <v>45513</v>
      </c>
      <c r="C87" s="3" t="s">
        <v>89</v>
      </c>
      <c r="D87" s="3" t="s">
        <v>90</v>
      </c>
      <c r="E87" s="3" t="s">
        <v>117</v>
      </c>
      <c r="F87" s="3" t="s">
        <v>118</v>
      </c>
      <c r="G87" s="3" t="s">
        <v>19</v>
      </c>
      <c r="H87" s="3">
        <v>1</v>
      </c>
      <c r="I87" s="3">
        <v>89.99</v>
      </c>
      <c r="J87" s="3" t="s">
        <v>26</v>
      </c>
      <c r="K87" s="3" t="s">
        <v>40</v>
      </c>
      <c r="L87" s="3" t="s">
        <v>36</v>
      </c>
      <c r="M87" s="4">
        <v>45393</v>
      </c>
      <c r="N87" s="9">
        <v>89.99</v>
      </c>
      <c r="Q87" s="7"/>
      <c r="R87" s="7"/>
      <c r="S87" s="7"/>
      <c r="T87" s="7"/>
    </row>
    <row r="88" spans="1:20" ht="15" thickBot="1" x14ac:dyDescent="0.35">
      <c r="A88" s="8" t="s">
        <v>215</v>
      </c>
      <c r="B88" s="4">
        <v>45515</v>
      </c>
      <c r="C88" s="3" t="s">
        <v>86</v>
      </c>
      <c r="D88" s="3" t="s">
        <v>87</v>
      </c>
      <c r="E88" s="3" t="s">
        <v>105</v>
      </c>
      <c r="F88" s="3" t="s">
        <v>106</v>
      </c>
      <c r="G88" s="3" t="s">
        <v>46</v>
      </c>
      <c r="H88" s="3">
        <v>5</v>
      </c>
      <c r="I88" s="3">
        <v>299.99</v>
      </c>
      <c r="J88" s="3" t="s">
        <v>26</v>
      </c>
      <c r="K88" s="3" t="s">
        <v>40</v>
      </c>
      <c r="L88" s="3" t="s">
        <v>22</v>
      </c>
      <c r="M88" s="4">
        <v>44965</v>
      </c>
      <c r="N88" s="9">
        <v>1499.95</v>
      </c>
      <c r="Q88" s="7"/>
      <c r="R88" s="7"/>
      <c r="S88" s="7"/>
      <c r="T88" s="7"/>
    </row>
    <row r="89" spans="1:20" ht="15" thickBot="1" x14ac:dyDescent="0.35">
      <c r="A89" s="8" t="s">
        <v>216</v>
      </c>
      <c r="B89" s="4">
        <v>45517</v>
      </c>
      <c r="C89" s="3" t="s">
        <v>182</v>
      </c>
      <c r="D89" s="3" t="s">
        <v>183</v>
      </c>
      <c r="E89" s="3" t="s">
        <v>52</v>
      </c>
      <c r="F89" s="3" t="s">
        <v>53</v>
      </c>
      <c r="G89" s="3" t="s">
        <v>19</v>
      </c>
      <c r="H89" s="3">
        <v>4</v>
      </c>
      <c r="I89" s="3">
        <v>149.99</v>
      </c>
      <c r="J89" s="3" t="s">
        <v>57</v>
      </c>
      <c r="K89" s="3" t="s">
        <v>35</v>
      </c>
      <c r="L89" s="3" t="s">
        <v>27</v>
      </c>
      <c r="M89" s="4">
        <v>44820</v>
      </c>
      <c r="N89" s="9">
        <v>599.96</v>
      </c>
      <c r="Q89" s="7"/>
      <c r="R89" s="7"/>
      <c r="S89" s="7"/>
      <c r="T89" s="7"/>
    </row>
    <row r="90" spans="1:20" ht="15" thickBot="1" x14ac:dyDescent="0.35">
      <c r="A90" s="8" t="s">
        <v>217</v>
      </c>
      <c r="B90" s="4">
        <v>45517</v>
      </c>
      <c r="C90" s="3" t="s">
        <v>185</v>
      </c>
      <c r="D90" s="3" t="s">
        <v>186</v>
      </c>
      <c r="E90" s="3" t="s">
        <v>17</v>
      </c>
      <c r="F90" s="3" t="s">
        <v>18</v>
      </c>
      <c r="G90" s="3" t="s">
        <v>19</v>
      </c>
      <c r="H90" s="3">
        <v>5</v>
      </c>
      <c r="I90" s="3">
        <v>249.99</v>
      </c>
      <c r="J90" s="3" t="s">
        <v>34</v>
      </c>
      <c r="K90" s="3" t="s">
        <v>63</v>
      </c>
      <c r="L90" s="3" t="s">
        <v>27</v>
      </c>
      <c r="M90" s="4">
        <v>44782</v>
      </c>
      <c r="N90" s="9">
        <v>1249.95</v>
      </c>
      <c r="Q90" s="7"/>
      <c r="R90" s="7"/>
      <c r="S90" s="7"/>
      <c r="T90" s="7"/>
    </row>
    <row r="91" spans="1:20" ht="15" thickBot="1" x14ac:dyDescent="0.35">
      <c r="A91" s="8" t="s">
        <v>218</v>
      </c>
      <c r="B91" s="4">
        <v>45517</v>
      </c>
      <c r="C91" s="3" t="s">
        <v>65</v>
      </c>
      <c r="D91" s="3" t="s">
        <v>66</v>
      </c>
      <c r="E91" s="3" t="s">
        <v>17</v>
      </c>
      <c r="F91" s="3" t="s">
        <v>18</v>
      </c>
      <c r="G91" s="3" t="s">
        <v>19</v>
      </c>
      <c r="H91" s="3">
        <v>3</v>
      </c>
      <c r="I91" s="3">
        <v>249.99</v>
      </c>
      <c r="J91" s="3" t="s">
        <v>34</v>
      </c>
      <c r="K91" s="3" t="s">
        <v>40</v>
      </c>
      <c r="L91" s="3" t="s">
        <v>27</v>
      </c>
      <c r="M91" s="4">
        <v>44465</v>
      </c>
      <c r="N91" s="9">
        <v>749.97</v>
      </c>
      <c r="Q91" s="7"/>
      <c r="R91" s="7"/>
      <c r="S91" s="7"/>
      <c r="T91" s="7"/>
    </row>
    <row r="92" spans="1:20" ht="15" thickBot="1" x14ac:dyDescent="0.35">
      <c r="A92" s="8" t="s">
        <v>219</v>
      </c>
      <c r="B92" s="4">
        <v>45517</v>
      </c>
      <c r="C92" s="3" t="s">
        <v>38</v>
      </c>
      <c r="D92" s="3" t="s">
        <v>39</v>
      </c>
      <c r="E92" s="3" t="s">
        <v>126</v>
      </c>
      <c r="F92" s="3" t="s">
        <v>127</v>
      </c>
      <c r="G92" s="3" t="s">
        <v>46</v>
      </c>
      <c r="H92" s="3">
        <v>4</v>
      </c>
      <c r="I92" s="3">
        <v>199.99</v>
      </c>
      <c r="J92" s="3" t="s">
        <v>20</v>
      </c>
      <c r="K92" s="3" t="s">
        <v>40</v>
      </c>
      <c r="L92" s="3" t="s">
        <v>36</v>
      </c>
      <c r="M92" s="4">
        <v>44458</v>
      </c>
      <c r="N92" s="9">
        <v>799.96</v>
      </c>
      <c r="Q92" s="7"/>
      <c r="R92" s="7"/>
      <c r="S92" s="7"/>
      <c r="T92" s="7"/>
    </row>
    <row r="93" spans="1:20" ht="15" thickBot="1" x14ac:dyDescent="0.35">
      <c r="A93" s="8" t="s">
        <v>220</v>
      </c>
      <c r="B93" s="4">
        <v>45519</v>
      </c>
      <c r="C93" s="3" t="s">
        <v>158</v>
      </c>
      <c r="D93" s="3" t="s">
        <v>159</v>
      </c>
      <c r="E93" s="3" t="s">
        <v>126</v>
      </c>
      <c r="F93" s="3" t="s">
        <v>127</v>
      </c>
      <c r="G93" s="3" t="s">
        <v>46</v>
      </c>
      <c r="H93" s="3">
        <v>5</v>
      </c>
      <c r="I93" s="3">
        <v>199.99</v>
      </c>
      <c r="J93" s="3" t="s">
        <v>20</v>
      </c>
      <c r="K93" s="3" t="s">
        <v>40</v>
      </c>
      <c r="L93" s="3" t="s">
        <v>27</v>
      </c>
      <c r="M93" s="4">
        <v>44991</v>
      </c>
      <c r="N93" s="9">
        <v>999.95</v>
      </c>
      <c r="Q93" s="7"/>
      <c r="R93" s="7"/>
      <c r="S93" s="7"/>
      <c r="T93" s="7"/>
    </row>
    <row r="94" spans="1:20" ht="15" thickBot="1" x14ac:dyDescent="0.35">
      <c r="A94" s="8" t="s">
        <v>221</v>
      </c>
      <c r="B94" s="4">
        <v>45522</v>
      </c>
      <c r="C94" s="3" t="s">
        <v>86</v>
      </c>
      <c r="D94" s="3" t="s">
        <v>87</v>
      </c>
      <c r="E94" s="3" t="s">
        <v>117</v>
      </c>
      <c r="F94" s="3" t="s">
        <v>118</v>
      </c>
      <c r="G94" s="3" t="s">
        <v>19</v>
      </c>
      <c r="H94" s="3">
        <v>2</v>
      </c>
      <c r="I94" s="3">
        <v>89.99</v>
      </c>
      <c r="J94" s="3" t="s">
        <v>20</v>
      </c>
      <c r="K94" s="3" t="s">
        <v>63</v>
      </c>
      <c r="L94" s="3" t="s">
        <v>27</v>
      </c>
      <c r="M94" s="4">
        <v>44972</v>
      </c>
      <c r="N94" s="9">
        <v>179.98</v>
      </c>
      <c r="Q94" s="7"/>
      <c r="R94" s="7"/>
      <c r="S94" s="7"/>
      <c r="T94" s="7"/>
    </row>
    <row r="95" spans="1:20" ht="15" thickBot="1" x14ac:dyDescent="0.35">
      <c r="A95" s="8" t="s">
        <v>222</v>
      </c>
      <c r="B95" s="4">
        <v>45523</v>
      </c>
      <c r="C95" s="3" t="s">
        <v>196</v>
      </c>
      <c r="D95" s="3" t="s">
        <v>197</v>
      </c>
      <c r="E95" s="3" t="s">
        <v>61</v>
      </c>
      <c r="F95" s="3" t="s">
        <v>62</v>
      </c>
      <c r="G95" s="3" t="s">
        <v>19</v>
      </c>
      <c r="H95" s="3">
        <v>5</v>
      </c>
      <c r="I95" s="3">
        <v>899.99</v>
      </c>
      <c r="J95" s="3" t="s">
        <v>57</v>
      </c>
      <c r="K95" s="3" t="s">
        <v>63</v>
      </c>
      <c r="L95" s="3" t="s">
        <v>22</v>
      </c>
      <c r="M95" s="4">
        <v>44526</v>
      </c>
      <c r="N95" s="9">
        <v>4499.95</v>
      </c>
      <c r="Q95" s="7"/>
      <c r="R95" s="7"/>
      <c r="S95" s="7"/>
      <c r="T95" s="7"/>
    </row>
    <row r="96" spans="1:20" ht="15" thickBot="1" x14ac:dyDescent="0.35">
      <c r="A96" s="8" t="s">
        <v>223</v>
      </c>
      <c r="B96" s="4">
        <v>45523</v>
      </c>
      <c r="C96" s="3" t="s">
        <v>108</v>
      </c>
      <c r="D96" s="3" t="s">
        <v>109</v>
      </c>
      <c r="E96" s="3" t="s">
        <v>52</v>
      </c>
      <c r="F96" s="3" t="s">
        <v>53</v>
      </c>
      <c r="G96" s="3" t="s">
        <v>19</v>
      </c>
      <c r="H96" s="3">
        <v>3</v>
      </c>
      <c r="I96" s="3">
        <v>149.99</v>
      </c>
      <c r="J96" s="3" t="s">
        <v>34</v>
      </c>
      <c r="K96" s="3" t="s">
        <v>63</v>
      </c>
      <c r="L96" s="3" t="s">
        <v>22</v>
      </c>
      <c r="M96" s="4">
        <v>44574</v>
      </c>
      <c r="N96" s="9">
        <v>449.97</v>
      </c>
      <c r="Q96" s="7"/>
      <c r="R96" s="7"/>
      <c r="S96" s="7"/>
      <c r="T96" s="7"/>
    </row>
    <row r="97" spans="1:20" ht="15" thickBot="1" x14ac:dyDescent="0.35">
      <c r="A97" s="8" t="s">
        <v>224</v>
      </c>
      <c r="B97" s="4">
        <v>45526</v>
      </c>
      <c r="C97" s="3" t="s">
        <v>102</v>
      </c>
      <c r="D97" s="3" t="s">
        <v>103</v>
      </c>
      <c r="E97" s="3" t="s">
        <v>44</v>
      </c>
      <c r="F97" s="3" t="s">
        <v>45</v>
      </c>
      <c r="G97" s="3" t="s">
        <v>46</v>
      </c>
      <c r="H97" s="3">
        <v>5</v>
      </c>
      <c r="I97" s="3">
        <v>149.99</v>
      </c>
      <c r="J97" s="3" t="s">
        <v>26</v>
      </c>
      <c r="K97" s="3" t="s">
        <v>21</v>
      </c>
      <c r="L97" s="3" t="s">
        <v>22</v>
      </c>
      <c r="M97" s="4">
        <v>45310</v>
      </c>
      <c r="N97" s="9">
        <v>749.95</v>
      </c>
      <c r="Q97" s="7"/>
      <c r="R97" s="7"/>
      <c r="S97" s="7"/>
      <c r="T97" s="7"/>
    </row>
    <row r="98" spans="1:20" ht="15" thickBot="1" x14ac:dyDescent="0.35">
      <c r="A98" s="8" t="s">
        <v>225</v>
      </c>
      <c r="B98" s="4">
        <v>45528</v>
      </c>
      <c r="C98" s="3" t="s">
        <v>226</v>
      </c>
      <c r="D98" s="3" t="s">
        <v>227</v>
      </c>
      <c r="E98" s="3" t="s">
        <v>114</v>
      </c>
      <c r="F98" s="3" t="s">
        <v>115</v>
      </c>
      <c r="G98" s="3" t="s">
        <v>33</v>
      </c>
      <c r="H98" s="3">
        <v>3</v>
      </c>
      <c r="I98" s="3">
        <v>79.989999999999995</v>
      </c>
      <c r="J98" s="3" t="s">
        <v>20</v>
      </c>
      <c r="K98" s="3" t="s">
        <v>21</v>
      </c>
      <c r="L98" s="3" t="s">
        <v>27</v>
      </c>
      <c r="M98" s="4">
        <v>44779</v>
      </c>
      <c r="N98" s="9">
        <v>239.97</v>
      </c>
      <c r="Q98" s="7"/>
      <c r="R98" s="7"/>
      <c r="S98" s="7"/>
      <c r="T98" s="7"/>
    </row>
    <row r="99" spans="1:20" ht="15" thickBot="1" x14ac:dyDescent="0.35">
      <c r="A99" s="8" t="s">
        <v>228</v>
      </c>
      <c r="B99" s="4">
        <v>45528</v>
      </c>
      <c r="C99" s="3" t="s">
        <v>144</v>
      </c>
      <c r="D99" s="3" t="s">
        <v>145</v>
      </c>
      <c r="E99" s="3" t="s">
        <v>17</v>
      </c>
      <c r="F99" s="3" t="s">
        <v>18</v>
      </c>
      <c r="G99" s="3" t="s">
        <v>19</v>
      </c>
      <c r="H99" s="3">
        <v>2</v>
      </c>
      <c r="I99" s="3">
        <v>249.99</v>
      </c>
      <c r="J99" s="3" t="s">
        <v>20</v>
      </c>
      <c r="K99" s="3" t="s">
        <v>35</v>
      </c>
      <c r="L99" s="3" t="s">
        <v>36</v>
      </c>
      <c r="M99" s="4">
        <v>44572</v>
      </c>
      <c r="N99" s="9">
        <v>499.98</v>
      </c>
      <c r="Q99" s="7"/>
      <c r="R99" s="7"/>
      <c r="S99" s="7"/>
      <c r="T99" s="7"/>
    </row>
    <row r="100" spans="1:20" ht="15" thickBot="1" x14ac:dyDescent="0.35">
      <c r="A100" s="8" t="s">
        <v>229</v>
      </c>
      <c r="B100" s="4">
        <v>45532</v>
      </c>
      <c r="C100" s="3" t="s">
        <v>196</v>
      </c>
      <c r="D100" s="3" t="s">
        <v>197</v>
      </c>
      <c r="E100" s="3" t="s">
        <v>80</v>
      </c>
      <c r="F100" s="3" t="s">
        <v>81</v>
      </c>
      <c r="G100" s="3" t="s">
        <v>19</v>
      </c>
      <c r="H100" s="3">
        <v>1</v>
      </c>
      <c r="I100" s="3">
        <v>699.99</v>
      </c>
      <c r="J100" s="3" t="s">
        <v>20</v>
      </c>
      <c r="K100" s="3" t="s">
        <v>21</v>
      </c>
      <c r="L100" s="3" t="s">
        <v>27</v>
      </c>
      <c r="M100" s="4">
        <v>44497</v>
      </c>
      <c r="N100" s="9">
        <v>699.99</v>
      </c>
      <c r="Q100" s="7"/>
      <c r="R100" s="7"/>
      <c r="S100" s="7"/>
      <c r="T100" s="7"/>
    </row>
    <row r="101" spans="1:20" ht="15" thickBot="1" x14ac:dyDescent="0.35">
      <c r="A101" s="8" t="s">
        <v>230</v>
      </c>
      <c r="B101" s="4">
        <v>45532</v>
      </c>
      <c r="C101" s="3" t="s">
        <v>231</v>
      </c>
      <c r="D101" s="3" t="s">
        <v>232</v>
      </c>
      <c r="E101" s="3" t="s">
        <v>52</v>
      </c>
      <c r="F101" s="3" t="s">
        <v>53</v>
      </c>
      <c r="G101" s="3" t="s">
        <v>19</v>
      </c>
      <c r="H101" s="3">
        <v>3</v>
      </c>
      <c r="I101" s="3">
        <v>149.99</v>
      </c>
      <c r="J101" s="3" t="s">
        <v>20</v>
      </c>
      <c r="K101" s="3" t="s">
        <v>50</v>
      </c>
      <c r="L101" s="3" t="s">
        <v>27</v>
      </c>
      <c r="M101" s="4">
        <v>45212</v>
      </c>
      <c r="N101" s="9">
        <v>449.97</v>
      </c>
      <c r="Q101" s="7"/>
      <c r="R101" s="7"/>
      <c r="S101" s="7"/>
      <c r="T101" s="7"/>
    </row>
    <row r="102" spans="1:20" ht="15" thickBot="1" x14ac:dyDescent="0.35">
      <c r="A102" s="8" t="s">
        <v>233</v>
      </c>
      <c r="B102" s="4">
        <v>45534</v>
      </c>
      <c r="C102" s="3" t="s">
        <v>234</v>
      </c>
      <c r="D102" s="3" t="s">
        <v>235</v>
      </c>
      <c r="E102" s="3" t="s">
        <v>80</v>
      </c>
      <c r="F102" s="3" t="s">
        <v>81</v>
      </c>
      <c r="G102" s="3" t="s">
        <v>19</v>
      </c>
      <c r="H102" s="3">
        <v>2</v>
      </c>
      <c r="I102" s="3">
        <v>699.99</v>
      </c>
      <c r="J102" s="3" t="s">
        <v>26</v>
      </c>
      <c r="K102" s="3" t="s">
        <v>40</v>
      </c>
      <c r="L102" s="3" t="s">
        <v>27</v>
      </c>
      <c r="M102" s="4">
        <v>44421</v>
      </c>
      <c r="N102" s="9">
        <v>1399.98</v>
      </c>
      <c r="Q102" s="7"/>
      <c r="R102" s="7"/>
      <c r="S102" s="7"/>
      <c r="T102" s="7"/>
    </row>
    <row r="103" spans="1:20" ht="15" thickBot="1" x14ac:dyDescent="0.35">
      <c r="A103" s="8" t="s">
        <v>236</v>
      </c>
      <c r="B103" s="4">
        <v>45537</v>
      </c>
      <c r="C103" s="3" t="s">
        <v>231</v>
      </c>
      <c r="D103" s="3" t="s">
        <v>232</v>
      </c>
      <c r="E103" s="3" t="s">
        <v>17</v>
      </c>
      <c r="F103" s="3" t="s">
        <v>18</v>
      </c>
      <c r="G103" s="3" t="s">
        <v>19</v>
      </c>
      <c r="H103" s="3">
        <v>1</v>
      </c>
      <c r="I103" s="3">
        <v>249.99</v>
      </c>
      <c r="J103" s="3" t="s">
        <v>26</v>
      </c>
      <c r="K103" s="3" t="s">
        <v>50</v>
      </c>
      <c r="L103" s="3" t="s">
        <v>27</v>
      </c>
      <c r="M103" s="4">
        <v>44685</v>
      </c>
      <c r="N103" s="9">
        <v>249.99</v>
      </c>
      <c r="Q103" s="7"/>
      <c r="R103" s="7"/>
      <c r="S103" s="7"/>
      <c r="T103" s="7"/>
    </row>
    <row r="104" spans="1:20" ht="15" thickBot="1" x14ac:dyDescent="0.35">
      <c r="A104" s="8" t="s">
        <v>237</v>
      </c>
      <c r="B104" s="4">
        <v>45537</v>
      </c>
      <c r="C104" s="3" t="s">
        <v>15</v>
      </c>
      <c r="D104" s="3" t="s">
        <v>16</v>
      </c>
      <c r="E104" s="3" t="s">
        <v>17</v>
      </c>
      <c r="F104" s="3" t="s">
        <v>18</v>
      </c>
      <c r="G104" s="3" t="s">
        <v>19</v>
      </c>
      <c r="H104" s="3">
        <v>1</v>
      </c>
      <c r="I104" s="3">
        <v>249.99</v>
      </c>
      <c r="J104" s="3" t="s">
        <v>57</v>
      </c>
      <c r="K104" s="3" t="s">
        <v>40</v>
      </c>
      <c r="L104" s="3" t="s">
        <v>27</v>
      </c>
      <c r="M104" s="4">
        <v>45332</v>
      </c>
      <c r="N104" s="9">
        <v>249.99</v>
      </c>
      <c r="Q104" s="7"/>
      <c r="R104" s="7"/>
      <c r="S104" s="7"/>
      <c r="T104" s="7"/>
    </row>
    <row r="105" spans="1:20" ht="15" thickBot="1" x14ac:dyDescent="0.35">
      <c r="A105" s="8" t="s">
        <v>238</v>
      </c>
      <c r="B105" s="4">
        <v>45538</v>
      </c>
      <c r="C105" s="3" t="s">
        <v>226</v>
      </c>
      <c r="D105" s="3" t="s">
        <v>227</v>
      </c>
      <c r="E105" s="3" t="s">
        <v>80</v>
      </c>
      <c r="F105" s="3" t="s">
        <v>81</v>
      </c>
      <c r="G105" s="3" t="s">
        <v>19</v>
      </c>
      <c r="H105" s="3">
        <v>2</v>
      </c>
      <c r="I105" s="3">
        <v>699.99</v>
      </c>
      <c r="J105" s="3" t="s">
        <v>57</v>
      </c>
      <c r="K105" s="3" t="s">
        <v>21</v>
      </c>
      <c r="L105" s="3" t="s">
        <v>27</v>
      </c>
      <c r="M105" s="4">
        <v>44870</v>
      </c>
      <c r="N105" s="9">
        <v>1399.98</v>
      </c>
      <c r="Q105" s="7"/>
      <c r="R105" s="7"/>
      <c r="S105" s="7"/>
      <c r="T105" s="7"/>
    </row>
    <row r="106" spans="1:20" ht="15" thickBot="1" x14ac:dyDescent="0.35">
      <c r="A106" s="8" t="s">
        <v>239</v>
      </c>
      <c r="B106" s="4">
        <v>45541</v>
      </c>
      <c r="C106" s="3" t="s">
        <v>138</v>
      </c>
      <c r="D106" s="3" t="s">
        <v>139</v>
      </c>
      <c r="E106" s="3" t="s">
        <v>31</v>
      </c>
      <c r="F106" s="3" t="s">
        <v>32</v>
      </c>
      <c r="G106" s="3" t="s">
        <v>33</v>
      </c>
      <c r="H106" s="3">
        <v>3</v>
      </c>
      <c r="I106" s="3">
        <v>59.99</v>
      </c>
      <c r="J106" s="3" t="s">
        <v>26</v>
      </c>
      <c r="K106" s="3" t="s">
        <v>21</v>
      </c>
      <c r="L106" s="3" t="s">
        <v>27</v>
      </c>
      <c r="M106" s="4">
        <v>44717</v>
      </c>
      <c r="N106" s="9">
        <v>179.97</v>
      </c>
      <c r="Q106" s="7"/>
      <c r="R106" s="7"/>
      <c r="S106" s="7"/>
      <c r="T106" s="7"/>
    </row>
    <row r="107" spans="1:20" ht="15" thickBot="1" x14ac:dyDescent="0.35">
      <c r="A107" s="8" t="s">
        <v>240</v>
      </c>
      <c r="B107" s="4">
        <v>45544</v>
      </c>
      <c r="C107" s="3" t="s">
        <v>132</v>
      </c>
      <c r="D107" s="3" t="s">
        <v>133</v>
      </c>
      <c r="E107" s="3" t="s">
        <v>31</v>
      </c>
      <c r="F107" s="3" t="s">
        <v>32</v>
      </c>
      <c r="G107" s="3" t="s">
        <v>33</v>
      </c>
      <c r="H107" s="3">
        <v>3</v>
      </c>
      <c r="I107" s="3">
        <v>59.99</v>
      </c>
      <c r="J107" s="3" t="s">
        <v>34</v>
      </c>
      <c r="K107" s="3" t="s">
        <v>63</v>
      </c>
      <c r="L107" s="3" t="s">
        <v>36</v>
      </c>
      <c r="M107" s="4">
        <v>44748</v>
      </c>
      <c r="N107" s="9">
        <v>179.97</v>
      </c>
      <c r="Q107" s="7"/>
      <c r="R107" s="7"/>
      <c r="S107" s="7"/>
      <c r="T107" s="7"/>
    </row>
    <row r="108" spans="1:20" ht="15" thickBot="1" x14ac:dyDescent="0.35">
      <c r="A108" s="8" t="s">
        <v>241</v>
      </c>
      <c r="B108" s="4">
        <v>45544</v>
      </c>
      <c r="C108" s="3" t="s">
        <v>141</v>
      </c>
      <c r="D108" s="3" t="s">
        <v>142</v>
      </c>
      <c r="E108" s="3" t="s">
        <v>114</v>
      </c>
      <c r="F108" s="3" t="s">
        <v>115</v>
      </c>
      <c r="G108" s="3" t="s">
        <v>33</v>
      </c>
      <c r="H108" s="3">
        <v>4</v>
      </c>
      <c r="I108" s="3">
        <v>79.989999999999995</v>
      </c>
      <c r="J108" s="3" t="s">
        <v>20</v>
      </c>
      <c r="K108" s="3" t="s">
        <v>40</v>
      </c>
      <c r="L108" s="3" t="s">
        <v>22</v>
      </c>
      <c r="M108" s="4">
        <v>44530</v>
      </c>
      <c r="N108" s="9">
        <v>319.95999999999998</v>
      </c>
      <c r="Q108" s="7"/>
      <c r="R108" s="7"/>
      <c r="S108" s="7"/>
      <c r="T108" s="7"/>
    </row>
    <row r="109" spans="1:20" ht="15" thickBot="1" x14ac:dyDescent="0.35">
      <c r="A109" s="8" t="s">
        <v>242</v>
      </c>
      <c r="B109" s="4">
        <v>45545</v>
      </c>
      <c r="C109" s="3" t="s">
        <v>55</v>
      </c>
      <c r="D109" s="3" t="s">
        <v>56</v>
      </c>
      <c r="E109" s="3" t="s">
        <v>114</v>
      </c>
      <c r="F109" s="3" t="s">
        <v>115</v>
      </c>
      <c r="G109" s="3" t="s">
        <v>33</v>
      </c>
      <c r="H109" s="3">
        <v>1</v>
      </c>
      <c r="I109" s="3">
        <v>79.989999999999995</v>
      </c>
      <c r="J109" s="3" t="s">
        <v>20</v>
      </c>
      <c r="K109" s="3" t="s">
        <v>50</v>
      </c>
      <c r="L109" s="3" t="s">
        <v>22</v>
      </c>
      <c r="M109" s="4">
        <v>44693</v>
      </c>
      <c r="N109" s="9">
        <v>79.989999999999995</v>
      </c>
      <c r="Q109" s="7"/>
      <c r="R109" s="7"/>
      <c r="S109" s="7"/>
      <c r="T109" s="7"/>
    </row>
    <row r="110" spans="1:20" ht="15" thickBot="1" x14ac:dyDescent="0.35">
      <c r="A110" s="8" t="s">
        <v>243</v>
      </c>
      <c r="B110" s="4">
        <v>45547</v>
      </c>
      <c r="C110" s="3" t="s">
        <v>48</v>
      </c>
      <c r="D110" s="3" t="s">
        <v>49</v>
      </c>
      <c r="E110" s="3" t="s">
        <v>105</v>
      </c>
      <c r="F110" s="3" t="s">
        <v>106</v>
      </c>
      <c r="G110" s="3" t="s">
        <v>46</v>
      </c>
      <c r="H110" s="3">
        <v>3</v>
      </c>
      <c r="I110" s="3">
        <v>299.99</v>
      </c>
      <c r="J110" s="3" t="s">
        <v>26</v>
      </c>
      <c r="K110" s="3" t="s">
        <v>21</v>
      </c>
      <c r="L110" s="3" t="s">
        <v>27</v>
      </c>
      <c r="M110" s="4">
        <v>44494</v>
      </c>
      <c r="N110" s="9">
        <v>899.97</v>
      </c>
      <c r="Q110" s="7"/>
      <c r="R110" s="7"/>
      <c r="S110" s="7"/>
      <c r="T110" s="7"/>
    </row>
    <row r="111" spans="1:20" ht="15" thickBot="1" x14ac:dyDescent="0.35">
      <c r="A111" s="8" t="s">
        <v>244</v>
      </c>
      <c r="B111" s="4">
        <v>45548</v>
      </c>
      <c r="C111" s="3" t="s">
        <v>38</v>
      </c>
      <c r="D111" s="3" t="s">
        <v>39</v>
      </c>
      <c r="E111" s="3" t="s">
        <v>117</v>
      </c>
      <c r="F111" s="3" t="s">
        <v>118</v>
      </c>
      <c r="G111" s="3" t="s">
        <v>19</v>
      </c>
      <c r="H111" s="3">
        <v>2</v>
      </c>
      <c r="I111" s="3">
        <v>89.99</v>
      </c>
      <c r="J111" s="3" t="s">
        <v>26</v>
      </c>
      <c r="K111" s="3" t="s">
        <v>35</v>
      </c>
      <c r="L111" s="3" t="s">
        <v>27</v>
      </c>
      <c r="M111" s="4">
        <v>44641</v>
      </c>
      <c r="N111" s="9">
        <v>179.98</v>
      </c>
      <c r="Q111" s="7"/>
      <c r="R111" s="7"/>
      <c r="S111" s="7"/>
      <c r="T111" s="7"/>
    </row>
    <row r="112" spans="1:20" ht="15" thickBot="1" x14ac:dyDescent="0.35">
      <c r="A112" s="8" t="s">
        <v>245</v>
      </c>
      <c r="B112" s="4">
        <v>45550</v>
      </c>
      <c r="C112" s="3" t="s">
        <v>246</v>
      </c>
      <c r="D112" s="3" t="s">
        <v>247</v>
      </c>
      <c r="E112" s="3" t="s">
        <v>52</v>
      </c>
      <c r="F112" s="3" t="s">
        <v>53</v>
      </c>
      <c r="G112" s="3" t="s">
        <v>19</v>
      </c>
      <c r="H112" s="3">
        <v>4</v>
      </c>
      <c r="I112" s="3">
        <v>149.99</v>
      </c>
      <c r="J112" s="3" t="s">
        <v>20</v>
      </c>
      <c r="K112" s="3" t="s">
        <v>40</v>
      </c>
      <c r="L112" s="3" t="s">
        <v>22</v>
      </c>
      <c r="M112" s="4">
        <v>44909</v>
      </c>
      <c r="N112" s="9">
        <v>599.96</v>
      </c>
      <c r="Q112" s="7"/>
      <c r="R112" s="7"/>
      <c r="S112" s="7"/>
      <c r="T112" s="7"/>
    </row>
    <row r="113" spans="1:20" ht="15" thickBot="1" x14ac:dyDescent="0.35">
      <c r="A113" s="8" t="s">
        <v>248</v>
      </c>
      <c r="B113" s="4">
        <v>45551</v>
      </c>
      <c r="C113" s="3" t="s">
        <v>65</v>
      </c>
      <c r="D113" s="3" t="s">
        <v>66</v>
      </c>
      <c r="E113" s="3" t="s">
        <v>17</v>
      </c>
      <c r="F113" s="3" t="s">
        <v>18</v>
      </c>
      <c r="G113" s="3" t="s">
        <v>19</v>
      </c>
      <c r="H113" s="3">
        <v>2</v>
      </c>
      <c r="I113" s="3">
        <v>249.99</v>
      </c>
      <c r="J113" s="3" t="s">
        <v>34</v>
      </c>
      <c r="K113" s="3" t="s">
        <v>35</v>
      </c>
      <c r="L113" s="3" t="s">
        <v>22</v>
      </c>
      <c r="M113" s="4">
        <v>44993</v>
      </c>
      <c r="N113" s="9">
        <v>499.98</v>
      </c>
      <c r="Q113" s="7"/>
      <c r="R113" s="7"/>
      <c r="S113" s="7"/>
      <c r="T113" s="7"/>
    </row>
    <row r="114" spans="1:20" ht="15" thickBot="1" x14ac:dyDescent="0.35">
      <c r="A114" s="8" t="s">
        <v>249</v>
      </c>
      <c r="B114" s="4">
        <v>45551</v>
      </c>
      <c r="C114" s="3" t="s">
        <v>154</v>
      </c>
      <c r="D114" s="3" t="s">
        <v>155</v>
      </c>
      <c r="E114" s="3" t="s">
        <v>126</v>
      </c>
      <c r="F114" s="3" t="s">
        <v>127</v>
      </c>
      <c r="G114" s="3" t="s">
        <v>46</v>
      </c>
      <c r="H114" s="3">
        <v>4</v>
      </c>
      <c r="I114" s="3">
        <v>199.99</v>
      </c>
      <c r="J114" s="3" t="s">
        <v>57</v>
      </c>
      <c r="K114" s="3" t="s">
        <v>63</v>
      </c>
      <c r="L114" s="3" t="s">
        <v>22</v>
      </c>
      <c r="M114" s="4">
        <v>44458</v>
      </c>
      <c r="N114" s="9">
        <v>799.96</v>
      </c>
      <c r="Q114" s="7"/>
      <c r="R114" s="7"/>
      <c r="S114" s="7"/>
      <c r="T114" s="7"/>
    </row>
    <row r="115" spans="1:20" ht="15" thickBot="1" x14ac:dyDescent="0.35">
      <c r="A115" s="8" t="s">
        <v>250</v>
      </c>
      <c r="B115" s="4">
        <v>45554</v>
      </c>
      <c r="C115" s="3" t="s">
        <v>147</v>
      </c>
      <c r="D115" s="3" t="s">
        <v>148</v>
      </c>
      <c r="E115" s="3" t="s">
        <v>117</v>
      </c>
      <c r="F115" s="3" t="s">
        <v>118</v>
      </c>
      <c r="G115" s="3" t="s">
        <v>19</v>
      </c>
      <c r="H115" s="3">
        <v>5</v>
      </c>
      <c r="I115" s="3">
        <v>89.99</v>
      </c>
      <c r="J115" s="3" t="s">
        <v>26</v>
      </c>
      <c r="K115" s="3" t="s">
        <v>63</v>
      </c>
      <c r="L115" s="3" t="s">
        <v>27</v>
      </c>
      <c r="M115" s="4">
        <v>44446</v>
      </c>
      <c r="N115" s="9">
        <v>449.95</v>
      </c>
      <c r="Q115" s="7"/>
      <c r="R115" s="7"/>
      <c r="S115" s="7"/>
      <c r="T115" s="7"/>
    </row>
    <row r="116" spans="1:20" ht="15" thickBot="1" x14ac:dyDescent="0.35">
      <c r="A116" s="8" t="s">
        <v>251</v>
      </c>
      <c r="B116" s="4">
        <v>45554</v>
      </c>
      <c r="C116" s="3" t="s">
        <v>252</v>
      </c>
      <c r="D116" s="3" t="s">
        <v>253</v>
      </c>
      <c r="E116" s="3" t="s">
        <v>52</v>
      </c>
      <c r="F116" s="3" t="s">
        <v>53</v>
      </c>
      <c r="G116" s="3" t="s">
        <v>19</v>
      </c>
      <c r="H116" s="3">
        <v>1</v>
      </c>
      <c r="I116" s="3">
        <v>149.99</v>
      </c>
      <c r="J116" s="3" t="s">
        <v>34</v>
      </c>
      <c r="K116" s="3" t="s">
        <v>63</v>
      </c>
      <c r="L116" s="3" t="s">
        <v>36</v>
      </c>
      <c r="M116" s="4">
        <v>44482</v>
      </c>
      <c r="N116" s="9">
        <v>149.99</v>
      </c>
      <c r="Q116" s="7"/>
      <c r="R116" s="7"/>
      <c r="S116" s="7"/>
      <c r="T116" s="7"/>
    </row>
    <row r="117" spans="1:20" ht="15" thickBot="1" x14ac:dyDescent="0.35">
      <c r="A117" s="8" t="s">
        <v>254</v>
      </c>
      <c r="B117" s="4">
        <v>45554</v>
      </c>
      <c r="C117" s="3" t="s">
        <v>72</v>
      </c>
      <c r="D117" s="3" t="s">
        <v>73</v>
      </c>
      <c r="E117" s="3" t="s">
        <v>80</v>
      </c>
      <c r="F117" s="3" t="s">
        <v>81</v>
      </c>
      <c r="G117" s="3" t="s">
        <v>19</v>
      </c>
      <c r="H117" s="3">
        <v>4</v>
      </c>
      <c r="I117" s="3">
        <v>699.99</v>
      </c>
      <c r="J117" s="3" t="s">
        <v>34</v>
      </c>
      <c r="K117" s="3" t="s">
        <v>35</v>
      </c>
      <c r="L117" s="3" t="s">
        <v>22</v>
      </c>
      <c r="M117" s="4">
        <v>44618</v>
      </c>
      <c r="N117" s="9">
        <v>2799.96</v>
      </c>
      <c r="Q117" s="7"/>
      <c r="R117" s="7"/>
      <c r="S117" s="7"/>
      <c r="T117" s="7"/>
    </row>
    <row r="118" spans="1:20" ht="15" thickBot="1" x14ac:dyDescent="0.35">
      <c r="A118" s="8" t="s">
        <v>255</v>
      </c>
      <c r="B118" s="4">
        <v>45559</v>
      </c>
      <c r="C118" s="3" t="s">
        <v>234</v>
      </c>
      <c r="D118" s="3" t="s">
        <v>235</v>
      </c>
      <c r="E118" s="3" t="s">
        <v>61</v>
      </c>
      <c r="F118" s="3" t="s">
        <v>62</v>
      </c>
      <c r="G118" s="3" t="s">
        <v>19</v>
      </c>
      <c r="H118" s="3">
        <v>3</v>
      </c>
      <c r="I118" s="3">
        <v>899.99</v>
      </c>
      <c r="J118" s="3" t="s">
        <v>26</v>
      </c>
      <c r="K118" s="3" t="s">
        <v>40</v>
      </c>
      <c r="L118" s="3" t="s">
        <v>36</v>
      </c>
      <c r="M118" s="4">
        <v>45157</v>
      </c>
      <c r="N118" s="9">
        <v>2699.97</v>
      </c>
      <c r="Q118" s="7"/>
      <c r="R118" s="7"/>
      <c r="S118" s="7"/>
      <c r="T118" s="7"/>
    </row>
    <row r="119" spans="1:20" ht="15" thickBot="1" x14ac:dyDescent="0.35">
      <c r="A119" s="8" t="s">
        <v>256</v>
      </c>
      <c r="B119" s="4">
        <v>45560</v>
      </c>
      <c r="C119" s="3" t="s">
        <v>112</v>
      </c>
      <c r="D119" s="3" t="s">
        <v>113</v>
      </c>
      <c r="E119" s="3" t="s">
        <v>44</v>
      </c>
      <c r="F119" s="3" t="s">
        <v>45</v>
      </c>
      <c r="G119" s="3" t="s">
        <v>46</v>
      </c>
      <c r="H119" s="3">
        <v>3</v>
      </c>
      <c r="I119" s="3">
        <v>149.99</v>
      </c>
      <c r="J119" s="3" t="s">
        <v>34</v>
      </c>
      <c r="K119" s="3" t="s">
        <v>63</v>
      </c>
      <c r="L119" s="3" t="s">
        <v>22</v>
      </c>
      <c r="M119" s="4">
        <v>44886</v>
      </c>
      <c r="N119" s="9">
        <v>449.97</v>
      </c>
      <c r="Q119" s="7"/>
      <c r="R119" s="7"/>
      <c r="S119" s="7"/>
      <c r="T119" s="7"/>
    </row>
    <row r="120" spans="1:20" ht="15" thickBot="1" x14ac:dyDescent="0.35">
      <c r="A120" s="8" t="s">
        <v>257</v>
      </c>
      <c r="B120" s="4">
        <v>45563</v>
      </c>
      <c r="C120" s="3" t="s">
        <v>99</v>
      </c>
      <c r="D120" s="3" t="s">
        <v>100</v>
      </c>
      <c r="E120" s="3" t="s">
        <v>105</v>
      </c>
      <c r="F120" s="3" t="s">
        <v>106</v>
      </c>
      <c r="G120" s="3" t="s">
        <v>46</v>
      </c>
      <c r="H120" s="3">
        <v>2</v>
      </c>
      <c r="I120" s="3">
        <v>299.99</v>
      </c>
      <c r="J120" s="3" t="s">
        <v>57</v>
      </c>
      <c r="K120" s="3" t="s">
        <v>21</v>
      </c>
      <c r="L120" s="3" t="s">
        <v>22</v>
      </c>
      <c r="M120" s="4">
        <v>44569</v>
      </c>
      <c r="N120" s="9">
        <v>599.98</v>
      </c>
      <c r="Q120" s="7"/>
      <c r="R120" s="7"/>
      <c r="S120" s="7"/>
      <c r="T120" s="7"/>
    </row>
    <row r="121" spans="1:20" ht="15" thickBot="1" x14ac:dyDescent="0.35">
      <c r="A121" s="8" t="s">
        <v>258</v>
      </c>
      <c r="B121" s="4">
        <v>45564</v>
      </c>
      <c r="C121" s="3" t="s">
        <v>259</v>
      </c>
      <c r="D121" s="3" t="s">
        <v>260</v>
      </c>
      <c r="E121" s="3" t="s">
        <v>126</v>
      </c>
      <c r="F121" s="3" t="s">
        <v>127</v>
      </c>
      <c r="G121" s="3" t="s">
        <v>46</v>
      </c>
      <c r="H121" s="3">
        <v>1</v>
      </c>
      <c r="I121" s="3">
        <v>199.99</v>
      </c>
      <c r="J121" s="3" t="s">
        <v>57</v>
      </c>
      <c r="K121" s="3" t="s">
        <v>63</v>
      </c>
      <c r="L121" s="3" t="s">
        <v>36</v>
      </c>
      <c r="M121" s="4">
        <v>44953</v>
      </c>
      <c r="N121" s="9">
        <v>199.99</v>
      </c>
      <c r="Q121" s="7"/>
      <c r="R121" s="7"/>
      <c r="S121" s="7"/>
      <c r="T121" s="7"/>
    </row>
    <row r="122" spans="1:20" ht="15" thickBot="1" x14ac:dyDescent="0.35">
      <c r="A122" s="8" t="s">
        <v>261</v>
      </c>
      <c r="B122" s="4">
        <v>45566</v>
      </c>
      <c r="C122" s="3" t="s">
        <v>42</v>
      </c>
      <c r="D122" s="3" t="s">
        <v>43</v>
      </c>
      <c r="E122" s="3" t="s">
        <v>105</v>
      </c>
      <c r="F122" s="3" t="s">
        <v>106</v>
      </c>
      <c r="G122" s="3" t="s">
        <v>46</v>
      </c>
      <c r="H122" s="3">
        <v>4</v>
      </c>
      <c r="I122" s="3">
        <v>299.99</v>
      </c>
      <c r="J122" s="3" t="s">
        <v>20</v>
      </c>
      <c r="K122" s="3" t="s">
        <v>21</v>
      </c>
      <c r="L122" s="3" t="s">
        <v>27</v>
      </c>
      <c r="M122" s="4">
        <v>44460</v>
      </c>
      <c r="N122" s="9">
        <v>1199.96</v>
      </c>
      <c r="Q122" s="7"/>
      <c r="R122" s="7"/>
      <c r="S122" s="7"/>
      <c r="T122" s="7"/>
    </row>
    <row r="123" spans="1:20" ht="15" thickBot="1" x14ac:dyDescent="0.35">
      <c r="A123" s="8" t="s">
        <v>262</v>
      </c>
      <c r="B123" s="4">
        <v>45572</v>
      </c>
      <c r="C123" s="3" t="s">
        <v>89</v>
      </c>
      <c r="D123" s="3" t="s">
        <v>90</v>
      </c>
      <c r="E123" s="3" t="s">
        <v>31</v>
      </c>
      <c r="F123" s="3" t="s">
        <v>32</v>
      </c>
      <c r="G123" s="3" t="s">
        <v>33</v>
      </c>
      <c r="H123" s="3">
        <v>2</v>
      </c>
      <c r="I123" s="3">
        <v>59.99</v>
      </c>
      <c r="J123" s="3" t="s">
        <v>26</v>
      </c>
      <c r="K123" s="3" t="s">
        <v>21</v>
      </c>
      <c r="L123" s="3" t="s">
        <v>22</v>
      </c>
      <c r="M123" s="4">
        <v>44579</v>
      </c>
      <c r="N123" s="9">
        <v>119.98</v>
      </c>
      <c r="Q123" s="7"/>
      <c r="R123" s="7"/>
      <c r="S123" s="7"/>
      <c r="T123" s="7"/>
    </row>
    <row r="124" spans="1:20" ht="15" thickBot="1" x14ac:dyDescent="0.35">
      <c r="A124" s="8" t="s">
        <v>263</v>
      </c>
      <c r="B124" s="4">
        <v>45572</v>
      </c>
      <c r="C124" s="3" t="s">
        <v>234</v>
      </c>
      <c r="D124" s="3" t="s">
        <v>235</v>
      </c>
      <c r="E124" s="3" t="s">
        <v>52</v>
      </c>
      <c r="F124" s="3" t="s">
        <v>53</v>
      </c>
      <c r="G124" s="3" t="s">
        <v>19</v>
      </c>
      <c r="H124" s="3">
        <v>4</v>
      </c>
      <c r="I124" s="3">
        <v>149.99</v>
      </c>
      <c r="J124" s="3" t="s">
        <v>26</v>
      </c>
      <c r="K124" s="3" t="s">
        <v>40</v>
      </c>
      <c r="L124" s="3" t="s">
        <v>27</v>
      </c>
      <c r="M124" s="4">
        <v>45076</v>
      </c>
      <c r="N124" s="9">
        <v>599.96</v>
      </c>
      <c r="Q124" s="7"/>
      <c r="R124" s="7"/>
      <c r="S124" s="7"/>
      <c r="T124" s="7"/>
    </row>
    <row r="125" spans="1:20" ht="15" thickBot="1" x14ac:dyDescent="0.35">
      <c r="A125" s="8" t="s">
        <v>264</v>
      </c>
      <c r="B125" s="4">
        <v>45573</v>
      </c>
      <c r="C125" s="3" t="s">
        <v>211</v>
      </c>
      <c r="D125" s="3" t="s">
        <v>212</v>
      </c>
      <c r="E125" s="3" t="s">
        <v>80</v>
      </c>
      <c r="F125" s="3" t="s">
        <v>81</v>
      </c>
      <c r="G125" s="3" t="s">
        <v>19</v>
      </c>
      <c r="H125" s="3">
        <v>2</v>
      </c>
      <c r="I125" s="3">
        <v>699.99</v>
      </c>
      <c r="J125" s="3" t="s">
        <v>57</v>
      </c>
      <c r="K125" s="3" t="s">
        <v>63</v>
      </c>
      <c r="L125" s="3" t="s">
        <v>27</v>
      </c>
      <c r="M125" s="4">
        <v>45274</v>
      </c>
      <c r="N125" s="9">
        <v>1399.98</v>
      </c>
      <c r="Q125" s="7"/>
      <c r="R125" s="7"/>
      <c r="S125" s="7"/>
      <c r="T125" s="7"/>
    </row>
    <row r="126" spans="1:20" ht="15" thickBot="1" x14ac:dyDescent="0.35">
      <c r="A126" s="8" t="s">
        <v>265</v>
      </c>
      <c r="B126" s="4">
        <v>45573</v>
      </c>
      <c r="C126" s="3" t="s">
        <v>231</v>
      </c>
      <c r="D126" s="3" t="s">
        <v>232</v>
      </c>
      <c r="E126" s="3" t="s">
        <v>44</v>
      </c>
      <c r="F126" s="3" t="s">
        <v>45</v>
      </c>
      <c r="G126" s="3" t="s">
        <v>46</v>
      </c>
      <c r="H126" s="3">
        <v>3</v>
      </c>
      <c r="I126" s="3">
        <v>149.99</v>
      </c>
      <c r="J126" s="3" t="s">
        <v>26</v>
      </c>
      <c r="K126" s="3" t="s">
        <v>35</v>
      </c>
      <c r="L126" s="3" t="s">
        <v>36</v>
      </c>
      <c r="M126" s="4">
        <v>44940</v>
      </c>
      <c r="N126" s="9">
        <v>449.97</v>
      </c>
      <c r="Q126" s="7"/>
      <c r="R126" s="7"/>
      <c r="S126" s="7"/>
      <c r="T126" s="7"/>
    </row>
    <row r="127" spans="1:20" ht="15" thickBot="1" x14ac:dyDescent="0.35">
      <c r="A127" s="8" t="s">
        <v>266</v>
      </c>
      <c r="B127" s="4">
        <v>45576</v>
      </c>
      <c r="C127" s="3" t="s">
        <v>147</v>
      </c>
      <c r="D127" s="3" t="s">
        <v>148</v>
      </c>
      <c r="E127" s="3" t="s">
        <v>105</v>
      </c>
      <c r="F127" s="3" t="s">
        <v>106</v>
      </c>
      <c r="G127" s="3" t="s">
        <v>46</v>
      </c>
      <c r="H127" s="3">
        <v>3</v>
      </c>
      <c r="I127" s="3">
        <v>299.99</v>
      </c>
      <c r="J127" s="3" t="s">
        <v>26</v>
      </c>
      <c r="K127" s="3" t="s">
        <v>21</v>
      </c>
      <c r="L127" s="3" t="s">
        <v>36</v>
      </c>
      <c r="M127" s="4">
        <v>45174</v>
      </c>
      <c r="N127" s="9">
        <v>899.97</v>
      </c>
      <c r="Q127" s="7"/>
      <c r="R127" s="7"/>
      <c r="S127" s="7"/>
      <c r="T127" s="7"/>
    </row>
    <row r="128" spans="1:20" ht="15" thickBot="1" x14ac:dyDescent="0.35">
      <c r="A128" s="8" t="s">
        <v>267</v>
      </c>
      <c r="B128" s="4">
        <v>45579</v>
      </c>
      <c r="C128" s="3" t="s">
        <v>83</v>
      </c>
      <c r="D128" s="3" t="s">
        <v>84</v>
      </c>
      <c r="E128" s="3" t="s">
        <v>61</v>
      </c>
      <c r="F128" s="3" t="s">
        <v>62</v>
      </c>
      <c r="G128" s="3" t="s">
        <v>19</v>
      </c>
      <c r="H128" s="3">
        <v>3</v>
      </c>
      <c r="I128" s="3">
        <v>899.99</v>
      </c>
      <c r="J128" s="3" t="s">
        <v>34</v>
      </c>
      <c r="K128" s="3" t="s">
        <v>50</v>
      </c>
      <c r="L128" s="3" t="s">
        <v>22</v>
      </c>
      <c r="M128" s="4">
        <v>45215</v>
      </c>
      <c r="N128" s="9">
        <v>2699.97</v>
      </c>
      <c r="Q128" s="7"/>
      <c r="R128" s="7"/>
      <c r="S128" s="7"/>
      <c r="T128" s="7"/>
    </row>
    <row r="129" spans="1:20" ht="15" thickBot="1" x14ac:dyDescent="0.35">
      <c r="A129" s="8" t="s">
        <v>268</v>
      </c>
      <c r="B129" s="4">
        <v>45581</v>
      </c>
      <c r="C129" s="3" t="s">
        <v>96</v>
      </c>
      <c r="D129" s="3" t="s">
        <v>97</v>
      </c>
      <c r="E129" s="3" t="s">
        <v>80</v>
      </c>
      <c r="F129" s="3" t="s">
        <v>81</v>
      </c>
      <c r="G129" s="3" t="s">
        <v>19</v>
      </c>
      <c r="H129" s="3">
        <v>5</v>
      </c>
      <c r="I129" s="3">
        <v>699.99</v>
      </c>
      <c r="J129" s="3" t="s">
        <v>20</v>
      </c>
      <c r="K129" s="3" t="s">
        <v>63</v>
      </c>
      <c r="L129" s="3" t="s">
        <v>36</v>
      </c>
      <c r="M129" s="4">
        <v>45008</v>
      </c>
      <c r="N129" s="9">
        <v>3499.95</v>
      </c>
      <c r="Q129" s="7"/>
      <c r="R129" s="7"/>
      <c r="S129" s="7"/>
      <c r="T129" s="7"/>
    </row>
    <row r="130" spans="1:20" ht="15" thickBot="1" x14ac:dyDescent="0.35">
      <c r="A130" s="8" t="s">
        <v>269</v>
      </c>
      <c r="B130" s="4">
        <v>45581</v>
      </c>
      <c r="C130" s="3" t="s">
        <v>171</v>
      </c>
      <c r="D130" s="3" t="s">
        <v>172</v>
      </c>
      <c r="E130" s="3" t="s">
        <v>80</v>
      </c>
      <c r="F130" s="3" t="s">
        <v>81</v>
      </c>
      <c r="G130" s="3" t="s">
        <v>19</v>
      </c>
      <c r="H130" s="3">
        <v>4</v>
      </c>
      <c r="I130" s="3">
        <v>699.99</v>
      </c>
      <c r="J130" s="3" t="s">
        <v>26</v>
      </c>
      <c r="K130" s="3" t="s">
        <v>21</v>
      </c>
      <c r="L130" s="3" t="s">
        <v>22</v>
      </c>
      <c r="M130" s="4">
        <v>45385</v>
      </c>
      <c r="N130" s="9">
        <v>2799.96</v>
      </c>
      <c r="Q130" s="7"/>
      <c r="R130" s="7"/>
      <c r="S130" s="7"/>
      <c r="T130" s="7"/>
    </row>
    <row r="131" spans="1:20" ht="15" thickBot="1" x14ac:dyDescent="0.35">
      <c r="A131" s="8" t="s">
        <v>270</v>
      </c>
      <c r="B131" s="4">
        <v>45581</v>
      </c>
      <c r="C131" s="3" t="s">
        <v>150</v>
      </c>
      <c r="D131" s="3" t="s">
        <v>151</v>
      </c>
      <c r="E131" s="3" t="s">
        <v>61</v>
      </c>
      <c r="F131" s="3" t="s">
        <v>62</v>
      </c>
      <c r="G131" s="3" t="s">
        <v>19</v>
      </c>
      <c r="H131" s="3">
        <v>1</v>
      </c>
      <c r="I131" s="3">
        <v>899.99</v>
      </c>
      <c r="J131" s="3" t="s">
        <v>26</v>
      </c>
      <c r="K131" s="3" t="s">
        <v>63</v>
      </c>
      <c r="L131" s="3" t="s">
        <v>36</v>
      </c>
      <c r="M131" s="4">
        <v>45369</v>
      </c>
      <c r="N131" s="9">
        <v>899.99</v>
      </c>
      <c r="Q131" s="7"/>
      <c r="R131" s="7"/>
      <c r="S131" s="7"/>
      <c r="T131" s="7"/>
    </row>
    <row r="132" spans="1:20" ht="15" thickBot="1" x14ac:dyDescent="0.35">
      <c r="A132" s="8" t="s">
        <v>271</v>
      </c>
      <c r="B132" s="4">
        <v>45583</v>
      </c>
      <c r="C132" s="3" t="s">
        <v>226</v>
      </c>
      <c r="D132" s="3" t="s">
        <v>227</v>
      </c>
      <c r="E132" s="3" t="s">
        <v>52</v>
      </c>
      <c r="F132" s="3" t="s">
        <v>53</v>
      </c>
      <c r="G132" s="3" t="s">
        <v>19</v>
      </c>
      <c r="H132" s="3">
        <v>2</v>
      </c>
      <c r="I132" s="3">
        <v>149.99</v>
      </c>
      <c r="J132" s="3" t="s">
        <v>26</v>
      </c>
      <c r="K132" s="3" t="s">
        <v>50</v>
      </c>
      <c r="L132" s="3" t="s">
        <v>22</v>
      </c>
      <c r="M132" s="4">
        <v>44916</v>
      </c>
      <c r="N132" s="9">
        <v>299.98</v>
      </c>
      <c r="Q132" s="7"/>
      <c r="R132" s="7"/>
      <c r="S132" s="7"/>
      <c r="T132" s="7"/>
    </row>
    <row r="133" spans="1:20" ht="15" thickBot="1" x14ac:dyDescent="0.35">
      <c r="A133" s="8" t="s">
        <v>272</v>
      </c>
      <c r="B133" s="4">
        <v>45586</v>
      </c>
      <c r="C133" s="3" t="s">
        <v>226</v>
      </c>
      <c r="D133" s="3" t="s">
        <v>227</v>
      </c>
      <c r="E133" s="3" t="s">
        <v>117</v>
      </c>
      <c r="F133" s="3" t="s">
        <v>118</v>
      </c>
      <c r="G133" s="3" t="s">
        <v>19</v>
      </c>
      <c r="H133" s="3">
        <v>3</v>
      </c>
      <c r="I133" s="3">
        <v>89.99</v>
      </c>
      <c r="J133" s="3" t="s">
        <v>34</v>
      </c>
      <c r="K133" s="3" t="s">
        <v>21</v>
      </c>
      <c r="L133" s="3" t="s">
        <v>22</v>
      </c>
      <c r="M133" s="4">
        <v>44551</v>
      </c>
      <c r="N133" s="9">
        <v>269.97000000000003</v>
      </c>
      <c r="Q133" s="7"/>
      <c r="R133" s="7"/>
      <c r="S133" s="7"/>
      <c r="T133" s="7"/>
    </row>
    <row r="134" spans="1:20" ht="15" thickBot="1" x14ac:dyDescent="0.35">
      <c r="A134" s="8" t="s">
        <v>273</v>
      </c>
      <c r="B134" s="4">
        <v>45588</v>
      </c>
      <c r="C134" s="3" t="s">
        <v>38</v>
      </c>
      <c r="D134" s="3" t="s">
        <v>39</v>
      </c>
      <c r="E134" s="3" t="s">
        <v>52</v>
      </c>
      <c r="F134" s="3" t="s">
        <v>53</v>
      </c>
      <c r="G134" s="3" t="s">
        <v>19</v>
      </c>
      <c r="H134" s="3">
        <v>2</v>
      </c>
      <c r="I134" s="3">
        <v>149.99</v>
      </c>
      <c r="J134" s="3" t="s">
        <v>34</v>
      </c>
      <c r="K134" s="3" t="s">
        <v>21</v>
      </c>
      <c r="L134" s="3" t="s">
        <v>22</v>
      </c>
      <c r="M134" s="4">
        <v>44473</v>
      </c>
      <c r="N134" s="9">
        <v>299.98</v>
      </c>
      <c r="Q134" s="7"/>
      <c r="R134" s="7"/>
      <c r="S134" s="7"/>
      <c r="T134" s="7"/>
    </row>
    <row r="135" spans="1:20" ht="15" thickBot="1" x14ac:dyDescent="0.35">
      <c r="A135" s="8" t="s">
        <v>274</v>
      </c>
      <c r="B135" s="4">
        <v>45588</v>
      </c>
      <c r="C135" s="3" t="s">
        <v>154</v>
      </c>
      <c r="D135" s="3" t="s">
        <v>155</v>
      </c>
      <c r="E135" s="3" t="s">
        <v>80</v>
      </c>
      <c r="F135" s="3" t="s">
        <v>81</v>
      </c>
      <c r="G135" s="3" t="s">
        <v>19</v>
      </c>
      <c r="H135" s="3">
        <v>2</v>
      </c>
      <c r="I135" s="3">
        <v>699.99</v>
      </c>
      <c r="J135" s="3" t="s">
        <v>20</v>
      </c>
      <c r="K135" s="3" t="s">
        <v>21</v>
      </c>
      <c r="L135" s="3" t="s">
        <v>22</v>
      </c>
      <c r="M135" s="4">
        <v>44992</v>
      </c>
      <c r="N135" s="9">
        <v>1399.98</v>
      </c>
      <c r="Q135" s="7"/>
      <c r="R135" s="7"/>
      <c r="S135" s="7"/>
      <c r="T135" s="7"/>
    </row>
    <row r="136" spans="1:20" ht="15" thickBot="1" x14ac:dyDescent="0.35">
      <c r="A136" s="8" t="s">
        <v>275</v>
      </c>
      <c r="B136" s="4">
        <v>45589</v>
      </c>
      <c r="C136" s="3" t="s">
        <v>158</v>
      </c>
      <c r="D136" s="3" t="s">
        <v>159</v>
      </c>
      <c r="E136" s="3" t="s">
        <v>80</v>
      </c>
      <c r="F136" s="3" t="s">
        <v>81</v>
      </c>
      <c r="G136" s="3" t="s">
        <v>19</v>
      </c>
      <c r="H136" s="3">
        <v>5</v>
      </c>
      <c r="I136" s="3">
        <v>699.99</v>
      </c>
      <c r="J136" s="3" t="s">
        <v>20</v>
      </c>
      <c r="K136" s="3" t="s">
        <v>40</v>
      </c>
      <c r="L136" s="3" t="s">
        <v>27</v>
      </c>
      <c r="M136" s="4">
        <v>44635</v>
      </c>
      <c r="N136" s="9">
        <v>3499.95</v>
      </c>
      <c r="Q136" s="7"/>
      <c r="R136" s="7"/>
      <c r="S136" s="7"/>
      <c r="T136" s="7"/>
    </row>
    <row r="137" spans="1:20" ht="15" thickBot="1" x14ac:dyDescent="0.35">
      <c r="A137" s="8" t="s">
        <v>276</v>
      </c>
      <c r="B137" s="4">
        <v>45592</v>
      </c>
      <c r="C137" s="3" t="s">
        <v>171</v>
      </c>
      <c r="D137" s="3" t="s">
        <v>172</v>
      </c>
      <c r="E137" s="3" t="s">
        <v>117</v>
      </c>
      <c r="F137" s="3" t="s">
        <v>118</v>
      </c>
      <c r="G137" s="3" t="s">
        <v>19</v>
      </c>
      <c r="H137" s="3">
        <v>3</v>
      </c>
      <c r="I137" s="3">
        <v>89.99</v>
      </c>
      <c r="J137" s="3" t="s">
        <v>26</v>
      </c>
      <c r="K137" s="3" t="s">
        <v>40</v>
      </c>
      <c r="L137" s="3" t="s">
        <v>36</v>
      </c>
      <c r="M137" s="4">
        <v>44615</v>
      </c>
      <c r="N137" s="9">
        <v>269.97000000000003</v>
      </c>
      <c r="Q137" s="7"/>
      <c r="R137" s="7"/>
      <c r="S137" s="7"/>
      <c r="T137" s="7"/>
    </row>
    <row r="138" spans="1:20" ht="15" thickBot="1" x14ac:dyDescent="0.35">
      <c r="A138" s="8" t="s">
        <v>277</v>
      </c>
      <c r="B138" s="4">
        <v>45597</v>
      </c>
      <c r="C138" s="3" t="s">
        <v>15</v>
      </c>
      <c r="D138" s="3" t="s">
        <v>16</v>
      </c>
      <c r="E138" s="3" t="s">
        <v>17</v>
      </c>
      <c r="F138" s="3" t="s">
        <v>18</v>
      </c>
      <c r="G138" s="3" t="s">
        <v>19</v>
      </c>
      <c r="H138" s="3">
        <v>5</v>
      </c>
      <c r="I138" s="3">
        <v>249.99</v>
      </c>
      <c r="J138" s="3" t="s">
        <v>26</v>
      </c>
      <c r="K138" s="3" t="s">
        <v>35</v>
      </c>
      <c r="L138" s="3" t="s">
        <v>36</v>
      </c>
      <c r="M138" s="4">
        <v>44881</v>
      </c>
      <c r="N138" s="9">
        <v>1249.95</v>
      </c>
      <c r="Q138" s="7"/>
      <c r="R138" s="7"/>
      <c r="S138" s="7"/>
      <c r="T138" s="7"/>
    </row>
    <row r="139" spans="1:20" ht="15" thickBot="1" x14ac:dyDescent="0.35">
      <c r="A139" s="8" t="s">
        <v>278</v>
      </c>
      <c r="B139" s="4">
        <v>45600</v>
      </c>
      <c r="C139" s="3" t="s">
        <v>65</v>
      </c>
      <c r="D139" s="3" t="s">
        <v>66</v>
      </c>
      <c r="E139" s="3" t="s">
        <v>105</v>
      </c>
      <c r="F139" s="3" t="s">
        <v>106</v>
      </c>
      <c r="G139" s="3" t="s">
        <v>46</v>
      </c>
      <c r="H139" s="3">
        <v>3</v>
      </c>
      <c r="I139" s="3">
        <v>299.99</v>
      </c>
      <c r="J139" s="3" t="s">
        <v>26</v>
      </c>
      <c r="K139" s="3" t="s">
        <v>35</v>
      </c>
      <c r="L139" s="3" t="s">
        <v>36</v>
      </c>
      <c r="M139" s="4">
        <v>44502</v>
      </c>
      <c r="N139" s="9">
        <v>899.97</v>
      </c>
      <c r="Q139" s="7"/>
      <c r="R139" s="7"/>
      <c r="S139" s="7"/>
      <c r="T139" s="7"/>
    </row>
    <row r="140" spans="1:20" ht="15" thickBot="1" x14ac:dyDescent="0.35">
      <c r="A140" s="8" t="s">
        <v>279</v>
      </c>
      <c r="B140" s="4">
        <v>45603</v>
      </c>
      <c r="C140" s="3" t="s">
        <v>99</v>
      </c>
      <c r="D140" s="3" t="s">
        <v>100</v>
      </c>
      <c r="E140" s="3" t="s">
        <v>117</v>
      </c>
      <c r="F140" s="3" t="s">
        <v>118</v>
      </c>
      <c r="G140" s="3" t="s">
        <v>19</v>
      </c>
      <c r="H140" s="3">
        <v>3</v>
      </c>
      <c r="I140" s="3">
        <v>89.99</v>
      </c>
      <c r="J140" s="3" t="s">
        <v>26</v>
      </c>
      <c r="K140" s="3" t="s">
        <v>40</v>
      </c>
      <c r="L140" s="3" t="s">
        <v>27</v>
      </c>
      <c r="M140" s="4">
        <v>44420</v>
      </c>
      <c r="N140" s="9">
        <v>269.97000000000003</v>
      </c>
      <c r="Q140" s="7"/>
      <c r="R140" s="7"/>
      <c r="S140" s="7"/>
      <c r="T140" s="7"/>
    </row>
    <row r="141" spans="1:20" ht="15" thickBot="1" x14ac:dyDescent="0.35">
      <c r="A141" s="8" t="s">
        <v>280</v>
      </c>
      <c r="B141" s="4">
        <v>45604</v>
      </c>
      <c r="C141" s="3" t="s">
        <v>89</v>
      </c>
      <c r="D141" s="3" t="s">
        <v>90</v>
      </c>
      <c r="E141" s="3" t="s">
        <v>44</v>
      </c>
      <c r="F141" s="3" t="s">
        <v>45</v>
      </c>
      <c r="G141" s="3" t="s">
        <v>46</v>
      </c>
      <c r="H141" s="3">
        <v>2</v>
      </c>
      <c r="I141" s="3">
        <v>149.99</v>
      </c>
      <c r="J141" s="3" t="s">
        <v>26</v>
      </c>
      <c r="K141" s="3" t="s">
        <v>50</v>
      </c>
      <c r="L141" s="3" t="s">
        <v>27</v>
      </c>
      <c r="M141" s="4">
        <v>44848</v>
      </c>
      <c r="N141" s="9">
        <v>299.98</v>
      </c>
      <c r="Q141" s="7"/>
      <c r="R141" s="7"/>
      <c r="S141" s="7"/>
      <c r="T141" s="7"/>
    </row>
    <row r="142" spans="1:20" ht="15" thickBot="1" x14ac:dyDescent="0.35">
      <c r="A142" s="8" t="s">
        <v>281</v>
      </c>
      <c r="B142" s="4">
        <v>45605</v>
      </c>
      <c r="C142" s="3" t="s">
        <v>185</v>
      </c>
      <c r="D142" s="3" t="s">
        <v>186</v>
      </c>
      <c r="E142" s="3" t="s">
        <v>17</v>
      </c>
      <c r="F142" s="3" t="s">
        <v>18</v>
      </c>
      <c r="G142" s="3" t="s">
        <v>19</v>
      </c>
      <c r="H142" s="3">
        <v>1</v>
      </c>
      <c r="I142" s="3">
        <v>249.99</v>
      </c>
      <c r="J142" s="3" t="s">
        <v>26</v>
      </c>
      <c r="K142" s="3" t="s">
        <v>40</v>
      </c>
      <c r="L142" s="3" t="s">
        <v>27</v>
      </c>
      <c r="M142" s="4">
        <v>44828</v>
      </c>
      <c r="N142" s="9">
        <v>249.99</v>
      </c>
      <c r="Q142" s="7"/>
      <c r="R142" s="7"/>
      <c r="S142" s="7"/>
      <c r="T142" s="7"/>
    </row>
    <row r="143" spans="1:20" ht="15" thickBot="1" x14ac:dyDescent="0.35">
      <c r="A143" s="8" t="s">
        <v>282</v>
      </c>
      <c r="B143" s="4">
        <v>45607</v>
      </c>
      <c r="C143" s="3" t="s">
        <v>72</v>
      </c>
      <c r="D143" s="3" t="s">
        <v>73</v>
      </c>
      <c r="E143" s="3" t="s">
        <v>52</v>
      </c>
      <c r="F143" s="3" t="s">
        <v>53</v>
      </c>
      <c r="G143" s="3" t="s">
        <v>19</v>
      </c>
      <c r="H143" s="3">
        <v>3</v>
      </c>
      <c r="I143" s="3">
        <v>149.99</v>
      </c>
      <c r="J143" s="3" t="s">
        <v>20</v>
      </c>
      <c r="K143" s="3" t="s">
        <v>40</v>
      </c>
      <c r="L143" s="3" t="s">
        <v>22</v>
      </c>
      <c r="M143" s="4">
        <v>44769</v>
      </c>
      <c r="N143" s="9">
        <v>449.97</v>
      </c>
      <c r="Q143" s="7"/>
      <c r="R143" s="7"/>
      <c r="S143" s="7"/>
      <c r="T143" s="7"/>
    </row>
    <row r="144" spans="1:20" ht="15" thickBot="1" x14ac:dyDescent="0.35">
      <c r="A144" s="8" t="s">
        <v>283</v>
      </c>
      <c r="B144" s="4">
        <v>45607</v>
      </c>
      <c r="C144" s="3" t="s">
        <v>15</v>
      </c>
      <c r="D144" s="3" t="s">
        <v>16</v>
      </c>
      <c r="E144" s="3" t="s">
        <v>31</v>
      </c>
      <c r="F144" s="3" t="s">
        <v>32</v>
      </c>
      <c r="G144" s="3" t="s">
        <v>33</v>
      </c>
      <c r="H144" s="3">
        <v>5</v>
      </c>
      <c r="I144" s="3">
        <v>59.99</v>
      </c>
      <c r="J144" s="3" t="s">
        <v>34</v>
      </c>
      <c r="K144" s="3" t="s">
        <v>50</v>
      </c>
      <c r="L144" s="3" t="s">
        <v>27</v>
      </c>
      <c r="M144" s="4">
        <v>44694</v>
      </c>
      <c r="N144" s="9">
        <v>299.95</v>
      </c>
      <c r="Q144" s="7"/>
      <c r="R144" s="7"/>
      <c r="S144" s="7"/>
      <c r="T144" s="7"/>
    </row>
    <row r="145" spans="1:20" ht="15" thickBot="1" x14ac:dyDescent="0.35">
      <c r="A145" s="8" t="s">
        <v>284</v>
      </c>
      <c r="B145" s="4">
        <v>45607</v>
      </c>
      <c r="C145" s="3" t="s">
        <v>99</v>
      </c>
      <c r="D145" s="3" t="s">
        <v>100</v>
      </c>
      <c r="E145" s="3" t="s">
        <v>17</v>
      </c>
      <c r="F145" s="3" t="s">
        <v>18</v>
      </c>
      <c r="G145" s="3" t="s">
        <v>19</v>
      </c>
      <c r="H145" s="3">
        <v>4</v>
      </c>
      <c r="I145" s="3">
        <v>249.99</v>
      </c>
      <c r="J145" s="3" t="s">
        <v>26</v>
      </c>
      <c r="K145" s="3" t="s">
        <v>50</v>
      </c>
      <c r="L145" s="3" t="s">
        <v>36</v>
      </c>
      <c r="M145" s="4">
        <v>44659</v>
      </c>
      <c r="N145" s="9">
        <v>999.96</v>
      </c>
      <c r="Q145" s="7"/>
      <c r="R145" s="7"/>
      <c r="S145" s="7"/>
      <c r="T145" s="7"/>
    </row>
    <row r="146" spans="1:20" ht="15" thickBot="1" x14ac:dyDescent="0.35">
      <c r="A146" s="8" t="s">
        <v>285</v>
      </c>
      <c r="B146" s="4">
        <v>45608</v>
      </c>
      <c r="C146" s="3" t="s">
        <v>154</v>
      </c>
      <c r="D146" s="3" t="s">
        <v>155</v>
      </c>
      <c r="E146" s="3" t="s">
        <v>44</v>
      </c>
      <c r="F146" s="3" t="s">
        <v>45</v>
      </c>
      <c r="G146" s="3" t="s">
        <v>46</v>
      </c>
      <c r="H146" s="3">
        <v>5</v>
      </c>
      <c r="I146" s="3">
        <v>149.99</v>
      </c>
      <c r="J146" s="3" t="s">
        <v>34</v>
      </c>
      <c r="K146" s="3" t="s">
        <v>21</v>
      </c>
      <c r="L146" s="3" t="s">
        <v>22</v>
      </c>
      <c r="M146" s="4">
        <v>44901</v>
      </c>
      <c r="N146" s="9">
        <v>749.95</v>
      </c>
      <c r="Q146" s="7"/>
      <c r="R146" s="7"/>
      <c r="S146" s="7"/>
      <c r="T146" s="7"/>
    </row>
    <row r="147" spans="1:20" ht="15" thickBot="1" x14ac:dyDescent="0.35">
      <c r="A147" s="8" t="s">
        <v>286</v>
      </c>
      <c r="B147" s="4">
        <v>45608</v>
      </c>
      <c r="C147" s="3" t="s">
        <v>83</v>
      </c>
      <c r="D147" s="3" t="s">
        <v>84</v>
      </c>
      <c r="E147" s="3" t="s">
        <v>31</v>
      </c>
      <c r="F147" s="3" t="s">
        <v>32</v>
      </c>
      <c r="G147" s="3" t="s">
        <v>33</v>
      </c>
      <c r="H147" s="3">
        <v>3</v>
      </c>
      <c r="I147" s="3">
        <v>59.99</v>
      </c>
      <c r="J147" s="3" t="s">
        <v>57</v>
      </c>
      <c r="K147" s="3" t="s">
        <v>35</v>
      </c>
      <c r="L147" s="3" t="s">
        <v>36</v>
      </c>
      <c r="M147" s="4">
        <v>45260</v>
      </c>
      <c r="N147" s="9">
        <v>179.97</v>
      </c>
      <c r="Q147" s="7"/>
      <c r="R147" s="7"/>
      <c r="S147" s="7"/>
      <c r="T147" s="7"/>
    </row>
    <row r="148" spans="1:20" ht="15" thickBot="1" x14ac:dyDescent="0.35">
      <c r="A148" s="8" t="s">
        <v>287</v>
      </c>
      <c r="B148" s="4">
        <v>45613</v>
      </c>
      <c r="C148" s="3" t="s">
        <v>234</v>
      </c>
      <c r="D148" s="3" t="s">
        <v>235</v>
      </c>
      <c r="E148" s="3" t="s">
        <v>44</v>
      </c>
      <c r="F148" s="3" t="s">
        <v>45</v>
      </c>
      <c r="G148" s="3" t="s">
        <v>46</v>
      </c>
      <c r="H148" s="3">
        <v>5</v>
      </c>
      <c r="I148" s="3">
        <v>149.99</v>
      </c>
      <c r="J148" s="3" t="s">
        <v>20</v>
      </c>
      <c r="K148" s="3" t="s">
        <v>40</v>
      </c>
      <c r="L148" s="3" t="s">
        <v>22</v>
      </c>
      <c r="M148" s="4">
        <v>44869</v>
      </c>
      <c r="N148" s="9">
        <v>749.95</v>
      </c>
      <c r="Q148" s="7"/>
      <c r="R148" s="7"/>
      <c r="S148" s="7"/>
      <c r="T148" s="7"/>
    </row>
    <row r="149" spans="1:20" ht="15" thickBot="1" x14ac:dyDescent="0.35">
      <c r="A149" s="8" t="s">
        <v>288</v>
      </c>
      <c r="B149" s="4">
        <v>45613</v>
      </c>
      <c r="C149" s="3" t="s">
        <v>86</v>
      </c>
      <c r="D149" s="3" t="s">
        <v>87</v>
      </c>
      <c r="E149" s="3" t="s">
        <v>80</v>
      </c>
      <c r="F149" s="3" t="s">
        <v>81</v>
      </c>
      <c r="G149" s="3" t="s">
        <v>19</v>
      </c>
      <c r="H149" s="3">
        <v>2</v>
      </c>
      <c r="I149" s="3">
        <v>699.99</v>
      </c>
      <c r="J149" s="3" t="s">
        <v>34</v>
      </c>
      <c r="K149" s="3" t="s">
        <v>50</v>
      </c>
      <c r="L149" s="3" t="s">
        <v>36</v>
      </c>
      <c r="M149" s="4">
        <v>44770</v>
      </c>
      <c r="N149" s="9">
        <v>1399.98</v>
      </c>
      <c r="Q149" s="7"/>
      <c r="R149" s="7"/>
      <c r="S149" s="7"/>
      <c r="T149" s="7"/>
    </row>
    <row r="150" spans="1:20" ht="15" thickBot="1" x14ac:dyDescent="0.35">
      <c r="A150" s="8" t="s">
        <v>289</v>
      </c>
      <c r="B150" s="4">
        <v>45617</v>
      </c>
      <c r="C150" s="3" t="s">
        <v>123</v>
      </c>
      <c r="D150" s="3" t="s">
        <v>124</v>
      </c>
      <c r="E150" s="3" t="s">
        <v>126</v>
      </c>
      <c r="F150" s="3" t="s">
        <v>127</v>
      </c>
      <c r="G150" s="3" t="s">
        <v>46</v>
      </c>
      <c r="H150" s="3">
        <v>4</v>
      </c>
      <c r="I150" s="3">
        <v>199.99</v>
      </c>
      <c r="J150" s="3" t="s">
        <v>57</v>
      </c>
      <c r="K150" s="3" t="s">
        <v>21</v>
      </c>
      <c r="L150" s="3" t="s">
        <v>27</v>
      </c>
      <c r="M150" s="4">
        <v>44427</v>
      </c>
      <c r="N150" s="9">
        <v>799.96</v>
      </c>
      <c r="Q150" s="7"/>
      <c r="R150" s="7"/>
      <c r="S150" s="7"/>
      <c r="T150" s="7"/>
    </row>
    <row r="151" spans="1:20" ht="15" thickBot="1" x14ac:dyDescent="0.35">
      <c r="A151" s="8" t="s">
        <v>290</v>
      </c>
      <c r="B151" s="4">
        <v>45619</v>
      </c>
      <c r="C151" s="3" t="s">
        <v>192</v>
      </c>
      <c r="D151" s="3" t="s">
        <v>193</v>
      </c>
      <c r="E151" s="3" t="s">
        <v>31</v>
      </c>
      <c r="F151" s="3" t="s">
        <v>32</v>
      </c>
      <c r="G151" s="3" t="s">
        <v>33</v>
      </c>
      <c r="H151" s="3">
        <v>1</v>
      </c>
      <c r="I151" s="3">
        <v>59.99</v>
      </c>
      <c r="J151" s="3" t="s">
        <v>57</v>
      </c>
      <c r="K151" s="3" t="s">
        <v>50</v>
      </c>
      <c r="L151" s="3" t="s">
        <v>36</v>
      </c>
      <c r="M151" s="4">
        <v>44560</v>
      </c>
      <c r="N151" s="9">
        <v>59.99</v>
      </c>
      <c r="Q151" s="7"/>
      <c r="R151" s="7"/>
      <c r="S151" s="7"/>
      <c r="T151" s="7"/>
    </row>
    <row r="152" spans="1:20" ht="15" thickBot="1" x14ac:dyDescent="0.35">
      <c r="A152" s="8" t="s">
        <v>291</v>
      </c>
      <c r="B152" s="4">
        <v>45619</v>
      </c>
      <c r="C152" s="3" t="s">
        <v>154</v>
      </c>
      <c r="D152" s="3" t="s">
        <v>155</v>
      </c>
      <c r="E152" s="3" t="s">
        <v>80</v>
      </c>
      <c r="F152" s="3" t="s">
        <v>81</v>
      </c>
      <c r="G152" s="3" t="s">
        <v>19</v>
      </c>
      <c r="H152" s="3">
        <v>3</v>
      </c>
      <c r="I152" s="3">
        <v>699.99</v>
      </c>
      <c r="J152" s="3" t="s">
        <v>34</v>
      </c>
      <c r="K152" s="3" t="s">
        <v>50</v>
      </c>
      <c r="L152" s="3" t="s">
        <v>36</v>
      </c>
      <c r="M152" s="4">
        <v>44583</v>
      </c>
      <c r="N152" s="9">
        <v>2099.9699999999998</v>
      </c>
      <c r="Q152" s="7"/>
      <c r="R152" s="7"/>
      <c r="S152" s="7"/>
      <c r="T152" s="7"/>
    </row>
    <row r="153" spans="1:20" ht="15" thickBot="1" x14ac:dyDescent="0.35">
      <c r="A153" s="8" t="s">
        <v>292</v>
      </c>
      <c r="B153" s="4">
        <v>45622</v>
      </c>
      <c r="C153" s="3" t="s">
        <v>293</v>
      </c>
      <c r="D153" s="3" t="s">
        <v>294</v>
      </c>
      <c r="E153" s="3" t="s">
        <v>17</v>
      </c>
      <c r="F153" s="3" t="s">
        <v>18</v>
      </c>
      <c r="G153" s="3" t="s">
        <v>19</v>
      </c>
      <c r="H153" s="3">
        <v>5</v>
      </c>
      <c r="I153" s="3">
        <v>249.99</v>
      </c>
      <c r="J153" s="3" t="s">
        <v>26</v>
      </c>
      <c r="K153" s="3" t="s">
        <v>40</v>
      </c>
      <c r="L153" s="3" t="s">
        <v>22</v>
      </c>
      <c r="M153" s="4">
        <v>44873</v>
      </c>
      <c r="N153" s="9">
        <v>1249.95</v>
      </c>
      <c r="Q153" s="7"/>
      <c r="R153" s="7"/>
      <c r="S153" s="7"/>
      <c r="T153" s="7"/>
    </row>
    <row r="154" spans="1:20" ht="15" thickBot="1" x14ac:dyDescent="0.35">
      <c r="A154" s="8" t="s">
        <v>295</v>
      </c>
      <c r="B154" s="4">
        <v>45623</v>
      </c>
      <c r="C154" s="3" t="s">
        <v>112</v>
      </c>
      <c r="D154" s="3" t="s">
        <v>113</v>
      </c>
      <c r="E154" s="3" t="s">
        <v>44</v>
      </c>
      <c r="F154" s="3" t="s">
        <v>45</v>
      </c>
      <c r="G154" s="3" t="s">
        <v>46</v>
      </c>
      <c r="H154" s="3">
        <v>2</v>
      </c>
      <c r="I154" s="3">
        <v>149.99</v>
      </c>
      <c r="J154" s="3" t="s">
        <v>20</v>
      </c>
      <c r="K154" s="3" t="s">
        <v>35</v>
      </c>
      <c r="L154" s="3" t="s">
        <v>36</v>
      </c>
      <c r="M154" s="4">
        <v>45101</v>
      </c>
      <c r="N154" s="9">
        <v>299.98</v>
      </c>
      <c r="Q154" s="7"/>
      <c r="R154" s="7"/>
      <c r="S154" s="7"/>
      <c r="T154" s="7"/>
    </row>
    <row r="155" spans="1:20" ht="15" thickBot="1" x14ac:dyDescent="0.35">
      <c r="A155" s="8" t="s">
        <v>296</v>
      </c>
      <c r="B155" s="4">
        <v>45627</v>
      </c>
      <c r="C155" s="3" t="s">
        <v>29</v>
      </c>
      <c r="D155" s="3" t="s">
        <v>30</v>
      </c>
      <c r="E155" s="3" t="s">
        <v>105</v>
      </c>
      <c r="F155" s="3" t="s">
        <v>106</v>
      </c>
      <c r="G155" s="3" t="s">
        <v>46</v>
      </c>
      <c r="H155" s="3">
        <v>3</v>
      </c>
      <c r="I155" s="3">
        <v>299.99</v>
      </c>
      <c r="J155" s="3" t="s">
        <v>20</v>
      </c>
      <c r="K155" s="3" t="s">
        <v>35</v>
      </c>
      <c r="L155" s="3" t="s">
        <v>27</v>
      </c>
      <c r="M155" s="4">
        <v>44659</v>
      </c>
      <c r="N155" s="9">
        <v>899.97</v>
      </c>
      <c r="Q155" s="7"/>
      <c r="R155" s="7"/>
      <c r="S155" s="7"/>
      <c r="T155" s="7"/>
    </row>
    <row r="156" spans="1:20" ht="15" thickBot="1" x14ac:dyDescent="0.35">
      <c r="A156" s="8" t="s">
        <v>297</v>
      </c>
      <c r="B156" s="4">
        <v>45627</v>
      </c>
      <c r="C156" s="3" t="s">
        <v>55</v>
      </c>
      <c r="D156" s="3" t="s">
        <v>56</v>
      </c>
      <c r="E156" s="3" t="s">
        <v>17</v>
      </c>
      <c r="F156" s="3" t="s">
        <v>18</v>
      </c>
      <c r="G156" s="3" t="s">
        <v>19</v>
      </c>
      <c r="H156" s="3">
        <v>5</v>
      </c>
      <c r="I156" s="3">
        <v>249.99</v>
      </c>
      <c r="J156" s="3" t="s">
        <v>20</v>
      </c>
      <c r="K156" s="3" t="s">
        <v>21</v>
      </c>
      <c r="L156" s="3" t="s">
        <v>27</v>
      </c>
      <c r="M156" s="4">
        <v>44485</v>
      </c>
      <c r="N156" s="9">
        <v>1249.95</v>
      </c>
      <c r="Q156" s="7"/>
      <c r="R156" s="7"/>
      <c r="S156" s="7"/>
      <c r="T156" s="7"/>
    </row>
    <row r="157" spans="1:20" ht="15" thickBot="1" x14ac:dyDescent="0.35">
      <c r="A157" s="8" t="s">
        <v>298</v>
      </c>
      <c r="B157" s="4">
        <v>45627</v>
      </c>
      <c r="C157" s="3" t="s">
        <v>24</v>
      </c>
      <c r="D157" s="3" t="s">
        <v>25</v>
      </c>
      <c r="E157" s="3" t="s">
        <v>52</v>
      </c>
      <c r="F157" s="3" t="s">
        <v>53</v>
      </c>
      <c r="G157" s="3" t="s">
        <v>19</v>
      </c>
      <c r="H157" s="3">
        <v>2</v>
      </c>
      <c r="I157" s="3">
        <v>149.99</v>
      </c>
      <c r="J157" s="3" t="s">
        <v>20</v>
      </c>
      <c r="K157" s="3" t="s">
        <v>35</v>
      </c>
      <c r="L157" s="3" t="s">
        <v>27</v>
      </c>
      <c r="M157" s="4">
        <v>44475</v>
      </c>
      <c r="N157" s="9">
        <v>299.98</v>
      </c>
      <c r="Q157" s="7"/>
      <c r="R157" s="7"/>
      <c r="S157" s="7"/>
      <c r="T157" s="7"/>
    </row>
    <row r="158" spans="1:20" ht="15" thickBot="1" x14ac:dyDescent="0.35">
      <c r="A158" s="8" t="s">
        <v>299</v>
      </c>
      <c r="B158" s="4">
        <v>45627</v>
      </c>
      <c r="C158" s="3" t="s">
        <v>86</v>
      </c>
      <c r="D158" s="3" t="s">
        <v>87</v>
      </c>
      <c r="E158" s="3" t="s">
        <v>80</v>
      </c>
      <c r="F158" s="3" t="s">
        <v>81</v>
      </c>
      <c r="G158" s="3" t="s">
        <v>19</v>
      </c>
      <c r="H158" s="3">
        <v>5</v>
      </c>
      <c r="I158" s="3">
        <v>699.99</v>
      </c>
      <c r="J158" s="3" t="s">
        <v>57</v>
      </c>
      <c r="K158" s="3" t="s">
        <v>50</v>
      </c>
      <c r="L158" s="3" t="s">
        <v>36</v>
      </c>
      <c r="M158" s="4">
        <v>44944</v>
      </c>
      <c r="N158" s="9">
        <v>3499.95</v>
      </c>
      <c r="Q158" s="7"/>
      <c r="R158" s="7"/>
      <c r="S158" s="7"/>
      <c r="T158" s="7"/>
    </row>
    <row r="159" spans="1:20" ht="15" thickBot="1" x14ac:dyDescent="0.35">
      <c r="A159" s="8" t="s">
        <v>300</v>
      </c>
      <c r="B159" s="4">
        <v>45629</v>
      </c>
      <c r="C159" s="3" t="s">
        <v>252</v>
      </c>
      <c r="D159" s="3" t="s">
        <v>253</v>
      </c>
      <c r="E159" s="3" t="s">
        <v>17</v>
      </c>
      <c r="F159" s="3" t="s">
        <v>18</v>
      </c>
      <c r="G159" s="3" t="s">
        <v>19</v>
      </c>
      <c r="H159" s="3">
        <v>4</v>
      </c>
      <c r="I159" s="3">
        <v>249.99</v>
      </c>
      <c r="J159" s="3" t="s">
        <v>34</v>
      </c>
      <c r="K159" s="3" t="s">
        <v>63</v>
      </c>
      <c r="L159" s="3" t="s">
        <v>27</v>
      </c>
      <c r="M159" s="4">
        <v>45098</v>
      </c>
      <c r="N159" s="9">
        <v>999.96</v>
      </c>
      <c r="Q159" s="7"/>
      <c r="R159" s="7"/>
      <c r="S159" s="7"/>
      <c r="T159" s="7"/>
    </row>
    <row r="160" spans="1:20" ht="15" thickBot="1" x14ac:dyDescent="0.35">
      <c r="A160" s="8" t="s">
        <v>301</v>
      </c>
      <c r="B160" s="4">
        <v>45630</v>
      </c>
      <c r="C160" s="3" t="s">
        <v>48</v>
      </c>
      <c r="D160" s="3" t="s">
        <v>49</v>
      </c>
      <c r="E160" s="3" t="s">
        <v>80</v>
      </c>
      <c r="F160" s="3" t="s">
        <v>81</v>
      </c>
      <c r="G160" s="3" t="s">
        <v>19</v>
      </c>
      <c r="H160" s="3">
        <v>4</v>
      </c>
      <c r="I160" s="3">
        <v>699.99</v>
      </c>
      <c r="J160" s="3" t="s">
        <v>26</v>
      </c>
      <c r="K160" s="3" t="s">
        <v>40</v>
      </c>
      <c r="L160" s="3" t="s">
        <v>27</v>
      </c>
      <c r="M160" s="4">
        <v>44703</v>
      </c>
      <c r="N160" s="9">
        <v>2799.96</v>
      </c>
      <c r="Q160" s="7"/>
      <c r="R160" s="7"/>
      <c r="S160" s="7"/>
      <c r="T160" s="7"/>
    </row>
    <row r="161" spans="1:20" ht="15" thickBot="1" x14ac:dyDescent="0.35">
      <c r="A161" s="8" t="s">
        <v>302</v>
      </c>
      <c r="B161" s="4">
        <v>45635</v>
      </c>
      <c r="C161" s="3" t="s">
        <v>108</v>
      </c>
      <c r="D161" s="3" t="s">
        <v>109</v>
      </c>
      <c r="E161" s="3" t="s">
        <v>17</v>
      </c>
      <c r="F161" s="3" t="s">
        <v>18</v>
      </c>
      <c r="G161" s="3" t="s">
        <v>19</v>
      </c>
      <c r="H161" s="3">
        <v>2</v>
      </c>
      <c r="I161" s="3">
        <v>249.99</v>
      </c>
      <c r="J161" s="3" t="s">
        <v>26</v>
      </c>
      <c r="K161" s="3" t="s">
        <v>21</v>
      </c>
      <c r="L161" s="3" t="s">
        <v>27</v>
      </c>
      <c r="M161" s="4">
        <v>44396</v>
      </c>
      <c r="N161" s="9">
        <v>499.98</v>
      </c>
      <c r="Q161" s="7"/>
      <c r="R161" s="7"/>
      <c r="S161" s="7"/>
      <c r="T161" s="7"/>
    </row>
    <row r="162" spans="1:20" ht="15" thickBot="1" x14ac:dyDescent="0.35">
      <c r="A162" s="8" t="s">
        <v>303</v>
      </c>
      <c r="B162" s="4">
        <v>45635</v>
      </c>
      <c r="C162" s="3" t="s">
        <v>304</v>
      </c>
      <c r="D162" s="3" t="s">
        <v>305</v>
      </c>
      <c r="E162" s="3" t="s">
        <v>31</v>
      </c>
      <c r="F162" s="3" t="s">
        <v>32</v>
      </c>
      <c r="G162" s="3" t="s">
        <v>33</v>
      </c>
      <c r="H162" s="3">
        <v>3</v>
      </c>
      <c r="I162" s="3">
        <v>59.99</v>
      </c>
      <c r="J162" s="3" t="s">
        <v>20</v>
      </c>
      <c r="K162" s="3" t="s">
        <v>21</v>
      </c>
      <c r="L162" s="3" t="s">
        <v>27</v>
      </c>
      <c r="M162" s="4">
        <v>45052</v>
      </c>
      <c r="N162" s="9">
        <v>179.97</v>
      </c>
      <c r="Q162" s="7"/>
      <c r="R162" s="7"/>
      <c r="S162" s="7"/>
      <c r="T162" s="7"/>
    </row>
    <row r="163" spans="1:20" ht="15" thickBot="1" x14ac:dyDescent="0.35">
      <c r="A163" s="8" t="s">
        <v>306</v>
      </c>
      <c r="B163" s="4">
        <v>45635</v>
      </c>
      <c r="C163" s="3" t="s">
        <v>141</v>
      </c>
      <c r="D163" s="3" t="s">
        <v>142</v>
      </c>
      <c r="E163" s="3" t="s">
        <v>114</v>
      </c>
      <c r="F163" s="3" t="s">
        <v>115</v>
      </c>
      <c r="G163" s="3" t="s">
        <v>33</v>
      </c>
      <c r="H163" s="3">
        <v>4</v>
      </c>
      <c r="I163" s="3">
        <v>79.989999999999995</v>
      </c>
      <c r="J163" s="3" t="s">
        <v>57</v>
      </c>
      <c r="K163" s="3" t="s">
        <v>63</v>
      </c>
      <c r="L163" s="3" t="s">
        <v>36</v>
      </c>
      <c r="M163" s="4">
        <v>44921</v>
      </c>
      <c r="N163" s="9">
        <v>319.95999999999998</v>
      </c>
      <c r="Q163" s="7"/>
      <c r="R163" s="7"/>
      <c r="S163" s="7"/>
      <c r="T163" s="7"/>
    </row>
    <row r="164" spans="1:20" ht="15" thickBot="1" x14ac:dyDescent="0.35">
      <c r="A164" s="8" t="s">
        <v>307</v>
      </c>
      <c r="B164" s="4">
        <v>45636</v>
      </c>
      <c r="C164" s="3" t="s">
        <v>120</v>
      </c>
      <c r="D164" s="3" t="s">
        <v>121</v>
      </c>
      <c r="E164" s="3" t="s">
        <v>114</v>
      </c>
      <c r="F164" s="3" t="s">
        <v>115</v>
      </c>
      <c r="G164" s="3" t="s">
        <v>33</v>
      </c>
      <c r="H164" s="3">
        <v>3</v>
      </c>
      <c r="I164" s="3">
        <v>79.989999999999995</v>
      </c>
      <c r="J164" s="3" t="s">
        <v>57</v>
      </c>
      <c r="K164" s="3" t="s">
        <v>63</v>
      </c>
      <c r="L164" s="3" t="s">
        <v>36</v>
      </c>
      <c r="M164" s="4">
        <v>44779</v>
      </c>
      <c r="N164" s="9">
        <v>239.97</v>
      </c>
      <c r="Q164" s="7"/>
      <c r="R164" s="7"/>
      <c r="S164" s="7"/>
      <c r="T164" s="7"/>
    </row>
    <row r="165" spans="1:20" ht="15" thickBot="1" x14ac:dyDescent="0.35">
      <c r="A165" s="8" t="s">
        <v>308</v>
      </c>
      <c r="B165" s="4">
        <v>45638</v>
      </c>
      <c r="C165" s="3" t="s">
        <v>72</v>
      </c>
      <c r="D165" s="3" t="s">
        <v>73</v>
      </c>
      <c r="E165" s="3" t="s">
        <v>61</v>
      </c>
      <c r="F165" s="3" t="s">
        <v>62</v>
      </c>
      <c r="G165" s="3" t="s">
        <v>19</v>
      </c>
      <c r="H165" s="3">
        <v>2</v>
      </c>
      <c r="I165" s="3">
        <v>899.99</v>
      </c>
      <c r="J165" s="3" t="s">
        <v>20</v>
      </c>
      <c r="K165" s="3" t="s">
        <v>40</v>
      </c>
      <c r="L165" s="3" t="s">
        <v>22</v>
      </c>
      <c r="M165" s="4">
        <v>44406</v>
      </c>
      <c r="N165" s="9">
        <v>1799.98</v>
      </c>
      <c r="Q165" s="7"/>
      <c r="R165" s="7"/>
      <c r="S165" s="7"/>
      <c r="T165" s="7"/>
    </row>
    <row r="166" spans="1:20" ht="15" thickBot="1" x14ac:dyDescent="0.35">
      <c r="A166" s="8" t="s">
        <v>309</v>
      </c>
      <c r="B166" s="4">
        <v>45641</v>
      </c>
      <c r="C166" s="3" t="s">
        <v>182</v>
      </c>
      <c r="D166" s="3" t="s">
        <v>183</v>
      </c>
      <c r="E166" s="3" t="s">
        <v>44</v>
      </c>
      <c r="F166" s="3" t="s">
        <v>45</v>
      </c>
      <c r="G166" s="3" t="s">
        <v>46</v>
      </c>
      <c r="H166" s="3">
        <v>1</v>
      </c>
      <c r="I166" s="3">
        <v>149.99</v>
      </c>
      <c r="J166" s="3" t="s">
        <v>57</v>
      </c>
      <c r="K166" s="3" t="s">
        <v>63</v>
      </c>
      <c r="L166" s="3" t="s">
        <v>36</v>
      </c>
      <c r="M166" s="4">
        <v>45200</v>
      </c>
      <c r="N166" s="9">
        <v>149.99</v>
      </c>
      <c r="Q166" s="7"/>
      <c r="R166" s="7"/>
      <c r="S166" s="7"/>
      <c r="T166" s="7"/>
    </row>
    <row r="167" spans="1:20" ht="15" thickBot="1" x14ac:dyDescent="0.35">
      <c r="A167" s="8" t="s">
        <v>310</v>
      </c>
      <c r="B167" s="4">
        <v>45641</v>
      </c>
      <c r="C167" s="3" t="s">
        <v>138</v>
      </c>
      <c r="D167" s="3" t="s">
        <v>139</v>
      </c>
      <c r="E167" s="3" t="s">
        <v>105</v>
      </c>
      <c r="F167" s="3" t="s">
        <v>106</v>
      </c>
      <c r="G167" s="3" t="s">
        <v>46</v>
      </c>
      <c r="H167" s="3">
        <v>2</v>
      </c>
      <c r="I167" s="3">
        <v>299.99</v>
      </c>
      <c r="J167" s="3" t="s">
        <v>20</v>
      </c>
      <c r="K167" s="3" t="s">
        <v>63</v>
      </c>
      <c r="L167" s="3" t="s">
        <v>27</v>
      </c>
      <c r="M167" s="4">
        <v>44724</v>
      </c>
      <c r="N167" s="9">
        <v>599.98</v>
      </c>
      <c r="Q167" s="7"/>
      <c r="R167" s="7"/>
      <c r="S167" s="7"/>
      <c r="T167" s="7"/>
    </row>
    <row r="168" spans="1:20" ht="15" thickBot="1" x14ac:dyDescent="0.35">
      <c r="A168" s="8" t="s">
        <v>311</v>
      </c>
      <c r="B168" s="4">
        <v>45644</v>
      </c>
      <c r="C168" s="3" t="s">
        <v>132</v>
      </c>
      <c r="D168" s="3" t="s">
        <v>133</v>
      </c>
      <c r="E168" s="3" t="s">
        <v>31</v>
      </c>
      <c r="F168" s="3" t="s">
        <v>32</v>
      </c>
      <c r="G168" s="3" t="s">
        <v>33</v>
      </c>
      <c r="H168" s="3">
        <v>2</v>
      </c>
      <c r="I168" s="3">
        <v>59.99</v>
      </c>
      <c r="J168" s="3" t="s">
        <v>20</v>
      </c>
      <c r="K168" s="3" t="s">
        <v>50</v>
      </c>
      <c r="L168" s="3" t="s">
        <v>22</v>
      </c>
      <c r="M168" s="4">
        <v>45191</v>
      </c>
      <c r="N168" s="9">
        <v>119.98</v>
      </c>
      <c r="Q168" s="7"/>
      <c r="R168" s="7"/>
      <c r="S168" s="7"/>
      <c r="T168" s="7"/>
    </row>
    <row r="169" spans="1:20" ht="15" thickBot="1" x14ac:dyDescent="0.35">
      <c r="A169" s="8" t="s">
        <v>312</v>
      </c>
      <c r="B169" s="4">
        <v>45645</v>
      </c>
      <c r="C169" s="3" t="s">
        <v>182</v>
      </c>
      <c r="D169" s="3" t="s">
        <v>183</v>
      </c>
      <c r="E169" s="3" t="s">
        <v>117</v>
      </c>
      <c r="F169" s="3" t="s">
        <v>118</v>
      </c>
      <c r="G169" s="3" t="s">
        <v>19</v>
      </c>
      <c r="H169" s="3">
        <v>1</v>
      </c>
      <c r="I169" s="3">
        <v>89.99</v>
      </c>
      <c r="J169" s="3" t="s">
        <v>57</v>
      </c>
      <c r="K169" s="3" t="s">
        <v>21</v>
      </c>
      <c r="L169" s="3" t="s">
        <v>36</v>
      </c>
      <c r="M169" s="4">
        <v>44760</v>
      </c>
      <c r="N169" s="9">
        <v>89.99</v>
      </c>
      <c r="Q169" s="7"/>
      <c r="R169" s="7"/>
      <c r="S169" s="7"/>
      <c r="T169" s="7"/>
    </row>
    <row r="170" spans="1:20" ht="15" thickBot="1" x14ac:dyDescent="0.35">
      <c r="A170" s="8" t="s">
        <v>313</v>
      </c>
      <c r="B170" s="4">
        <v>45645</v>
      </c>
      <c r="C170" s="3" t="s">
        <v>147</v>
      </c>
      <c r="D170" s="3" t="s">
        <v>148</v>
      </c>
      <c r="E170" s="3" t="s">
        <v>61</v>
      </c>
      <c r="F170" s="3" t="s">
        <v>62</v>
      </c>
      <c r="G170" s="3" t="s">
        <v>19</v>
      </c>
      <c r="H170" s="3">
        <v>5</v>
      </c>
      <c r="I170" s="3">
        <v>899.99</v>
      </c>
      <c r="J170" s="3" t="s">
        <v>57</v>
      </c>
      <c r="K170" s="3" t="s">
        <v>63</v>
      </c>
      <c r="L170" s="3" t="s">
        <v>36</v>
      </c>
      <c r="M170" s="4">
        <v>44625</v>
      </c>
      <c r="N170" s="9">
        <v>4499.95</v>
      </c>
      <c r="Q170" s="7"/>
      <c r="R170" s="7"/>
      <c r="S170" s="7"/>
      <c r="T170" s="7"/>
    </row>
    <row r="171" spans="1:20" ht="15" thickBot="1" x14ac:dyDescent="0.35">
      <c r="A171" s="8" t="s">
        <v>314</v>
      </c>
      <c r="B171" s="4">
        <v>45646</v>
      </c>
      <c r="C171" s="3" t="s">
        <v>42</v>
      </c>
      <c r="D171" s="3" t="s">
        <v>43</v>
      </c>
      <c r="E171" s="3" t="s">
        <v>44</v>
      </c>
      <c r="F171" s="3" t="s">
        <v>45</v>
      </c>
      <c r="G171" s="3" t="s">
        <v>46</v>
      </c>
      <c r="H171" s="3">
        <v>2</v>
      </c>
      <c r="I171" s="3">
        <v>149.99</v>
      </c>
      <c r="J171" s="3" t="s">
        <v>20</v>
      </c>
      <c r="K171" s="3" t="s">
        <v>35</v>
      </c>
      <c r="L171" s="3" t="s">
        <v>22</v>
      </c>
      <c r="M171" s="4">
        <v>45239</v>
      </c>
      <c r="N171" s="9">
        <v>299.98</v>
      </c>
      <c r="Q171" s="7"/>
      <c r="R171" s="7"/>
      <c r="S171" s="7"/>
      <c r="T171" s="7"/>
    </row>
    <row r="172" spans="1:20" ht="15" thickBot="1" x14ac:dyDescent="0.35">
      <c r="A172" s="8" t="s">
        <v>315</v>
      </c>
      <c r="B172" s="4">
        <v>45648</v>
      </c>
      <c r="C172" s="3" t="s">
        <v>112</v>
      </c>
      <c r="D172" s="3" t="s">
        <v>113</v>
      </c>
      <c r="E172" s="3" t="s">
        <v>52</v>
      </c>
      <c r="F172" s="3" t="s">
        <v>53</v>
      </c>
      <c r="G172" s="3" t="s">
        <v>19</v>
      </c>
      <c r="H172" s="3">
        <v>2</v>
      </c>
      <c r="I172" s="3">
        <v>149.99</v>
      </c>
      <c r="J172" s="3" t="s">
        <v>57</v>
      </c>
      <c r="K172" s="3" t="s">
        <v>50</v>
      </c>
      <c r="L172" s="3" t="s">
        <v>27</v>
      </c>
      <c r="M172" s="4">
        <v>45280</v>
      </c>
      <c r="N172" s="9">
        <v>299.98</v>
      </c>
      <c r="Q172" s="7"/>
      <c r="R172" s="7"/>
      <c r="S172" s="7"/>
      <c r="T172" s="7"/>
    </row>
    <row r="173" spans="1:20" ht="15" thickBot="1" x14ac:dyDescent="0.35">
      <c r="A173" s="8" t="s">
        <v>316</v>
      </c>
      <c r="B173" s="4">
        <v>45648</v>
      </c>
      <c r="C173" s="3" t="s">
        <v>182</v>
      </c>
      <c r="D173" s="3" t="s">
        <v>183</v>
      </c>
      <c r="E173" s="3" t="s">
        <v>44</v>
      </c>
      <c r="F173" s="3" t="s">
        <v>45</v>
      </c>
      <c r="G173" s="3" t="s">
        <v>46</v>
      </c>
      <c r="H173" s="3">
        <v>3</v>
      </c>
      <c r="I173" s="3">
        <v>149.99</v>
      </c>
      <c r="J173" s="3" t="s">
        <v>57</v>
      </c>
      <c r="K173" s="3" t="s">
        <v>40</v>
      </c>
      <c r="L173" s="3" t="s">
        <v>36</v>
      </c>
      <c r="M173" s="4">
        <v>44522</v>
      </c>
      <c r="N173" s="9">
        <v>449.97</v>
      </c>
      <c r="Q173" s="7"/>
      <c r="R173" s="7"/>
      <c r="S173" s="7"/>
      <c r="T173" s="7"/>
    </row>
    <row r="174" spans="1:20" ht="15" thickBot="1" x14ac:dyDescent="0.35">
      <c r="A174" s="8" t="s">
        <v>317</v>
      </c>
      <c r="B174" s="4">
        <v>45649</v>
      </c>
      <c r="C174" s="3" t="s">
        <v>29</v>
      </c>
      <c r="D174" s="3" t="s">
        <v>30</v>
      </c>
      <c r="E174" s="3" t="s">
        <v>105</v>
      </c>
      <c r="F174" s="3" t="s">
        <v>106</v>
      </c>
      <c r="G174" s="3" t="s">
        <v>46</v>
      </c>
      <c r="H174" s="3">
        <v>2</v>
      </c>
      <c r="I174" s="3">
        <v>299.99</v>
      </c>
      <c r="J174" s="3" t="s">
        <v>34</v>
      </c>
      <c r="K174" s="3" t="s">
        <v>35</v>
      </c>
      <c r="L174" s="3" t="s">
        <v>22</v>
      </c>
      <c r="M174" s="4">
        <v>44721</v>
      </c>
      <c r="N174" s="9">
        <v>599.98</v>
      </c>
      <c r="Q174" s="7"/>
      <c r="R174" s="7"/>
      <c r="S174" s="7"/>
      <c r="T174" s="7"/>
    </row>
    <row r="175" spans="1:20" ht="15" thickBot="1" x14ac:dyDescent="0.35">
      <c r="A175" s="8" t="s">
        <v>318</v>
      </c>
      <c r="B175" s="4">
        <v>45654</v>
      </c>
      <c r="C175" s="3" t="s">
        <v>42</v>
      </c>
      <c r="D175" s="3" t="s">
        <v>43</v>
      </c>
      <c r="E175" s="3" t="s">
        <v>105</v>
      </c>
      <c r="F175" s="3" t="s">
        <v>106</v>
      </c>
      <c r="G175" s="3" t="s">
        <v>46</v>
      </c>
      <c r="H175" s="3">
        <v>2</v>
      </c>
      <c r="I175" s="3">
        <v>299.99</v>
      </c>
      <c r="J175" s="3" t="s">
        <v>20</v>
      </c>
      <c r="K175" s="3" t="s">
        <v>50</v>
      </c>
      <c r="L175" s="3" t="s">
        <v>22</v>
      </c>
      <c r="M175" s="4">
        <v>44771</v>
      </c>
      <c r="N175" s="9">
        <v>599.98</v>
      </c>
      <c r="Q175" s="7"/>
      <c r="R175" s="7"/>
      <c r="S175" s="7"/>
      <c r="T175" s="7"/>
    </row>
    <row r="176" spans="1:20" ht="15" thickBot="1" x14ac:dyDescent="0.35">
      <c r="A176" s="8" t="s">
        <v>319</v>
      </c>
      <c r="B176" s="4">
        <v>45654</v>
      </c>
      <c r="C176" s="3" t="s">
        <v>120</v>
      </c>
      <c r="D176" s="3" t="s">
        <v>121</v>
      </c>
      <c r="E176" s="3" t="s">
        <v>126</v>
      </c>
      <c r="F176" s="3" t="s">
        <v>127</v>
      </c>
      <c r="G176" s="3" t="s">
        <v>46</v>
      </c>
      <c r="H176" s="3">
        <v>4</v>
      </c>
      <c r="I176" s="3">
        <v>199.99</v>
      </c>
      <c r="J176" s="3" t="s">
        <v>26</v>
      </c>
      <c r="K176" s="3" t="s">
        <v>21</v>
      </c>
      <c r="L176" s="3" t="s">
        <v>22</v>
      </c>
      <c r="M176" s="4">
        <v>44523</v>
      </c>
      <c r="N176" s="9">
        <v>799.96</v>
      </c>
      <c r="Q176" s="7"/>
      <c r="R176" s="7"/>
      <c r="S176" s="7"/>
      <c r="T176" s="7"/>
    </row>
    <row r="177" spans="1:20" ht="15" thickBot="1" x14ac:dyDescent="0.35">
      <c r="A177" s="8" t="s">
        <v>320</v>
      </c>
      <c r="B177" s="4">
        <v>45655</v>
      </c>
      <c r="C177" s="3" t="s">
        <v>59</v>
      </c>
      <c r="D177" s="3" t="s">
        <v>60</v>
      </c>
      <c r="E177" s="3" t="s">
        <v>117</v>
      </c>
      <c r="F177" s="3" t="s">
        <v>118</v>
      </c>
      <c r="G177" s="3" t="s">
        <v>19</v>
      </c>
      <c r="H177" s="3">
        <v>1</v>
      </c>
      <c r="I177" s="3">
        <v>89.99</v>
      </c>
      <c r="J177" s="3" t="s">
        <v>26</v>
      </c>
      <c r="K177" s="3" t="s">
        <v>35</v>
      </c>
      <c r="L177" s="3" t="s">
        <v>27</v>
      </c>
      <c r="M177" s="4">
        <v>44591</v>
      </c>
      <c r="N177" s="9">
        <v>89.99</v>
      </c>
      <c r="Q177" s="7"/>
      <c r="R177" s="7"/>
      <c r="S177" s="7"/>
      <c r="T177" s="7"/>
    </row>
    <row r="178" spans="1:20" ht="15" thickBot="1" x14ac:dyDescent="0.35">
      <c r="A178" s="8" t="s">
        <v>321</v>
      </c>
      <c r="B178" s="4">
        <v>45655</v>
      </c>
      <c r="C178" s="3" t="s">
        <v>108</v>
      </c>
      <c r="D178" s="3" t="s">
        <v>109</v>
      </c>
      <c r="E178" s="3" t="s">
        <v>44</v>
      </c>
      <c r="F178" s="3" t="s">
        <v>45</v>
      </c>
      <c r="G178" s="3" t="s">
        <v>46</v>
      </c>
      <c r="H178" s="3">
        <v>5</v>
      </c>
      <c r="I178" s="3">
        <v>149.99</v>
      </c>
      <c r="J178" s="3" t="s">
        <v>20</v>
      </c>
      <c r="K178" s="3" t="s">
        <v>21</v>
      </c>
      <c r="L178" s="3" t="s">
        <v>27</v>
      </c>
      <c r="M178" s="4">
        <v>45347</v>
      </c>
      <c r="N178" s="9">
        <v>749.95</v>
      </c>
      <c r="Q178" s="7"/>
      <c r="R178" s="7"/>
      <c r="S178" s="7"/>
      <c r="T178" s="7"/>
    </row>
    <row r="179" spans="1:20" ht="15" thickBot="1" x14ac:dyDescent="0.35">
      <c r="A179" s="8" t="s">
        <v>322</v>
      </c>
      <c r="B179" s="4">
        <v>45657</v>
      </c>
      <c r="C179" s="3" t="s">
        <v>86</v>
      </c>
      <c r="D179" s="3" t="s">
        <v>87</v>
      </c>
      <c r="E179" s="3" t="s">
        <v>61</v>
      </c>
      <c r="F179" s="3" t="s">
        <v>62</v>
      </c>
      <c r="G179" s="3" t="s">
        <v>19</v>
      </c>
      <c r="H179" s="3">
        <v>1</v>
      </c>
      <c r="I179" s="3">
        <v>899.99</v>
      </c>
      <c r="J179" s="3" t="s">
        <v>34</v>
      </c>
      <c r="K179" s="3" t="s">
        <v>40</v>
      </c>
      <c r="L179" s="3" t="s">
        <v>27</v>
      </c>
      <c r="M179" s="4">
        <v>45050</v>
      </c>
      <c r="N179" s="9">
        <v>899.99</v>
      </c>
      <c r="Q179" s="7"/>
      <c r="R179" s="7"/>
      <c r="S179" s="7"/>
      <c r="T179" s="7"/>
    </row>
    <row r="180" spans="1:20" ht="15" thickBot="1" x14ac:dyDescent="0.35">
      <c r="A180" s="8" t="s">
        <v>323</v>
      </c>
      <c r="B180" s="4">
        <v>45660</v>
      </c>
      <c r="C180" s="3" t="s">
        <v>147</v>
      </c>
      <c r="D180" s="3" t="s">
        <v>148</v>
      </c>
      <c r="E180" s="3" t="s">
        <v>117</v>
      </c>
      <c r="F180" s="3" t="s">
        <v>118</v>
      </c>
      <c r="G180" s="3" t="s">
        <v>19</v>
      </c>
      <c r="H180" s="3">
        <v>2</v>
      </c>
      <c r="I180" s="3">
        <v>89.99</v>
      </c>
      <c r="J180" s="3" t="s">
        <v>26</v>
      </c>
      <c r="K180" s="3" t="s">
        <v>35</v>
      </c>
      <c r="L180" s="3" t="s">
        <v>27</v>
      </c>
      <c r="M180" s="4">
        <v>44564</v>
      </c>
      <c r="N180" s="9">
        <v>179.98</v>
      </c>
      <c r="Q180" s="7"/>
      <c r="R180" s="7"/>
      <c r="S180" s="7"/>
      <c r="T180" s="7"/>
    </row>
    <row r="181" spans="1:20" ht="15" thickBot="1" x14ac:dyDescent="0.35">
      <c r="A181" s="8" t="s">
        <v>324</v>
      </c>
      <c r="B181" s="4">
        <v>45661</v>
      </c>
      <c r="C181" s="3" t="s">
        <v>325</v>
      </c>
      <c r="D181" s="3" t="s">
        <v>326</v>
      </c>
      <c r="E181" s="3" t="s">
        <v>61</v>
      </c>
      <c r="F181" s="3" t="s">
        <v>62</v>
      </c>
      <c r="G181" s="3" t="s">
        <v>19</v>
      </c>
      <c r="H181" s="3">
        <v>1</v>
      </c>
      <c r="I181" s="3">
        <v>899.99</v>
      </c>
      <c r="J181" s="3" t="s">
        <v>34</v>
      </c>
      <c r="K181" s="3" t="s">
        <v>40</v>
      </c>
      <c r="L181" s="3" t="s">
        <v>36</v>
      </c>
      <c r="M181" s="4">
        <v>44752</v>
      </c>
      <c r="N181" s="9">
        <v>899.99</v>
      </c>
      <c r="Q181" s="7"/>
      <c r="R181" s="7"/>
      <c r="S181" s="7"/>
      <c r="T181" s="7"/>
    </row>
    <row r="182" spans="1:20" ht="15" thickBot="1" x14ac:dyDescent="0.35">
      <c r="A182" s="8" t="s">
        <v>327</v>
      </c>
      <c r="B182" s="4">
        <v>45663</v>
      </c>
      <c r="C182" s="3" t="s">
        <v>129</v>
      </c>
      <c r="D182" s="3" t="s">
        <v>130</v>
      </c>
      <c r="E182" s="3" t="s">
        <v>52</v>
      </c>
      <c r="F182" s="3" t="s">
        <v>53</v>
      </c>
      <c r="G182" s="3" t="s">
        <v>19</v>
      </c>
      <c r="H182" s="3">
        <v>5</v>
      </c>
      <c r="I182" s="3">
        <v>149.99</v>
      </c>
      <c r="J182" s="3" t="s">
        <v>34</v>
      </c>
      <c r="K182" s="3" t="s">
        <v>63</v>
      </c>
      <c r="L182" s="3" t="s">
        <v>27</v>
      </c>
      <c r="M182" s="4">
        <v>44824</v>
      </c>
      <c r="N182" s="9">
        <v>749.95</v>
      </c>
      <c r="Q182" s="7"/>
      <c r="R182" s="7"/>
      <c r="S182" s="7"/>
      <c r="T182" s="7"/>
    </row>
    <row r="183" spans="1:20" ht="15" thickBot="1" x14ac:dyDescent="0.35">
      <c r="A183" s="8" t="s">
        <v>328</v>
      </c>
      <c r="B183" s="4">
        <v>45663</v>
      </c>
      <c r="C183" s="3" t="s">
        <v>42</v>
      </c>
      <c r="D183" s="3" t="s">
        <v>43</v>
      </c>
      <c r="E183" s="3" t="s">
        <v>105</v>
      </c>
      <c r="F183" s="3" t="s">
        <v>106</v>
      </c>
      <c r="G183" s="3" t="s">
        <v>46</v>
      </c>
      <c r="H183" s="3">
        <v>3</v>
      </c>
      <c r="I183" s="3">
        <v>299.99</v>
      </c>
      <c r="J183" s="3" t="s">
        <v>20</v>
      </c>
      <c r="K183" s="3" t="s">
        <v>35</v>
      </c>
      <c r="L183" s="3" t="s">
        <v>36</v>
      </c>
      <c r="M183" s="4">
        <v>44422</v>
      </c>
      <c r="N183" s="9">
        <v>899.97</v>
      </c>
      <c r="Q183" s="7"/>
      <c r="R183" s="7"/>
      <c r="S183" s="7"/>
      <c r="T183" s="7"/>
    </row>
    <row r="184" spans="1:20" ht="15" thickBot="1" x14ac:dyDescent="0.35">
      <c r="A184" s="8" t="s">
        <v>329</v>
      </c>
      <c r="B184" s="4">
        <v>45666</v>
      </c>
      <c r="C184" s="3" t="s">
        <v>65</v>
      </c>
      <c r="D184" s="3" t="s">
        <v>66</v>
      </c>
      <c r="E184" s="3" t="s">
        <v>80</v>
      </c>
      <c r="F184" s="3" t="s">
        <v>81</v>
      </c>
      <c r="G184" s="3" t="s">
        <v>19</v>
      </c>
      <c r="H184" s="3">
        <v>3</v>
      </c>
      <c r="I184" s="3">
        <v>699.99</v>
      </c>
      <c r="J184" s="3" t="s">
        <v>26</v>
      </c>
      <c r="K184" s="3" t="s">
        <v>21</v>
      </c>
      <c r="L184" s="3" t="s">
        <v>27</v>
      </c>
      <c r="M184" s="4">
        <v>45105</v>
      </c>
      <c r="N184" s="9">
        <v>2099.9699999999998</v>
      </c>
      <c r="Q184" s="7"/>
      <c r="R184" s="7"/>
      <c r="S184" s="7"/>
      <c r="T184" s="7"/>
    </row>
    <row r="185" spans="1:20" ht="15" thickBot="1" x14ac:dyDescent="0.35">
      <c r="A185" s="8" t="s">
        <v>330</v>
      </c>
      <c r="B185" s="4">
        <v>45667</v>
      </c>
      <c r="C185" s="3" t="s">
        <v>108</v>
      </c>
      <c r="D185" s="3" t="s">
        <v>109</v>
      </c>
      <c r="E185" s="3" t="s">
        <v>126</v>
      </c>
      <c r="F185" s="3" t="s">
        <v>127</v>
      </c>
      <c r="G185" s="3" t="s">
        <v>46</v>
      </c>
      <c r="H185" s="3">
        <v>5</v>
      </c>
      <c r="I185" s="3">
        <v>199.99</v>
      </c>
      <c r="J185" s="3" t="s">
        <v>34</v>
      </c>
      <c r="K185" s="3" t="s">
        <v>21</v>
      </c>
      <c r="L185" s="3" t="s">
        <v>36</v>
      </c>
      <c r="M185" s="4">
        <v>44633</v>
      </c>
      <c r="N185" s="9">
        <v>999.95</v>
      </c>
      <c r="Q185" s="7"/>
      <c r="R185" s="7"/>
      <c r="S185" s="7"/>
      <c r="T185" s="7"/>
    </row>
    <row r="186" spans="1:20" ht="15" thickBot="1" x14ac:dyDescent="0.35">
      <c r="A186" s="8" t="s">
        <v>331</v>
      </c>
      <c r="B186" s="4">
        <v>45667</v>
      </c>
      <c r="C186" s="3" t="s">
        <v>93</v>
      </c>
      <c r="D186" s="3" t="s">
        <v>94</v>
      </c>
      <c r="E186" s="3" t="s">
        <v>17</v>
      </c>
      <c r="F186" s="3" t="s">
        <v>18</v>
      </c>
      <c r="G186" s="3" t="s">
        <v>19</v>
      </c>
      <c r="H186" s="3">
        <v>5</v>
      </c>
      <c r="I186" s="3">
        <v>249.99</v>
      </c>
      <c r="J186" s="3" t="s">
        <v>26</v>
      </c>
      <c r="K186" s="3" t="s">
        <v>35</v>
      </c>
      <c r="L186" s="3" t="s">
        <v>22</v>
      </c>
      <c r="M186" s="4">
        <v>45330</v>
      </c>
      <c r="N186" s="9">
        <v>1249.95</v>
      </c>
      <c r="Q186" s="7"/>
      <c r="R186" s="7"/>
      <c r="S186" s="7"/>
      <c r="T186" s="7"/>
    </row>
    <row r="187" spans="1:20" ht="15" thickBot="1" x14ac:dyDescent="0.35">
      <c r="A187" s="8" t="s">
        <v>332</v>
      </c>
      <c r="B187" s="4">
        <v>45668</v>
      </c>
      <c r="C187" s="3" t="s">
        <v>138</v>
      </c>
      <c r="D187" s="3" t="s">
        <v>139</v>
      </c>
      <c r="E187" s="3" t="s">
        <v>52</v>
      </c>
      <c r="F187" s="3" t="s">
        <v>53</v>
      </c>
      <c r="G187" s="3" t="s">
        <v>19</v>
      </c>
      <c r="H187" s="3">
        <v>4</v>
      </c>
      <c r="I187" s="3">
        <v>149.99</v>
      </c>
      <c r="J187" s="3" t="s">
        <v>57</v>
      </c>
      <c r="K187" s="3" t="s">
        <v>63</v>
      </c>
      <c r="L187" s="3" t="s">
        <v>36</v>
      </c>
      <c r="M187" s="4">
        <v>44536</v>
      </c>
      <c r="N187" s="9">
        <v>599.96</v>
      </c>
      <c r="Q187" s="7"/>
      <c r="R187" s="7"/>
      <c r="S187" s="7"/>
      <c r="T187" s="7"/>
    </row>
    <row r="188" spans="1:20" ht="15" thickBot="1" x14ac:dyDescent="0.35">
      <c r="A188" s="8" t="s">
        <v>333</v>
      </c>
      <c r="B188" s="4">
        <v>45668</v>
      </c>
      <c r="C188" s="3" t="s">
        <v>78</v>
      </c>
      <c r="D188" s="3" t="s">
        <v>79</v>
      </c>
      <c r="E188" s="3" t="s">
        <v>80</v>
      </c>
      <c r="F188" s="3" t="s">
        <v>81</v>
      </c>
      <c r="G188" s="3" t="s">
        <v>19</v>
      </c>
      <c r="H188" s="3">
        <v>3</v>
      </c>
      <c r="I188" s="3">
        <v>699.99</v>
      </c>
      <c r="J188" s="3" t="s">
        <v>20</v>
      </c>
      <c r="K188" s="3" t="s">
        <v>40</v>
      </c>
      <c r="L188" s="3" t="s">
        <v>27</v>
      </c>
      <c r="M188" s="4">
        <v>44602</v>
      </c>
      <c r="N188" s="9">
        <v>2099.9699999999998</v>
      </c>
      <c r="Q188" s="7"/>
      <c r="R188" s="7"/>
      <c r="S188" s="7"/>
      <c r="T188" s="7"/>
    </row>
    <row r="189" spans="1:20" ht="15" thickBot="1" x14ac:dyDescent="0.35">
      <c r="A189" s="8" t="s">
        <v>334</v>
      </c>
      <c r="B189" s="4">
        <v>45670</v>
      </c>
      <c r="C189" s="3" t="s">
        <v>293</v>
      </c>
      <c r="D189" s="3" t="s">
        <v>294</v>
      </c>
      <c r="E189" s="3" t="s">
        <v>114</v>
      </c>
      <c r="F189" s="3" t="s">
        <v>115</v>
      </c>
      <c r="G189" s="3" t="s">
        <v>33</v>
      </c>
      <c r="H189" s="3">
        <v>1</v>
      </c>
      <c r="I189" s="3">
        <v>79.989999999999995</v>
      </c>
      <c r="J189" s="3" t="s">
        <v>26</v>
      </c>
      <c r="K189" s="3" t="s">
        <v>35</v>
      </c>
      <c r="L189" s="3" t="s">
        <v>22</v>
      </c>
      <c r="M189" s="4">
        <v>45322</v>
      </c>
      <c r="N189" s="9">
        <v>79.989999999999995</v>
      </c>
      <c r="Q189" s="7"/>
      <c r="R189" s="7"/>
      <c r="S189" s="7"/>
      <c r="T189" s="7"/>
    </row>
    <row r="190" spans="1:20" ht="15" thickBot="1" x14ac:dyDescent="0.35">
      <c r="A190" s="8" t="s">
        <v>335</v>
      </c>
      <c r="B190" s="4">
        <v>45670</v>
      </c>
      <c r="C190" s="3" t="s">
        <v>86</v>
      </c>
      <c r="D190" s="3" t="s">
        <v>87</v>
      </c>
      <c r="E190" s="3" t="s">
        <v>105</v>
      </c>
      <c r="F190" s="3" t="s">
        <v>106</v>
      </c>
      <c r="G190" s="3" t="s">
        <v>46</v>
      </c>
      <c r="H190" s="3">
        <v>1</v>
      </c>
      <c r="I190" s="3">
        <v>299.99</v>
      </c>
      <c r="J190" s="3" t="s">
        <v>26</v>
      </c>
      <c r="K190" s="3" t="s">
        <v>40</v>
      </c>
      <c r="L190" s="3" t="s">
        <v>22</v>
      </c>
      <c r="M190" s="4">
        <v>44436</v>
      </c>
      <c r="N190" s="9">
        <v>299.99</v>
      </c>
      <c r="Q190" s="7"/>
      <c r="R190" s="7"/>
      <c r="S190" s="7"/>
      <c r="T190" s="7"/>
    </row>
    <row r="191" spans="1:20" ht="15" thickBot="1" x14ac:dyDescent="0.35">
      <c r="A191" s="8" t="s">
        <v>336</v>
      </c>
      <c r="B191" s="4">
        <v>45671</v>
      </c>
      <c r="C191" s="3" t="s">
        <v>158</v>
      </c>
      <c r="D191" s="3" t="s">
        <v>159</v>
      </c>
      <c r="E191" s="3" t="s">
        <v>17</v>
      </c>
      <c r="F191" s="3" t="s">
        <v>18</v>
      </c>
      <c r="G191" s="3" t="s">
        <v>19</v>
      </c>
      <c r="H191" s="3">
        <v>4</v>
      </c>
      <c r="I191" s="3">
        <v>249.99</v>
      </c>
      <c r="J191" s="3" t="s">
        <v>26</v>
      </c>
      <c r="K191" s="3" t="s">
        <v>40</v>
      </c>
      <c r="L191" s="3" t="s">
        <v>27</v>
      </c>
      <c r="M191" s="4">
        <v>44460</v>
      </c>
      <c r="N191" s="9">
        <v>999.96</v>
      </c>
      <c r="Q191" s="7"/>
      <c r="R191" s="7"/>
      <c r="S191" s="7"/>
      <c r="T191" s="7"/>
    </row>
    <row r="192" spans="1:20" ht="15" thickBot="1" x14ac:dyDescent="0.35">
      <c r="A192" s="8" t="s">
        <v>337</v>
      </c>
      <c r="B192" s="4">
        <v>45671</v>
      </c>
      <c r="C192" s="3" t="s">
        <v>120</v>
      </c>
      <c r="D192" s="3" t="s">
        <v>121</v>
      </c>
      <c r="E192" s="3" t="s">
        <v>52</v>
      </c>
      <c r="F192" s="3" t="s">
        <v>53</v>
      </c>
      <c r="G192" s="3" t="s">
        <v>19</v>
      </c>
      <c r="H192" s="3">
        <v>2</v>
      </c>
      <c r="I192" s="3">
        <v>149.99</v>
      </c>
      <c r="J192" s="3" t="s">
        <v>20</v>
      </c>
      <c r="K192" s="3" t="s">
        <v>40</v>
      </c>
      <c r="L192" s="3" t="s">
        <v>36</v>
      </c>
      <c r="M192" s="4">
        <v>44913</v>
      </c>
      <c r="N192" s="9">
        <v>299.98</v>
      </c>
      <c r="Q192" s="7"/>
      <c r="R192" s="7"/>
      <c r="S192" s="7"/>
      <c r="T192" s="7"/>
    </row>
    <row r="193" spans="1:20" ht="15" thickBot="1" x14ac:dyDescent="0.35">
      <c r="A193" s="8" t="s">
        <v>338</v>
      </c>
      <c r="B193" s="4">
        <v>45671</v>
      </c>
      <c r="C193" s="3" t="s">
        <v>234</v>
      </c>
      <c r="D193" s="3" t="s">
        <v>235</v>
      </c>
      <c r="E193" s="3" t="s">
        <v>105</v>
      </c>
      <c r="F193" s="3" t="s">
        <v>106</v>
      </c>
      <c r="G193" s="3" t="s">
        <v>46</v>
      </c>
      <c r="H193" s="3">
        <v>3</v>
      </c>
      <c r="I193" s="3">
        <v>299.99</v>
      </c>
      <c r="J193" s="3" t="s">
        <v>26</v>
      </c>
      <c r="K193" s="3" t="s">
        <v>35</v>
      </c>
      <c r="L193" s="3" t="s">
        <v>22</v>
      </c>
      <c r="M193" s="4">
        <v>45204</v>
      </c>
      <c r="N193" s="9">
        <v>899.97</v>
      </c>
      <c r="Q193" s="7"/>
      <c r="R193" s="7"/>
      <c r="S193" s="7"/>
      <c r="T193" s="7"/>
    </row>
    <row r="194" spans="1:20" ht="15" thickBot="1" x14ac:dyDescent="0.35">
      <c r="A194" s="8" t="s">
        <v>339</v>
      </c>
      <c r="B194" s="4">
        <v>45673</v>
      </c>
      <c r="C194" s="3" t="s">
        <v>226</v>
      </c>
      <c r="D194" s="3" t="s">
        <v>227</v>
      </c>
      <c r="E194" s="3" t="s">
        <v>126</v>
      </c>
      <c r="F194" s="3" t="s">
        <v>127</v>
      </c>
      <c r="G194" s="3" t="s">
        <v>46</v>
      </c>
      <c r="H194" s="3">
        <v>4</v>
      </c>
      <c r="I194" s="3">
        <v>199.99</v>
      </c>
      <c r="J194" s="3" t="s">
        <v>57</v>
      </c>
      <c r="K194" s="3" t="s">
        <v>35</v>
      </c>
      <c r="L194" s="3" t="s">
        <v>36</v>
      </c>
      <c r="M194" s="4">
        <v>44544</v>
      </c>
      <c r="N194" s="9">
        <v>799.96</v>
      </c>
      <c r="Q194" s="7"/>
      <c r="R194" s="7"/>
      <c r="S194" s="7"/>
      <c r="T194" s="7"/>
    </row>
    <row r="195" spans="1:20" ht="15" thickBot="1" x14ac:dyDescent="0.35">
      <c r="A195" s="8" t="s">
        <v>340</v>
      </c>
      <c r="B195" s="4">
        <v>45673</v>
      </c>
      <c r="C195" s="3" t="s">
        <v>211</v>
      </c>
      <c r="D195" s="3" t="s">
        <v>212</v>
      </c>
      <c r="E195" s="3" t="s">
        <v>105</v>
      </c>
      <c r="F195" s="3" t="s">
        <v>106</v>
      </c>
      <c r="G195" s="3" t="s">
        <v>46</v>
      </c>
      <c r="H195" s="3">
        <v>5</v>
      </c>
      <c r="I195" s="3">
        <v>299.99</v>
      </c>
      <c r="J195" s="3" t="s">
        <v>57</v>
      </c>
      <c r="K195" s="3" t="s">
        <v>21</v>
      </c>
      <c r="L195" s="3" t="s">
        <v>22</v>
      </c>
      <c r="M195" s="4">
        <v>44431</v>
      </c>
      <c r="N195" s="9">
        <v>1499.95</v>
      </c>
      <c r="Q195" s="7"/>
      <c r="R195" s="7"/>
      <c r="S195" s="7"/>
      <c r="T195" s="7"/>
    </row>
    <row r="196" spans="1:20" ht="15" thickBot="1" x14ac:dyDescent="0.35">
      <c r="A196" s="8" t="s">
        <v>341</v>
      </c>
      <c r="B196" s="4">
        <v>45673</v>
      </c>
      <c r="C196" s="3" t="s">
        <v>59</v>
      </c>
      <c r="D196" s="3" t="s">
        <v>60</v>
      </c>
      <c r="E196" s="3" t="s">
        <v>44</v>
      </c>
      <c r="F196" s="3" t="s">
        <v>45</v>
      </c>
      <c r="G196" s="3" t="s">
        <v>46</v>
      </c>
      <c r="H196" s="3">
        <v>3</v>
      </c>
      <c r="I196" s="3">
        <v>149.99</v>
      </c>
      <c r="J196" s="3" t="s">
        <v>26</v>
      </c>
      <c r="K196" s="3" t="s">
        <v>63</v>
      </c>
      <c r="L196" s="3" t="s">
        <v>36</v>
      </c>
      <c r="M196" s="4">
        <v>44395</v>
      </c>
      <c r="N196" s="9">
        <v>449.97</v>
      </c>
      <c r="Q196" s="7"/>
      <c r="R196" s="7"/>
      <c r="S196" s="7"/>
      <c r="T196" s="7"/>
    </row>
    <row r="197" spans="1:20" ht="15" thickBot="1" x14ac:dyDescent="0.35">
      <c r="A197" s="8" t="s">
        <v>342</v>
      </c>
      <c r="B197" s="4">
        <v>45676</v>
      </c>
      <c r="C197" s="3" t="s">
        <v>129</v>
      </c>
      <c r="D197" s="3" t="s">
        <v>130</v>
      </c>
      <c r="E197" s="3" t="s">
        <v>31</v>
      </c>
      <c r="F197" s="3" t="s">
        <v>32</v>
      </c>
      <c r="G197" s="3" t="s">
        <v>33</v>
      </c>
      <c r="H197" s="3">
        <v>5</v>
      </c>
      <c r="I197" s="3">
        <v>59.99</v>
      </c>
      <c r="J197" s="3" t="s">
        <v>57</v>
      </c>
      <c r="K197" s="3" t="s">
        <v>63</v>
      </c>
      <c r="L197" s="3" t="s">
        <v>22</v>
      </c>
      <c r="M197" s="4">
        <v>44642</v>
      </c>
      <c r="N197" s="9">
        <v>299.95</v>
      </c>
      <c r="Q197" s="7"/>
      <c r="R197" s="7"/>
      <c r="S197" s="7"/>
      <c r="T197" s="7"/>
    </row>
    <row r="198" spans="1:20" ht="15" thickBot="1" x14ac:dyDescent="0.35">
      <c r="A198" s="8" t="s">
        <v>343</v>
      </c>
      <c r="B198" s="4">
        <v>45682</v>
      </c>
      <c r="C198" s="3" t="s">
        <v>68</v>
      </c>
      <c r="D198" s="3" t="s">
        <v>69</v>
      </c>
      <c r="E198" s="3" t="s">
        <v>31</v>
      </c>
      <c r="F198" s="3" t="s">
        <v>32</v>
      </c>
      <c r="G198" s="3" t="s">
        <v>33</v>
      </c>
      <c r="H198" s="3">
        <v>4</v>
      </c>
      <c r="I198" s="3">
        <v>59.99</v>
      </c>
      <c r="J198" s="3" t="s">
        <v>57</v>
      </c>
      <c r="K198" s="3" t="s">
        <v>63</v>
      </c>
      <c r="L198" s="3" t="s">
        <v>36</v>
      </c>
      <c r="M198" s="4">
        <v>44564</v>
      </c>
      <c r="N198" s="9">
        <v>239.96</v>
      </c>
      <c r="Q198" s="7"/>
      <c r="R198" s="7"/>
      <c r="S198" s="7"/>
      <c r="T198" s="7"/>
    </row>
    <row r="199" spans="1:20" ht="15" thickBot="1" x14ac:dyDescent="0.35">
      <c r="A199" s="8" t="s">
        <v>344</v>
      </c>
      <c r="B199" s="4">
        <v>45683</v>
      </c>
      <c r="C199" s="3" t="s">
        <v>48</v>
      </c>
      <c r="D199" s="3" t="s">
        <v>49</v>
      </c>
      <c r="E199" s="3" t="s">
        <v>17</v>
      </c>
      <c r="F199" s="3" t="s">
        <v>18</v>
      </c>
      <c r="G199" s="3" t="s">
        <v>19</v>
      </c>
      <c r="H199" s="3">
        <v>4</v>
      </c>
      <c r="I199" s="3">
        <v>249.99</v>
      </c>
      <c r="J199" s="3" t="s">
        <v>57</v>
      </c>
      <c r="K199" s="3" t="s">
        <v>21</v>
      </c>
      <c r="L199" s="3" t="s">
        <v>27</v>
      </c>
      <c r="M199" s="4">
        <v>45217</v>
      </c>
      <c r="N199" s="9">
        <v>999.96</v>
      </c>
      <c r="Q199" s="7"/>
      <c r="R199" s="7"/>
      <c r="S199" s="7"/>
      <c r="T199" s="7"/>
    </row>
    <row r="200" spans="1:20" ht="15" thickBot="1" x14ac:dyDescent="0.35">
      <c r="A200" s="8" t="s">
        <v>345</v>
      </c>
      <c r="B200" s="4">
        <v>45686</v>
      </c>
      <c r="C200" s="3" t="s">
        <v>252</v>
      </c>
      <c r="D200" s="3" t="s">
        <v>253</v>
      </c>
      <c r="E200" s="3" t="s">
        <v>61</v>
      </c>
      <c r="F200" s="3" t="s">
        <v>62</v>
      </c>
      <c r="G200" s="3" t="s">
        <v>19</v>
      </c>
      <c r="H200" s="3">
        <v>4</v>
      </c>
      <c r="I200" s="3">
        <v>899.99</v>
      </c>
      <c r="J200" s="3" t="s">
        <v>34</v>
      </c>
      <c r="K200" s="3" t="s">
        <v>21</v>
      </c>
      <c r="L200" s="3" t="s">
        <v>22</v>
      </c>
      <c r="M200" s="4">
        <v>44734</v>
      </c>
      <c r="N200" s="9">
        <v>3599.96</v>
      </c>
      <c r="Q200" s="7"/>
      <c r="R200" s="7"/>
      <c r="S200" s="7"/>
      <c r="T200" s="7"/>
    </row>
    <row r="201" spans="1:20" ht="15" thickBot="1" x14ac:dyDescent="0.35">
      <c r="A201" s="8" t="s">
        <v>346</v>
      </c>
      <c r="B201" s="4">
        <v>45686</v>
      </c>
      <c r="C201" s="3" t="s">
        <v>86</v>
      </c>
      <c r="D201" s="3" t="s">
        <v>87</v>
      </c>
      <c r="E201" s="3" t="s">
        <v>105</v>
      </c>
      <c r="F201" s="3" t="s">
        <v>106</v>
      </c>
      <c r="G201" s="3" t="s">
        <v>46</v>
      </c>
      <c r="H201" s="3">
        <v>3</v>
      </c>
      <c r="I201" s="3">
        <v>299.99</v>
      </c>
      <c r="J201" s="3" t="s">
        <v>57</v>
      </c>
      <c r="K201" s="3" t="s">
        <v>50</v>
      </c>
      <c r="L201" s="3" t="s">
        <v>36</v>
      </c>
      <c r="M201" s="4">
        <v>44952</v>
      </c>
      <c r="N201" s="9">
        <v>899.97</v>
      </c>
      <c r="Q201" s="7"/>
      <c r="R201" s="7"/>
      <c r="S201" s="7"/>
      <c r="T201" s="7"/>
    </row>
    <row r="202" spans="1:20" ht="15" thickBot="1" x14ac:dyDescent="0.35">
      <c r="A202" s="8" t="s">
        <v>347</v>
      </c>
      <c r="B202" s="4">
        <v>45686</v>
      </c>
      <c r="C202" s="3" t="s">
        <v>293</v>
      </c>
      <c r="D202" s="3" t="s">
        <v>294</v>
      </c>
      <c r="E202" s="3" t="s">
        <v>80</v>
      </c>
      <c r="F202" s="3" t="s">
        <v>81</v>
      </c>
      <c r="G202" s="3" t="s">
        <v>19</v>
      </c>
      <c r="H202" s="3">
        <v>2</v>
      </c>
      <c r="I202" s="3">
        <v>699.99</v>
      </c>
      <c r="J202" s="3" t="s">
        <v>57</v>
      </c>
      <c r="K202" s="3" t="s">
        <v>21</v>
      </c>
      <c r="L202" s="3" t="s">
        <v>27</v>
      </c>
      <c r="M202" s="4">
        <v>44681</v>
      </c>
      <c r="N202" s="9">
        <v>1399.98</v>
      </c>
      <c r="Q202" s="7"/>
      <c r="R202" s="7"/>
      <c r="S202" s="7"/>
      <c r="T202" s="7"/>
    </row>
    <row r="203" spans="1:20" ht="15" thickBot="1" x14ac:dyDescent="0.35">
      <c r="A203" s="8" t="s">
        <v>348</v>
      </c>
      <c r="B203" s="4">
        <v>45688</v>
      </c>
      <c r="C203" s="3" t="s">
        <v>65</v>
      </c>
      <c r="D203" s="3" t="s">
        <v>66</v>
      </c>
      <c r="E203" s="3" t="s">
        <v>80</v>
      </c>
      <c r="F203" s="3" t="s">
        <v>81</v>
      </c>
      <c r="G203" s="3" t="s">
        <v>19</v>
      </c>
      <c r="H203" s="3">
        <v>4</v>
      </c>
      <c r="I203" s="3">
        <v>699.99</v>
      </c>
      <c r="J203" s="3" t="s">
        <v>57</v>
      </c>
      <c r="K203" s="3" t="s">
        <v>50</v>
      </c>
      <c r="L203" s="3" t="s">
        <v>27</v>
      </c>
      <c r="M203" s="4">
        <v>44692</v>
      </c>
      <c r="N203" s="9">
        <v>2799.96</v>
      </c>
      <c r="Q203" s="7"/>
      <c r="R203" s="7"/>
      <c r="S203" s="7"/>
      <c r="T203" s="7"/>
    </row>
    <row r="204" spans="1:20" ht="15" thickBot="1" x14ac:dyDescent="0.35">
      <c r="A204" s="8" t="s">
        <v>349</v>
      </c>
      <c r="B204" s="4">
        <v>45688</v>
      </c>
      <c r="C204" s="3" t="s">
        <v>123</v>
      </c>
      <c r="D204" s="3" t="s">
        <v>124</v>
      </c>
      <c r="E204" s="3" t="s">
        <v>117</v>
      </c>
      <c r="F204" s="3" t="s">
        <v>118</v>
      </c>
      <c r="G204" s="3" t="s">
        <v>19</v>
      </c>
      <c r="H204" s="3">
        <v>2</v>
      </c>
      <c r="I204" s="3">
        <v>89.99</v>
      </c>
      <c r="J204" s="3" t="s">
        <v>57</v>
      </c>
      <c r="K204" s="3" t="s">
        <v>35</v>
      </c>
      <c r="L204" s="3" t="s">
        <v>22</v>
      </c>
      <c r="M204" s="4">
        <v>44777</v>
      </c>
      <c r="N204" s="9">
        <v>179.98</v>
      </c>
      <c r="Q204" s="7"/>
      <c r="R204" s="7"/>
      <c r="S204" s="7"/>
      <c r="T204" s="7"/>
    </row>
    <row r="205" spans="1:20" ht="15" thickBot="1" x14ac:dyDescent="0.35">
      <c r="A205" s="8" t="s">
        <v>350</v>
      </c>
      <c r="B205" s="4">
        <v>45688</v>
      </c>
      <c r="C205" s="3" t="s">
        <v>42</v>
      </c>
      <c r="D205" s="3" t="s">
        <v>43</v>
      </c>
      <c r="E205" s="3" t="s">
        <v>117</v>
      </c>
      <c r="F205" s="3" t="s">
        <v>118</v>
      </c>
      <c r="G205" s="3" t="s">
        <v>19</v>
      </c>
      <c r="H205" s="3">
        <v>3</v>
      </c>
      <c r="I205" s="3">
        <v>89.99</v>
      </c>
      <c r="J205" s="3" t="s">
        <v>57</v>
      </c>
      <c r="K205" s="3" t="s">
        <v>35</v>
      </c>
      <c r="L205" s="3" t="s">
        <v>27</v>
      </c>
      <c r="M205" s="4">
        <v>45307</v>
      </c>
      <c r="N205" s="9">
        <v>269.97000000000003</v>
      </c>
      <c r="Q205" s="7"/>
      <c r="R205" s="7"/>
      <c r="S205" s="7"/>
      <c r="T205" s="7"/>
    </row>
    <row r="206" spans="1:20" ht="15" thickBot="1" x14ac:dyDescent="0.35">
      <c r="A206" s="8" t="s">
        <v>351</v>
      </c>
      <c r="B206" s="4">
        <v>45692</v>
      </c>
      <c r="C206" s="3" t="s">
        <v>325</v>
      </c>
      <c r="D206" s="3" t="s">
        <v>326</v>
      </c>
      <c r="E206" s="3" t="s">
        <v>31</v>
      </c>
      <c r="F206" s="3" t="s">
        <v>32</v>
      </c>
      <c r="G206" s="3" t="s">
        <v>33</v>
      </c>
      <c r="H206" s="3">
        <v>1</v>
      </c>
      <c r="I206" s="3">
        <v>59.99</v>
      </c>
      <c r="J206" s="3" t="s">
        <v>57</v>
      </c>
      <c r="K206" s="3" t="s">
        <v>21</v>
      </c>
      <c r="L206" s="3" t="s">
        <v>36</v>
      </c>
      <c r="M206" s="4">
        <v>45045</v>
      </c>
      <c r="N206" s="9">
        <v>59.99</v>
      </c>
      <c r="Q206" s="7"/>
      <c r="R206" s="7"/>
      <c r="S206" s="7"/>
      <c r="T206" s="7"/>
    </row>
    <row r="207" spans="1:20" ht="15" thickBot="1" x14ac:dyDescent="0.35">
      <c r="A207" s="8" t="s">
        <v>352</v>
      </c>
      <c r="B207" s="4">
        <v>45695</v>
      </c>
      <c r="C207" s="3" t="s">
        <v>246</v>
      </c>
      <c r="D207" s="3" t="s">
        <v>247</v>
      </c>
      <c r="E207" s="3" t="s">
        <v>44</v>
      </c>
      <c r="F207" s="3" t="s">
        <v>45</v>
      </c>
      <c r="G207" s="3" t="s">
        <v>46</v>
      </c>
      <c r="H207" s="3">
        <v>3</v>
      </c>
      <c r="I207" s="3">
        <v>149.99</v>
      </c>
      <c r="J207" s="3" t="s">
        <v>57</v>
      </c>
      <c r="K207" s="3" t="s">
        <v>40</v>
      </c>
      <c r="L207" s="3" t="s">
        <v>27</v>
      </c>
      <c r="M207" s="4">
        <v>44564</v>
      </c>
      <c r="N207" s="9">
        <v>449.97</v>
      </c>
      <c r="Q207" s="7"/>
      <c r="R207" s="7"/>
      <c r="S207" s="7"/>
      <c r="T207" s="7"/>
    </row>
    <row r="208" spans="1:20" ht="15" thickBot="1" x14ac:dyDescent="0.35">
      <c r="A208" s="8" t="s">
        <v>353</v>
      </c>
      <c r="B208" s="4">
        <v>45695</v>
      </c>
      <c r="C208" s="3" t="s">
        <v>93</v>
      </c>
      <c r="D208" s="3" t="s">
        <v>94</v>
      </c>
      <c r="E208" s="3" t="s">
        <v>105</v>
      </c>
      <c r="F208" s="3" t="s">
        <v>106</v>
      </c>
      <c r="G208" s="3" t="s">
        <v>46</v>
      </c>
      <c r="H208" s="3">
        <v>5</v>
      </c>
      <c r="I208" s="3">
        <v>299.99</v>
      </c>
      <c r="J208" s="3" t="s">
        <v>26</v>
      </c>
      <c r="K208" s="3" t="s">
        <v>35</v>
      </c>
      <c r="L208" s="3" t="s">
        <v>22</v>
      </c>
      <c r="M208" s="4">
        <v>44959</v>
      </c>
      <c r="N208" s="9">
        <v>1499.95</v>
      </c>
      <c r="Q208" s="7"/>
      <c r="R208" s="7"/>
      <c r="S208" s="7"/>
      <c r="T208" s="7"/>
    </row>
    <row r="209" spans="1:20" ht="15" thickBot="1" x14ac:dyDescent="0.35">
      <c r="A209" s="8" t="s">
        <v>354</v>
      </c>
      <c r="B209" s="4">
        <v>45696</v>
      </c>
      <c r="C209" s="3" t="s">
        <v>150</v>
      </c>
      <c r="D209" s="3" t="s">
        <v>151</v>
      </c>
      <c r="E209" s="3" t="s">
        <v>31</v>
      </c>
      <c r="F209" s="3" t="s">
        <v>32</v>
      </c>
      <c r="G209" s="3" t="s">
        <v>33</v>
      </c>
      <c r="H209" s="3">
        <v>5</v>
      </c>
      <c r="I209" s="3">
        <v>59.99</v>
      </c>
      <c r="J209" s="3" t="s">
        <v>57</v>
      </c>
      <c r="K209" s="3" t="s">
        <v>21</v>
      </c>
      <c r="L209" s="3" t="s">
        <v>36</v>
      </c>
      <c r="M209" s="4">
        <v>45177</v>
      </c>
      <c r="N209" s="9">
        <v>299.95</v>
      </c>
      <c r="Q209" s="7"/>
      <c r="R209" s="7"/>
      <c r="S209" s="7"/>
      <c r="T209" s="7"/>
    </row>
    <row r="210" spans="1:20" ht="15" thickBot="1" x14ac:dyDescent="0.35">
      <c r="A210" s="8" t="s">
        <v>355</v>
      </c>
      <c r="B210" s="4">
        <v>45701</v>
      </c>
      <c r="C210" s="3" t="s">
        <v>108</v>
      </c>
      <c r="D210" s="3" t="s">
        <v>109</v>
      </c>
      <c r="E210" s="3" t="s">
        <v>114</v>
      </c>
      <c r="F210" s="3" t="s">
        <v>115</v>
      </c>
      <c r="G210" s="3" t="s">
        <v>33</v>
      </c>
      <c r="H210" s="3">
        <v>3</v>
      </c>
      <c r="I210" s="3">
        <v>79.989999999999995</v>
      </c>
      <c r="J210" s="3" t="s">
        <v>20</v>
      </c>
      <c r="K210" s="3" t="s">
        <v>63</v>
      </c>
      <c r="L210" s="3" t="s">
        <v>27</v>
      </c>
      <c r="M210" s="4">
        <v>44436</v>
      </c>
      <c r="N210" s="9">
        <v>239.97</v>
      </c>
      <c r="Q210" s="7"/>
      <c r="R210" s="7"/>
      <c r="S210" s="7"/>
      <c r="T210" s="7"/>
    </row>
    <row r="211" spans="1:20" ht="15" thickBot="1" x14ac:dyDescent="0.35">
      <c r="A211" s="8" t="s">
        <v>356</v>
      </c>
      <c r="B211" s="4">
        <v>45704</v>
      </c>
      <c r="C211" s="3" t="s">
        <v>29</v>
      </c>
      <c r="D211" s="3" t="s">
        <v>30</v>
      </c>
      <c r="E211" s="3" t="s">
        <v>126</v>
      </c>
      <c r="F211" s="3" t="s">
        <v>127</v>
      </c>
      <c r="G211" s="3" t="s">
        <v>46</v>
      </c>
      <c r="H211" s="3">
        <v>3</v>
      </c>
      <c r="I211" s="3">
        <v>199.99</v>
      </c>
      <c r="J211" s="3" t="s">
        <v>20</v>
      </c>
      <c r="K211" s="3" t="s">
        <v>21</v>
      </c>
      <c r="L211" s="3" t="s">
        <v>22</v>
      </c>
      <c r="M211" s="4">
        <v>44735</v>
      </c>
      <c r="N211" s="9">
        <v>599.97</v>
      </c>
      <c r="Q211" s="7"/>
      <c r="R211" s="7"/>
      <c r="S211" s="7"/>
      <c r="T211" s="7"/>
    </row>
    <row r="212" spans="1:20" ht="15" thickBot="1" x14ac:dyDescent="0.35">
      <c r="A212" s="8" t="s">
        <v>357</v>
      </c>
      <c r="B212" s="4">
        <v>45704</v>
      </c>
      <c r="C212" s="3" t="s">
        <v>15</v>
      </c>
      <c r="D212" s="3" t="s">
        <v>16</v>
      </c>
      <c r="E212" s="3" t="s">
        <v>117</v>
      </c>
      <c r="F212" s="3" t="s">
        <v>118</v>
      </c>
      <c r="G212" s="3" t="s">
        <v>19</v>
      </c>
      <c r="H212" s="3">
        <v>2</v>
      </c>
      <c r="I212" s="3">
        <v>89.99</v>
      </c>
      <c r="J212" s="3" t="s">
        <v>34</v>
      </c>
      <c r="K212" s="3" t="s">
        <v>21</v>
      </c>
      <c r="L212" s="3" t="s">
        <v>22</v>
      </c>
      <c r="M212" s="4">
        <v>45257</v>
      </c>
      <c r="N212" s="9">
        <v>179.98</v>
      </c>
      <c r="Q212" s="7"/>
      <c r="R212" s="7"/>
      <c r="S212" s="7"/>
      <c r="T212" s="7"/>
    </row>
    <row r="213" spans="1:20" ht="15" thickBot="1" x14ac:dyDescent="0.35">
      <c r="A213" s="8" t="s">
        <v>358</v>
      </c>
      <c r="B213" s="4">
        <v>45705</v>
      </c>
      <c r="C213" s="3" t="s">
        <v>259</v>
      </c>
      <c r="D213" s="3" t="s">
        <v>260</v>
      </c>
      <c r="E213" s="3" t="s">
        <v>44</v>
      </c>
      <c r="F213" s="3" t="s">
        <v>45</v>
      </c>
      <c r="G213" s="3" t="s">
        <v>46</v>
      </c>
      <c r="H213" s="3">
        <v>2</v>
      </c>
      <c r="I213" s="3">
        <v>149.99</v>
      </c>
      <c r="J213" s="3" t="s">
        <v>20</v>
      </c>
      <c r="K213" s="3" t="s">
        <v>35</v>
      </c>
      <c r="L213" s="3" t="s">
        <v>27</v>
      </c>
      <c r="M213" s="4">
        <v>44728</v>
      </c>
      <c r="N213" s="9">
        <v>299.98</v>
      </c>
      <c r="Q213" s="7"/>
      <c r="R213" s="7"/>
      <c r="S213" s="7"/>
      <c r="T213" s="7"/>
    </row>
    <row r="214" spans="1:20" ht="15" thickBot="1" x14ac:dyDescent="0.35">
      <c r="A214" s="8" t="s">
        <v>359</v>
      </c>
      <c r="B214" s="4">
        <v>45707</v>
      </c>
      <c r="C214" s="3" t="s">
        <v>123</v>
      </c>
      <c r="D214" s="3" t="s">
        <v>124</v>
      </c>
      <c r="E214" s="3" t="s">
        <v>80</v>
      </c>
      <c r="F214" s="3" t="s">
        <v>81</v>
      </c>
      <c r="G214" s="3" t="s">
        <v>19</v>
      </c>
      <c r="H214" s="3">
        <v>5</v>
      </c>
      <c r="I214" s="3">
        <v>699.99</v>
      </c>
      <c r="J214" s="3" t="s">
        <v>34</v>
      </c>
      <c r="K214" s="3" t="s">
        <v>35</v>
      </c>
      <c r="L214" s="3" t="s">
        <v>27</v>
      </c>
      <c r="M214" s="4">
        <v>45352</v>
      </c>
      <c r="N214" s="9">
        <v>3499.95</v>
      </c>
      <c r="Q214" s="7"/>
      <c r="R214" s="7"/>
      <c r="S214" s="7"/>
      <c r="T214" s="7"/>
    </row>
    <row r="215" spans="1:20" ht="15" thickBot="1" x14ac:dyDescent="0.35">
      <c r="A215" s="8" t="s">
        <v>360</v>
      </c>
      <c r="B215" s="4">
        <v>45707</v>
      </c>
      <c r="C215" s="3" t="s">
        <v>42</v>
      </c>
      <c r="D215" s="3" t="s">
        <v>43</v>
      </c>
      <c r="E215" s="3" t="s">
        <v>44</v>
      </c>
      <c r="F215" s="3" t="s">
        <v>45</v>
      </c>
      <c r="G215" s="3" t="s">
        <v>46</v>
      </c>
      <c r="H215" s="3">
        <v>3</v>
      </c>
      <c r="I215" s="3">
        <v>149.99</v>
      </c>
      <c r="J215" s="3" t="s">
        <v>34</v>
      </c>
      <c r="K215" s="3" t="s">
        <v>21</v>
      </c>
      <c r="L215" s="3" t="s">
        <v>36</v>
      </c>
      <c r="M215" s="4">
        <v>44633</v>
      </c>
      <c r="N215" s="9">
        <v>449.97</v>
      </c>
      <c r="Q215" s="7"/>
      <c r="R215" s="7"/>
      <c r="S215" s="7"/>
      <c r="T215" s="7"/>
    </row>
    <row r="216" spans="1:20" ht="15" thickBot="1" x14ac:dyDescent="0.35">
      <c r="A216" s="8" t="s">
        <v>361</v>
      </c>
      <c r="B216" s="4">
        <v>45708</v>
      </c>
      <c r="C216" s="3" t="s">
        <v>96</v>
      </c>
      <c r="D216" s="3" t="s">
        <v>97</v>
      </c>
      <c r="E216" s="3" t="s">
        <v>61</v>
      </c>
      <c r="F216" s="3" t="s">
        <v>62</v>
      </c>
      <c r="G216" s="3" t="s">
        <v>19</v>
      </c>
      <c r="H216" s="3">
        <v>3</v>
      </c>
      <c r="I216" s="3">
        <v>899.99</v>
      </c>
      <c r="J216" s="3" t="s">
        <v>20</v>
      </c>
      <c r="K216" s="3" t="s">
        <v>63</v>
      </c>
      <c r="L216" s="3" t="s">
        <v>36</v>
      </c>
      <c r="M216" s="4">
        <v>44613</v>
      </c>
      <c r="N216" s="9">
        <v>2699.97</v>
      </c>
      <c r="Q216" s="7"/>
      <c r="R216" s="7"/>
      <c r="S216" s="7"/>
      <c r="T216" s="7"/>
    </row>
    <row r="217" spans="1:20" ht="15" thickBot="1" x14ac:dyDescent="0.35">
      <c r="A217" s="8" t="s">
        <v>362</v>
      </c>
      <c r="B217" s="4">
        <v>45708</v>
      </c>
      <c r="C217" s="3" t="s">
        <v>192</v>
      </c>
      <c r="D217" s="3" t="s">
        <v>193</v>
      </c>
      <c r="E217" s="3" t="s">
        <v>126</v>
      </c>
      <c r="F217" s="3" t="s">
        <v>127</v>
      </c>
      <c r="G217" s="3" t="s">
        <v>46</v>
      </c>
      <c r="H217" s="3">
        <v>3</v>
      </c>
      <c r="I217" s="3">
        <v>199.99</v>
      </c>
      <c r="J217" s="3" t="s">
        <v>20</v>
      </c>
      <c r="K217" s="3" t="s">
        <v>50</v>
      </c>
      <c r="L217" s="3" t="s">
        <v>27</v>
      </c>
      <c r="M217" s="4">
        <v>44823</v>
      </c>
      <c r="N217" s="9">
        <v>599.97</v>
      </c>
      <c r="Q217" s="7"/>
      <c r="R217" s="7"/>
      <c r="S217" s="7"/>
      <c r="T217" s="7"/>
    </row>
    <row r="218" spans="1:20" ht="15" thickBot="1" x14ac:dyDescent="0.35">
      <c r="A218" s="8" t="s">
        <v>363</v>
      </c>
      <c r="B218" s="4">
        <v>45710</v>
      </c>
      <c r="C218" s="3" t="s">
        <v>55</v>
      </c>
      <c r="D218" s="3" t="s">
        <v>56</v>
      </c>
      <c r="E218" s="3" t="s">
        <v>105</v>
      </c>
      <c r="F218" s="3" t="s">
        <v>106</v>
      </c>
      <c r="G218" s="3" t="s">
        <v>46</v>
      </c>
      <c r="H218" s="3">
        <v>5</v>
      </c>
      <c r="I218" s="3">
        <v>299.99</v>
      </c>
      <c r="J218" s="3" t="s">
        <v>20</v>
      </c>
      <c r="K218" s="3" t="s">
        <v>50</v>
      </c>
      <c r="L218" s="3" t="s">
        <v>36</v>
      </c>
      <c r="M218" s="4">
        <v>45142</v>
      </c>
      <c r="N218" s="9">
        <v>1499.95</v>
      </c>
      <c r="Q218" s="7"/>
      <c r="R218" s="7"/>
      <c r="S218" s="7"/>
      <c r="T218" s="7"/>
    </row>
    <row r="219" spans="1:20" ht="15" thickBot="1" x14ac:dyDescent="0.35">
      <c r="A219" s="8" t="s">
        <v>364</v>
      </c>
      <c r="B219" s="4">
        <v>45710</v>
      </c>
      <c r="C219" s="3" t="s">
        <v>150</v>
      </c>
      <c r="D219" s="3" t="s">
        <v>151</v>
      </c>
      <c r="E219" s="3" t="s">
        <v>80</v>
      </c>
      <c r="F219" s="3" t="s">
        <v>81</v>
      </c>
      <c r="G219" s="3" t="s">
        <v>19</v>
      </c>
      <c r="H219" s="3">
        <v>1</v>
      </c>
      <c r="I219" s="3">
        <v>699.99</v>
      </c>
      <c r="J219" s="3" t="s">
        <v>34</v>
      </c>
      <c r="K219" s="3" t="s">
        <v>50</v>
      </c>
      <c r="L219" s="3" t="s">
        <v>22</v>
      </c>
      <c r="M219" s="4">
        <v>44934</v>
      </c>
      <c r="N219" s="9">
        <v>699.99</v>
      </c>
      <c r="Q219" s="7"/>
      <c r="R219" s="7"/>
      <c r="S219" s="7"/>
      <c r="T219" s="7"/>
    </row>
    <row r="220" spans="1:20" ht="15" thickBot="1" x14ac:dyDescent="0.35">
      <c r="A220" s="8" t="s">
        <v>365</v>
      </c>
      <c r="B220" s="4">
        <v>45711</v>
      </c>
      <c r="C220" s="3" t="s">
        <v>246</v>
      </c>
      <c r="D220" s="3" t="s">
        <v>247</v>
      </c>
      <c r="E220" s="3" t="s">
        <v>80</v>
      </c>
      <c r="F220" s="3" t="s">
        <v>81</v>
      </c>
      <c r="G220" s="3" t="s">
        <v>19</v>
      </c>
      <c r="H220" s="3">
        <v>1</v>
      </c>
      <c r="I220" s="3">
        <v>699.99</v>
      </c>
      <c r="J220" s="3" t="s">
        <v>20</v>
      </c>
      <c r="K220" s="3" t="s">
        <v>40</v>
      </c>
      <c r="L220" s="3" t="s">
        <v>27</v>
      </c>
      <c r="M220" s="4">
        <v>44583</v>
      </c>
      <c r="N220" s="9">
        <v>699.99</v>
      </c>
      <c r="Q220" s="7"/>
      <c r="R220" s="7"/>
      <c r="S220" s="7"/>
      <c r="T220" s="7"/>
    </row>
    <row r="221" spans="1:20" ht="15" thickBot="1" x14ac:dyDescent="0.35">
      <c r="A221" s="8" t="s">
        <v>366</v>
      </c>
      <c r="B221" s="4">
        <v>45711</v>
      </c>
      <c r="C221" s="3" t="s">
        <v>325</v>
      </c>
      <c r="D221" s="3" t="s">
        <v>326</v>
      </c>
      <c r="E221" s="3" t="s">
        <v>44</v>
      </c>
      <c r="F221" s="3" t="s">
        <v>45</v>
      </c>
      <c r="G221" s="3" t="s">
        <v>46</v>
      </c>
      <c r="H221" s="3">
        <v>4</v>
      </c>
      <c r="I221" s="3">
        <v>149.99</v>
      </c>
      <c r="J221" s="3" t="s">
        <v>34</v>
      </c>
      <c r="K221" s="3" t="s">
        <v>40</v>
      </c>
      <c r="L221" s="3" t="s">
        <v>27</v>
      </c>
      <c r="M221" s="4">
        <v>44412</v>
      </c>
      <c r="N221" s="9">
        <v>599.96</v>
      </c>
      <c r="Q221" s="7"/>
      <c r="R221" s="7"/>
      <c r="S221" s="7"/>
      <c r="T221" s="7"/>
    </row>
    <row r="222" spans="1:20" ht="15" thickBot="1" x14ac:dyDescent="0.35">
      <c r="A222" s="8" t="s">
        <v>367</v>
      </c>
      <c r="B222" s="4">
        <v>45711</v>
      </c>
      <c r="C222" s="3" t="s">
        <v>211</v>
      </c>
      <c r="D222" s="3" t="s">
        <v>212</v>
      </c>
      <c r="E222" s="3" t="s">
        <v>117</v>
      </c>
      <c r="F222" s="3" t="s">
        <v>118</v>
      </c>
      <c r="G222" s="3" t="s">
        <v>19</v>
      </c>
      <c r="H222" s="3">
        <v>5</v>
      </c>
      <c r="I222" s="3">
        <v>89.99</v>
      </c>
      <c r="J222" s="3" t="s">
        <v>34</v>
      </c>
      <c r="K222" s="3" t="s">
        <v>50</v>
      </c>
      <c r="L222" s="3" t="s">
        <v>27</v>
      </c>
      <c r="M222" s="4">
        <v>45140</v>
      </c>
      <c r="N222" s="9">
        <v>449.95</v>
      </c>
      <c r="Q222" s="7"/>
      <c r="R222" s="7"/>
      <c r="S222" s="7"/>
      <c r="T222" s="7"/>
    </row>
    <row r="223" spans="1:20" ht="15" thickBot="1" x14ac:dyDescent="0.35">
      <c r="A223" s="8" t="s">
        <v>368</v>
      </c>
      <c r="B223" s="4">
        <v>45712</v>
      </c>
      <c r="C223" s="3" t="s">
        <v>138</v>
      </c>
      <c r="D223" s="3" t="s">
        <v>139</v>
      </c>
      <c r="E223" s="3" t="s">
        <v>126</v>
      </c>
      <c r="F223" s="3" t="s">
        <v>127</v>
      </c>
      <c r="G223" s="3" t="s">
        <v>46</v>
      </c>
      <c r="H223" s="3">
        <v>2</v>
      </c>
      <c r="I223" s="3">
        <v>199.99</v>
      </c>
      <c r="J223" s="3" t="s">
        <v>20</v>
      </c>
      <c r="K223" s="3" t="s">
        <v>21</v>
      </c>
      <c r="L223" s="3" t="s">
        <v>27</v>
      </c>
      <c r="M223" s="4">
        <v>44573</v>
      </c>
      <c r="N223" s="9">
        <v>399.98</v>
      </c>
      <c r="Q223" s="7"/>
      <c r="R223" s="7"/>
      <c r="S223" s="7"/>
      <c r="T223" s="7"/>
    </row>
    <row r="224" spans="1:20" ht="15" thickBot="1" x14ac:dyDescent="0.35">
      <c r="A224" s="8" t="s">
        <v>369</v>
      </c>
      <c r="B224" s="4">
        <v>45715</v>
      </c>
      <c r="C224" s="3" t="s">
        <v>259</v>
      </c>
      <c r="D224" s="3" t="s">
        <v>260</v>
      </c>
      <c r="E224" s="3" t="s">
        <v>31</v>
      </c>
      <c r="F224" s="3" t="s">
        <v>32</v>
      </c>
      <c r="G224" s="3" t="s">
        <v>33</v>
      </c>
      <c r="H224" s="3">
        <v>4</v>
      </c>
      <c r="I224" s="3">
        <v>59.99</v>
      </c>
      <c r="J224" s="3" t="s">
        <v>20</v>
      </c>
      <c r="K224" s="3" t="s">
        <v>50</v>
      </c>
      <c r="L224" s="3" t="s">
        <v>36</v>
      </c>
      <c r="M224" s="4">
        <v>45070</v>
      </c>
      <c r="N224" s="9">
        <v>239.96</v>
      </c>
      <c r="Q224" s="7"/>
      <c r="R224" s="7"/>
      <c r="S224" s="7"/>
      <c r="T224" s="7"/>
    </row>
    <row r="225" spans="1:20" ht="15" thickBot="1" x14ac:dyDescent="0.35">
      <c r="A225" s="8" t="s">
        <v>370</v>
      </c>
      <c r="B225" s="4">
        <v>45715</v>
      </c>
      <c r="C225" s="3" t="s">
        <v>93</v>
      </c>
      <c r="D225" s="3" t="s">
        <v>94</v>
      </c>
      <c r="E225" s="3" t="s">
        <v>105</v>
      </c>
      <c r="F225" s="3" t="s">
        <v>106</v>
      </c>
      <c r="G225" s="3" t="s">
        <v>46</v>
      </c>
      <c r="H225" s="3">
        <v>2</v>
      </c>
      <c r="I225" s="3">
        <v>299.99</v>
      </c>
      <c r="J225" s="3" t="s">
        <v>34</v>
      </c>
      <c r="K225" s="3" t="s">
        <v>35</v>
      </c>
      <c r="L225" s="3" t="s">
        <v>22</v>
      </c>
      <c r="M225" s="4">
        <v>44576</v>
      </c>
      <c r="N225" s="9">
        <v>599.98</v>
      </c>
      <c r="Q225" s="7"/>
      <c r="R225" s="7"/>
      <c r="S225" s="7"/>
      <c r="T225" s="7"/>
    </row>
    <row r="226" spans="1:20" ht="15" thickBot="1" x14ac:dyDescent="0.35">
      <c r="A226" s="8" t="s">
        <v>371</v>
      </c>
      <c r="B226" s="4">
        <v>45718</v>
      </c>
      <c r="C226" s="3" t="s">
        <v>55</v>
      </c>
      <c r="D226" s="3" t="s">
        <v>56</v>
      </c>
      <c r="E226" s="3" t="s">
        <v>44</v>
      </c>
      <c r="F226" s="3" t="s">
        <v>45</v>
      </c>
      <c r="G226" s="3" t="s">
        <v>46</v>
      </c>
      <c r="H226" s="3">
        <v>2</v>
      </c>
      <c r="I226" s="3">
        <v>149.99</v>
      </c>
      <c r="J226" s="3" t="s">
        <v>20</v>
      </c>
      <c r="K226" s="3" t="s">
        <v>21</v>
      </c>
      <c r="L226" s="3" t="s">
        <v>22</v>
      </c>
      <c r="M226" s="4">
        <v>45068</v>
      </c>
      <c r="N226" s="9">
        <v>299.98</v>
      </c>
      <c r="Q226" s="7"/>
      <c r="R226" s="7"/>
      <c r="S226" s="7"/>
      <c r="T226" s="7"/>
    </row>
    <row r="227" spans="1:20" ht="15" thickBot="1" x14ac:dyDescent="0.35">
      <c r="A227" s="8" t="s">
        <v>372</v>
      </c>
      <c r="B227" s="4">
        <v>45720</v>
      </c>
      <c r="C227" s="3" t="s">
        <v>226</v>
      </c>
      <c r="D227" s="3" t="s">
        <v>227</v>
      </c>
      <c r="E227" s="3" t="s">
        <v>80</v>
      </c>
      <c r="F227" s="3" t="s">
        <v>81</v>
      </c>
      <c r="G227" s="3" t="s">
        <v>19</v>
      </c>
      <c r="H227" s="3">
        <v>5</v>
      </c>
      <c r="I227" s="3">
        <v>699.99</v>
      </c>
      <c r="J227" s="3" t="s">
        <v>57</v>
      </c>
      <c r="K227" s="3" t="s">
        <v>63</v>
      </c>
      <c r="L227" s="3" t="s">
        <v>27</v>
      </c>
      <c r="M227" s="4">
        <v>45161</v>
      </c>
      <c r="N227" s="9">
        <v>3499.95</v>
      </c>
      <c r="Q227" s="7"/>
      <c r="R227" s="7"/>
      <c r="S227" s="7"/>
      <c r="T227" s="7"/>
    </row>
    <row r="228" spans="1:20" ht="15" thickBot="1" x14ac:dyDescent="0.35">
      <c r="A228" s="8" t="s">
        <v>373</v>
      </c>
      <c r="B228" s="4">
        <v>45721</v>
      </c>
      <c r="C228" s="3" t="s">
        <v>75</v>
      </c>
      <c r="D228" s="3" t="s">
        <v>76</v>
      </c>
      <c r="E228" s="3" t="s">
        <v>31</v>
      </c>
      <c r="F228" s="3" t="s">
        <v>32</v>
      </c>
      <c r="G228" s="3" t="s">
        <v>33</v>
      </c>
      <c r="H228" s="3">
        <v>5</v>
      </c>
      <c r="I228" s="3">
        <v>59.99</v>
      </c>
      <c r="J228" s="3" t="s">
        <v>20</v>
      </c>
      <c r="K228" s="3" t="s">
        <v>50</v>
      </c>
      <c r="L228" s="3" t="s">
        <v>27</v>
      </c>
      <c r="M228" s="4">
        <v>45291</v>
      </c>
      <c r="N228" s="9">
        <v>299.95</v>
      </c>
      <c r="Q228" s="7"/>
      <c r="R228" s="7"/>
      <c r="S228" s="7"/>
      <c r="T228" s="7"/>
    </row>
    <row r="229" spans="1:20" ht="15" thickBot="1" x14ac:dyDescent="0.35">
      <c r="A229" s="8" t="s">
        <v>374</v>
      </c>
      <c r="B229" s="4">
        <v>45723</v>
      </c>
      <c r="C229" s="3" t="s">
        <v>15</v>
      </c>
      <c r="D229" s="3" t="s">
        <v>16</v>
      </c>
      <c r="E229" s="3" t="s">
        <v>117</v>
      </c>
      <c r="F229" s="3" t="s">
        <v>118</v>
      </c>
      <c r="G229" s="3" t="s">
        <v>19</v>
      </c>
      <c r="H229" s="3">
        <v>2</v>
      </c>
      <c r="I229" s="3">
        <v>89.99</v>
      </c>
      <c r="J229" s="3" t="s">
        <v>26</v>
      </c>
      <c r="K229" s="3" t="s">
        <v>50</v>
      </c>
      <c r="L229" s="3" t="s">
        <v>27</v>
      </c>
      <c r="M229" s="4">
        <v>45295</v>
      </c>
      <c r="N229" s="9">
        <v>179.98</v>
      </c>
      <c r="Q229" s="7"/>
      <c r="R229" s="7"/>
      <c r="S229" s="7"/>
      <c r="T229" s="7"/>
    </row>
    <row r="230" spans="1:20" ht="15" thickBot="1" x14ac:dyDescent="0.35">
      <c r="A230" s="8" t="s">
        <v>375</v>
      </c>
      <c r="B230" s="4">
        <v>45723</v>
      </c>
      <c r="C230" s="3" t="s">
        <v>120</v>
      </c>
      <c r="D230" s="3" t="s">
        <v>121</v>
      </c>
      <c r="E230" s="3" t="s">
        <v>17</v>
      </c>
      <c r="F230" s="3" t="s">
        <v>18</v>
      </c>
      <c r="G230" s="3" t="s">
        <v>19</v>
      </c>
      <c r="H230" s="3">
        <v>5</v>
      </c>
      <c r="I230" s="3">
        <v>249.99</v>
      </c>
      <c r="J230" s="3" t="s">
        <v>20</v>
      </c>
      <c r="K230" s="3" t="s">
        <v>63</v>
      </c>
      <c r="L230" s="3" t="s">
        <v>36</v>
      </c>
      <c r="M230" s="4">
        <v>44540</v>
      </c>
      <c r="N230" s="9">
        <v>1249.95</v>
      </c>
      <c r="Q230" s="7"/>
      <c r="R230" s="7"/>
      <c r="S230" s="7"/>
      <c r="T230" s="7"/>
    </row>
    <row r="231" spans="1:20" ht="15" thickBot="1" x14ac:dyDescent="0.35">
      <c r="A231" s="8" t="s">
        <v>376</v>
      </c>
      <c r="B231" s="4">
        <v>45724</v>
      </c>
      <c r="C231" s="3" t="s">
        <v>226</v>
      </c>
      <c r="D231" s="3" t="s">
        <v>227</v>
      </c>
      <c r="E231" s="3" t="s">
        <v>44</v>
      </c>
      <c r="F231" s="3" t="s">
        <v>45</v>
      </c>
      <c r="G231" s="3" t="s">
        <v>46</v>
      </c>
      <c r="H231" s="3">
        <v>2</v>
      </c>
      <c r="I231" s="3">
        <v>149.99</v>
      </c>
      <c r="J231" s="3" t="s">
        <v>34</v>
      </c>
      <c r="K231" s="3" t="s">
        <v>21</v>
      </c>
      <c r="L231" s="3" t="s">
        <v>27</v>
      </c>
      <c r="M231" s="4">
        <v>44632</v>
      </c>
      <c r="N231" s="9">
        <v>299.98</v>
      </c>
      <c r="Q231" s="7"/>
      <c r="R231" s="7"/>
      <c r="S231" s="7"/>
      <c r="T231" s="7"/>
    </row>
    <row r="232" spans="1:20" ht="15" thickBot="1" x14ac:dyDescent="0.35">
      <c r="A232" s="8" t="s">
        <v>377</v>
      </c>
      <c r="B232" s="4">
        <v>45724</v>
      </c>
      <c r="C232" s="3" t="s">
        <v>144</v>
      </c>
      <c r="D232" s="3" t="s">
        <v>145</v>
      </c>
      <c r="E232" s="3" t="s">
        <v>61</v>
      </c>
      <c r="F232" s="3" t="s">
        <v>62</v>
      </c>
      <c r="G232" s="3" t="s">
        <v>19</v>
      </c>
      <c r="H232" s="3">
        <v>5</v>
      </c>
      <c r="I232" s="3">
        <v>899.99</v>
      </c>
      <c r="J232" s="3" t="s">
        <v>34</v>
      </c>
      <c r="K232" s="3" t="s">
        <v>63</v>
      </c>
      <c r="L232" s="3" t="s">
        <v>27</v>
      </c>
      <c r="M232" s="4">
        <v>45389</v>
      </c>
      <c r="N232" s="9">
        <v>4499.95</v>
      </c>
      <c r="Q232" s="7"/>
      <c r="R232" s="7"/>
      <c r="S232" s="7"/>
      <c r="T232" s="7"/>
    </row>
    <row r="233" spans="1:20" ht="15" thickBot="1" x14ac:dyDescent="0.35">
      <c r="A233" s="8" t="s">
        <v>378</v>
      </c>
      <c r="B233" s="4">
        <v>45724</v>
      </c>
      <c r="C233" s="3" t="s">
        <v>55</v>
      </c>
      <c r="D233" s="3" t="s">
        <v>56</v>
      </c>
      <c r="E233" s="3" t="s">
        <v>44</v>
      </c>
      <c r="F233" s="3" t="s">
        <v>45</v>
      </c>
      <c r="G233" s="3" t="s">
        <v>46</v>
      </c>
      <c r="H233" s="3">
        <v>4</v>
      </c>
      <c r="I233" s="3">
        <v>149.99</v>
      </c>
      <c r="J233" s="3" t="s">
        <v>20</v>
      </c>
      <c r="K233" s="3" t="s">
        <v>21</v>
      </c>
      <c r="L233" s="3" t="s">
        <v>36</v>
      </c>
      <c r="M233" s="4">
        <v>45263</v>
      </c>
      <c r="N233" s="9">
        <v>599.96</v>
      </c>
      <c r="Q233" s="7"/>
      <c r="R233" s="7"/>
      <c r="S233" s="7"/>
      <c r="T233" s="7"/>
    </row>
    <row r="234" spans="1:20" ht="15" thickBot="1" x14ac:dyDescent="0.35">
      <c r="A234" s="8" t="s">
        <v>379</v>
      </c>
      <c r="B234" s="4">
        <v>45726</v>
      </c>
      <c r="C234" s="3" t="s">
        <v>144</v>
      </c>
      <c r="D234" s="3" t="s">
        <v>145</v>
      </c>
      <c r="E234" s="3" t="s">
        <v>17</v>
      </c>
      <c r="F234" s="3" t="s">
        <v>18</v>
      </c>
      <c r="G234" s="3" t="s">
        <v>19</v>
      </c>
      <c r="H234" s="3">
        <v>1</v>
      </c>
      <c r="I234" s="3">
        <v>249.99</v>
      </c>
      <c r="J234" s="3" t="s">
        <v>20</v>
      </c>
      <c r="K234" s="3" t="s">
        <v>40</v>
      </c>
      <c r="L234" s="3" t="s">
        <v>36</v>
      </c>
      <c r="M234" s="4">
        <v>45117</v>
      </c>
      <c r="N234" s="9">
        <v>249.99</v>
      </c>
      <c r="Q234" s="7"/>
      <c r="R234" s="7"/>
      <c r="S234" s="7"/>
      <c r="T234" s="7"/>
    </row>
    <row r="235" spans="1:20" ht="15" thickBot="1" x14ac:dyDescent="0.35">
      <c r="A235" s="8" t="s">
        <v>380</v>
      </c>
      <c r="B235" s="4">
        <v>45734</v>
      </c>
      <c r="C235" s="3" t="s">
        <v>192</v>
      </c>
      <c r="D235" s="3" t="s">
        <v>193</v>
      </c>
      <c r="E235" s="3" t="s">
        <v>31</v>
      </c>
      <c r="F235" s="3" t="s">
        <v>32</v>
      </c>
      <c r="G235" s="3" t="s">
        <v>33</v>
      </c>
      <c r="H235" s="3">
        <v>2</v>
      </c>
      <c r="I235" s="3">
        <v>59.99</v>
      </c>
      <c r="J235" s="3" t="s">
        <v>26</v>
      </c>
      <c r="K235" s="3" t="s">
        <v>50</v>
      </c>
      <c r="L235" s="3" t="s">
        <v>22</v>
      </c>
      <c r="M235" s="4">
        <v>45193</v>
      </c>
      <c r="N235" s="9">
        <v>119.98</v>
      </c>
      <c r="Q235" s="7"/>
      <c r="R235" s="7"/>
      <c r="S235" s="7"/>
      <c r="T235" s="7"/>
    </row>
    <row r="236" spans="1:20" ht="15" thickBot="1" x14ac:dyDescent="0.35">
      <c r="A236" s="8" t="s">
        <v>381</v>
      </c>
      <c r="B236" s="4">
        <v>45737</v>
      </c>
      <c r="C236" s="3" t="s">
        <v>132</v>
      </c>
      <c r="D236" s="3" t="s">
        <v>133</v>
      </c>
      <c r="E236" s="3" t="s">
        <v>44</v>
      </c>
      <c r="F236" s="3" t="s">
        <v>45</v>
      </c>
      <c r="G236" s="3" t="s">
        <v>46</v>
      </c>
      <c r="H236" s="3">
        <v>2</v>
      </c>
      <c r="I236" s="3">
        <v>149.99</v>
      </c>
      <c r="J236" s="3" t="s">
        <v>20</v>
      </c>
      <c r="K236" s="3" t="s">
        <v>50</v>
      </c>
      <c r="L236" s="3" t="s">
        <v>27</v>
      </c>
      <c r="M236" s="4">
        <v>45233</v>
      </c>
      <c r="N236" s="9">
        <v>299.98</v>
      </c>
      <c r="Q236" s="7"/>
      <c r="R236" s="7"/>
      <c r="S236" s="7"/>
      <c r="T236" s="7"/>
    </row>
    <row r="237" spans="1:20" ht="15" thickBot="1" x14ac:dyDescent="0.35">
      <c r="A237" s="8" t="s">
        <v>382</v>
      </c>
      <c r="B237" s="4">
        <v>45737</v>
      </c>
      <c r="C237" s="3" t="s">
        <v>150</v>
      </c>
      <c r="D237" s="3" t="s">
        <v>151</v>
      </c>
      <c r="E237" s="3" t="s">
        <v>61</v>
      </c>
      <c r="F237" s="3" t="s">
        <v>62</v>
      </c>
      <c r="G237" s="3" t="s">
        <v>19</v>
      </c>
      <c r="H237" s="3">
        <v>3</v>
      </c>
      <c r="I237" s="3">
        <v>899.99</v>
      </c>
      <c r="J237" s="3" t="s">
        <v>57</v>
      </c>
      <c r="K237" s="3" t="s">
        <v>40</v>
      </c>
      <c r="L237" s="3" t="s">
        <v>27</v>
      </c>
      <c r="M237" s="4">
        <v>44876</v>
      </c>
      <c r="N237" s="9">
        <v>2699.97</v>
      </c>
      <c r="Q237" s="7"/>
      <c r="R237" s="7"/>
      <c r="S237" s="7"/>
      <c r="T237" s="7"/>
    </row>
    <row r="238" spans="1:20" ht="15" thickBot="1" x14ac:dyDescent="0.35">
      <c r="A238" s="8" t="s">
        <v>383</v>
      </c>
      <c r="B238" s="4">
        <v>45737</v>
      </c>
      <c r="C238" s="3" t="s">
        <v>48</v>
      </c>
      <c r="D238" s="3" t="s">
        <v>49</v>
      </c>
      <c r="E238" s="3" t="s">
        <v>61</v>
      </c>
      <c r="F238" s="3" t="s">
        <v>62</v>
      </c>
      <c r="G238" s="3" t="s">
        <v>19</v>
      </c>
      <c r="H238" s="3">
        <v>3</v>
      </c>
      <c r="I238" s="3">
        <v>899.99</v>
      </c>
      <c r="J238" s="3" t="s">
        <v>34</v>
      </c>
      <c r="K238" s="3" t="s">
        <v>40</v>
      </c>
      <c r="L238" s="3" t="s">
        <v>22</v>
      </c>
      <c r="M238" s="4">
        <v>44975</v>
      </c>
      <c r="N238" s="9">
        <v>2699.97</v>
      </c>
      <c r="Q238" s="7"/>
      <c r="R238" s="7"/>
      <c r="S238" s="7"/>
      <c r="T238" s="7"/>
    </row>
    <row r="239" spans="1:20" ht="15" thickBot="1" x14ac:dyDescent="0.35">
      <c r="A239" s="8" t="s">
        <v>384</v>
      </c>
      <c r="B239" s="4">
        <v>45739</v>
      </c>
      <c r="C239" s="3" t="s">
        <v>15</v>
      </c>
      <c r="D239" s="3" t="s">
        <v>16</v>
      </c>
      <c r="E239" s="3" t="s">
        <v>105</v>
      </c>
      <c r="F239" s="3" t="s">
        <v>106</v>
      </c>
      <c r="G239" s="3" t="s">
        <v>46</v>
      </c>
      <c r="H239" s="3">
        <v>3</v>
      </c>
      <c r="I239" s="3">
        <v>299.99</v>
      </c>
      <c r="J239" s="3" t="s">
        <v>26</v>
      </c>
      <c r="K239" s="3" t="s">
        <v>50</v>
      </c>
      <c r="L239" s="3" t="s">
        <v>27</v>
      </c>
      <c r="M239" s="4">
        <v>45234</v>
      </c>
      <c r="N239" s="9">
        <v>899.97</v>
      </c>
      <c r="Q239" s="7"/>
      <c r="R239" s="7"/>
      <c r="S239" s="7"/>
      <c r="T239" s="7"/>
    </row>
    <row r="240" spans="1:20" ht="15" thickBot="1" x14ac:dyDescent="0.35">
      <c r="A240" s="8" t="s">
        <v>385</v>
      </c>
      <c r="B240" s="4">
        <v>45740</v>
      </c>
      <c r="C240" s="3" t="s">
        <v>386</v>
      </c>
      <c r="D240" s="3" t="s">
        <v>387</v>
      </c>
      <c r="E240" s="3" t="s">
        <v>44</v>
      </c>
      <c r="F240" s="3" t="s">
        <v>45</v>
      </c>
      <c r="G240" s="3" t="s">
        <v>46</v>
      </c>
      <c r="H240" s="3">
        <v>4</v>
      </c>
      <c r="I240" s="3">
        <v>149.99</v>
      </c>
      <c r="J240" s="3" t="s">
        <v>34</v>
      </c>
      <c r="K240" s="3" t="s">
        <v>50</v>
      </c>
      <c r="L240" s="3" t="s">
        <v>36</v>
      </c>
      <c r="M240" s="4">
        <v>44560</v>
      </c>
      <c r="N240" s="9">
        <v>599.96</v>
      </c>
      <c r="Q240" s="7"/>
      <c r="R240" s="7"/>
      <c r="S240" s="7"/>
      <c r="T240" s="7"/>
    </row>
    <row r="241" spans="1:20" ht="15" thickBot="1" x14ac:dyDescent="0.35">
      <c r="A241" s="8" t="s">
        <v>388</v>
      </c>
      <c r="B241" s="4">
        <v>45743</v>
      </c>
      <c r="C241" s="3" t="s">
        <v>102</v>
      </c>
      <c r="D241" s="3" t="s">
        <v>103</v>
      </c>
      <c r="E241" s="3" t="s">
        <v>114</v>
      </c>
      <c r="F241" s="3" t="s">
        <v>115</v>
      </c>
      <c r="G241" s="3" t="s">
        <v>33</v>
      </c>
      <c r="H241" s="3">
        <v>4</v>
      </c>
      <c r="I241" s="3">
        <v>79.989999999999995</v>
      </c>
      <c r="J241" s="3" t="s">
        <v>26</v>
      </c>
      <c r="K241" s="3" t="s">
        <v>21</v>
      </c>
      <c r="L241" s="3" t="s">
        <v>22</v>
      </c>
      <c r="M241" s="4">
        <v>45288</v>
      </c>
      <c r="N241" s="9">
        <v>319.95999999999998</v>
      </c>
      <c r="Q241" s="7"/>
      <c r="R241" s="7"/>
      <c r="S241" s="7"/>
      <c r="T241" s="7"/>
    </row>
    <row r="242" spans="1:20" ht="15" thickBot="1" x14ac:dyDescent="0.35">
      <c r="A242" s="8" t="s">
        <v>389</v>
      </c>
      <c r="B242" s="4">
        <v>45745</v>
      </c>
      <c r="C242" s="3" t="s">
        <v>185</v>
      </c>
      <c r="D242" s="3" t="s">
        <v>186</v>
      </c>
      <c r="E242" s="3" t="s">
        <v>117</v>
      </c>
      <c r="F242" s="3" t="s">
        <v>118</v>
      </c>
      <c r="G242" s="3" t="s">
        <v>19</v>
      </c>
      <c r="H242" s="3">
        <v>5</v>
      </c>
      <c r="I242" s="3">
        <v>89.99</v>
      </c>
      <c r="J242" s="3" t="s">
        <v>34</v>
      </c>
      <c r="K242" s="3" t="s">
        <v>35</v>
      </c>
      <c r="L242" s="3" t="s">
        <v>22</v>
      </c>
      <c r="M242" s="4">
        <v>44704</v>
      </c>
      <c r="N242" s="9">
        <v>449.95</v>
      </c>
      <c r="Q242" s="7"/>
      <c r="R242" s="7"/>
      <c r="S242" s="7"/>
      <c r="T242" s="7"/>
    </row>
    <row r="243" spans="1:20" ht="15" thickBot="1" x14ac:dyDescent="0.35">
      <c r="A243" s="8" t="s">
        <v>390</v>
      </c>
      <c r="B243" s="4">
        <v>45746</v>
      </c>
      <c r="C243" s="3" t="s">
        <v>93</v>
      </c>
      <c r="D243" s="3" t="s">
        <v>94</v>
      </c>
      <c r="E243" s="3" t="s">
        <v>44</v>
      </c>
      <c r="F243" s="3" t="s">
        <v>45</v>
      </c>
      <c r="G243" s="3" t="s">
        <v>46</v>
      </c>
      <c r="H243" s="3">
        <v>3</v>
      </c>
      <c r="I243" s="3">
        <v>149.99</v>
      </c>
      <c r="J243" s="3" t="s">
        <v>34</v>
      </c>
      <c r="K243" s="3" t="s">
        <v>21</v>
      </c>
      <c r="L243" s="3" t="s">
        <v>36</v>
      </c>
      <c r="M243" s="4">
        <v>45171</v>
      </c>
      <c r="N243" s="9">
        <v>449.97</v>
      </c>
      <c r="Q243" s="7"/>
      <c r="R243" s="7"/>
      <c r="S243" s="7"/>
      <c r="T243" s="7"/>
    </row>
    <row r="244" spans="1:20" ht="15" thickBot="1" x14ac:dyDescent="0.35">
      <c r="A244" s="8" t="s">
        <v>391</v>
      </c>
      <c r="B244" s="4">
        <v>45746</v>
      </c>
      <c r="C244" s="3" t="s">
        <v>65</v>
      </c>
      <c r="D244" s="3" t="s">
        <v>66</v>
      </c>
      <c r="E244" s="3" t="s">
        <v>117</v>
      </c>
      <c r="F244" s="3" t="s">
        <v>118</v>
      </c>
      <c r="G244" s="3" t="s">
        <v>19</v>
      </c>
      <c r="H244" s="3">
        <v>2</v>
      </c>
      <c r="I244" s="3">
        <v>89.99</v>
      </c>
      <c r="J244" s="3" t="s">
        <v>57</v>
      </c>
      <c r="K244" s="3" t="s">
        <v>50</v>
      </c>
      <c r="L244" s="3" t="s">
        <v>27</v>
      </c>
      <c r="M244" s="4">
        <v>44522</v>
      </c>
      <c r="N244" s="9">
        <v>179.98</v>
      </c>
      <c r="Q244" s="7"/>
      <c r="R244" s="7"/>
      <c r="S244" s="7"/>
      <c r="T244" s="7"/>
    </row>
    <row r="245" spans="1:20" ht="15" thickBot="1" x14ac:dyDescent="0.35">
      <c r="A245" s="8" t="s">
        <v>392</v>
      </c>
      <c r="B245" s="4">
        <v>45748</v>
      </c>
      <c r="C245" s="3" t="s">
        <v>102</v>
      </c>
      <c r="D245" s="3" t="s">
        <v>103</v>
      </c>
      <c r="E245" s="3" t="s">
        <v>80</v>
      </c>
      <c r="F245" s="3" t="s">
        <v>81</v>
      </c>
      <c r="G245" s="3" t="s">
        <v>19</v>
      </c>
      <c r="H245" s="3">
        <v>2</v>
      </c>
      <c r="I245" s="3">
        <v>699.99</v>
      </c>
      <c r="J245" s="3" t="s">
        <v>34</v>
      </c>
      <c r="K245" s="3" t="s">
        <v>40</v>
      </c>
      <c r="L245" s="3" t="s">
        <v>36</v>
      </c>
      <c r="M245" s="4">
        <v>44618</v>
      </c>
      <c r="N245" s="9">
        <v>1399.98</v>
      </c>
      <c r="Q245" s="7"/>
      <c r="R245" s="7"/>
      <c r="S245" s="7"/>
      <c r="T245" s="7"/>
    </row>
    <row r="246" spans="1:20" ht="15" thickBot="1" x14ac:dyDescent="0.35">
      <c r="A246" s="8" t="s">
        <v>393</v>
      </c>
      <c r="B246" s="4">
        <v>45749</v>
      </c>
      <c r="C246" s="3" t="s">
        <v>123</v>
      </c>
      <c r="D246" s="3" t="s">
        <v>124</v>
      </c>
      <c r="E246" s="3" t="s">
        <v>61</v>
      </c>
      <c r="F246" s="3" t="s">
        <v>62</v>
      </c>
      <c r="G246" s="3" t="s">
        <v>19</v>
      </c>
      <c r="H246" s="3">
        <v>3</v>
      </c>
      <c r="I246" s="3">
        <v>899.99</v>
      </c>
      <c r="J246" s="3" t="s">
        <v>20</v>
      </c>
      <c r="K246" s="3" t="s">
        <v>21</v>
      </c>
      <c r="L246" s="3" t="s">
        <v>36</v>
      </c>
      <c r="M246" s="4">
        <v>44953</v>
      </c>
      <c r="N246" s="9">
        <v>2699.97</v>
      </c>
      <c r="Q246" s="7"/>
      <c r="R246" s="7"/>
      <c r="S246" s="7"/>
      <c r="T246" s="7"/>
    </row>
    <row r="247" spans="1:20" ht="15" thickBot="1" x14ac:dyDescent="0.35">
      <c r="A247" s="8" t="s">
        <v>394</v>
      </c>
      <c r="B247" s="4">
        <v>45755</v>
      </c>
      <c r="C247" s="3" t="s">
        <v>93</v>
      </c>
      <c r="D247" s="3" t="s">
        <v>94</v>
      </c>
      <c r="E247" s="3" t="s">
        <v>114</v>
      </c>
      <c r="F247" s="3" t="s">
        <v>115</v>
      </c>
      <c r="G247" s="3" t="s">
        <v>33</v>
      </c>
      <c r="H247" s="3">
        <v>3</v>
      </c>
      <c r="I247" s="3">
        <v>79.989999999999995</v>
      </c>
      <c r="J247" s="3" t="s">
        <v>26</v>
      </c>
      <c r="K247" s="3" t="s">
        <v>40</v>
      </c>
      <c r="L247" s="3" t="s">
        <v>22</v>
      </c>
      <c r="M247" s="4">
        <v>44511</v>
      </c>
      <c r="N247" s="9">
        <v>239.97</v>
      </c>
      <c r="Q247" s="7"/>
      <c r="R247" s="7"/>
      <c r="S247" s="7"/>
      <c r="T247" s="7"/>
    </row>
    <row r="248" spans="1:20" ht="15" thickBot="1" x14ac:dyDescent="0.35">
      <c r="A248" s="8" t="s">
        <v>395</v>
      </c>
      <c r="B248" s="4">
        <v>45756</v>
      </c>
      <c r="C248" s="3" t="s">
        <v>59</v>
      </c>
      <c r="D248" s="3" t="s">
        <v>60</v>
      </c>
      <c r="E248" s="3" t="s">
        <v>117</v>
      </c>
      <c r="F248" s="3" t="s">
        <v>118</v>
      </c>
      <c r="G248" s="3" t="s">
        <v>19</v>
      </c>
      <c r="H248" s="3">
        <v>1</v>
      </c>
      <c r="I248" s="3">
        <v>89.99</v>
      </c>
      <c r="J248" s="3" t="s">
        <v>57</v>
      </c>
      <c r="K248" s="3" t="s">
        <v>63</v>
      </c>
      <c r="L248" s="3" t="s">
        <v>22</v>
      </c>
      <c r="M248" s="4">
        <v>45346</v>
      </c>
      <c r="N248" s="9">
        <v>89.99</v>
      </c>
      <c r="Q248" s="7"/>
      <c r="R248" s="7"/>
      <c r="S248" s="7"/>
      <c r="T248" s="7"/>
    </row>
    <row r="249" spans="1:20" ht="15" thickBot="1" x14ac:dyDescent="0.35">
      <c r="A249" s="8" t="s">
        <v>396</v>
      </c>
      <c r="B249" s="4">
        <v>45758</v>
      </c>
      <c r="C249" s="3" t="s">
        <v>293</v>
      </c>
      <c r="D249" s="3" t="s">
        <v>294</v>
      </c>
      <c r="E249" s="3" t="s">
        <v>80</v>
      </c>
      <c r="F249" s="3" t="s">
        <v>81</v>
      </c>
      <c r="G249" s="3" t="s">
        <v>19</v>
      </c>
      <c r="H249" s="3">
        <v>3</v>
      </c>
      <c r="I249" s="3">
        <v>699.99</v>
      </c>
      <c r="J249" s="3" t="s">
        <v>34</v>
      </c>
      <c r="K249" s="3" t="s">
        <v>40</v>
      </c>
      <c r="L249" s="3" t="s">
        <v>22</v>
      </c>
      <c r="M249" s="4">
        <v>44909</v>
      </c>
      <c r="N249" s="9">
        <v>2099.9699999999998</v>
      </c>
      <c r="Q249" s="7"/>
      <c r="R249" s="7"/>
      <c r="S249" s="7"/>
      <c r="T249" s="7"/>
    </row>
    <row r="250" spans="1:20" ht="15" thickBot="1" x14ac:dyDescent="0.35">
      <c r="A250" s="8" t="s">
        <v>397</v>
      </c>
      <c r="B250" s="4">
        <v>45758</v>
      </c>
      <c r="C250" s="3" t="s">
        <v>226</v>
      </c>
      <c r="D250" s="3" t="s">
        <v>227</v>
      </c>
      <c r="E250" s="3" t="s">
        <v>117</v>
      </c>
      <c r="F250" s="3" t="s">
        <v>118</v>
      </c>
      <c r="G250" s="3" t="s">
        <v>19</v>
      </c>
      <c r="H250" s="3">
        <v>2</v>
      </c>
      <c r="I250" s="3">
        <v>89.99</v>
      </c>
      <c r="J250" s="3" t="s">
        <v>57</v>
      </c>
      <c r="K250" s="3" t="s">
        <v>63</v>
      </c>
      <c r="L250" s="3" t="s">
        <v>22</v>
      </c>
      <c r="M250" s="4">
        <v>45088</v>
      </c>
      <c r="N250" s="9">
        <v>179.98</v>
      </c>
      <c r="Q250" s="7"/>
      <c r="R250" s="7"/>
      <c r="S250" s="7"/>
      <c r="T250" s="7"/>
    </row>
    <row r="251" spans="1:20" x14ac:dyDescent="0.3">
      <c r="A251" s="13" t="s">
        <v>398</v>
      </c>
      <c r="B251" s="14">
        <v>45758</v>
      </c>
      <c r="C251" s="15" t="s">
        <v>138</v>
      </c>
      <c r="D251" s="15" t="s">
        <v>139</v>
      </c>
      <c r="E251" s="15" t="s">
        <v>117</v>
      </c>
      <c r="F251" s="15" t="s">
        <v>118</v>
      </c>
      <c r="G251" s="15" t="s">
        <v>19</v>
      </c>
      <c r="H251" s="15">
        <v>3</v>
      </c>
      <c r="I251" s="15">
        <v>89.99</v>
      </c>
      <c r="J251" s="15" t="s">
        <v>57</v>
      </c>
      <c r="K251" s="15" t="s">
        <v>40</v>
      </c>
      <c r="L251" s="15" t="s">
        <v>27</v>
      </c>
      <c r="M251" s="14">
        <v>44878</v>
      </c>
      <c r="N251" s="16">
        <v>269.97000000000003</v>
      </c>
      <c r="Q251" s="7"/>
      <c r="R251" s="7"/>
      <c r="S251" s="7"/>
      <c r="T251" s="7"/>
    </row>
  </sheetData>
  <mergeCells count="1">
    <mergeCell ref="P3:Q3"/>
  </mergeCells>
  <phoneticPr fontId="5" type="noConversion"/>
  <conditionalFormatting sqref="N1:N1048576">
    <cfRule type="iconSet" priority="1">
      <iconSet iconSet="3Arrows">
        <cfvo type="percent" val="0"/>
        <cfvo type="num" val="500"/>
        <cfvo type="num" val="1200"/>
      </iconSet>
    </cfRule>
    <cfRule type="top10" dxfId="2" priority="7" rank="10"/>
    <cfRule type="top10" dxfId="1" priority="8" rank="10"/>
    <cfRule type="top10" dxfId="0" priority="10" rank="10"/>
  </conditionalFormatting>
  <conditionalFormatting sqref="N5">
    <cfRule type="iconSet" priority="2">
      <iconSet iconSet="3Arrows">
        <cfvo type="percent" val="0"/>
        <cfvo type="percent" val="33"/>
        <cfvo type="percent" val="67"/>
      </iconSet>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16367-9AD8-4BE8-9BC5-5528A93038E3}">
  <sheetPr>
    <outlinePr summaryBelow="0"/>
  </sheetPr>
  <dimension ref="B1:F37"/>
  <sheetViews>
    <sheetView showGridLines="0" workbookViewId="0">
      <selection activeCell="I18" sqref="I18"/>
    </sheetView>
  </sheetViews>
  <sheetFormatPr defaultRowHeight="14.4" outlineLevelRow="1" outlineLevelCol="1" x14ac:dyDescent="0.3"/>
  <cols>
    <col min="3" max="3" width="6.109375" bestFit="1" customWidth="1"/>
    <col min="4" max="6" width="13.44140625" bestFit="1" customWidth="1" outlineLevel="1"/>
  </cols>
  <sheetData>
    <row r="1" spans="2:6" ht="15" thickBot="1" x14ac:dyDescent="0.35"/>
    <row r="2" spans="2:6" ht="15.6" x14ac:dyDescent="0.3">
      <c r="B2" s="54" t="s">
        <v>496</v>
      </c>
      <c r="C2" s="54"/>
      <c r="D2" s="59"/>
      <c r="E2" s="59"/>
      <c r="F2" s="59"/>
    </row>
    <row r="3" spans="2:6" ht="15.6" collapsed="1" x14ac:dyDescent="0.3">
      <c r="B3" s="53"/>
      <c r="C3" s="53"/>
      <c r="D3" s="60" t="s">
        <v>498</v>
      </c>
      <c r="E3" s="60" t="s">
        <v>529</v>
      </c>
      <c r="F3" s="60" t="s">
        <v>531</v>
      </c>
    </row>
    <row r="4" spans="2:6" ht="40.799999999999997" hidden="1" outlineLevel="1" x14ac:dyDescent="0.3">
      <c r="B4" s="56"/>
      <c r="C4" s="56"/>
      <c r="E4" s="62" t="s">
        <v>530</v>
      </c>
      <c r="F4" s="62" t="s">
        <v>530</v>
      </c>
    </row>
    <row r="5" spans="2:6" x14ac:dyDescent="0.3">
      <c r="B5" s="57" t="s">
        <v>497</v>
      </c>
      <c r="C5" s="57"/>
      <c r="D5" s="55"/>
      <c r="E5" s="55"/>
      <c r="F5" s="55"/>
    </row>
    <row r="6" spans="2:6" outlineLevel="1" x14ac:dyDescent="0.3">
      <c r="B6" s="56"/>
      <c r="C6" s="56" t="s">
        <v>494</v>
      </c>
      <c r="D6" s="42">
        <v>110</v>
      </c>
      <c r="E6" s="67">
        <v>150</v>
      </c>
      <c r="F6" s="67">
        <v>100</v>
      </c>
    </row>
    <row r="7" spans="2:6" outlineLevel="1" x14ac:dyDescent="0.3">
      <c r="B7" s="56"/>
      <c r="C7" s="56" t="s">
        <v>503</v>
      </c>
      <c r="D7">
        <v>110</v>
      </c>
      <c r="E7" s="61">
        <v>160</v>
      </c>
      <c r="F7" s="61">
        <v>90</v>
      </c>
    </row>
    <row r="8" spans="2:6" outlineLevel="1" x14ac:dyDescent="0.3">
      <c r="B8" s="56"/>
      <c r="C8" s="56" t="s">
        <v>504</v>
      </c>
      <c r="D8">
        <v>40</v>
      </c>
      <c r="E8" s="61">
        <v>80</v>
      </c>
      <c r="F8" s="61">
        <v>30</v>
      </c>
    </row>
    <row r="9" spans="2:6" outlineLevel="1" x14ac:dyDescent="0.3">
      <c r="B9" s="56"/>
      <c r="C9" s="56" t="s">
        <v>505</v>
      </c>
      <c r="D9">
        <v>40</v>
      </c>
      <c r="E9" s="61">
        <v>100</v>
      </c>
      <c r="F9" s="61">
        <v>35</v>
      </c>
    </row>
    <row r="10" spans="2:6" outlineLevel="1" x14ac:dyDescent="0.3">
      <c r="B10" s="56"/>
      <c r="C10" s="56" t="s">
        <v>506</v>
      </c>
      <c r="D10">
        <v>90</v>
      </c>
      <c r="E10" s="61">
        <v>120</v>
      </c>
      <c r="F10" s="61">
        <v>70</v>
      </c>
    </row>
    <row r="11" spans="2:6" outlineLevel="1" x14ac:dyDescent="0.3">
      <c r="B11" s="56"/>
      <c r="C11" s="56" t="s">
        <v>507</v>
      </c>
      <c r="D11">
        <v>40</v>
      </c>
      <c r="E11" s="61">
        <v>50</v>
      </c>
      <c r="F11" s="61">
        <v>35</v>
      </c>
    </row>
    <row r="12" spans="2:6" outlineLevel="1" x14ac:dyDescent="0.3">
      <c r="B12" s="56"/>
      <c r="C12" s="56" t="s">
        <v>508</v>
      </c>
      <c r="D12">
        <v>90</v>
      </c>
      <c r="E12" s="61">
        <v>140</v>
      </c>
      <c r="F12" s="61">
        <v>75</v>
      </c>
    </row>
    <row r="13" spans="2:6" outlineLevel="1" x14ac:dyDescent="0.3">
      <c r="B13" s="56"/>
      <c r="C13" s="56" t="s">
        <v>509</v>
      </c>
      <c r="D13">
        <v>40</v>
      </c>
      <c r="E13" s="61">
        <v>70</v>
      </c>
      <c r="F13" s="61">
        <v>30</v>
      </c>
    </row>
    <row r="14" spans="2:6" outlineLevel="1" x14ac:dyDescent="0.3">
      <c r="B14" s="56"/>
      <c r="C14" s="56" t="s">
        <v>510</v>
      </c>
      <c r="D14">
        <v>300</v>
      </c>
      <c r="E14" s="61">
        <v>600</v>
      </c>
      <c r="F14" s="61">
        <v>250</v>
      </c>
    </row>
    <row r="15" spans="2:6" outlineLevel="1" x14ac:dyDescent="0.3">
      <c r="B15" s="56"/>
      <c r="C15" s="56" t="s">
        <v>511</v>
      </c>
      <c r="D15">
        <v>40</v>
      </c>
      <c r="E15" s="61">
        <v>60</v>
      </c>
      <c r="F15" s="61">
        <v>20</v>
      </c>
    </row>
    <row r="16" spans="2:6" outlineLevel="1" x14ac:dyDescent="0.3">
      <c r="B16" s="56"/>
      <c r="C16" s="56" t="s">
        <v>512</v>
      </c>
      <c r="D16">
        <v>90</v>
      </c>
      <c r="E16" s="61">
        <v>115</v>
      </c>
      <c r="F16" s="61">
        <v>70</v>
      </c>
    </row>
    <row r="17" spans="2:6" outlineLevel="1" x14ac:dyDescent="0.3">
      <c r="B17" s="56"/>
      <c r="C17" s="56" t="s">
        <v>513</v>
      </c>
      <c r="D17">
        <v>90</v>
      </c>
      <c r="E17" s="61">
        <v>130</v>
      </c>
      <c r="F17" s="61">
        <v>60</v>
      </c>
    </row>
    <row r="18" spans="2:6" outlineLevel="1" x14ac:dyDescent="0.3">
      <c r="B18" s="56"/>
      <c r="C18" s="56" t="s">
        <v>514</v>
      </c>
      <c r="D18">
        <v>90</v>
      </c>
      <c r="E18" s="61">
        <v>90</v>
      </c>
      <c r="F18" s="61">
        <v>55</v>
      </c>
    </row>
    <row r="19" spans="2:6" outlineLevel="1" x14ac:dyDescent="0.3">
      <c r="B19" s="56"/>
      <c r="C19" s="56" t="s">
        <v>515</v>
      </c>
      <c r="D19">
        <v>40</v>
      </c>
      <c r="E19" s="61">
        <v>40</v>
      </c>
      <c r="F19" s="61">
        <v>38</v>
      </c>
    </row>
    <row r="20" spans="2:6" x14ac:dyDescent="0.3">
      <c r="B20" s="57" t="s">
        <v>499</v>
      </c>
      <c r="C20" s="57"/>
      <c r="D20" s="55"/>
      <c r="E20" s="55"/>
      <c r="F20" s="55"/>
    </row>
    <row r="21" spans="2:6" outlineLevel="1" x14ac:dyDescent="0.3">
      <c r="B21" s="56"/>
      <c r="C21" s="56" t="s">
        <v>495</v>
      </c>
      <c r="D21" s="42">
        <v>139.99</v>
      </c>
      <c r="E21" s="42">
        <v>99.99</v>
      </c>
      <c r="F21" s="42">
        <v>149.99</v>
      </c>
    </row>
    <row r="22" spans="2:6" outlineLevel="1" x14ac:dyDescent="0.3">
      <c r="B22" s="56"/>
      <c r="C22" s="56" t="s">
        <v>516</v>
      </c>
      <c r="D22" s="42">
        <v>139.99</v>
      </c>
      <c r="E22" s="42">
        <v>89.99</v>
      </c>
      <c r="F22" s="42">
        <v>159.99</v>
      </c>
    </row>
    <row r="23" spans="2:6" outlineLevel="1" x14ac:dyDescent="0.3">
      <c r="B23" s="56"/>
      <c r="C23" s="56" t="s">
        <v>517</v>
      </c>
      <c r="D23" s="42">
        <v>19.989999999999998</v>
      </c>
      <c r="E23" s="42">
        <v>-20.010000000000002</v>
      </c>
      <c r="F23" s="42">
        <v>29.99</v>
      </c>
    </row>
    <row r="24" spans="2:6" outlineLevel="1" x14ac:dyDescent="0.3">
      <c r="B24" s="56"/>
      <c r="C24" s="56" t="s">
        <v>518</v>
      </c>
      <c r="D24" s="42">
        <v>19.989999999999998</v>
      </c>
      <c r="E24" s="42">
        <v>-40.01</v>
      </c>
      <c r="F24" s="42">
        <v>24.99</v>
      </c>
    </row>
    <row r="25" spans="2:6" outlineLevel="1" x14ac:dyDescent="0.3">
      <c r="B25" s="56"/>
      <c r="C25" s="56" t="s">
        <v>519</v>
      </c>
      <c r="D25" s="42">
        <v>59.99</v>
      </c>
      <c r="E25" s="42">
        <v>29.99</v>
      </c>
      <c r="F25" s="42">
        <v>79.989999999999995</v>
      </c>
    </row>
    <row r="26" spans="2:6" outlineLevel="1" x14ac:dyDescent="0.3">
      <c r="B26" s="56"/>
      <c r="C26" s="56" t="s">
        <v>520</v>
      </c>
      <c r="D26" s="42">
        <v>19.989999999999998</v>
      </c>
      <c r="E26" s="42">
        <v>9.99</v>
      </c>
      <c r="F26" s="42">
        <v>24.99</v>
      </c>
    </row>
    <row r="27" spans="2:6" outlineLevel="1" x14ac:dyDescent="0.3">
      <c r="B27" s="56"/>
      <c r="C27" s="56" t="s">
        <v>521</v>
      </c>
      <c r="D27" s="42">
        <v>59.99</v>
      </c>
      <c r="E27" s="42">
        <v>9.9900000000000109</v>
      </c>
      <c r="F27" s="42">
        <v>74.989999999999995</v>
      </c>
    </row>
    <row r="28" spans="2:6" outlineLevel="1" x14ac:dyDescent="0.3">
      <c r="B28" s="56"/>
      <c r="C28" s="56" t="s">
        <v>522</v>
      </c>
      <c r="D28" s="42">
        <v>19.989999999999998</v>
      </c>
      <c r="E28" s="42">
        <v>-10.01</v>
      </c>
      <c r="F28" s="42">
        <v>29.99</v>
      </c>
    </row>
    <row r="29" spans="2:6" outlineLevel="1" x14ac:dyDescent="0.3">
      <c r="B29" s="56"/>
      <c r="C29" s="56" t="s">
        <v>523</v>
      </c>
      <c r="D29" s="42">
        <v>599.99</v>
      </c>
      <c r="E29" s="42">
        <v>299.99</v>
      </c>
      <c r="F29" s="42">
        <v>649.99</v>
      </c>
    </row>
    <row r="30" spans="2:6" outlineLevel="1" x14ac:dyDescent="0.3">
      <c r="B30" s="56"/>
      <c r="C30" s="56" t="s">
        <v>524</v>
      </c>
      <c r="D30" s="42">
        <v>19.989999999999998</v>
      </c>
      <c r="E30" s="42">
        <v>-9.9999999999980105E-3</v>
      </c>
      <c r="F30" s="42">
        <v>39.99</v>
      </c>
    </row>
    <row r="31" spans="2:6" outlineLevel="1" x14ac:dyDescent="0.3">
      <c r="B31" s="56"/>
      <c r="C31" s="56" t="s">
        <v>525</v>
      </c>
      <c r="D31" s="42">
        <v>59.99</v>
      </c>
      <c r="E31" s="42">
        <v>34.99</v>
      </c>
      <c r="F31" s="42">
        <v>79.989999999999995</v>
      </c>
    </row>
    <row r="32" spans="2:6" outlineLevel="1" x14ac:dyDescent="0.3">
      <c r="B32" s="56"/>
      <c r="C32" s="56" t="s">
        <v>526</v>
      </c>
      <c r="D32" s="42">
        <v>59.99</v>
      </c>
      <c r="E32" s="42">
        <v>19.989999999999998</v>
      </c>
      <c r="F32" s="42">
        <v>89.99</v>
      </c>
    </row>
    <row r="33" spans="2:6" outlineLevel="1" x14ac:dyDescent="0.3">
      <c r="B33" s="56"/>
      <c r="C33" s="56" t="s">
        <v>527</v>
      </c>
      <c r="D33" s="42">
        <v>59.99</v>
      </c>
      <c r="E33" s="42">
        <v>59.99</v>
      </c>
      <c r="F33" s="42">
        <v>94.99</v>
      </c>
    </row>
    <row r="34" spans="2:6" ht="15" outlineLevel="1" thickBot="1" x14ac:dyDescent="0.35">
      <c r="B34" s="58"/>
      <c r="C34" s="58" t="s">
        <v>528</v>
      </c>
      <c r="D34" s="66">
        <v>19.989999999999998</v>
      </c>
      <c r="E34" s="66">
        <v>19.989999999999998</v>
      </c>
      <c r="F34" s="66">
        <v>21.99</v>
      </c>
    </row>
    <row r="35" spans="2:6" x14ac:dyDescent="0.3">
      <c r="B35" t="s">
        <v>500</v>
      </c>
    </row>
    <row r="36" spans="2:6" x14ac:dyDescent="0.3">
      <c r="B36" t="s">
        <v>501</v>
      </c>
    </row>
    <row r="37" spans="2:6" x14ac:dyDescent="0.3">
      <c r="B37" t="s">
        <v>502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42036-C859-40E6-9EEB-CD92C9F8512B}">
  <dimension ref="A1:C251"/>
  <sheetViews>
    <sheetView workbookViewId="0">
      <selection activeCell="J26" sqref="J26"/>
    </sheetView>
  </sheetViews>
  <sheetFormatPr defaultRowHeight="14.4" x14ac:dyDescent="0.3"/>
  <cols>
    <col min="1" max="1" width="13.44140625" style="42" customWidth="1"/>
    <col min="2" max="3" width="8.88671875" style="42"/>
  </cols>
  <sheetData>
    <row r="1" spans="1:3" ht="15" thickBot="1" x14ac:dyDescent="0.35">
      <c r="A1" s="63" t="s">
        <v>8</v>
      </c>
      <c r="B1" s="65" t="s">
        <v>418</v>
      </c>
      <c r="C1" s="65" t="s">
        <v>422</v>
      </c>
    </row>
    <row r="2" spans="1:3" ht="15" thickBot="1" x14ac:dyDescent="0.35">
      <c r="A2" s="64">
        <v>249.99</v>
      </c>
      <c r="B2" s="42">
        <v>110</v>
      </c>
      <c r="C2" s="42">
        <f>A2-B2</f>
        <v>139.99</v>
      </c>
    </row>
    <row r="3" spans="1:3" ht="15" thickBot="1" x14ac:dyDescent="0.35">
      <c r="A3" s="64">
        <v>249.99</v>
      </c>
      <c r="B3" s="42">
        <v>110</v>
      </c>
      <c r="C3" s="42">
        <f t="shared" ref="C3:C66" si="0">A3-B3</f>
        <v>139.99</v>
      </c>
    </row>
    <row r="4" spans="1:3" ht="15" thickBot="1" x14ac:dyDescent="0.35">
      <c r="A4" s="64">
        <v>59.99</v>
      </c>
      <c r="B4" s="42">
        <v>40</v>
      </c>
      <c r="C4" s="42">
        <f t="shared" si="0"/>
        <v>19.990000000000002</v>
      </c>
    </row>
    <row r="5" spans="1:3" ht="15" thickBot="1" x14ac:dyDescent="0.35">
      <c r="A5" s="64">
        <v>59.99</v>
      </c>
      <c r="B5" s="42">
        <v>40</v>
      </c>
      <c r="C5" s="42">
        <f t="shared" si="0"/>
        <v>19.990000000000002</v>
      </c>
    </row>
    <row r="6" spans="1:3" ht="15" thickBot="1" x14ac:dyDescent="0.35">
      <c r="A6" s="64">
        <v>149.99</v>
      </c>
      <c r="B6" s="42">
        <v>90</v>
      </c>
      <c r="C6" s="42">
        <f t="shared" si="0"/>
        <v>59.990000000000009</v>
      </c>
    </row>
    <row r="7" spans="1:3" ht="15" thickBot="1" x14ac:dyDescent="0.35">
      <c r="A7" s="64">
        <v>59.99</v>
      </c>
      <c r="B7" s="42">
        <v>40</v>
      </c>
      <c r="C7" s="42">
        <f t="shared" si="0"/>
        <v>19.990000000000002</v>
      </c>
    </row>
    <row r="8" spans="1:3" ht="15" thickBot="1" x14ac:dyDescent="0.35">
      <c r="A8" s="64">
        <v>149.99</v>
      </c>
      <c r="B8" s="42">
        <v>90</v>
      </c>
      <c r="C8" s="42">
        <f t="shared" si="0"/>
        <v>59.990000000000009</v>
      </c>
    </row>
    <row r="9" spans="1:3" ht="15" thickBot="1" x14ac:dyDescent="0.35">
      <c r="A9" s="64">
        <v>59.99</v>
      </c>
      <c r="B9" s="42">
        <v>40</v>
      </c>
      <c r="C9" s="42">
        <f t="shared" si="0"/>
        <v>19.990000000000002</v>
      </c>
    </row>
    <row r="10" spans="1:3" ht="15" thickBot="1" x14ac:dyDescent="0.35">
      <c r="A10" s="64">
        <v>899.99</v>
      </c>
      <c r="B10" s="42">
        <v>300</v>
      </c>
      <c r="C10" s="42">
        <f t="shared" si="0"/>
        <v>599.99</v>
      </c>
    </row>
    <row r="11" spans="1:3" ht="15" thickBot="1" x14ac:dyDescent="0.35">
      <c r="A11" s="64">
        <v>59.99</v>
      </c>
      <c r="B11" s="42">
        <v>40</v>
      </c>
      <c r="C11" s="42">
        <f t="shared" si="0"/>
        <v>19.990000000000002</v>
      </c>
    </row>
    <row r="12" spans="1:3" ht="15" thickBot="1" x14ac:dyDescent="0.35">
      <c r="A12" s="64">
        <v>149.99</v>
      </c>
      <c r="B12" s="42">
        <v>90</v>
      </c>
      <c r="C12" s="42">
        <f t="shared" si="0"/>
        <v>59.990000000000009</v>
      </c>
    </row>
    <row r="13" spans="1:3" ht="15" thickBot="1" x14ac:dyDescent="0.35">
      <c r="A13" s="64">
        <v>149.99</v>
      </c>
      <c r="B13" s="42">
        <v>90</v>
      </c>
      <c r="C13" s="42">
        <f t="shared" si="0"/>
        <v>59.990000000000009</v>
      </c>
    </row>
    <row r="14" spans="1:3" ht="15" thickBot="1" x14ac:dyDescent="0.35">
      <c r="A14" s="64">
        <v>149.99</v>
      </c>
      <c r="B14" s="42">
        <v>90</v>
      </c>
      <c r="C14" s="42">
        <f t="shared" si="0"/>
        <v>59.990000000000009</v>
      </c>
    </row>
    <row r="15" spans="1:3" ht="15" thickBot="1" x14ac:dyDescent="0.35">
      <c r="A15" s="64">
        <v>59.99</v>
      </c>
      <c r="B15" s="42">
        <v>40</v>
      </c>
      <c r="C15" s="42">
        <f t="shared" si="0"/>
        <v>19.990000000000002</v>
      </c>
    </row>
    <row r="16" spans="1:3" ht="15" thickBot="1" x14ac:dyDescent="0.35">
      <c r="A16" s="64">
        <v>699.99</v>
      </c>
      <c r="B16" s="42">
        <f t="shared" ref="B16:B66" si="1">IF(A16&lt;=60,40, IF(A16&lt;=90,55, IF(A16&lt;=200,90, IF(A16&lt;=300,110, IF(A16&lt;=700,250,300)))))</f>
        <v>250</v>
      </c>
      <c r="C16" s="42">
        <f t="shared" si="0"/>
        <v>449.99</v>
      </c>
    </row>
    <row r="17" spans="1:3" ht="15" thickBot="1" x14ac:dyDescent="0.35">
      <c r="A17" s="64">
        <v>899.99</v>
      </c>
      <c r="B17" s="42">
        <f t="shared" si="1"/>
        <v>300</v>
      </c>
      <c r="C17" s="42">
        <f t="shared" si="0"/>
        <v>599.99</v>
      </c>
    </row>
    <row r="18" spans="1:3" ht="15" thickBot="1" x14ac:dyDescent="0.35">
      <c r="A18" s="64">
        <v>149.99</v>
      </c>
      <c r="B18" s="42">
        <f t="shared" si="1"/>
        <v>90</v>
      </c>
      <c r="C18" s="42">
        <f t="shared" si="0"/>
        <v>59.990000000000009</v>
      </c>
    </row>
    <row r="19" spans="1:3" ht="15" thickBot="1" x14ac:dyDescent="0.35">
      <c r="A19" s="64">
        <v>699.99</v>
      </c>
      <c r="B19" s="42">
        <f t="shared" si="1"/>
        <v>250</v>
      </c>
      <c r="C19" s="42">
        <f t="shared" si="0"/>
        <v>449.99</v>
      </c>
    </row>
    <row r="20" spans="1:3" ht="15" thickBot="1" x14ac:dyDescent="0.35">
      <c r="A20" s="64">
        <v>899.99</v>
      </c>
      <c r="B20" s="42">
        <f t="shared" si="1"/>
        <v>300</v>
      </c>
      <c r="C20" s="42">
        <f t="shared" si="0"/>
        <v>599.99</v>
      </c>
    </row>
    <row r="21" spans="1:3" ht="15" thickBot="1" x14ac:dyDescent="0.35">
      <c r="A21" s="64">
        <v>249.99</v>
      </c>
      <c r="B21" s="42">
        <f t="shared" si="1"/>
        <v>110</v>
      </c>
      <c r="C21" s="42">
        <f t="shared" si="0"/>
        <v>139.99</v>
      </c>
    </row>
    <row r="22" spans="1:3" ht="15" thickBot="1" x14ac:dyDescent="0.35">
      <c r="A22" s="64">
        <v>699.99</v>
      </c>
      <c r="B22" s="42">
        <f t="shared" si="1"/>
        <v>250</v>
      </c>
      <c r="C22" s="42">
        <f t="shared" si="0"/>
        <v>449.99</v>
      </c>
    </row>
    <row r="23" spans="1:3" ht="15" thickBot="1" x14ac:dyDescent="0.35">
      <c r="A23" s="64">
        <v>699.99</v>
      </c>
      <c r="B23" s="42">
        <f t="shared" si="1"/>
        <v>250</v>
      </c>
      <c r="C23" s="42">
        <f t="shared" si="0"/>
        <v>449.99</v>
      </c>
    </row>
    <row r="24" spans="1:3" ht="15" thickBot="1" x14ac:dyDescent="0.35">
      <c r="A24" s="64">
        <v>249.99</v>
      </c>
      <c r="B24" s="42">
        <f t="shared" si="1"/>
        <v>110</v>
      </c>
      <c r="C24" s="42">
        <f t="shared" si="0"/>
        <v>139.99</v>
      </c>
    </row>
    <row r="25" spans="1:3" ht="15" thickBot="1" x14ac:dyDescent="0.35">
      <c r="A25" s="64">
        <v>299.99</v>
      </c>
      <c r="B25" s="42">
        <f t="shared" si="1"/>
        <v>110</v>
      </c>
      <c r="C25" s="42">
        <f t="shared" si="0"/>
        <v>189.99</v>
      </c>
    </row>
    <row r="26" spans="1:3" ht="15" thickBot="1" x14ac:dyDescent="0.35">
      <c r="A26" s="64">
        <v>249.99</v>
      </c>
      <c r="B26" s="42">
        <f t="shared" si="1"/>
        <v>110</v>
      </c>
      <c r="C26" s="42">
        <f t="shared" si="0"/>
        <v>139.99</v>
      </c>
    </row>
    <row r="27" spans="1:3" ht="15" thickBot="1" x14ac:dyDescent="0.35">
      <c r="A27" s="64">
        <v>299.99</v>
      </c>
      <c r="B27" s="42">
        <f t="shared" si="1"/>
        <v>110</v>
      </c>
      <c r="C27" s="42">
        <f t="shared" si="0"/>
        <v>189.99</v>
      </c>
    </row>
    <row r="28" spans="1:3" ht="15" thickBot="1" x14ac:dyDescent="0.35">
      <c r="A28" s="64">
        <v>79.989999999999995</v>
      </c>
      <c r="B28" s="42">
        <f t="shared" si="1"/>
        <v>55</v>
      </c>
      <c r="C28" s="42">
        <f t="shared" si="0"/>
        <v>24.989999999999995</v>
      </c>
    </row>
    <row r="29" spans="1:3" ht="15" thickBot="1" x14ac:dyDescent="0.35">
      <c r="A29" s="64">
        <v>89.99</v>
      </c>
      <c r="B29" s="42">
        <f t="shared" si="1"/>
        <v>55</v>
      </c>
      <c r="C29" s="42">
        <f t="shared" si="0"/>
        <v>34.989999999999995</v>
      </c>
    </row>
    <row r="30" spans="1:3" ht="15" thickBot="1" x14ac:dyDescent="0.35">
      <c r="A30" s="64">
        <v>59.99</v>
      </c>
      <c r="B30" s="42">
        <f t="shared" si="1"/>
        <v>40</v>
      </c>
      <c r="C30" s="42">
        <f t="shared" si="0"/>
        <v>19.990000000000002</v>
      </c>
    </row>
    <row r="31" spans="1:3" ht="15" thickBot="1" x14ac:dyDescent="0.35">
      <c r="A31" s="64">
        <v>59.99</v>
      </c>
      <c r="B31" s="42">
        <f t="shared" si="1"/>
        <v>40</v>
      </c>
      <c r="C31" s="42">
        <f t="shared" si="0"/>
        <v>19.990000000000002</v>
      </c>
    </row>
    <row r="32" spans="1:3" ht="15" thickBot="1" x14ac:dyDescent="0.35">
      <c r="A32" s="64">
        <v>199.99</v>
      </c>
      <c r="B32" s="42">
        <f t="shared" si="1"/>
        <v>90</v>
      </c>
      <c r="C32" s="42">
        <f t="shared" si="0"/>
        <v>109.99000000000001</v>
      </c>
    </row>
    <row r="33" spans="1:3" ht="15" thickBot="1" x14ac:dyDescent="0.35">
      <c r="A33" s="64">
        <v>149.99</v>
      </c>
      <c r="B33" s="42">
        <f t="shared" si="1"/>
        <v>90</v>
      </c>
      <c r="C33" s="42">
        <f t="shared" si="0"/>
        <v>59.990000000000009</v>
      </c>
    </row>
    <row r="34" spans="1:3" ht="15" thickBot="1" x14ac:dyDescent="0.35">
      <c r="A34" s="64">
        <v>149.99</v>
      </c>
      <c r="B34" s="42">
        <f t="shared" si="1"/>
        <v>90</v>
      </c>
      <c r="C34" s="42">
        <f t="shared" si="0"/>
        <v>59.990000000000009</v>
      </c>
    </row>
    <row r="35" spans="1:3" ht="15" thickBot="1" x14ac:dyDescent="0.35">
      <c r="A35" s="64">
        <v>899.99</v>
      </c>
      <c r="B35" s="42">
        <f t="shared" si="1"/>
        <v>300</v>
      </c>
      <c r="C35" s="42">
        <f t="shared" si="0"/>
        <v>599.99</v>
      </c>
    </row>
    <row r="36" spans="1:3" ht="15" thickBot="1" x14ac:dyDescent="0.35">
      <c r="A36" s="64">
        <v>299.99</v>
      </c>
      <c r="B36" s="42">
        <f t="shared" si="1"/>
        <v>110</v>
      </c>
      <c r="C36" s="42">
        <f t="shared" si="0"/>
        <v>189.99</v>
      </c>
    </row>
    <row r="37" spans="1:3" ht="15" thickBot="1" x14ac:dyDescent="0.35">
      <c r="A37" s="64">
        <v>79.989999999999995</v>
      </c>
      <c r="B37" s="42">
        <f t="shared" si="1"/>
        <v>55</v>
      </c>
      <c r="C37" s="42">
        <f t="shared" si="0"/>
        <v>24.989999999999995</v>
      </c>
    </row>
    <row r="38" spans="1:3" ht="15" thickBot="1" x14ac:dyDescent="0.35">
      <c r="A38" s="64">
        <v>199.99</v>
      </c>
      <c r="B38" s="42">
        <f t="shared" si="1"/>
        <v>90</v>
      </c>
      <c r="C38" s="42">
        <f t="shared" si="0"/>
        <v>109.99000000000001</v>
      </c>
    </row>
    <row r="39" spans="1:3" ht="15" thickBot="1" x14ac:dyDescent="0.35">
      <c r="A39" s="64">
        <v>699.99</v>
      </c>
      <c r="B39" s="42">
        <f t="shared" si="1"/>
        <v>250</v>
      </c>
      <c r="C39" s="42">
        <f t="shared" si="0"/>
        <v>449.99</v>
      </c>
    </row>
    <row r="40" spans="1:3" ht="15" thickBot="1" x14ac:dyDescent="0.35">
      <c r="A40" s="64">
        <v>89.99</v>
      </c>
      <c r="B40" s="42">
        <f t="shared" si="1"/>
        <v>55</v>
      </c>
      <c r="C40" s="42">
        <f t="shared" si="0"/>
        <v>34.989999999999995</v>
      </c>
    </row>
    <row r="41" spans="1:3" ht="15" thickBot="1" x14ac:dyDescent="0.35">
      <c r="A41" s="64">
        <v>79.989999999999995</v>
      </c>
      <c r="B41" s="42">
        <f t="shared" si="1"/>
        <v>55</v>
      </c>
      <c r="C41" s="42">
        <f t="shared" si="0"/>
        <v>24.989999999999995</v>
      </c>
    </row>
    <row r="42" spans="1:3" ht="15" thickBot="1" x14ac:dyDescent="0.35">
      <c r="A42" s="64">
        <v>59.99</v>
      </c>
      <c r="B42" s="42">
        <f t="shared" si="1"/>
        <v>40</v>
      </c>
      <c r="C42" s="42">
        <f t="shared" si="0"/>
        <v>19.990000000000002</v>
      </c>
    </row>
    <row r="43" spans="1:3" ht="15" thickBot="1" x14ac:dyDescent="0.35">
      <c r="A43" s="64">
        <v>89.99</v>
      </c>
      <c r="B43" s="42">
        <f t="shared" si="1"/>
        <v>55</v>
      </c>
      <c r="C43" s="42">
        <f t="shared" si="0"/>
        <v>34.989999999999995</v>
      </c>
    </row>
    <row r="44" spans="1:3" ht="15" thickBot="1" x14ac:dyDescent="0.35">
      <c r="A44" s="64">
        <v>89.99</v>
      </c>
      <c r="B44" s="42">
        <f t="shared" si="1"/>
        <v>55</v>
      </c>
      <c r="C44" s="42">
        <f t="shared" si="0"/>
        <v>34.989999999999995</v>
      </c>
    </row>
    <row r="45" spans="1:3" ht="15" thickBot="1" x14ac:dyDescent="0.35">
      <c r="A45" s="64">
        <v>249.99</v>
      </c>
      <c r="B45" s="42">
        <f t="shared" si="1"/>
        <v>110</v>
      </c>
      <c r="C45" s="42">
        <f t="shared" si="0"/>
        <v>139.99</v>
      </c>
    </row>
    <row r="46" spans="1:3" ht="15" thickBot="1" x14ac:dyDescent="0.35">
      <c r="A46" s="64">
        <v>89.99</v>
      </c>
      <c r="B46" s="42">
        <f t="shared" si="1"/>
        <v>55</v>
      </c>
      <c r="C46" s="42">
        <f t="shared" si="0"/>
        <v>34.989999999999995</v>
      </c>
    </row>
    <row r="47" spans="1:3" ht="15" thickBot="1" x14ac:dyDescent="0.35">
      <c r="A47" s="64">
        <v>149.99</v>
      </c>
      <c r="B47" s="42">
        <f t="shared" si="1"/>
        <v>90</v>
      </c>
      <c r="C47" s="42">
        <f t="shared" si="0"/>
        <v>59.990000000000009</v>
      </c>
    </row>
    <row r="48" spans="1:3" ht="15" thickBot="1" x14ac:dyDescent="0.35">
      <c r="A48" s="64">
        <v>59.99</v>
      </c>
      <c r="B48" s="42">
        <f t="shared" si="1"/>
        <v>40</v>
      </c>
      <c r="C48" s="42">
        <f t="shared" si="0"/>
        <v>19.990000000000002</v>
      </c>
    </row>
    <row r="49" spans="1:3" ht="15" thickBot="1" x14ac:dyDescent="0.35">
      <c r="A49" s="64">
        <v>89.99</v>
      </c>
      <c r="B49" s="42">
        <f t="shared" si="1"/>
        <v>55</v>
      </c>
      <c r="C49" s="42">
        <f t="shared" si="0"/>
        <v>34.989999999999995</v>
      </c>
    </row>
    <row r="50" spans="1:3" ht="15" thickBot="1" x14ac:dyDescent="0.35">
      <c r="A50" s="64">
        <v>89.99</v>
      </c>
      <c r="B50" s="42">
        <f t="shared" si="1"/>
        <v>55</v>
      </c>
      <c r="C50" s="42">
        <f t="shared" si="0"/>
        <v>34.989999999999995</v>
      </c>
    </row>
    <row r="51" spans="1:3" ht="15" thickBot="1" x14ac:dyDescent="0.35">
      <c r="A51" s="64">
        <v>899.99</v>
      </c>
      <c r="B51" s="42">
        <f t="shared" si="1"/>
        <v>300</v>
      </c>
      <c r="C51" s="42">
        <f t="shared" si="0"/>
        <v>599.99</v>
      </c>
    </row>
    <row r="52" spans="1:3" ht="15" thickBot="1" x14ac:dyDescent="0.35">
      <c r="A52" s="64">
        <v>899.99</v>
      </c>
      <c r="B52" s="42">
        <f t="shared" si="1"/>
        <v>300</v>
      </c>
      <c r="C52" s="42">
        <f t="shared" si="0"/>
        <v>599.99</v>
      </c>
    </row>
    <row r="53" spans="1:3" ht="15" thickBot="1" x14ac:dyDescent="0.35">
      <c r="A53" s="64">
        <v>59.99</v>
      </c>
      <c r="B53" s="42">
        <f t="shared" si="1"/>
        <v>40</v>
      </c>
      <c r="C53" s="42">
        <f t="shared" si="0"/>
        <v>19.990000000000002</v>
      </c>
    </row>
    <row r="54" spans="1:3" ht="15" thickBot="1" x14ac:dyDescent="0.35">
      <c r="A54" s="64">
        <v>299.99</v>
      </c>
      <c r="B54" s="42">
        <f t="shared" si="1"/>
        <v>110</v>
      </c>
      <c r="C54" s="42">
        <f t="shared" si="0"/>
        <v>189.99</v>
      </c>
    </row>
    <row r="55" spans="1:3" ht="15" thickBot="1" x14ac:dyDescent="0.35">
      <c r="A55" s="64">
        <v>89.99</v>
      </c>
      <c r="B55" s="42">
        <f t="shared" si="1"/>
        <v>55</v>
      </c>
      <c r="C55" s="42">
        <f t="shared" si="0"/>
        <v>34.989999999999995</v>
      </c>
    </row>
    <row r="56" spans="1:3" ht="15" thickBot="1" x14ac:dyDescent="0.35">
      <c r="A56" s="64">
        <v>79.989999999999995</v>
      </c>
      <c r="B56" s="42">
        <f t="shared" si="1"/>
        <v>55</v>
      </c>
      <c r="C56" s="42">
        <f t="shared" si="0"/>
        <v>24.989999999999995</v>
      </c>
    </row>
    <row r="57" spans="1:3" ht="15" thickBot="1" x14ac:dyDescent="0.35">
      <c r="A57" s="64">
        <v>89.99</v>
      </c>
      <c r="B57" s="42">
        <f t="shared" si="1"/>
        <v>55</v>
      </c>
      <c r="C57" s="42">
        <f t="shared" si="0"/>
        <v>34.989999999999995</v>
      </c>
    </row>
    <row r="58" spans="1:3" ht="15" thickBot="1" x14ac:dyDescent="0.35">
      <c r="A58" s="64">
        <v>699.99</v>
      </c>
      <c r="B58" s="42">
        <f t="shared" si="1"/>
        <v>250</v>
      </c>
      <c r="C58" s="42">
        <f t="shared" si="0"/>
        <v>449.99</v>
      </c>
    </row>
    <row r="59" spans="1:3" ht="15" thickBot="1" x14ac:dyDescent="0.35">
      <c r="A59" s="64">
        <v>899.99</v>
      </c>
      <c r="B59" s="42">
        <f t="shared" si="1"/>
        <v>300</v>
      </c>
      <c r="C59" s="42">
        <f t="shared" si="0"/>
        <v>599.99</v>
      </c>
    </row>
    <row r="60" spans="1:3" ht="15" thickBot="1" x14ac:dyDescent="0.35">
      <c r="A60" s="64">
        <v>149.99</v>
      </c>
      <c r="B60" s="42">
        <f t="shared" si="1"/>
        <v>90</v>
      </c>
      <c r="C60" s="42">
        <f t="shared" si="0"/>
        <v>59.990000000000009</v>
      </c>
    </row>
    <row r="61" spans="1:3" ht="15" thickBot="1" x14ac:dyDescent="0.35">
      <c r="A61" s="64">
        <v>89.99</v>
      </c>
      <c r="B61" s="42">
        <f t="shared" si="1"/>
        <v>55</v>
      </c>
      <c r="C61" s="42">
        <f t="shared" si="0"/>
        <v>34.989999999999995</v>
      </c>
    </row>
    <row r="62" spans="1:3" ht="15" thickBot="1" x14ac:dyDescent="0.35">
      <c r="A62" s="64">
        <v>89.99</v>
      </c>
      <c r="B62" s="42">
        <f t="shared" si="1"/>
        <v>55</v>
      </c>
      <c r="C62" s="42">
        <f t="shared" si="0"/>
        <v>34.989999999999995</v>
      </c>
    </row>
    <row r="63" spans="1:3" ht="15" thickBot="1" x14ac:dyDescent="0.35">
      <c r="A63" s="64">
        <v>89.99</v>
      </c>
      <c r="B63" s="42">
        <f t="shared" si="1"/>
        <v>55</v>
      </c>
      <c r="C63" s="42">
        <f t="shared" si="0"/>
        <v>34.989999999999995</v>
      </c>
    </row>
    <row r="64" spans="1:3" ht="15" thickBot="1" x14ac:dyDescent="0.35">
      <c r="A64" s="64">
        <v>79.989999999999995</v>
      </c>
      <c r="B64" s="42">
        <f t="shared" si="1"/>
        <v>55</v>
      </c>
      <c r="C64" s="42">
        <f t="shared" si="0"/>
        <v>24.989999999999995</v>
      </c>
    </row>
    <row r="65" spans="1:3" ht="15" thickBot="1" x14ac:dyDescent="0.35">
      <c r="A65" s="64">
        <v>149.99</v>
      </c>
      <c r="B65" s="42">
        <f t="shared" si="1"/>
        <v>90</v>
      </c>
      <c r="C65" s="42">
        <f t="shared" si="0"/>
        <v>59.990000000000009</v>
      </c>
    </row>
    <row r="66" spans="1:3" ht="15" thickBot="1" x14ac:dyDescent="0.35">
      <c r="A66" s="64">
        <v>699.99</v>
      </c>
      <c r="B66" s="42">
        <f t="shared" si="1"/>
        <v>250</v>
      </c>
      <c r="C66" s="42">
        <f t="shared" si="0"/>
        <v>449.99</v>
      </c>
    </row>
    <row r="67" spans="1:3" ht="15" thickBot="1" x14ac:dyDescent="0.35">
      <c r="A67" s="64">
        <v>89.99</v>
      </c>
      <c r="B67" s="42">
        <f t="shared" ref="B67:B130" si="2">IF(A67&lt;=60,40, IF(A67&lt;=90,55, IF(A67&lt;=200,90, IF(A67&lt;=300,110, IF(A67&lt;=700,250,300)))))</f>
        <v>55</v>
      </c>
      <c r="C67" s="42">
        <f t="shared" ref="C67:C130" si="3">A67-B67</f>
        <v>34.989999999999995</v>
      </c>
    </row>
    <row r="68" spans="1:3" ht="15" thickBot="1" x14ac:dyDescent="0.35">
      <c r="A68" s="64">
        <v>59.99</v>
      </c>
      <c r="B68" s="42">
        <f t="shared" si="2"/>
        <v>40</v>
      </c>
      <c r="C68" s="42">
        <f t="shared" si="3"/>
        <v>19.990000000000002</v>
      </c>
    </row>
    <row r="69" spans="1:3" ht="15" thickBot="1" x14ac:dyDescent="0.35">
      <c r="A69" s="64">
        <v>149.99</v>
      </c>
      <c r="B69" s="42">
        <f t="shared" si="2"/>
        <v>90</v>
      </c>
      <c r="C69" s="42">
        <f t="shared" si="3"/>
        <v>59.990000000000009</v>
      </c>
    </row>
    <row r="70" spans="1:3" ht="15" thickBot="1" x14ac:dyDescent="0.35">
      <c r="A70" s="64">
        <v>299.99</v>
      </c>
      <c r="B70" s="42">
        <f t="shared" si="2"/>
        <v>110</v>
      </c>
      <c r="C70" s="42">
        <f t="shared" si="3"/>
        <v>189.99</v>
      </c>
    </row>
    <row r="71" spans="1:3" ht="15" thickBot="1" x14ac:dyDescent="0.35">
      <c r="A71" s="64">
        <v>199.99</v>
      </c>
      <c r="B71" s="42">
        <f t="shared" si="2"/>
        <v>90</v>
      </c>
      <c r="C71" s="42">
        <f t="shared" si="3"/>
        <v>109.99000000000001</v>
      </c>
    </row>
    <row r="72" spans="1:3" ht="15" thickBot="1" x14ac:dyDescent="0.35">
      <c r="A72" s="64">
        <v>59.99</v>
      </c>
      <c r="B72" s="42">
        <f t="shared" si="2"/>
        <v>40</v>
      </c>
      <c r="C72" s="42">
        <f t="shared" si="3"/>
        <v>19.990000000000002</v>
      </c>
    </row>
    <row r="73" spans="1:3" ht="15" thickBot="1" x14ac:dyDescent="0.35">
      <c r="A73" s="64">
        <v>149.99</v>
      </c>
      <c r="B73" s="42">
        <f t="shared" si="2"/>
        <v>90</v>
      </c>
      <c r="C73" s="42">
        <f t="shared" si="3"/>
        <v>59.990000000000009</v>
      </c>
    </row>
    <row r="74" spans="1:3" ht="15" thickBot="1" x14ac:dyDescent="0.35">
      <c r="A74" s="64">
        <v>199.99</v>
      </c>
      <c r="B74" s="42">
        <f t="shared" si="2"/>
        <v>90</v>
      </c>
      <c r="C74" s="42">
        <f t="shared" si="3"/>
        <v>109.99000000000001</v>
      </c>
    </row>
    <row r="75" spans="1:3" ht="15" thickBot="1" x14ac:dyDescent="0.35">
      <c r="A75" s="64">
        <v>899.99</v>
      </c>
      <c r="B75" s="42">
        <f t="shared" si="2"/>
        <v>300</v>
      </c>
      <c r="C75" s="42">
        <f t="shared" si="3"/>
        <v>599.99</v>
      </c>
    </row>
    <row r="76" spans="1:3" ht="15" thickBot="1" x14ac:dyDescent="0.35">
      <c r="A76" s="64">
        <v>899.99</v>
      </c>
      <c r="B76" s="42">
        <f t="shared" si="2"/>
        <v>300</v>
      </c>
      <c r="C76" s="42">
        <f t="shared" si="3"/>
        <v>599.99</v>
      </c>
    </row>
    <row r="77" spans="1:3" ht="15" thickBot="1" x14ac:dyDescent="0.35">
      <c r="A77" s="64">
        <v>59.99</v>
      </c>
      <c r="B77" s="42">
        <f t="shared" si="2"/>
        <v>40</v>
      </c>
      <c r="C77" s="42">
        <f t="shared" si="3"/>
        <v>19.990000000000002</v>
      </c>
    </row>
    <row r="78" spans="1:3" ht="15" thickBot="1" x14ac:dyDescent="0.35">
      <c r="A78" s="64">
        <v>249.99</v>
      </c>
      <c r="B78" s="42">
        <f t="shared" si="2"/>
        <v>110</v>
      </c>
      <c r="C78" s="42">
        <f t="shared" si="3"/>
        <v>139.99</v>
      </c>
    </row>
    <row r="79" spans="1:3" ht="15" thickBot="1" x14ac:dyDescent="0.35">
      <c r="A79" s="64">
        <v>249.99</v>
      </c>
      <c r="B79" s="42">
        <f t="shared" si="2"/>
        <v>110</v>
      </c>
      <c r="C79" s="42">
        <f t="shared" si="3"/>
        <v>139.99</v>
      </c>
    </row>
    <row r="80" spans="1:3" ht="15" thickBot="1" x14ac:dyDescent="0.35">
      <c r="A80" s="64">
        <v>299.99</v>
      </c>
      <c r="B80" s="42">
        <f t="shared" si="2"/>
        <v>110</v>
      </c>
      <c r="C80" s="42">
        <f t="shared" si="3"/>
        <v>189.99</v>
      </c>
    </row>
    <row r="81" spans="1:3" ht="15" thickBot="1" x14ac:dyDescent="0.35">
      <c r="A81" s="64">
        <v>89.99</v>
      </c>
      <c r="B81" s="42">
        <f t="shared" si="2"/>
        <v>55</v>
      </c>
      <c r="C81" s="42">
        <f t="shared" si="3"/>
        <v>34.989999999999995</v>
      </c>
    </row>
    <row r="82" spans="1:3" ht="15" thickBot="1" x14ac:dyDescent="0.35">
      <c r="A82" s="64">
        <v>299.99</v>
      </c>
      <c r="B82" s="42">
        <f t="shared" si="2"/>
        <v>110</v>
      </c>
      <c r="C82" s="42">
        <f t="shared" si="3"/>
        <v>189.99</v>
      </c>
    </row>
    <row r="83" spans="1:3" ht="15" thickBot="1" x14ac:dyDescent="0.35">
      <c r="A83" s="64">
        <v>699.99</v>
      </c>
      <c r="B83" s="42">
        <f t="shared" si="2"/>
        <v>250</v>
      </c>
      <c r="C83" s="42">
        <f t="shared" si="3"/>
        <v>449.99</v>
      </c>
    </row>
    <row r="84" spans="1:3" ht="15" thickBot="1" x14ac:dyDescent="0.35">
      <c r="A84" s="64">
        <v>899.99</v>
      </c>
      <c r="B84" s="42">
        <f t="shared" si="2"/>
        <v>300</v>
      </c>
      <c r="C84" s="42">
        <f t="shared" si="3"/>
        <v>599.99</v>
      </c>
    </row>
    <row r="85" spans="1:3" ht="15" thickBot="1" x14ac:dyDescent="0.35">
      <c r="A85" s="64">
        <v>149.99</v>
      </c>
      <c r="B85" s="42">
        <f t="shared" si="2"/>
        <v>90</v>
      </c>
      <c r="C85" s="42">
        <f t="shared" si="3"/>
        <v>59.990000000000009</v>
      </c>
    </row>
    <row r="86" spans="1:3" ht="15" thickBot="1" x14ac:dyDescent="0.35">
      <c r="A86" s="64">
        <v>149.99</v>
      </c>
      <c r="B86" s="42">
        <f t="shared" si="2"/>
        <v>90</v>
      </c>
      <c r="C86" s="42">
        <f t="shared" si="3"/>
        <v>59.990000000000009</v>
      </c>
    </row>
    <row r="87" spans="1:3" ht="15" thickBot="1" x14ac:dyDescent="0.35">
      <c r="A87" s="64">
        <v>89.99</v>
      </c>
      <c r="B87" s="42">
        <f t="shared" si="2"/>
        <v>55</v>
      </c>
      <c r="C87" s="42">
        <f t="shared" si="3"/>
        <v>34.989999999999995</v>
      </c>
    </row>
    <row r="88" spans="1:3" ht="15" thickBot="1" x14ac:dyDescent="0.35">
      <c r="A88" s="64">
        <v>299.99</v>
      </c>
      <c r="B88" s="42">
        <f t="shared" si="2"/>
        <v>110</v>
      </c>
      <c r="C88" s="42">
        <f t="shared" si="3"/>
        <v>189.99</v>
      </c>
    </row>
    <row r="89" spans="1:3" ht="15" thickBot="1" x14ac:dyDescent="0.35">
      <c r="A89" s="64">
        <v>149.99</v>
      </c>
      <c r="B89" s="42">
        <f t="shared" si="2"/>
        <v>90</v>
      </c>
      <c r="C89" s="42">
        <f t="shared" si="3"/>
        <v>59.990000000000009</v>
      </c>
    </row>
    <row r="90" spans="1:3" ht="15" thickBot="1" x14ac:dyDescent="0.35">
      <c r="A90" s="64">
        <v>249.99</v>
      </c>
      <c r="B90" s="42">
        <f t="shared" si="2"/>
        <v>110</v>
      </c>
      <c r="C90" s="42">
        <f t="shared" si="3"/>
        <v>139.99</v>
      </c>
    </row>
    <row r="91" spans="1:3" ht="15" thickBot="1" x14ac:dyDescent="0.35">
      <c r="A91" s="64">
        <v>249.99</v>
      </c>
      <c r="B91" s="42">
        <f t="shared" si="2"/>
        <v>110</v>
      </c>
      <c r="C91" s="42">
        <f t="shared" si="3"/>
        <v>139.99</v>
      </c>
    </row>
    <row r="92" spans="1:3" ht="15" thickBot="1" x14ac:dyDescent="0.35">
      <c r="A92" s="64">
        <v>199.99</v>
      </c>
      <c r="B92" s="42">
        <f t="shared" si="2"/>
        <v>90</v>
      </c>
      <c r="C92" s="42">
        <f t="shared" si="3"/>
        <v>109.99000000000001</v>
      </c>
    </row>
    <row r="93" spans="1:3" ht="15" thickBot="1" x14ac:dyDescent="0.35">
      <c r="A93" s="64">
        <v>199.99</v>
      </c>
      <c r="B93" s="42">
        <f t="shared" si="2"/>
        <v>90</v>
      </c>
      <c r="C93" s="42">
        <f t="shared" si="3"/>
        <v>109.99000000000001</v>
      </c>
    </row>
    <row r="94" spans="1:3" ht="15" thickBot="1" x14ac:dyDescent="0.35">
      <c r="A94" s="64">
        <v>89.99</v>
      </c>
      <c r="B94" s="42">
        <f t="shared" si="2"/>
        <v>55</v>
      </c>
      <c r="C94" s="42">
        <f t="shared" si="3"/>
        <v>34.989999999999995</v>
      </c>
    </row>
    <row r="95" spans="1:3" ht="15" thickBot="1" x14ac:dyDescent="0.35">
      <c r="A95" s="64">
        <v>899.99</v>
      </c>
      <c r="B95" s="42">
        <f t="shared" si="2"/>
        <v>300</v>
      </c>
      <c r="C95" s="42">
        <f t="shared" si="3"/>
        <v>599.99</v>
      </c>
    </row>
    <row r="96" spans="1:3" ht="15" thickBot="1" x14ac:dyDescent="0.35">
      <c r="A96" s="64">
        <v>149.99</v>
      </c>
      <c r="B96" s="42">
        <f t="shared" si="2"/>
        <v>90</v>
      </c>
      <c r="C96" s="42">
        <f t="shared" si="3"/>
        <v>59.990000000000009</v>
      </c>
    </row>
    <row r="97" spans="1:3" ht="15" thickBot="1" x14ac:dyDescent="0.35">
      <c r="A97" s="64">
        <v>149.99</v>
      </c>
      <c r="B97" s="42">
        <f t="shared" si="2"/>
        <v>90</v>
      </c>
      <c r="C97" s="42">
        <f t="shared" si="3"/>
        <v>59.990000000000009</v>
      </c>
    </row>
    <row r="98" spans="1:3" ht="15" thickBot="1" x14ac:dyDescent="0.35">
      <c r="A98" s="64">
        <v>79.989999999999995</v>
      </c>
      <c r="B98" s="42">
        <f t="shared" si="2"/>
        <v>55</v>
      </c>
      <c r="C98" s="42">
        <f t="shared" si="3"/>
        <v>24.989999999999995</v>
      </c>
    </row>
    <row r="99" spans="1:3" ht="15" thickBot="1" x14ac:dyDescent="0.35">
      <c r="A99" s="64">
        <v>249.99</v>
      </c>
      <c r="B99" s="42">
        <f t="shared" si="2"/>
        <v>110</v>
      </c>
      <c r="C99" s="42">
        <f t="shared" si="3"/>
        <v>139.99</v>
      </c>
    </row>
    <row r="100" spans="1:3" ht="15" thickBot="1" x14ac:dyDescent="0.35">
      <c r="A100" s="64">
        <v>699.99</v>
      </c>
      <c r="B100" s="42">
        <f t="shared" si="2"/>
        <v>250</v>
      </c>
      <c r="C100" s="42">
        <f t="shared" si="3"/>
        <v>449.99</v>
      </c>
    </row>
    <row r="101" spans="1:3" ht="15" thickBot="1" x14ac:dyDescent="0.35">
      <c r="A101" s="64">
        <v>149.99</v>
      </c>
      <c r="B101" s="42">
        <f t="shared" si="2"/>
        <v>90</v>
      </c>
      <c r="C101" s="42">
        <f t="shared" si="3"/>
        <v>59.990000000000009</v>
      </c>
    </row>
    <row r="102" spans="1:3" ht="15" thickBot="1" x14ac:dyDescent="0.35">
      <c r="A102" s="64">
        <v>699.99</v>
      </c>
      <c r="B102" s="42">
        <f t="shared" si="2"/>
        <v>250</v>
      </c>
      <c r="C102" s="42">
        <f t="shared" si="3"/>
        <v>449.99</v>
      </c>
    </row>
    <row r="103" spans="1:3" ht="15" thickBot="1" x14ac:dyDescent="0.35">
      <c r="A103" s="64">
        <v>249.99</v>
      </c>
      <c r="B103" s="42">
        <f t="shared" si="2"/>
        <v>110</v>
      </c>
      <c r="C103" s="42">
        <f t="shared" si="3"/>
        <v>139.99</v>
      </c>
    </row>
    <row r="104" spans="1:3" ht="15" thickBot="1" x14ac:dyDescent="0.35">
      <c r="A104" s="64">
        <v>249.99</v>
      </c>
      <c r="B104" s="42">
        <f t="shared" si="2"/>
        <v>110</v>
      </c>
      <c r="C104" s="42">
        <f t="shared" si="3"/>
        <v>139.99</v>
      </c>
    </row>
    <row r="105" spans="1:3" ht="15" thickBot="1" x14ac:dyDescent="0.35">
      <c r="A105" s="64">
        <v>699.99</v>
      </c>
      <c r="B105" s="42">
        <f t="shared" si="2"/>
        <v>250</v>
      </c>
      <c r="C105" s="42">
        <f t="shared" si="3"/>
        <v>449.99</v>
      </c>
    </row>
    <row r="106" spans="1:3" ht="15" thickBot="1" x14ac:dyDescent="0.35">
      <c r="A106" s="64">
        <v>59.99</v>
      </c>
      <c r="B106" s="42">
        <f t="shared" si="2"/>
        <v>40</v>
      </c>
      <c r="C106" s="42">
        <f t="shared" si="3"/>
        <v>19.990000000000002</v>
      </c>
    </row>
    <row r="107" spans="1:3" ht="15" thickBot="1" x14ac:dyDescent="0.35">
      <c r="A107" s="64">
        <v>59.99</v>
      </c>
      <c r="B107" s="42">
        <f t="shared" si="2"/>
        <v>40</v>
      </c>
      <c r="C107" s="42">
        <f t="shared" si="3"/>
        <v>19.990000000000002</v>
      </c>
    </row>
    <row r="108" spans="1:3" ht="15" thickBot="1" x14ac:dyDescent="0.35">
      <c r="A108" s="64">
        <v>79.989999999999995</v>
      </c>
      <c r="B108" s="42">
        <f t="shared" si="2"/>
        <v>55</v>
      </c>
      <c r="C108" s="42">
        <f t="shared" si="3"/>
        <v>24.989999999999995</v>
      </c>
    </row>
    <row r="109" spans="1:3" ht="15" thickBot="1" x14ac:dyDescent="0.35">
      <c r="A109" s="64">
        <v>79.989999999999995</v>
      </c>
      <c r="B109" s="42">
        <f t="shared" si="2"/>
        <v>55</v>
      </c>
      <c r="C109" s="42">
        <f t="shared" si="3"/>
        <v>24.989999999999995</v>
      </c>
    </row>
    <row r="110" spans="1:3" ht="15" thickBot="1" x14ac:dyDescent="0.35">
      <c r="A110" s="64">
        <v>299.99</v>
      </c>
      <c r="B110" s="42">
        <f t="shared" si="2"/>
        <v>110</v>
      </c>
      <c r="C110" s="42">
        <f t="shared" si="3"/>
        <v>189.99</v>
      </c>
    </row>
    <row r="111" spans="1:3" ht="15" thickBot="1" x14ac:dyDescent="0.35">
      <c r="A111" s="64">
        <v>89.99</v>
      </c>
      <c r="B111" s="42">
        <f t="shared" si="2"/>
        <v>55</v>
      </c>
      <c r="C111" s="42">
        <f t="shared" si="3"/>
        <v>34.989999999999995</v>
      </c>
    </row>
    <row r="112" spans="1:3" ht="15" thickBot="1" x14ac:dyDescent="0.35">
      <c r="A112" s="64">
        <v>149.99</v>
      </c>
      <c r="B112" s="42">
        <f t="shared" si="2"/>
        <v>90</v>
      </c>
      <c r="C112" s="42">
        <f t="shared" si="3"/>
        <v>59.990000000000009</v>
      </c>
    </row>
    <row r="113" spans="1:3" ht="15" thickBot="1" x14ac:dyDescent="0.35">
      <c r="A113" s="64">
        <v>249.99</v>
      </c>
      <c r="B113" s="42">
        <f t="shared" si="2"/>
        <v>110</v>
      </c>
      <c r="C113" s="42">
        <f t="shared" si="3"/>
        <v>139.99</v>
      </c>
    </row>
    <row r="114" spans="1:3" ht="15" thickBot="1" x14ac:dyDescent="0.35">
      <c r="A114" s="64">
        <v>199.99</v>
      </c>
      <c r="B114" s="42">
        <f t="shared" si="2"/>
        <v>90</v>
      </c>
      <c r="C114" s="42">
        <f t="shared" si="3"/>
        <v>109.99000000000001</v>
      </c>
    </row>
    <row r="115" spans="1:3" ht="15" thickBot="1" x14ac:dyDescent="0.35">
      <c r="A115" s="64">
        <v>89.99</v>
      </c>
      <c r="B115" s="42">
        <f t="shared" si="2"/>
        <v>55</v>
      </c>
      <c r="C115" s="42">
        <f t="shared" si="3"/>
        <v>34.989999999999995</v>
      </c>
    </row>
    <row r="116" spans="1:3" ht="15" thickBot="1" x14ac:dyDescent="0.35">
      <c r="A116" s="64">
        <v>149.99</v>
      </c>
      <c r="B116" s="42">
        <f t="shared" si="2"/>
        <v>90</v>
      </c>
      <c r="C116" s="42">
        <f t="shared" si="3"/>
        <v>59.990000000000009</v>
      </c>
    </row>
    <row r="117" spans="1:3" ht="15" thickBot="1" x14ac:dyDescent="0.35">
      <c r="A117" s="64">
        <v>699.99</v>
      </c>
      <c r="B117" s="42">
        <f t="shared" si="2"/>
        <v>250</v>
      </c>
      <c r="C117" s="42">
        <f t="shared" si="3"/>
        <v>449.99</v>
      </c>
    </row>
    <row r="118" spans="1:3" ht="15" thickBot="1" x14ac:dyDescent="0.35">
      <c r="A118" s="64">
        <v>899.99</v>
      </c>
      <c r="B118" s="42">
        <f t="shared" si="2"/>
        <v>300</v>
      </c>
      <c r="C118" s="42">
        <f t="shared" si="3"/>
        <v>599.99</v>
      </c>
    </row>
    <row r="119" spans="1:3" ht="15" thickBot="1" x14ac:dyDescent="0.35">
      <c r="A119" s="64">
        <v>149.99</v>
      </c>
      <c r="B119" s="42">
        <f t="shared" si="2"/>
        <v>90</v>
      </c>
      <c r="C119" s="42">
        <f t="shared" si="3"/>
        <v>59.990000000000009</v>
      </c>
    </row>
    <row r="120" spans="1:3" ht="15" thickBot="1" x14ac:dyDescent="0.35">
      <c r="A120" s="64">
        <v>299.99</v>
      </c>
      <c r="B120" s="42">
        <f t="shared" si="2"/>
        <v>110</v>
      </c>
      <c r="C120" s="42">
        <f t="shared" si="3"/>
        <v>189.99</v>
      </c>
    </row>
    <row r="121" spans="1:3" ht="15" thickBot="1" x14ac:dyDescent="0.35">
      <c r="A121" s="64">
        <v>199.99</v>
      </c>
      <c r="B121" s="42">
        <f t="shared" si="2"/>
        <v>90</v>
      </c>
      <c r="C121" s="42">
        <f t="shared" si="3"/>
        <v>109.99000000000001</v>
      </c>
    </row>
    <row r="122" spans="1:3" ht="15" thickBot="1" x14ac:dyDescent="0.35">
      <c r="A122" s="64">
        <v>299.99</v>
      </c>
      <c r="B122" s="42">
        <f t="shared" si="2"/>
        <v>110</v>
      </c>
      <c r="C122" s="42">
        <f t="shared" si="3"/>
        <v>189.99</v>
      </c>
    </row>
    <row r="123" spans="1:3" ht="15" thickBot="1" x14ac:dyDescent="0.35">
      <c r="A123" s="64">
        <v>59.99</v>
      </c>
      <c r="B123" s="42">
        <f t="shared" si="2"/>
        <v>40</v>
      </c>
      <c r="C123" s="42">
        <f t="shared" si="3"/>
        <v>19.990000000000002</v>
      </c>
    </row>
    <row r="124" spans="1:3" ht="15" thickBot="1" x14ac:dyDescent="0.35">
      <c r="A124" s="64">
        <v>149.99</v>
      </c>
      <c r="B124" s="42">
        <f t="shared" si="2"/>
        <v>90</v>
      </c>
      <c r="C124" s="42">
        <f t="shared" si="3"/>
        <v>59.990000000000009</v>
      </c>
    </row>
    <row r="125" spans="1:3" ht="15" thickBot="1" x14ac:dyDescent="0.35">
      <c r="A125" s="64">
        <v>699.99</v>
      </c>
      <c r="B125" s="42">
        <f t="shared" si="2"/>
        <v>250</v>
      </c>
      <c r="C125" s="42">
        <f t="shared" si="3"/>
        <v>449.99</v>
      </c>
    </row>
    <row r="126" spans="1:3" ht="15" thickBot="1" x14ac:dyDescent="0.35">
      <c r="A126" s="64">
        <v>149.99</v>
      </c>
      <c r="B126" s="42">
        <f t="shared" si="2"/>
        <v>90</v>
      </c>
      <c r="C126" s="42">
        <f t="shared" si="3"/>
        <v>59.990000000000009</v>
      </c>
    </row>
    <row r="127" spans="1:3" ht="15" thickBot="1" x14ac:dyDescent="0.35">
      <c r="A127" s="64">
        <v>299.99</v>
      </c>
      <c r="B127" s="42">
        <f t="shared" si="2"/>
        <v>110</v>
      </c>
      <c r="C127" s="42">
        <f t="shared" si="3"/>
        <v>189.99</v>
      </c>
    </row>
    <row r="128" spans="1:3" ht="15" thickBot="1" x14ac:dyDescent="0.35">
      <c r="A128" s="64">
        <v>899.99</v>
      </c>
      <c r="B128" s="42">
        <f t="shared" si="2"/>
        <v>300</v>
      </c>
      <c r="C128" s="42">
        <f t="shared" si="3"/>
        <v>599.99</v>
      </c>
    </row>
    <row r="129" spans="1:3" ht="15" thickBot="1" x14ac:dyDescent="0.35">
      <c r="A129" s="64">
        <v>699.99</v>
      </c>
      <c r="B129" s="42">
        <f t="shared" si="2"/>
        <v>250</v>
      </c>
      <c r="C129" s="42">
        <f t="shared" si="3"/>
        <v>449.99</v>
      </c>
    </row>
    <row r="130" spans="1:3" ht="15" thickBot="1" x14ac:dyDescent="0.35">
      <c r="A130" s="64">
        <v>699.99</v>
      </c>
      <c r="B130" s="42">
        <f t="shared" si="2"/>
        <v>250</v>
      </c>
      <c r="C130" s="42">
        <f t="shared" si="3"/>
        <v>449.99</v>
      </c>
    </row>
    <row r="131" spans="1:3" ht="15" thickBot="1" x14ac:dyDescent="0.35">
      <c r="A131" s="64">
        <v>899.99</v>
      </c>
      <c r="B131" s="42">
        <f t="shared" ref="B131:B194" si="4">IF(A131&lt;=60,40, IF(A131&lt;=90,55, IF(A131&lt;=200,90, IF(A131&lt;=300,110, IF(A131&lt;=700,250,300)))))</f>
        <v>300</v>
      </c>
      <c r="C131" s="42">
        <f t="shared" ref="C131:C194" si="5">A131-B131</f>
        <v>599.99</v>
      </c>
    </row>
    <row r="132" spans="1:3" ht="15" thickBot="1" x14ac:dyDescent="0.35">
      <c r="A132" s="64">
        <v>149.99</v>
      </c>
      <c r="B132" s="42">
        <f t="shared" si="4"/>
        <v>90</v>
      </c>
      <c r="C132" s="42">
        <f t="shared" si="5"/>
        <v>59.990000000000009</v>
      </c>
    </row>
    <row r="133" spans="1:3" ht="15" thickBot="1" x14ac:dyDescent="0.35">
      <c r="A133" s="64">
        <v>89.99</v>
      </c>
      <c r="B133" s="42">
        <f t="shared" si="4"/>
        <v>55</v>
      </c>
      <c r="C133" s="42">
        <f t="shared" si="5"/>
        <v>34.989999999999995</v>
      </c>
    </row>
    <row r="134" spans="1:3" ht="15" thickBot="1" x14ac:dyDescent="0.35">
      <c r="A134" s="64">
        <v>149.99</v>
      </c>
      <c r="B134" s="42">
        <f t="shared" si="4"/>
        <v>90</v>
      </c>
      <c r="C134" s="42">
        <f t="shared" si="5"/>
        <v>59.990000000000009</v>
      </c>
    </row>
    <row r="135" spans="1:3" ht="15" thickBot="1" x14ac:dyDescent="0.35">
      <c r="A135" s="64">
        <v>699.99</v>
      </c>
      <c r="B135" s="42">
        <f t="shared" si="4"/>
        <v>250</v>
      </c>
      <c r="C135" s="42">
        <f t="shared" si="5"/>
        <v>449.99</v>
      </c>
    </row>
    <row r="136" spans="1:3" ht="15" thickBot="1" x14ac:dyDescent="0.35">
      <c r="A136" s="64">
        <v>699.99</v>
      </c>
      <c r="B136" s="42">
        <f t="shared" si="4"/>
        <v>250</v>
      </c>
      <c r="C136" s="42">
        <f t="shared" si="5"/>
        <v>449.99</v>
      </c>
    </row>
    <row r="137" spans="1:3" ht="15" thickBot="1" x14ac:dyDescent="0.35">
      <c r="A137" s="64">
        <v>89.99</v>
      </c>
      <c r="B137" s="42">
        <f t="shared" si="4"/>
        <v>55</v>
      </c>
      <c r="C137" s="42">
        <f t="shared" si="5"/>
        <v>34.989999999999995</v>
      </c>
    </row>
    <row r="138" spans="1:3" ht="15" thickBot="1" x14ac:dyDescent="0.35">
      <c r="A138" s="64">
        <v>249.99</v>
      </c>
      <c r="B138" s="42">
        <f t="shared" si="4"/>
        <v>110</v>
      </c>
      <c r="C138" s="42">
        <f t="shared" si="5"/>
        <v>139.99</v>
      </c>
    </row>
    <row r="139" spans="1:3" ht="15" thickBot="1" x14ac:dyDescent="0.35">
      <c r="A139" s="64">
        <v>299.99</v>
      </c>
      <c r="B139" s="42">
        <f t="shared" si="4"/>
        <v>110</v>
      </c>
      <c r="C139" s="42">
        <f t="shared" si="5"/>
        <v>189.99</v>
      </c>
    </row>
    <row r="140" spans="1:3" ht="15" thickBot="1" x14ac:dyDescent="0.35">
      <c r="A140" s="64">
        <v>89.99</v>
      </c>
      <c r="B140" s="42">
        <f t="shared" si="4"/>
        <v>55</v>
      </c>
      <c r="C140" s="42">
        <f t="shared" si="5"/>
        <v>34.989999999999995</v>
      </c>
    </row>
    <row r="141" spans="1:3" ht="15" thickBot="1" x14ac:dyDescent="0.35">
      <c r="A141" s="64">
        <v>149.99</v>
      </c>
      <c r="B141" s="42">
        <f t="shared" si="4"/>
        <v>90</v>
      </c>
      <c r="C141" s="42">
        <f t="shared" si="5"/>
        <v>59.990000000000009</v>
      </c>
    </row>
    <row r="142" spans="1:3" ht="15" thickBot="1" x14ac:dyDescent="0.35">
      <c r="A142" s="64">
        <v>249.99</v>
      </c>
      <c r="B142" s="42">
        <f t="shared" si="4"/>
        <v>110</v>
      </c>
      <c r="C142" s="42">
        <f t="shared" si="5"/>
        <v>139.99</v>
      </c>
    </row>
    <row r="143" spans="1:3" ht="15" thickBot="1" x14ac:dyDescent="0.35">
      <c r="A143" s="64">
        <v>149.99</v>
      </c>
      <c r="B143" s="42">
        <f t="shared" si="4"/>
        <v>90</v>
      </c>
      <c r="C143" s="42">
        <f t="shared" si="5"/>
        <v>59.990000000000009</v>
      </c>
    </row>
    <row r="144" spans="1:3" ht="15" thickBot="1" x14ac:dyDescent="0.35">
      <c r="A144" s="64">
        <v>59.99</v>
      </c>
      <c r="B144" s="42">
        <f t="shared" si="4"/>
        <v>40</v>
      </c>
      <c r="C144" s="42">
        <f t="shared" si="5"/>
        <v>19.990000000000002</v>
      </c>
    </row>
    <row r="145" spans="1:3" ht="15" thickBot="1" x14ac:dyDescent="0.35">
      <c r="A145" s="64">
        <v>249.99</v>
      </c>
      <c r="B145" s="42">
        <f t="shared" si="4"/>
        <v>110</v>
      </c>
      <c r="C145" s="42">
        <f t="shared" si="5"/>
        <v>139.99</v>
      </c>
    </row>
    <row r="146" spans="1:3" ht="15" thickBot="1" x14ac:dyDescent="0.35">
      <c r="A146" s="64">
        <v>149.99</v>
      </c>
      <c r="B146" s="42">
        <f t="shared" si="4"/>
        <v>90</v>
      </c>
      <c r="C146" s="42">
        <f t="shared" si="5"/>
        <v>59.990000000000009</v>
      </c>
    </row>
    <row r="147" spans="1:3" ht="15" thickBot="1" x14ac:dyDescent="0.35">
      <c r="A147" s="64">
        <v>59.99</v>
      </c>
      <c r="B147" s="42">
        <f t="shared" si="4"/>
        <v>40</v>
      </c>
      <c r="C147" s="42">
        <f t="shared" si="5"/>
        <v>19.990000000000002</v>
      </c>
    </row>
    <row r="148" spans="1:3" ht="15" thickBot="1" x14ac:dyDescent="0.35">
      <c r="A148" s="64">
        <v>149.99</v>
      </c>
      <c r="B148" s="42">
        <f t="shared" si="4"/>
        <v>90</v>
      </c>
      <c r="C148" s="42">
        <f t="shared" si="5"/>
        <v>59.990000000000009</v>
      </c>
    </row>
    <row r="149" spans="1:3" ht="15" thickBot="1" x14ac:dyDescent="0.35">
      <c r="A149" s="64">
        <v>699.99</v>
      </c>
      <c r="B149" s="42">
        <f t="shared" si="4"/>
        <v>250</v>
      </c>
      <c r="C149" s="42">
        <f t="shared" si="5"/>
        <v>449.99</v>
      </c>
    </row>
    <row r="150" spans="1:3" ht="15" thickBot="1" x14ac:dyDescent="0.35">
      <c r="A150" s="64">
        <v>199.99</v>
      </c>
      <c r="B150" s="42">
        <f t="shared" si="4"/>
        <v>90</v>
      </c>
      <c r="C150" s="42">
        <f t="shared" si="5"/>
        <v>109.99000000000001</v>
      </c>
    </row>
    <row r="151" spans="1:3" ht="15" thickBot="1" x14ac:dyDescent="0.35">
      <c r="A151" s="64">
        <v>59.99</v>
      </c>
      <c r="B151" s="42">
        <f t="shared" si="4"/>
        <v>40</v>
      </c>
      <c r="C151" s="42">
        <f t="shared" si="5"/>
        <v>19.990000000000002</v>
      </c>
    </row>
    <row r="152" spans="1:3" ht="15" thickBot="1" x14ac:dyDescent="0.35">
      <c r="A152" s="64">
        <v>699.99</v>
      </c>
      <c r="B152" s="42">
        <f t="shared" si="4"/>
        <v>250</v>
      </c>
      <c r="C152" s="42">
        <f t="shared" si="5"/>
        <v>449.99</v>
      </c>
    </row>
    <row r="153" spans="1:3" ht="15" thickBot="1" x14ac:dyDescent="0.35">
      <c r="A153" s="64">
        <v>249.99</v>
      </c>
      <c r="B153" s="42">
        <f t="shared" si="4"/>
        <v>110</v>
      </c>
      <c r="C153" s="42">
        <f t="shared" si="5"/>
        <v>139.99</v>
      </c>
    </row>
    <row r="154" spans="1:3" ht="15" thickBot="1" x14ac:dyDescent="0.35">
      <c r="A154" s="64">
        <v>149.99</v>
      </c>
      <c r="B154" s="42">
        <f t="shared" si="4"/>
        <v>90</v>
      </c>
      <c r="C154" s="42">
        <f t="shared" si="5"/>
        <v>59.990000000000009</v>
      </c>
    </row>
    <row r="155" spans="1:3" ht="15" thickBot="1" x14ac:dyDescent="0.35">
      <c r="A155" s="64">
        <v>299.99</v>
      </c>
      <c r="B155" s="42">
        <f t="shared" si="4"/>
        <v>110</v>
      </c>
      <c r="C155" s="42">
        <f t="shared" si="5"/>
        <v>189.99</v>
      </c>
    </row>
    <row r="156" spans="1:3" ht="15" thickBot="1" x14ac:dyDescent="0.35">
      <c r="A156" s="64">
        <v>249.99</v>
      </c>
      <c r="B156" s="42">
        <f t="shared" si="4"/>
        <v>110</v>
      </c>
      <c r="C156" s="42">
        <f t="shared" si="5"/>
        <v>139.99</v>
      </c>
    </row>
    <row r="157" spans="1:3" ht="15" thickBot="1" x14ac:dyDescent="0.35">
      <c r="A157" s="64">
        <v>149.99</v>
      </c>
      <c r="B157" s="42">
        <f t="shared" si="4"/>
        <v>90</v>
      </c>
      <c r="C157" s="42">
        <f t="shared" si="5"/>
        <v>59.990000000000009</v>
      </c>
    </row>
    <row r="158" spans="1:3" ht="15" thickBot="1" x14ac:dyDescent="0.35">
      <c r="A158" s="64">
        <v>699.99</v>
      </c>
      <c r="B158" s="42">
        <f t="shared" si="4"/>
        <v>250</v>
      </c>
      <c r="C158" s="42">
        <f t="shared" si="5"/>
        <v>449.99</v>
      </c>
    </row>
    <row r="159" spans="1:3" ht="15" thickBot="1" x14ac:dyDescent="0.35">
      <c r="A159" s="64">
        <v>249.99</v>
      </c>
      <c r="B159" s="42">
        <f t="shared" si="4"/>
        <v>110</v>
      </c>
      <c r="C159" s="42">
        <f t="shared" si="5"/>
        <v>139.99</v>
      </c>
    </row>
    <row r="160" spans="1:3" ht="15" thickBot="1" x14ac:dyDescent="0.35">
      <c r="A160" s="64">
        <v>699.99</v>
      </c>
      <c r="B160" s="42">
        <f t="shared" si="4"/>
        <v>250</v>
      </c>
      <c r="C160" s="42">
        <f t="shared" si="5"/>
        <v>449.99</v>
      </c>
    </row>
    <row r="161" spans="1:3" ht="15" thickBot="1" x14ac:dyDescent="0.35">
      <c r="A161" s="64">
        <v>249.99</v>
      </c>
      <c r="B161" s="42">
        <f t="shared" si="4"/>
        <v>110</v>
      </c>
      <c r="C161" s="42">
        <f t="shared" si="5"/>
        <v>139.99</v>
      </c>
    </row>
    <row r="162" spans="1:3" ht="15" thickBot="1" x14ac:dyDescent="0.35">
      <c r="A162" s="64">
        <v>59.99</v>
      </c>
      <c r="B162" s="42">
        <f t="shared" si="4"/>
        <v>40</v>
      </c>
      <c r="C162" s="42">
        <f t="shared" si="5"/>
        <v>19.990000000000002</v>
      </c>
    </row>
    <row r="163" spans="1:3" ht="15" thickBot="1" x14ac:dyDescent="0.35">
      <c r="A163" s="64">
        <v>79.989999999999995</v>
      </c>
      <c r="B163" s="42">
        <f t="shared" si="4"/>
        <v>55</v>
      </c>
      <c r="C163" s="42">
        <f t="shared" si="5"/>
        <v>24.989999999999995</v>
      </c>
    </row>
    <row r="164" spans="1:3" ht="15" thickBot="1" x14ac:dyDescent="0.35">
      <c r="A164" s="64">
        <v>79.989999999999995</v>
      </c>
      <c r="B164" s="42">
        <f t="shared" si="4"/>
        <v>55</v>
      </c>
      <c r="C164" s="42">
        <f t="shared" si="5"/>
        <v>24.989999999999995</v>
      </c>
    </row>
    <row r="165" spans="1:3" ht="15" thickBot="1" x14ac:dyDescent="0.35">
      <c r="A165" s="64">
        <v>899.99</v>
      </c>
      <c r="B165" s="42">
        <f t="shared" si="4"/>
        <v>300</v>
      </c>
      <c r="C165" s="42">
        <f t="shared" si="5"/>
        <v>599.99</v>
      </c>
    </row>
    <row r="166" spans="1:3" ht="15" thickBot="1" x14ac:dyDescent="0.35">
      <c r="A166" s="64">
        <v>149.99</v>
      </c>
      <c r="B166" s="42">
        <f t="shared" si="4"/>
        <v>90</v>
      </c>
      <c r="C166" s="42">
        <f t="shared" si="5"/>
        <v>59.990000000000009</v>
      </c>
    </row>
    <row r="167" spans="1:3" ht="15" thickBot="1" x14ac:dyDescent="0.35">
      <c r="A167" s="64">
        <v>299.99</v>
      </c>
      <c r="B167" s="42">
        <f t="shared" si="4"/>
        <v>110</v>
      </c>
      <c r="C167" s="42">
        <f t="shared" si="5"/>
        <v>189.99</v>
      </c>
    </row>
    <row r="168" spans="1:3" ht="15" thickBot="1" x14ac:dyDescent="0.35">
      <c r="A168" s="64">
        <v>59.99</v>
      </c>
      <c r="B168" s="42">
        <f t="shared" si="4"/>
        <v>40</v>
      </c>
      <c r="C168" s="42">
        <f t="shared" si="5"/>
        <v>19.990000000000002</v>
      </c>
    </row>
    <row r="169" spans="1:3" ht="15" thickBot="1" x14ac:dyDescent="0.35">
      <c r="A169" s="64">
        <v>89.99</v>
      </c>
      <c r="B169" s="42">
        <f t="shared" si="4"/>
        <v>55</v>
      </c>
      <c r="C169" s="42">
        <f t="shared" si="5"/>
        <v>34.989999999999995</v>
      </c>
    </row>
    <row r="170" spans="1:3" ht="15" thickBot="1" x14ac:dyDescent="0.35">
      <c r="A170" s="64">
        <v>899.99</v>
      </c>
      <c r="B170" s="42">
        <f t="shared" si="4"/>
        <v>300</v>
      </c>
      <c r="C170" s="42">
        <f t="shared" si="5"/>
        <v>599.99</v>
      </c>
    </row>
    <row r="171" spans="1:3" ht="15" thickBot="1" x14ac:dyDescent="0.35">
      <c r="A171" s="64">
        <v>149.99</v>
      </c>
      <c r="B171" s="42">
        <f t="shared" si="4"/>
        <v>90</v>
      </c>
      <c r="C171" s="42">
        <f t="shared" si="5"/>
        <v>59.990000000000009</v>
      </c>
    </row>
    <row r="172" spans="1:3" ht="15" thickBot="1" x14ac:dyDescent="0.35">
      <c r="A172" s="64">
        <v>149.99</v>
      </c>
      <c r="B172" s="42">
        <f t="shared" si="4"/>
        <v>90</v>
      </c>
      <c r="C172" s="42">
        <f t="shared" si="5"/>
        <v>59.990000000000009</v>
      </c>
    </row>
    <row r="173" spans="1:3" ht="15" thickBot="1" x14ac:dyDescent="0.35">
      <c r="A173" s="64">
        <v>149.99</v>
      </c>
      <c r="B173" s="42">
        <f t="shared" si="4"/>
        <v>90</v>
      </c>
      <c r="C173" s="42">
        <f t="shared" si="5"/>
        <v>59.990000000000009</v>
      </c>
    </row>
    <row r="174" spans="1:3" ht="15" thickBot="1" x14ac:dyDescent="0.35">
      <c r="A174" s="64">
        <v>299.99</v>
      </c>
      <c r="B174" s="42">
        <f t="shared" si="4"/>
        <v>110</v>
      </c>
      <c r="C174" s="42">
        <f t="shared" si="5"/>
        <v>189.99</v>
      </c>
    </row>
    <row r="175" spans="1:3" ht="15" thickBot="1" x14ac:dyDescent="0.35">
      <c r="A175" s="64">
        <v>299.99</v>
      </c>
      <c r="B175" s="42">
        <f t="shared" si="4"/>
        <v>110</v>
      </c>
      <c r="C175" s="42">
        <f t="shared" si="5"/>
        <v>189.99</v>
      </c>
    </row>
    <row r="176" spans="1:3" ht="15" thickBot="1" x14ac:dyDescent="0.35">
      <c r="A176" s="64">
        <v>199.99</v>
      </c>
      <c r="B176" s="42">
        <f t="shared" si="4"/>
        <v>90</v>
      </c>
      <c r="C176" s="42">
        <f t="shared" si="5"/>
        <v>109.99000000000001</v>
      </c>
    </row>
    <row r="177" spans="1:3" ht="15" thickBot="1" x14ac:dyDescent="0.35">
      <c r="A177" s="64">
        <v>89.99</v>
      </c>
      <c r="B177" s="42">
        <f t="shared" si="4"/>
        <v>55</v>
      </c>
      <c r="C177" s="42">
        <f t="shared" si="5"/>
        <v>34.989999999999995</v>
      </c>
    </row>
    <row r="178" spans="1:3" ht="15" thickBot="1" x14ac:dyDescent="0.35">
      <c r="A178" s="64">
        <v>149.99</v>
      </c>
      <c r="B178" s="42">
        <f t="shared" si="4"/>
        <v>90</v>
      </c>
      <c r="C178" s="42">
        <f t="shared" si="5"/>
        <v>59.990000000000009</v>
      </c>
    </row>
    <row r="179" spans="1:3" ht="15" thickBot="1" x14ac:dyDescent="0.35">
      <c r="A179" s="64">
        <v>899.99</v>
      </c>
      <c r="B179" s="42">
        <f t="shared" si="4"/>
        <v>300</v>
      </c>
      <c r="C179" s="42">
        <f t="shared" si="5"/>
        <v>599.99</v>
      </c>
    </row>
    <row r="180" spans="1:3" ht="15" thickBot="1" x14ac:dyDescent="0.35">
      <c r="A180" s="64">
        <v>89.99</v>
      </c>
      <c r="B180" s="42">
        <f t="shared" si="4"/>
        <v>55</v>
      </c>
      <c r="C180" s="42">
        <f t="shared" si="5"/>
        <v>34.989999999999995</v>
      </c>
    </row>
    <row r="181" spans="1:3" ht="15" thickBot="1" x14ac:dyDescent="0.35">
      <c r="A181" s="64">
        <v>899.99</v>
      </c>
      <c r="B181" s="42">
        <f t="shared" si="4"/>
        <v>300</v>
      </c>
      <c r="C181" s="42">
        <f t="shared" si="5"/>
        <v>599.99</v>
      </c>
    </row>
    <row r="182" spans="1:3" ht="15" thickBot="1" x14ac:dyDescent="0.35">
      <c r="A182" s="64">
        <v>149.99</v>
      </c>
      <c r="B182" s="42">
        <f t="shared" si="4"/>
        <v>90</v>
      </c>
      <c r="C182" s="42">
        <f t="shared" si="5"/>
        <v>59.990000000000009</v>
      </c>
    </row>
    <row r="183" spans="1:3" ht="15" thickBot="1" x14ac:dyDescent="0.35">
      <c r="A183" s="64">
        <v>299.99</v>
      </c>
      <c r="B183" s="42">
        <f t="shared" si="4"/>
        <v>110</v>
      </c>
      <c r="C183" s="42">
        <f t="shared" si="5"/>
        <v>189.99</v>
      </c>
    </row>
    <row r="184" spans="1:3" ht="15" thickBot="1" x14ac:dyDescent="0.35">
      <c r="A184" s="64">
        <v>699.99</v>
      </c>
      <c r="B184" s="42">
        <f t="shared" si="4"/>
        <v>250</v>
      </c>
      <c r="C184" s="42">
        <f t="shared" si="5"/>
        <v>449.99</v>
      </c>
    </row>
    <row r="185" spans="1:3" ht="15" thickBot="1" x14ac:dyDescent="0.35">
      <c r="A185" s="64">
        <v>199.99</v>
      </c>
      <c r="B185" s="42">
        <f t="shared" si="4"/>
        <v>90</v>
      </c>
      <c r="C185" s="42">
        <f t="shared" si="5"/>
        <v>109.99000000000001</v>
      </c>
    </row>
    <row r="186" spans="1:3" ht="15" thickBot="1" x14ac:dyDescent="0.35">
      <c r="A186" s="64">
        <v>249.99</v>
      </c>
      <c r="B186" s="42">
        <f t="shared" si="4"/>
        <v>110</v>
      </c>
      <c r="C186" s="42">
        <f t="shared" si="5"/>
        <v>139.99</v>
      </c>
    </row>
    <row r="187" spans="1:3" ht="15" thickBot="1" x14ac:dyDescent="0.35">
      <c r="A187" s="64">
        <v>149.99</v>
      </c>
      <c r="B187" s="42">
        <f t="shared" si="4"/>
        <v>90</v>
      </c>
      <c r="C187" s="42">
        <f t="shared" si="5"/>
        <v>59.990000000000009</v>
      </c>
    </row>
    <row r="188" spans="1:3" ht="15" thickBot="1" x14ac:dyDescent="0.35">
      <c r="A188" s="64">
        <v>699.99</v>
      </c>
      <c r="B188" s="42">
        <f t="shared" si="4"/>
        <v>250</v>
      </c>
      <c r="C188" s="42">
        <f t="shared" si="5"/>
        <v>449.99</v>
      </c>
    </row>
    <row r="189" spans="1:3" ht="15" thickBot="1" x14ac:dyDescent="0.35">
      <c r="A189" s="64">
        <v>79.989999999999995</v>
      </c>
      <c r="B189" s="42">
        <f t="shared" si="4"/>
        <v>55</v>
      </c>
      <c r="C189" s="42">
        <f t="shared" si="5"/>
        <v>24.989999999999995</v>
      </c>
    </row>
    <row r="190" spans="1:3" ht="15" thickBot="1" x14ac:dyDescent="0.35">
      <c r="A190" s="64">
        <v>299.99</v>
      </c>
      <c r="B190" s="42">
        <f t="shared" si="4"/>
        <v>110</v>
      </c>
      <c r="C190" s="42">
        <f t="shared" si="5"/>
        <v>189.99</v>
      </c>
    </row>
    <row r="191" spans="1:3" ht="15" thickBot="1" x14ac:dyDescent="0.35">
      <c r="A191" s="64">
        <v>249.99</v>
      </c>
      <c r="B191" s="42">
        <f t="shared" si="4"/>
        <v>110</v>
      </c>
      <c r="C191" s="42">
        <f t="shared" si="5"/>
        <v>139.99</v>
      </c>
    </row>
    <row r="192" spans="1:3" ht="15" thickBot="1" x14ac:dyDescent="0.35">
      <c r="A192" s="64">
        <v>149.99</v>
      </c>
      <c r="B192" s="42">
        <f t="shared" si="4"/>
        <v>90</v>
      </c>
      <c r="C192" s="42">
        <f t="shared" si="5"/>
        <v>59.990000000000009</v>
      </c>
    </row>
    <row r="193" spans="1:3" ht="15" thickBot="1" x14ac:dyDescent="0.35">
      <c r="A193" s="64">
        <v>299.99</v>
      </c>
      <c r="B193" s="42">
        <f t="shared" si="4"/>
        <v>110</v>
      </c>
      <c r="C193" s="42">
        <f t="shared" si="5"/>
        <v>189.99</v>
      </c>
    </row>
    <row r="194" spans="1:3" ht="15" thickBot="1" x14ac:dyDescent="0.35">
      <c r="A194" s="64">
        <v>199.99</v>
      </c>
      <c r="B194" s="42">
        <f t="shared" si="4"/>
        <v>90</v>
      </c>
      <c r="C194" s="42">
        <f t="shared" si="5"/>
        <v>109.99000000000001</v>
      </c>
    </row>
    <row r="195" spans="1:3" ht="15" thickBot="1" x14ac:dyDescent="0.35">
      <c r="A195" s="64">
        <v>299.99</v>
      </c>
      <c r="B195" s="42">
        <f t="shared" ref="B195:B251" si="6">IF(A195&lt;=60,40, IF(A195&lt;=90,55, IF(A195&lt;=200,90, IF(A195&lt;=300,110, IF(A195&lt;=700,250,300)))))</f>
        <v>110</v>
      </c>
      <c r="C195" s="42">
        <f t="shared" ref="C195:C251" si="7">A195-B195</f>
        <v>189.99</v>
      </c>
    </row>
    <row r="196" spans="1:3" ht="15" thickBot="1" x14ac:dyDescent="0.35">
      <c r="A196" s="64">
        <v>149.99</v>
      </c>
      <c r="B196" s="42">
        <f t="shared" si="6"/>
        <v>90</v>
      </c>
      <c r="C196" s="42">
        <f t="shared" si="7"/>
        <v>59.990000000000009</v>
      </c>
    </row>
    <row r="197" spans="1:3" ht="15" thickBot="1" x14ac:dyDescent="0.35">
      <c r="A197" s="64">
        <v>59.99</v>
      </c>
      <c r="B197" s="42">
        <f t="shared" si="6"/>
        <v>40</v>
      </c>
      <c r="C197" s="42">
        <f t="shared" si="7"/>
        <v>19.990000000000002</v>
      </c>
    </row>
    <row r="198" spans="1:3" ht="15" thickBot="1" x14ac:dyDescent="0.35">
      <c r="A198" s="64">
        <v>59.99</v>
      </c>
      <c r="B198" s="42">
        <f t="shared" si="6"/>
        <v>40</v>
      </c>
      <c r="C198" s="42">
        <f t="shared" si="7"/>
        <v>19.990000000000002</v>
      </c>
    </row>
    <row r="199" spans="1:3" ht="15" thickBot="1" x14ac:dyDescent="0.35">
      <c r="A199" s="64">
        <v>249.99</v>
      </c>
      <c r="B199" s="42">
        <f t="shared" si="6"/>
        <v>110</v>
      </c>
      <c r="C199" s="42">
        <f t="shared" si="7"/>
        <v>139.99</v>
      </c>
    </row>
    <row r="200" spans="1:3" ht="15" thickBot="1" x14ac:dyDescent="0.35">
      <c r="A200" s="64">
        <v>899.99</v>
      </c>
      <c r="B200" s="42">
        <f t="shared" si="6"/>
        <v>300</v>
      </c>
      <c r="C200" s="42">
        <f t="shared" si="7"/>
        <v>599.99</v>
      </c>
    </row>
    <row r="201" spans="1:3" ht="15" thickBot="1" x14ac:dyDescent="0.35">
      <c r="A201" s="64">
        <v>299.99</v>
      </c>
      <c r="B201" s="42">
        <f t="shared" si="6"/>
        <v>110</v>
      </c>
      <c r="C201" s="42">
        <f t="shared" si="7"/>
        <v>189.99</v>
      </c>
    </row>
    <row r="202" spans="1:3" ht="15" thickBot="1" x14ac:dyDescent="0.35">
      <c r="A202" s="64">
        <v>699.99</v>
      </c>
      <c r="B202" s="42">
        <f t="shared" si="6"/>
        <v>250</v>
      </c>
      <c r="C202" s="42">
        <f t="shared" si="7"/>
        <v>449.99</v>
      </c>
    </row>
    <row r="203" spans="1:3" ht="15" thickBot="1" x14ac:dyDescent="0.35">
      <c r="A203" s="64">
        <v>699.99</v>
      </c>
      <c r="B203" s="42">
        <f t="shared" si="6"/>
        <v>250</v>
      </c>
      <c r="C203" s="42">
        <f t="shared" si="7"/>
        <v>449.99</v>
      </c>
    </row>
    <row r="204" spans="1:3" ht="15" thickBot="1" x14ac:dyDescent="0.35">
      <c r="A204" s="64">
        <v>89.99</v>
      </c>
      <c r="B204" s="42">
        <f t="shared" si="6"/>
        <v>55</v>
      </c>
      <c r="C204" s="42">
        <f t="shared" si="7"/>
        <v>34.989999999999995</v>
      </c>
    </row>
    <row r="205" spans="1:3" ht="15" thickBot="1" x14ac:dyDescent="0.35">
      <c r="A205" s="64">
        <v>89.99</v>
      </c>
      <c r="B205" s="42">
        <f t="shared" si="6"/>
        <v>55</v>
      </c>
      <c r="C205" s="42">
        <f t="shared" si="7"/>
        <v>34.989999999999995</v>
      </c>
    </row>
    <row r="206" spans="1:3" ht="15" thickBot="1" x14ac:dyDescent="0.35">
      <c r="A206" s="64">
        <v>59.99</v>
      </c>
      <c r="B206" s="42">
        <f t="shared" si="6"/>
        <v>40</v>
      </c>
      <c r="C206" s="42">
        <f t="shared" si="7"/>
        <v>19.990000000000002</v>
      </c>
    </row>
    <row r="207" spans="1:3" ht="15" thickBot="1" x14ac:dyDescent="0.35">
      <c r="A207" s="64">
        <v>149.99</v>
      </c>
      <c r="B207" s="42">
        <f t="shared" si="6"/>
        <v>90</v>
      </c>
      <c r="C207" s="42">
        <f t="shared" si="7"/>
        <v>59.990000000000009</v>
      </c>
    </row>
    <row r="208" spans="1:3" ht="15" thickBot="1" x14ac:dyDescent="0.35">
      <c r="A208" s="64">
        <v>299.99</v>
      </c>
      <c r="B208" s="42">
        <f t="shared" si="6"/>
        <v>110</v>
      </c>
      <c r="C208" s="42">
        <f t="shared" si="7"/>
        <v>189.99</v>
      </c>
    </row>
    <row r="209" spans="1:3" ht="15" thickBot="1" x14ac:dyDescent="0.35">
      <c r="A209" s="64">
        <v>59.99</v>
      </c>
      <c r="B209" s="42">
        <f t="shared" si="6"/>
        <v>40</v>
      </c>
      <c r="C209" s="42">
        <f t="shared" si="7"/>
        <v>19.990000000000002</v>
      </c>
    </row>
    <row r="210" spans="1:3" ht="15" thickBot="1" x14ac:dyDescent="0.35">
      <c r="A210" s="64">
        <v>79.989999999999995</v>
      </c>
      <c r="B210" s="42">
        <f t="shared" si="6"/>
        <v>55</v>
      </c>
      <c r="C210" s="42">
        <f t="shared" si="7"/>
        <v>24.989999999999995</v>
      </c>
    </row>
    <row r="211" spans="1:3" ht="15" thickBot="1" x14ac:dyDescent="0.35">
      <c r="A211" s="64">
        <v>199.99</v>
      </c>
      <c r="B211" s="42">
        <f t="shared" si="6"/>
        <v>90</v>
      </c>
      <c r="C211" s="42">
        <f t="shared" si="7"/>
        <v>109.99000000000001</v>
      </c>
    </row>
    <row r="212" spans="1:3" ht="15" thickBot="1" x14ac:dyDescent="0.35">
      <c r="A212" s="64">
        <v>89.99</v>
      </c>
      <c r="B212" s="42">
        <f t="shared" si="6"/>
        <v>55</v>
      </c>
      <c r="C212" s="42">
        <f t="shared" si="7"/>
        <v>34.989999999999995</v>
      </c>
    </row>
    <row r="213" spans="1:3" ht="15" thickBot="1" x14ac:dyDescent="0.35">
      <c r="A213" s="64">
        <v>149.99</v>
      </c>
      <c r="B213" s="42">
        <f t="shared" si="6"/>
        <v>90</v>
      </c>
      <c r="C213" s="42">
        <f t="shared" si="7"/>
        <v>59.990000000000009</v>
      </c>
    </row>
    <row r="214" spans="1:3" ht="15" thickBot="1" x14ac:dyDescent="0.35">
      <c r="A214" s="64">
        <v>699.99</v>
      </c>
      <c r="B214" s="42">
        <f t="shared" si="6"/>
        <v>250</v>
      </c>
      <c r="C214" s="42">
        <f t="shared" si="7"/>
        <v>449.99</v>
      </c>
    </row>
    <row r="215" spans="1:3" ht="15" thickBot="1" x14ac:dyDescent="0.35">
      <c r="A215" s="64">
        <v>149.99</v>
      </c>
      <c r="B215" s="42">
        <f t="shared" si="6"/>
        <v>90</v>
      </c>
      <c r="C215" s="42">
        <f t="shared" si="7"/>
        <v>59.990000000000009</v>
      </c>
    </row>
    <row r="216" spans="1:3" ht="15" thickBot="1" x14ac:dyDescent="0.35">
      <c r="A216" s="64">
        <v>899.99</v>
      </c>
      <c r="B216" s="42">
        <f t="shared" si="6"/>
        <v>300</v>
      </c>
      <c r="C216" s="42">
        <f t="shared" si="7"/>
        <v>599.99</v>
      </c>
    </row>
    <row r="217" spans="1:3" ht="15" thickBot="1" x14ac:dyDescent="0.35">
      <c r="A217" s="64">
        <v>199.99</v>
      </c>
      <c r="B217" s="42">
        <f t="shared" si="6"/>
        <v>90</v>
      </c>
      <c r="C217" s="42">
        <f t="shared" si="7"/>
        <v>109.99000000000001</v>
      </c>
    </row>
    <row r="218" spans="1:3" ht="15" thickBot="1" x14ac:dyDescent="0.35">
      <c r="A218" s="64">
        <v>299.99</v>
      </c>
      <c r="B218" s="42">
        <f t="shared" si="6"/>
        <v>110</v>
      </c>
      <c r="C218" s="42">
        <f t="shared" si="7"/>
        <v>189.99</v>
      </c>
    </row>
    <row r="219" spans="1:3" ht="15" thickBot="1" x14ac:dyDescent="0.35">
      <c r="A219" s="64">
        <v>699.99</v>
      </c>
      <c r="B219" s="42">
        <f t="shared" si="6"/>
        <v>250</v>
      </c>
      <c r="C219" s="42">
        <f t="shared" si="7"/>
        <v>449.99</v>
      </c>
    </row>
    <row r="220" spans="1:3" ht="15" thickBot="1" x14ac:dyDescent="0.35">
      <c r="A220" s="64">
        <v>699.99</v>
      </c>
      <c r="B220" s="42">
        <f t="shared" si="6"/>
        <v>250</v>
      </c>
      <c r="C220" s="42">
        <f t="shared" si="7"/>
        <v>449.99</v>
      </c>
    </row>
    <row r="221" spans="1:3" ht="15" thickBot="1" x14ac:dyDescent="0.35">
      <c r="A221" s="64">
        <v>149.99</v>
      </c>
      <c r="B221" s="42">
        <f t="shared" si="6"/>
        <v>90</v>
      </c>
      <c r="C221" s="42">
        <f t="shared" si="7"/>
        <v>59.990000000000009</v>
      </c>
    </row>
    <row r="222" spans="1:3" ht="15" thickBot="1" x14ac:dyDescent="0.35">
      <c r="A222" s="64">
        <v>89.99</v>
      </c>
      <c r="B222" s="42">
        <f t="shared" si="6"/>
        <v>55</v>
      </c>
      <c r="C222" s="42">
        <f t="shared" si="7"/>
        <v>34.989999999999995</v>
      </c>
    </row>
    <row r="223" spans="1:3" ht="15" thickBot="1" x14ac:dyDescent="0.35">
      <c r="A223" s="64">
        <v>199.99</v>
      </c>
      <c r="B223" s="42">
        <f t="shared" si="6"/>
        <v>90</v>
      </c>
      <c r="C223" s="42">
        <f t="shared" si="7"/>
        <v>109.99000000000001</v>
      </c>
    </row>
    <row r="224" spans="1:3" ht="15" thickBot="1" x14ac:dyDescent="0.35">
      <c r="A224" s="64">
        <v>59.99</v>
      </c>
      <c r="B224" s="42">
        <f t="shared" si="6"/>
        <v>40</v>
      </c>
      <c r="C224" s="42">
        <f t="shared" si="7"/>
        <v>19.990000000000002</v>
      </c>
    </row>
    <row r="225" spans="1:3" ht="15" thickBot="1" x14ac:dyDescent="0.35">
      <c r="A225" s="64">
        <v>299.99</v>
      </c>
      <c r="B225" s="42">
        <f t="shared" si="6"/>
        <v>110</v>
      </c>
      <c r="C225" s="42">
        <f t="shared" si="7"/>
        <v>189.99</v>
      </c>
    </row>
    <row r="226" spans="1:3" ht="15" thickBot="1" x14ac:dyDescent="0.35">
      <c r="A226" s="64">
        <v>149.99</v>
      </c>
      <c r="B226" s="42">
        <f t="shared" si="6"/>
        <v>90</v>
      </c>
      <c r="C226" s="42">
        <f t="shared" si="7"/>
        <v>59.990000000000009</v>
      </c>
    </row>
    <row r="227" spans="1:3" ht="15" thickBot="1" x14ac:dyDescent="0.35">
      <c r="A227" s="64">
        <v>699.99</v>
      </c>
      <c r="B227" s="42">
        <f t="shared" si="6"/>
        <v>250</v>
      </c>
      <c r="C227" s="42">
        <f t="shared" si="7"/>
        <v>449.99</v>
      </c>
    </row>
    <row r="228" spans="1:3" ht="15" thickBot="1" x14ac:dyDescent="0.35">
      <c r="A228" s="64">
        <v>59.99</v>
      </c>
      <c r="B228" s="42">
        <f t="shared" si="6"/>
        <v>40</v>
      </c>
      <c r="C228" s="42">
        <f t="shared" si="7"/>
        <v>19.990000000000002</v>
      </c>
    </row>
    <row r="229" spans="1:3" ht="15" thickBot="1" x14ac:dyDescent="0.35">
      <c r="A229" s="64">
        <v>89.99</v>
      </c>
      <c r="B229" s="42">
        <f t="shared" si="6"/>
        <v>55</v>
      </c>
      <c r="C229" s="42">
        <f t="shared" si="7"/>
        <v>34.989999999999995</v>
      </c>
    </row>
    <row r="230" spans="1:3" ht="15" thickBot="1" x14ac:dyDescent="0.35">
      <c r="A230" s="64">
        <v>249.99</v>
      </c>
      <c r="B230" s="42">
        <f t="shared" si="6"/>
        <v>110</v>
      </c>
      <c r="C230" s="42">
        <f t="shared" si="7"/>
        <v>139.99</v>
      </c>
    </row>
    <row r="231" spans="1:3" ht="15" thickBot="1" x14ac:dyDescent="0.35">
      <c r="A231" s="64">
        <v>149.99</v>
      </c>
      <c r="B231" s="42">
        <f t="shared" si="6"/>
        <v>90</v>
      </c>
      <c r="C231" s="42">
        <f t="shared" si="7"/>
        <v>59.990000000000009</v>
      </c>
    </row>
    <row r="232" spans="1:3" ht="15" thickBot="1" x14ac:dyDescent="0.35">
      <c r="A232" s="64">
        <v>899.99</v>
      </c>
      <c r="B232" s="42">
        <f t="shared" si="6"/>
        <v>300</v>
      </c>
      <c r="C232" s="42">
        <f t="shared" si="7"/>
        <v>599.99</v>
      </c>
    </row>
    <row r="233" spans="1:3" ht="15" thickBot="1" x14ac:dyDescent="0.35">
      <c r="A233" s="64">
        <v>149.99</v>
      </c>
      <c r="B233" s="42">
        <f t="shared" si="6"/>
        <v>90</v>
      </c>
      <c r="C233" s="42">
        <f t="shared" si="7"/>
        <v>59.990000000000009</v>
      </c>
    </row>
    <row r="234" spans="1:3" ht="15" thickBot="1" x14ac:dyDescent="0.35">
      <c r="A234" s="64">
        <v>249.99</v>
      </c>
      <c r="B234" s="42">
        <f t="shared" si="6"/>
        <v>110</v>
      </c>
      <c r="C234" s="42">
        <f t="shared" si="7"/>
        <v>139.99</v>
      </c>
    </row>
    <row r="235" spans="1:3" ht="15" thickBot="1" x14ac:dyDescent="0.35">
      <c r="A235" s="64">
        <v>59.99</v>
      </c>
      <c r="B235" s="42">
        <f t="shared" si="6"/>
        <v>40</v>
      </c>
      <c r="C235" s="42">
        <f t="shared" si="7"/>
        <v>19.990000000000002</v>
      </c>
    </row>
    <row r="236" spans="1:3" ht="15" thickBot="1" x14ac:dyDescent="0.35">
      <c r="A236" s="64">
        <v>149.99</v>
      </c>
      <c r="B236" s="42">
        <f t="shared" si="6"/>
        <v>90</v>
      </c>
      <c r="C236" s="42">
        <f t="shared" si="7"/>
        <v>59.990000000000009</v>
      </c>
    </row>
    <row r="237" spans="1:3" ht="15" thickBot="1" x14ac:dyDescent="0.35">
      <c r="A237" s="64">
        <v>899.99</v>
      </c>
      <c r="B237" s="42">
        <f t="shared" si="6"/>
        <v>300</v>
      </c>
      <c r="C237" s="42">
        <f t="shared" si="7"/>
        <v>599.99</v>
      </c>
    </row>
    <row r="238" spans="1:3" ht="15" thickBot="1" x14ac:dyDescent="0.35">
      <c r="A238" s="64">
        <v>899.99</v>
      </c>
      <c r="B238" s="42">
        <f t="shared" si="6"/>
        <v>300</v>
      </c>
      <c r="C238" s="42">
        <f t="shared" si="7"/>
        <v>599.99</v>
      </c>
    </row>
    <row r="239" spans="1:3" ht="15" thickBot="1" x14ac:dyDescent="0.35">
      <c r="A239" s="64">
        <v>299.99</v>
      </c>
      <c r="B239" s="42">
        <f t="shared" si="6"/>
        <v>110</v>
      </c>
      <c r="C239" s="42">
        <f t="shared" si="7"/>
        <v>189.99</v>
      </c>
    </row>
    <row r="240" spans="1:3" ht="15" thickBot="1" x14ac:dyDescent="0.35">
      <c r="A240" s="64">
        <v>149.99</v>
      </c>
      <c r="B240" s="42">
        <f t="shared" si="6"/>
        <v>90</v>
      </c>
      <c r="C240" s="42">
        <f t="shared" si="7"/>
        <v>59.990000000000009</v>
      </c>
    </row>
    <row r="241" spans="1:3" ht="15" thickBot="1" x14ac:dyDescent="0.35">
      <c r="A241" s="64">
        <v>79.989999999999995</v>
      </c>
      <c r="B241" s="42">
        <f t="shared" si="6"/>
        <v>55</v>
      </c>
      <c r="C241" s="42">
        <f t="shared" si="7"/>
        <v>24.989999999999995</v>
      </c>
    </row>
    <row r="242" spans="1:3" ht="15" thickBot="1" x14ac:dyDescent="0.35">
      <c r="A242" s="64">
        <v>89.99</v>
      </c>
      <c r="B242" s="42">
        <f t="shared" si="6"/>
        <v>55</v>
      </c>
      <c r="C242" s="42">
        <f t="shared" si="7"/>
        <v>34.989999999999995</v>
      </c>
    </row>
    <row r="243" spans="1:3" ht="15" thickBot="1" x14ac:dyDescent="0.35">
      <c r="A243" s="64">
        <v>149.99</v>
      </c>
      <c r="B243" s="42">
        <f t="shared" si="6"/>
        <v>90</v>
      </c>
      <c r="C243" s="42">
        <f t="shared" si="7"/>
        <v>59.990000000000009</v>
      </c>
    </row>
    <row r="244" spans="1:3" ht="15" thickBot="1" x14ac:dyDescent="0.35">
      <c r="A244" s="64">
        <v>89.99</v>
      </c>
      <c r="B244" s="42">
        <f t="shared" si="6"/>
        <v>55</v>
      </c>
      <c r="C244" s="42">
        <f t="shared" si="7"/>
        <v>34.989999999999995</v>
      </c>
    </row>
    <row r="245" spans="1:3" ht="15" thickBot="1" x14ac:dyDescent="0.35">
      <c r="A245" s="64">
        <v>699.99</v>
      </c>
      <c r="B245" s="42">
        <f t="shared" si="6"/>
        <v>250</v>
      </c>
      <c r="C245" s="42">
        <f t="shared" si="7"/>
        <v>449.99</v>
      </c>
    </row>
    <row r="246" spans="1:3" ht="15" thickBot="1" x14ac:dyDescent="0.35">
      <c r="A246" s="64">
        <v>899.99</v>
      </c>
      <c r="B246" s="42">
        <f t="shared" si="6"/>
        <v>300</v>
      </c>
      <c r="C246" s="42">
        <f t="shared" si="7"/>
        <v>599.99</v>
      </c>
    </row>
    <row r="247" spans="1:3" ht="15" thickBot="1" x14ac:dyDescent="0.35">
      <c r="A247" s="64">
        <v>79.989999999999995</v>
      </c>
      <c r="B247" s="42">
        <f t="shared" si="6"/>
        <v>55</v>
      </c>
      <c r="C247" s="42">
        <f t="shared" si="7"/>
        <v>24.989999999999995</v>
      </c>
    </row>
    <row r="248" spans="1:3" ht="15" thickBot="1" x14ac:dyDescent="0.35">
      <c r="A248" s="64">
        <v>89.99</v>
      </c>
      <c r="B248" s="42">
        <f t="shared" si="6"/>
        <v>55</v>
      </c>
      <c r="C248" s="42">
        <f t="shared" si="7"/>
        <v>34.989999999999995</v>
      </c>
    </row>
    <row r="249" spans="1:3" ht="15" thickBot="1" x14ac:dyDescent="0.35">
      <c r="A249" s="64">
        <v>699.99</v>
      </c>
      <c r="B249" s="42">
        <f t="shared" si="6"/>
        <v>250</v>
      </c>
      <c r="C249" s="42">
        <f t="shared" si="7"/>
        <v>449.99</v>
      </c>
    </row>
    <row r="250" spans="1:3" ht="15" thickBot="1" x14ac:dyDescent="0.35">
      <c r="A250" s="64">
        <v>89.99</v>
      </c>
      <c r="B250" s="42">
        <f t="shared" si="6"/>
        <v>55</v>
      </c>
      <c r="C250" s="42">
        <f t="shared" si="7"/>
        <v>34.989999999999995</v>
      </c>
    </row>
    <row r="251" spans="1:3" ht="15" thickBot="1" x14ac:dyDescent="0.35">
      <c r="A251" s="64">
        <v>89.99</v>
      </c>
      <c r="B251" s="42">
        <f t="shared" si="6"/>
        <v>55</v>
      </c>
      <c r="C251" s="42">
        <f t="shared" si="7"/>
        <v>34.989999999999995</v>
      </c>
    </row>
  </sheetData>
  <scenarios current="1" sqref="C2:C15">
    <scenario name="High_cost_price" locked="1" count="14" user="mihir limje" comment="Created by mihir limje on 27-04-2025_x000a_Modified by mihir limje on 27-04-2025">
      <inputCells r="B2" val="150" numFmtId="2"/>
      <inputCells r="B3" val="160"/>
      <inputCells r="B4" val="80"/>
      <inputCells r="B5" val="100"/>
      <inputCells r="B6" val="120"/>
      <inputCells r="B7" val="50"/>
      <inputCells r="B8" val="140"/>
      <inputCells r="B9" val="70"/>
      <inputCells r="B10" val="600"/>
      <inputCells r="B11" val="60"/>
      <inputCells r="B12" val="115"/>
      <inputCells r="B13" val="130"/>
      <inputCells r="B14" val="90"/>
      <inputCells r="B15" val="40"/>
    </scenario>
    <scenario name="low cost price" locked="1" count="14" user="mihir limje" comment="Created by mihir limje on 27-04-2025_x000a_Modified by mihir limje on 27-04-2025">
      <inputCells r="B2" val="100" numFmtId="2"/>
      <inputCells r="B3" val="90"/>
      <inputCells r="B4" val="30"/>
      <inputCells r="B5" val="35"/>
      <inputCells r="B6" val="70"/>
      <inputCells r="B7" val="35"/>
      <inputCells r="B8" val="75"/>
      <inputCells r="B9" val="30"/>
      <inputCells r="B10" val="250"/>
      <inputCells r="B11" val="20"/>
      <inputCells r="B12" val="70"/>
      <inputCells r="B13" val="60"/>
      <inputCells r="B14" val="55"/>
      <inputCells r="B15" val="38"/>
    </scenario>
  </scenarios>
  <autoFilter ref="A1:A251" xr:uid="{91E42036-C859-40E6-9EEB-CD92C9F8512B}"/>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A207A-3A2D-46CA-A0BA-643CBBF7A09D}">
  <dimension ref="X79"/>
  <sheetViews>
    <sheetView showGridLines="0" tabSelected="1" zoomScale="48" zoomScaleNormal="100" workbookViewId="0">
      <selection activeCell="AN20" sqref="AN20"/>
    </sheetView>
  </sheetViews>
  <sheetFormatPr defaultRowHeight="14.4" x14ac:dyDescent="0.3"/>
  <sheetData>
    <row r="79" spans="24:24" x14ac:dyDescent="0.3">
      <c r="X79" s="25"/>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449E3-B63D-4E97-ABA4-AA145ADA5C32}">
  <dimension ref="A2:BN54"/>
  <sheetViews>
    <sheetView topLeftCell="AX1" workbookViewId="0">
      <selection activeCell="AO2" sqref="AO2:AP2"/>
    </sheetView>
  </sheetViews>
  <sheetFormatPr defaultRowHeight="14.4" x14ac:dyDescent="0.3"/>
  <cols>
    <col min="1" max="1" width="10.77734375" bestFit="1" customWidth="1"/>
    <col min="2" max="2" width="19.77734375" bestFit="1" customWidth="1"/>
    <col min="3" max="3" width="1" customWidth="1"/>
    <col min="4" max="4" width="10.77734375" bestFit="1" customWidth="1"/>
    <col min="5" max="5" width="16.21875" bestFit="1" customWidth="1"/>
    <col min="6" max="6" width="1.33203125" customWidth="1"/>
    <col min="7" max="7" width="18.6640625" bestFit="1" customWidth="1"/>
    <col min="8" max="8" width="16.21875" bestFit="1" customWidth="1"/>
    <col min="9" max="9" width="1.21875" customWidth="1"/>
    <col min="10" max="10" width="18.6640625" bestFit="1" customWidth="1"/>
    <col min="11" max="11" width="19.77734375" bestFit="1" customWidth="1"/>
    <col min="12" max="12" width="1.21875" customWidth="1"/>
    <col min="13" max="13" width="15.5546875" bestFit="1" customWidth="1"/>
    <col min="14" max="14" width="19.77734375" bestFit="1" customWidth="1"/>
    <col min="15" max="15" width="2.33203125" customWidth="1"/>
    <col min="16" max="16" width="10.77734375" bestFit="1" customWidth="1"/>
    <col min="17" max="17" width="19.77734375" bestFit="1" customWidth="1"/>
    <col min="18" max="18" width="1.77734375" customWidth="1"/>
    <col min="19" max="19" width="16" bestFit="1" customWidth="1"/>
    <col min="20" max="20" width="16.21875" bestFit="1" customWidth="1"/>
    <col min="21" max="21" width="19.77734375" bestFit="1" customWidth="1"/>
    <col min="22" max="22" width="1.6640625" customWidth="1"/>
    <col min="23" max="23" width="16" bestFit="1" customWidth="1"/>
    <col min="24" max="24" width="19.77734375" bestFit="1" customWidth="1"/>
    <col min="25" max="25" width="1.5546875" customWidth="1"/>
    <col min="26" max="26" width="12.6640625" bestFit="1" customWidth="1"/>
    <col min="27" max="27" width="19.77734375" bestFit="1" customWidth="1"/>
    <col min="28" max="28" width="2.109375" customWidth="1"/>
    <col min="29" max="29" width="14.109375" bestFit="1" customWidth="1"/>
    <col min="30" max="30" width="19.77734375" customWidth="1"/>
    <col min="31" max="31" width="2.44140625" customWidth="1"/>
    <col min="32" max="32" width="12.6640625" bestFit="1" customWidth="1"/>
    <col min="33" max="33" width="14.88671875" bestFit="1" customWidth="1"/>
    <col min="34" max="34" width="1.88671875" customWidth="1"/>
    <col min="35" max="35" width="17.44140625" bestFit="1" customWidth="1"/>
    <col min="36" max="36" width="19.77734375" bestFit="1" customWidth="1"/>
    <col min="37" max="37" width="1.5546875" customWidth="1"/>
    <col min="38" max="38" width="17.44140625" bestFit="1" customWidth="1"/>
    <col min="39" max="39" width="14.88671875" bestFit="1" customWidth="1"/>
    <col min="40" max="40" width="2.21875" customWidth="1"/>
    <col min="41" max="41" width="14.109375" bestFit="1" customWidth="1"/>
    <col min="42" max="42" width="14.88671875" bestFit="1" customWidth="1"/>
    <col min="43" max="43" width="1.88671875" customWidth="1"/>
    <col min="44" max="44" width="10.77734375" bestFit="1" customWidth="1"/>
    <col min="45" max="45" width="14.88671875" bestFit="1" customWidth="1"/>
    <col min="46" max="46" width="0.88671875" customWidth="1"/>
    <col min="47" max="47" width="18.6640625" bestFit="1" customWidth="1"/>
    <col min="48" max="48" width="14.88671875" bestFit="1" customWidth="1"/>
    <col min="49" max="49" width="1.5546875" customWidth="1"/>
    <col min="50" max="50" width="10.77734375" bestFit="1" customWidth="1"/>
    <col min="51" max="51" width="14.88671875" bestFit="1" customWidth="1"/>
    <col min="52" max="52" width="1.21875" customWidth="1"/>
    <col min="53" max="53" width="20" bestFit="1" customWidth="1"/>
    <col min="54" max="54" width="14.88671875" bestFit="1" customWidth="1"/>
    <col min="55" max="55" width="1.109375" customWidth="1"/>
    <col min="56" max="56" width="23.21875" bestFit="1" customWidth="1"/>
    <col min="57" max="57" width="14.88671875" bestFit="1" customWidth="1"/>
    <col min="58" max="58" width="2.21875" customWidth="1"/>
    <col min="59" max="59" width="23.21875" bestFit="1" customWidth="1"/>
    <col min="60" max="60" width="19.77734375" bestFit="1" customWidth="1"/>
    <col min="61" max="61" width="1.5546875" customWidth="1"/>
    <col min="62" max="62" width="16" bestFit="1" customWidth="1"/>
    <col min="63" max="63" width="14.88671875" bestFit="1" customWidth="1"/>
    <col min="64" max="64" width="2.6640625" customWidth="1"/>
    <col min="65" max="65" width="20" bestFit="1" customWidth="1"/>
    <col min="66" max="66" width="19.77734375" bestFit="1" customWidth="1"/>
  </cols>
  <sheetData>
    <row r="2" spans="1:66" x14ac:dyDescent="0.3">
      <c r="A2" s="52"/>
      <c r="B2" s="52"/>
      <c r="D2" s="52"/>
      <c r="E2" s="52"/>
      <c r="G2" s="52"/>
      <c r="H2" s="52"/>
      <c r="J2" s="52"/>
      <c r="K2" s="52"/>
      <c r="M2" s="52"/>
      <c r="N2" s="52"/>
      <c r="P2" s="52"/>
      <c r="Q2" s="52"/>
      <c r="S2" s="52"/>
      <c r="T2" s="52"/>
      <c r="U2" s="52"/>
      <c r="W2" s="52"/>
      <c r="X2" s="52"/>
      <c r="Z2" s="52"/>
      <c r="AA2" s="52"/>
      <c r="AC2" s="52"/>
      <c r="AD2" s="52"/>
      <c r="AF2" s="52"/>
      <c r="AG2" s="52"/>
      <c r="AI2" s="52"/>
      <c r="AJ2" s="52"/>
      <c r="AL2" s="52"/>
      <c r="AM2" s="52"/>
      <c r="AO2" s="52"/>
      <c r="AP2" s="52"/>
      <c r="AR2" s="52"/>
      <c r="AS2" s="52"/>
      <c r="AU2" s="52"/>
      <c r="AV2" s="52"/>
      <c r="AX2" s="52"/>
      <c r="AY2" s="52"/>
      <c r="BA2" s="52"/>
      <c r="BB2" s="52"/>
      <c r="BD2" s="52"/>
      <c r="BE2" s="52"/>
      <c r="BG2" s="52"/>
      <c r="BH2" s="52"/>
      <c r="BJ2" s="52"/>
      <c r="BK2" s="52"/>
      <c r="BM2" s="52"/>
      <c r="BN2" s="52"/>
    </row>
    <row r="3" spans="1:66" x14ac:dyDescent="0.3">
      <c r="A3" s="51" t="s">
        <v>10</v>
      </c>
      <c r="B3" t="s">
        <v>472</v>
      </c>
      <c r="D3" s="51" t="s">
        <v>10</v>
      </c>
      <c r="E3" t="s">
        <v>470</v>
      </c>
      <c r="G3" s="51" t="s">
        <v>9</v>
      </c>
      <c r="H3" t="s">
        <v>470</v>
      </c>
      <c r="J3" s="51" t="s">
        <v>9</v>
      </c>
      <c r="K3" t="s">
        <v>472</v>
      </c>
      <c r="M3" s="51" t="s">
        <v>475</v>
      </c>
      <c r="N3" t="s">
        <v>472</v>
      </c>
      <c r="P3" s="51" t="s">
        <v>6</v>
      </c>
      <c r="Q3" t="s">
        <v>472</v>
      </c>
      <c r="S3" s="51" t="s">
        <v>5</v>
      </c>
      <c r="T3" t="s">
        <v>470</v>
      </c>
      <c r="U3" t="s">
        <v>472</v>
      </c>
      <c r="W3" s="51" t="s">
        <v>5</v>
      </c>
      <c r="X3" t="s">
        <v>472</v>
      </c>
      <c r="Z3" s="51" t="s">
        <v>4</v>
      </c>
      <c r="AA3" t="s">
        <v>472</v>
      </c>
      <c r="AC3" s="51" t="s">
        <v>2</v>
      </c>
      <c r="AD3" t="s">
        <v>472</v>
      </c>
      <c r="AF3" s="51" t="s">
        <v>4</v>
      </c>
      <c r="AG3" t="s">
        <v>493</v>
      </c>
      <c r="AI3" s="51" t="s">
        <v>3</v>
      </c>
      <c r="AJ3" t="s">
        <v>472</v>
      </c>
      <c r="AL3" s="51" t="s">
        <v>3</v>
      </c>
      <c r="AM3" t="s">
        <v>493</v>
      </c>
      <c r="AO3" s="51" t="s">
        <v>2</v>
      </c>
      <c r="AP3" t="s">
        <v>493</v>
      </c>
      <c r="AR3" s="51" t="s">
        <v>6</v>
      </c>
      <c r="AS3" t="s">
        <v>493</v>
      </c>
      <c r="AU3" s="51" t="s">
        <v>9</v>
      </c>
      <c r="AV3" t="s">
        <v>493</v>
      </c>
      <c r="AX3" s="51" t="s">
        <v>10</v>
      </c>
      <c r="AY3" t="s">
        <v>493</v>
      </c>
      <c r="BA3" s="51" t="s">
        <v>11</v>
      </c>
      <c r="BB3" t="s">
        <v>493</v>
      </c>
      <c r="BD3" s="51" t="s">
        <v>489</v>
      </c>
      <c r="BE3" t="s">
        <v>493</v>
      </c>
      <c r="BG3" s="51" t="s">
        <v>489</v>
      </c>
      <c r="BH3" t="s">
        <v>472</v>
      </c>
      <c r="BJ3" s="51" t="s">
        <v>5</v>
      </c>
      <c r="BK3" t="s">
        <v>493</v>
      </c>
      <c r="BM3" s="51" t="s">
        <v>11</v>
      </c>
      <c r="BN3" t="s">
        <v>472</v>
      </c>
    </row>
    <row r="4" spans="1:66" x14ac:dyDescent="0.3">
      <c r="A4" t="s">
        <v>21</v>
      </c>
      <c r="B4">
        <v>41288.340000000018</v>
      </c>
      <c r="D4" t="s">
        <v>21</v>
      </c>
      <c r="E4">
        <v>14219.459999999992</v>
      </c>
      <c r="G4" t="s">
        <v>20</v>
      </c>
      <c r="H4">
        <v>19929.240000000009</v>
      </c>
      <c r="J4" t="s">
        <v>20</v>
      </c>
      <c r="K4">
        <v>57427.790000000023</v>
      </c>
      <c r="M4" t="s">
        <v>477</v>
      </c>
      <c r="N4">
        <v>25799.15</v>
      </c>
      <c r="P4" t="s">
        <v>33</v>
      </c>
      <c r="Q4">
        <v>8338.7399999999961</v>
      </c>
      <c r="S4" t="s">
        <v>32</v>
      </c>
      <c r="T4">
        <v>1739.71</v>
      </c>
      <c r="U4">
        <v>5219.1299999999974</v>
      </c>
      <c r="W4" t="s">
        <v>32</v>
      </c>
      <c r="X4">
        <v>5219.1299999999974</v>
      </c>
      <c r="Z4" t="s">
        <v>61</v>
      </c>
      <c r="AA4">
        <v>67499.25</v>
      </c>
      <c r="AC4" t="s">
        <v>386</v>
      </c>
      <c r="AD4">
        <v>599.96</v>
      </c>
      <c r="AF4" t="s">
        <v>61</v>
      </c>
      <c r="AG4">
        <v>75</v>
      </c>
      <c r="AI4" t="s">
        <v>326</v>
      </c>
      <c r="AJ4">
        <v>1559.94</v>
      </c>
      <c r="AL4" t="s">
        <v>326</v>
      </c>
      <c r="AM4">
        <v>6</v>
      </c>
      <c r="AO4" t="s">
        <v>386</v>
      </c>
      <c r="AP4">
        <v>4</v>
      </c>
      <c r="AR4" t="s">
        <v>33</v>
      </c>
      <c r="AS4">
        <v>126</v>
      </c>
      <c r="AU4" t="s">
        <v>20</v>
      </c>
      <c r="AV4">
        <v>221</v>
      </c>
      <c r="AX4" t="s">
        <v>21</v>
      </c>
      <c r="AY4">
        <v>166</v>
      </c>
      <c r="BA4" t="s">
        <v>22</v>
      </c>
      <c r="BB4">
        <v>219</v>
      </c>
      <c r="BD4" t="s">
        <v>490</v>
      </c>
      <c r="BE4">
        <v>167</v>
      </c>
      <c r="BG4" t="s">
        <v>490</v>
      </c>
      <c r="BH4">
        <v>44668.33</v>
      </c>
      <c r="BJ4" t="s">
        <v>32</v>
      </c>
      <c r="BK4">
        <v>87</v>
      </c>
      <c r="BM4" t="s">
        <v>22</v>
      </c>
      <c r="BN4">
        <v>62177.810000000019</v>
      </c>
    </row>
    <row r="5" spans="1:66" x14ac:dyDescent="0.3">
      <c r="A5" t="s">
        <v>63</v>
      </c>
      <c r="B5">
        <v>59288.389999999992</v>
      </c>
      <c r="D5" t="s">
        <v>63</v>
      </c>
      <c r="E5">
        <v>16569.519999999997</v>
      </c>
      <c r="G5" t="s">
        <v>26</v>
      </c>
      <c r="H5">
        <v>20029.320000000018</v>
      </c>
      <c r="J5" t="s">
        <v>26</v>
      </c>
      <c r="K5">
        <v>61447.960000000014</v>
      </c>
      <c r="M5" t="s">
        <v>478</v>
      </c>
      <c r="N5">
        <v>16069.379999999997</v>
      </c>
      <c r="P5" t="s">
        <v>19</v>
      </c>
      <c r="Q5">
        <v>171756.05000000013</v>
      </c>
      <c r="S5" t="s">
        <v>45</v>
      </c>
      <c r="T5">
        <v>5249.649999999996</v>
      </c>
      <c r="U5">
        <v>15298.979999999994</v>
      </c>
      <c r="W5" t="s">
        <v>45</v>
      </c>
      <c r="X5">
        <v>15298.979999999994</v>
      </c>
      <c r="Z5" t="s">
        <v>80</v>
      </c>
      <c r="AA5">
        <v>67199.039999999994</v>
      </c>
      <c r="AC5" t="s">
        <v>132</v>
      </c>
      <c r="AD5">
        <v>1229.8800000000001</v>
      </c>
      <c r="AF5" t="s">
        <v>80</v>
      </c>
      <c r="AG5">
        <v>96</v>
      </c>
      <c r="AI5" t="s">
        <v>97</v>
      </c>
      <c r="AJ5">
        <v>10649.8</v>
      </c>
      <c r="AL5" t="s">
        <v>97</v>
      </c>
      <c r="AM5">
        <v>20</v>
      </c>
      <c r="AO5" t="s">
        <v>132</v>
      </c>
      <c r="AP5">
        <v>12</v>
      </c>
      <c r="AR5" t="s">
        <v>19</v>
      </c>
      <c r="AS5">
        <v>395</v>
      </c>
      <c r="AU5" t="s">
        <v>26</v>
      </c>
      <c r="AV5">
        <v>204</v>
      </c>
      <c r="AX5" t="s">
        <v>63</v>
      </c>
      <c r="AY5">
        <v>161</v>
      </c>
      <c r="BA5" t="s">
        <v>27</v>
      </c>
      <c r="BB5">
        <v>288</v>
      </c>
      <c r="BD5" t="s">
        <v>491</v>
      </c>
      <c r="BE5">
        <v>272</v>
      </c>
      <c r="BG5" t="s">
        <v>491</v>
      </c>
      <c r="BH5">
        <v>81817.279999999984</v>
      </c>
      <c r="BJ5" t="s">
        <v>45</v>
      </c>
      <c r="BK5">
        <v>102</v>
      </c>
      <c r="BM5" t="s">
        <v>27</v>
      </c>
      <c r="BN5">
        <v>84657.12000000001</v>
      </c>
    </row>
    <row r="6" spans="1:66" x14ac:dyDescent="0.3">
      <c r="A6" t="s">
        <v>40</v>
      </c>
      <c r="B6">
        <v>50808.310000000012</v>
      </c>
      <c r="D6" t="s">
        <v>40</v>
      </c>
      <c r="E6">
        <v>19749.41</v>
      </c>
      <c r="G6" t="s">
        <v>57</v>
      </c>
      <c r="H6">
        <v>15349.459999999992</v>
      </c>
      <c r="J6" t="s">
        <v>57</v>
      </c>
      <c r="K6">
        <v>52118.310000000005</v>
      </c>
      <c r="M6" t="s">
        <v>479</v>
      </c>
      <c r="N6">
        <v>19899.379999999997</v>
      </c>
      <c r="P6" t="s">
        <v>46</v>
      </c>
      <c r="Q6">
        <v>49097.680000000015</v>
      </c>
      <c r="S6" t="s">
        <v>115</v>
      </c>
      <c r="T6">
        <v>1119.8599999999999</v>
      </c>
      <c r="U6">
        <v>3119.6099999999992</v>
      </c>
      <c r="W6" t="s">
        <v>115</v>
      </c>
      <c r="X6">
        <v>3119.6099999999992</v>
      </c>
      <c r="Z6" t="s">
        <v>52</v>
      </c>
      <c r="AA6">
        <v>7049.5299999999988</v>
      </c>
      <c r="AC6" t="s">
        <v>42</v>
      </c>
      <c r="AD6">
        <v>6169.7400000000007</v>
      </c>
      <c r="AF6" t="s">
        <v>52</v>
      </c>
      <c r="AG6">
        <v>47</v>
      </c>
      <c r="AI6" t="s">
        <v>159</v>
      </c>
      <c r="AJ6">
        <v>5649.84</v>
      </c>
      <c r="AL6" t="s">
        <v>159</v>
      </c>
      <c r="AM6">
        <v>16</v>
      </c>
      <c r="AO6" t="s">
        <v>42</v>
      </c>
      <c r="AP6">
        <v>26</v>
      </c>
      <c r="AR6" t="s">
        <v>46</v>
      </c>
      <c r="AS6">
        <v>232</v>
      </c>
      <c r="AU6" t="s">
        <v>57</v>
      </c>
      <c r="AV6">
        <v>169</v>
      </c>
      <c r="AX6" t="s">
        <v>40</v>
      </c>
      <c r="AY6">
        <v>169</v>
      </c>
      <c r="BA6" t="s">
        <v>36</v>
      </c>
      <c r="BB6">
        <v>246</v>
      </c>
      <c r="BD6" t="s">
        <v>492</v>
      </c>
      <c r="BE6">
        <v>248</v>
      </c>
      <c r="BG6" t="s">
        <v>492</v>
      </c>
      <c r="BH6">
        <v>77267.520000000033</v>
      </c>
      <c r="BJ6" t="s">
        <v>115</v>
      </c>
      <c r="BK6">
        <v>39</v>
      </c>
      <c r="BM6" t="s">
        <v>36</v>
      </c>
      <c r="BN6">
        <v>82357.540000000037</v>
      </c>
    </row>
    <row r="7" spans="1:66" x14ac:dyDescent="0.3">
      <c r="A7" t="s">
        <v>35</v>
      </c>
      <c r="B7">
        <v>36398.750000000007</v>
      </c>
      <c r="D7" t="s">
        <v>35</v>
      </c>
      <c r="E7">
        <v>10189.579999999994</v>
      </c>
      <c r="G7" t="s">
        <v>34</v>
      </c>
      <c r="H7">
        <v>18859.48</v>
      </c>
      <c r="J7" t="s">
        <v>34</v>
      </c>
      <c r="K7">
        <v>58198.409999999996</v>
      </c>
      <c r="M7" t="s">
        <v>480</v>
      </c>
      <c r="N7">
        <v>27899.160000000007</v>
      </c>
      <c r="P7" t="s">
        <v>471</v>
      </c>
      <c r="Q7">
        <v>229192.47000000015</v>
      </c>
      <c r="S7" t="s">
        <v>106</v>
      </c>
      <c r="T7">
        <v>7799.7399999999961</v>
      </c>
      <c r="U7">
        <v>23399.22</v>
      </c>
      <c r="W7" t="s">
        <v>106</v>
      </c>
      <c r="X7">
        <v>23399.22</v>
      </c>
      <c r="Z7" t="s">
        <v>114</v>
      </c>
      <c r="AA7">
        <v>3119.6099999999992</v>
      </c>
      <c r="AC7" t="s">
        <v>154</v>
      </c>
      <c r="AD7">
        <v>5499.8099999999995</v>
      </c>
      <c r="AF7" t="s">
        <v>114</v>
      </c>
      <c r="AG7">
        <v>39</v>
      </c>
      <c r="AI7" t="s">
        <v>232</v>
      </c>
      <c r="AJ7">
        <v>1149.93</v>
      </c>
      <c r="AL7" t="s">
        <v>232</v>
      </c>
      <c r="AM7">
        <v>7</v>
      </c>
      <c r="AO7" t="s">
        <v>154</v>
      </c>
      <c r="AP7">
        <v>19</v>
      </c>
      <c r="AR7" t="s">
        <v>471</v>
      </c>
      <c r="AS7">
        <v>753</v>
      </c>
      <c r="AU7" t="s">
        <v>34</v>
      </c>
      <c r="AV7">
        <v>159</v>
      </c>
      <c r="AX7" t="s">
        <v>35</v>
      </c>
      <c r="AY7">
        <v>125</v>
      </c>
      <c r="BA7" t="s">
        <v>471</v>
      </c>
      <c r="BB7">
        <v>753</v>
      </c>
      <c r="BD7" t="s">
        <v>476</v>
      </c>
      <c r="BE7">
        <v>66</v>
      </c>
      <c r="BG7" t="s">
        <v>476</v>
      </c>
      <c r="BH7">
        <v>25439.340000000004</v>
      </c>
      <c r="BJ7" t="s">
        <v>106</v>
      </c>
      <c r="BK7">
        <v>78</v>
      </c>
      <c r="BM7" t="s">
        <v>471</v>
      </c>
      <c r="BN7">
        <v>229192.47000000006</v>
      </c>
    </row>
    <row r="8" spans="1:66" x14ac:dyDescent="0.3">
      <c r="A8" t="s">
        <v>50</v>
      </c>
      <c r="B8">
        <v>41408.680000000015</v>
      </c>
      <c r="D8" t="s">
        <v>50</v>
      </c>
      <c r="E8">
        <v>13439.529999999992</v>
      </c>
      <c r="G8" t="s">
        <v>471</v>
      </c>
      <c r="H8">
        <v>74167.500000000015</v>
      </c>
      <c r="J8" t="s">
        <v>471</v>
      </c>
      <c r="K8">
        <v>229192.47000000003</v>
      </c>
      <c r="M8" t="s">
        <v>481</v>
      </c>
      <c r="N8">
        <v>17039.349999999999</v>
      </c>
      <c r="S8" t="s">
        <v>53</v>
      </c>
      <c r="T8">
        <v>2399.84</v>
      </c>
      <c r="U8">
        <v>7049.5299999999988</v>
      </c>
      <c r="W8" t="s">
        <v>53</v>
      </c>
      <c r="X8">
        <v>7049.5299999999988</v>
      </c>
      <c r="Z8" t="s">
        <v>31</v>
      </c>
      <c r="AA8">
        <v>5219.1299999999974</v>
      </c>
      <c r="AC8" t="s">
        <v>304</v>
      </c>
      <c r="AD8">
        <v>179.97</v>
      </c>
      <c r="AF8" t="s">
        <v>31</v>
      </c>
      <c r="AG8">
        <v>87</v>
      </c>
      <c r="AI8" t="s">
        <v>56</v>
      </c>
      <c r="AJ8">
        <v>5089.7300000000005</v>
      </c>
      <c r="AL8" t="s">
        <v>56</v>
      </c>
      <c r="AM8">
        <v>27</v>
      </c>
      <c r="AO8" t="s">
        <v>304</v>
      </c>
      <c r="AP8">
        <v>3</v>
      </c>
      <c r="AU8" t="s">
        <v>471</v>
      </c>
      <c r="AV8">
        <v>753</v>
      </c>
      <c r="AX8" t="s">
        <v>50</v>
      </c>
      <c r="AY8">
        <v>132</v>
      </c>
      <c r="BD8" t="s">
        <v>471</v>
      </c>
      <c r="BE8">
        <v>753</v>
      </c>
      <c r="BG8" t="s">
        <v>471</v>
      </c>
      <c r="BH8">
        <v>229192.47</v>
      </c>
      <c r="BJ8" t="s">
        <v>53</v>
      </c>
      <c r="BK8">
        <v>47</v>
      </c>
    </row>
    <row r="9" spans="1:66" x14ac:dyDescent="0.3">
      <c r="A9" t="s">
        <v>471</v>
      </c>
      <c r="B9">
        <v>229192.47000000006</v>
      </c>
      <c r="D9" t="s">
        <v>471</v>
      </c>
      <c r="E9">
        <v>74167.499999999971</v>
      </c>
      <c r="M9" t="s">
        <v>482</v>
      </c>
      <c r="N9">
        <v>19299.45</v>
      </c>
      <c r="S9" t="s">
        <v>118</v>
      </c>
      <c r="T9">
        <v>3059.6599999999976</v>
      </c>
      <c r="U9">
        <v>8009.1099999999969</v>
      </c>
      <c r="W9" t="s">
        <v>118</v>
      </c>
      <c r="X9">
        <v>8009.1099999999969</v>
      </c>
      <c r="Z9" t="s">
        <v>126</v>
      </c>
      <c r="AA9">
        <v>10399.479999999998</v>
      </c>
      <c r="AC9" t="s">
        <v>129</v>
      </c>
      <c r="AD9">
        <v>2039.8000000000002</v>
      </c>
      <c r="AF9" t="s">
        <v>126</v>
      </c>
      <c r="AG9">
        <v>52</v>
      </c>
      <c r="AI9" t="s">
        <v>103</v>
      </c>
      <c r="AJ9">
        <v>3769.8300000000004</v>
      </c>
      <c r="AL9" t="s">
        <v>103</v>
      </c>
      <c r="AM9">
        <v>17</v>
      </c>
      <c r="AO9" t="s">
        <v>129</v>
      </c>
      <c r="AP9">
        <v>20</v>
      </c>
      <c r="AX9" t="s">
        <v>471</v>
      </c>
      <c r="AY9">
        <v>753</v>
      </c>
      <c r="BJ9" t="s">
        <v>118</v>
      </c>
      <c r="BK9">
        <v>89</v>
      </c>
    </row>
    <row r="10" spans="1:66" x14ac:dyDescent="0.3">
      <c r="M10" t="s">
        <v>483</v>
      </c>
      <c r="N10">
        <v>18479.399999999994</v>
      </c>
      <c r="S10" t="s">
        <v>62</v>
      </c>
      <c r="T10">
        <v>21599.760000000006</v>
      </c>
      <c r="U10">
        <v>67499.25</v>
      </c>
      <c r="W10" t="s">
        <v>62</v>
      </c>
      <c r="X10">
        <v>67499.25</v>
      </c>
      <c r="Z10" t="s">
        <v>105</v>
      </c>
      <c r="AA10">
        <v>23399.22</v>
      </c>
      <c r="AC10" t="s">
        <v>182</v>
      </c>
      <c r="AD10">
        <v>1809.84</v>
      </c>
      <c r="AF10" t="s">
        <v>105</v>
      </c>
      <c r="AG10">
        <v>78</v>
      </c>
      <c r="AI10" t="s">
        <v>148</v>
      </c>
      <c r="AJ10">
        <v>7309.7999999999993</v>
      </c>
      <c r="AL10" t="s">
        <v>148</v>
      </c>
      <c r="AM10">
        <v>20</v>
      </c>
      <c r="AO10" t="s">
        <v>182</v>
      </c>
      <c r="AP10">
        <v>16</v>
      </c>
      <c r="BJ10" t="s">
        <v>62</v>
      </c>
      <c r="BK10">
        <v>75</v>
      </c>
    </row>
    <row r="11" spans="1:66" x14ac:dyDescent="0.3">
      <c r="M11" t="s">
        <v>484</v>
      </c>
      <c r="N11">
        <v>15759.429999999997</v>
      </c>
      <c r="S11" t="s">
        <v>18</v>
      </c>
      <c r="T11">
        <v>6499.7399999999961</v>
      </c>
      <c r="U11">
        <v>21999.119999999999</v>
      </c>
      <c r="W11" t="s">
        <v>18</v>
      </c>
      <c r="X11">
        <v>21999.119999999999</v>
      </c>
      <c r="Z11" t="s">
        <v>44</v>
      </c>
      <c r="AA11">
        <v>15298.979999999994</v>
      </c>
      <c r="AC11" t="s">
        <v>141</v>
      </c>
      <c r="AD11">
        <v>4739.8500000000004</v>
      </c>
      <c r="AF11" t="s">
        <v>44</v>
      </c>
      <c r="AG11">
        <v>102</v>
      </c>
      <c r="AI11" t="s">
        <v>183</v>
      </c>
      <c r="AJ11">
        <v>1809.84</v>
      </c>
      <c r="AL11" t="s">
        <v>183</v>
      </c>
      <c r="AM11">
        <v>16</v>
      </c>
      <c r="AO11" t="s">
        <v>141</v>
      </c>
      <c r="AP11">
        <v>15</v>
      </c>
      <c r="BJ11" t="s">
        <v>18</v>
      </c>
      <c r="BK11">
        <v>88</v>
      </c>
    </row>
    <row r="12" spans="1:66" x14ac:dyDescent="0.3">
      <c r="M12" t="s">
        <v>485</v>
      </c>
      <c r="N12">
        <v>12989.509999999997</v>
      </c>
      <c r="S12" t="s">
        <v>127</v>
      </c>
      <c r="T12">
        <v>2999.8499999999995</v>
      </c>
      <c r="U12">
        <v>10399.479999999998</v>
      </c>
      <c r="W12" t="s">
        <v>127</v>
      </c>
      <c r="X12">
        <v>10399.479999999998</v>
      </c>
      <c r="Z12" t="s">
        <v>17</v>
      </c>
      <c r="AA12">
        <v>21999.119999999999</v>
      </c>
      <c r="AC12" t="s">
        <v>59</v>
      </c>
      <c r="AD12">
        <v>3509.8999999999996</v>
      </c>
      <c r="AF12" t="s">
        <v>17</v>
      </c>
      <c r="AG12">
        <v>88</v>
      </c>
      <c r="AI12" t="s">
        <v>76</v>
      </c>
      <c r="AJ12">
        <v>479.91999999999996</v>
      </c>
      <c r="AL12" t="s">
        <v>76</v>
      </c>
      <c r="AM12">
        <v>8</v>
      </c>
      <c r="AO12" t="s">
        <v>59</v>
      </c>
      <c r="AP12">
        <v>10</v>
      </c>
      <c r="BJ12" t="s">
        <v>127</v>
      </c>
      <c r="BK12">
        <v>52</v>
      </c>
    </row>
    <row r="13" spans="1:66" x14ac:dyDescent="0.3">
      <c r="M13" t="s">
        <v>486</v>
      </c>
      <c r="N13">
        <v>20609.52</v>
      </c>
      <c r="S13" t="s">
        <v>81</v>
      </c>
      <c r="T13">
        <v>21699.69000000001</v>
      </c>
      <c r="U13">
        <v>67199.039999999994</v>
      </c>
      <c r="W13" t="s">
        <v>81</v>
      </c>
      <c r="X13">
        <v>67199.039999999994</v>
      </c>
      <c r="Z13" t="s">
        <v>117</v>
      </c>
      <c r="AA13">
        <v>8009.1099999999969</v>
      </c>
      <c r="AC13" t="s">
        <v>89</v>
      </c>
      <c r="AD13">
        <v>1909.93</v>
      </c>
      <c r="AF13" t="s">
        <v>117</v>
      </c>
      <c r="AG13">
        <v>89</v>
      </c>
      <c r="AI13" t="s">
        <v>49</v>
      </c>
      <c r="AJ13">
        <v>8269.7900000000009</v>
      </c>
      <c r="AL13" t="s">
        <v>49</v>
      </c>
      <c r="AM13">
        <v>21</v>
      </c>
      <c r="AO13" t="s">
        <v>89</v>
      </c>
      <c r="AP13">
        <v>7</v>
      </c>
      <c r="BJ13" t="s">
        <v>81</v>
      </c>
      <c r="BK13">
        <v>96</v>
      </c>
    </row>
    <row r="14" spans="1:66" x14ac:dyDescent="0.3">
      <c r="M14" t="s">
        <v>487</v>
      </c>
      <c r="N14">
        <v>12309.439999999999</v>
      </c>
      <c r="S14" t="s">
        <v>471</v>
      </c>
      <c r="T14">
        <v>74167.5</v>
      </c>
      <c r="U14">
        <v>229192.46999999997</v>
      </c>
      <c r="W14" t="s">
        <v>471</v>
      </c>
      <c r="X14">
        <v>229192.46999999997</v>
      </c>
      <c r="Z14" t="s">
        <v>471</v>
      </c>
      <c r="AA14">
        <v>229192.46999999994</v>
      </c>
      <c r="AC14" t="s">
        <v>252</v>
      </c>
      <c r="AD14">
        <v>4749.91</v>
      </c>
      <c r="AF14" t="s">
        <v>471</v>
      </c>
      <c r="AG14">
        <v>753</v>
      </c>
      <c r="AI14" t="s">
        <v>294</v>
      </c>
      <c r="AJ14">
        <v>4829.8899999999994</v>
      </c>
      <c r="AL14" t="s">
        <v>294</v>
      </c>
      <c r="AM14">
        <v>11</v>
      </c>
      <c r="AO14" t="s">
        <v>252</v>
      </c>
      <c r="AP14">
        <v>9</v>
      </c>
      <c r="BJ14" t="s">
        <v>471</v>
      </c>
      <c r="BK14">
        <v>753</v>
      </c>
    </row>
    <row r="15" spans="1:66" x14ac:dyDescent="0.3">
      <c r="M15" t="s">
        <v>488</v>
      </c>
      <c r="N15">
        <v>23039.3</v>
      </c>
      <c r="AC15" t="s">
        <v>99</v>
      </c>
      <c r="AD15">
        <v>9799.73</v>
      </c>
      <c r="AI15" t="s">
        <v>124</v>
      </c>
      <c r="AJ15">
        <v>11919.769999999999</v>
      </c>
      <c r="AL15" t="s">
        <v>124</v>
      </c>
      <c r="AM15">
        <v>23</v>
      </c>
      <c r="AO15" t="s">
        <v>99</v>
      </c>
      <c r="AP15">
        <v>27</v>
      </c>
    </row>
    <row r="16" spans="1:66" x14ac:dyDescent="0.3">
      <c r="M16" t="s">
        <v>471</v>
      </c>
      <c r="N16">
        <v>229192.47</v>
      </c>
      <c r="AC16" t="s">
        <v>24</v>
      </c>
      <c r="AD16">
        <v>6949.84</v>
      </c>
      <c r="AI16" t="s">
        <v>212</v>
      </c>
      <c r="AJ16">
        <v>3649.8599999999997</v>
      </c>
      <c r="AL16" t="s">
        <v>212</v>
      </c>
      <c r="AM16">
        <v>14</v>
      </c>
      <c r="AO16" t="s">
        <v>24</v>
      </c>
      <c r="AP16">
        <v>16</v>
      </c>
    </row>
    <row r="17" spans="29:42" x14ac:dyDescent="0.3">
      <c r="AC17" t="s">
        <v>112</v>
      </c>
      <c r="AD17">
        <v>1289.9000000000001</v>
      </c>
      <c r="AI17" t="s">
        <v>133</v>
      </c>
      <c r="AJ17">
        <v>1229.8800000000001</v>
      </c>
      <c r="AL17" t="s">
        <v>133</v>
      </c>
      <c r="AM17">
        <v>12</v>
      </c>
      <c r="AO17" t="s">
        <v>112</v>
      </c>
      <c r="AP17">
        <v>10</v>
      </c>
    </row>
    <row r="18" spans="29:42" x14ac:dyDescent="0.3">
      <c r="AC18" t="s">
        <v>259</v>
      </c>
      <c r="AD18">
        <v>739.93000000000006</v>
      </c>
      <c r="AI18" t="s">
        <v>193</v>
      </c>
      <c r="AJ18">
        <v>1479.91</v>
      </c>
      <c r="AL18" t="s">
        <v>193</v>
      </c>
      <c r="AM18">
        <v>9</v>
      </c>
      <c r="AO18" t="s">
        <v>259</v>
      </c>
      <c r="AP18">
        <v>7</v>
      </c>
    </row>
    <row r="19" spans="29:42" x14ac:dyDescent="0.3">
      <c r="AC19" t="s">
        <v>211</v>
      </c>
      <c r="AD19">
        <v>3649.8599999999997</v>
      </c>
      <c r="AI19" t="s">
        <v>84</v>
      </c>
      <c r="AJ19">
        <v>3779.93</v>
      </c>
      <c r="AL19" t="s">
        <v>84</v>
      </c>
      <c r="AM19">
        <v>7</v>
      </c>
      <c r="AO19" t="s">
        <v>211</v>
      </c>
      <c r="AP19">
        <v>14</v>
      </c>
    </row>
    <row r="20" spans="29:42" x14ac:dyDescent="0.3">
      <c r="AC20" t="s">
        <v>55</v>
      </c>
      <c r="AD20">
        <v>5089.7300000000005</v>
      </c>
      <c r="AI20" t="s">
        <v>197</v>
      </c>
      <c r="AJ20">
        <v>6379.87</v>
      </c>
      <c r="AL20" t="s">
        <v>197</v>
      </c>
      <c r="AM20">
        <v>13</v>
      </c>
      <c r="AO20" t="s">
        <v>55</v>
      </c>
      <c r="AP20">
        <v>27</v>
      </c>
    </row>
    <row r="21" spans="29:42" x14ac:dyDescent="0.3">
      <c r="AC21" t="s">
        <v>96</v>
      </c>
      <c r="AD21">
        <v>10649.8</v>
      </c>
      <c r="AI21" t="s">
        <v>145</v>
      </c>
      <c r="AJ21">
        <v>5519.8899999999994</v>
      </c>
      <c r="AL21" t="s">
        <v>145</v>
      </c>
      <c r="AM21">
        <v>11</v>
      </c>
      <c r="AO21" t="s">
        <v>96</v>
      </c>
      <c r="AP21">
        <v>20</v>
      </c>
    </row>
    <row r="22" spans="29:42" x14ac:dyDescent="0.3">
      <c r="AC22" t="s">
        <v>147</v>
      </c>
      <c r="AD22">
        <v>7309.7999999999993</v>
      </c>
      <c r="AI22" t="s">
        <v>121</v>
      </c>
      <c r="AJ22">
        <v>6459.79</v>
      </c>
      <c r="AL22" t="s">
        <v>121</v>
      </c>
      <c r="AM22">
        <v>21</v>
      </c>
      <c r="AO22" t="s">
        <v>147</v>
      </c>
      <c r="AP22">
        <v>20</v>
      </c>
    </row>
    <row r="23" spans="29:42" x14ac:dyDescent="0.3">
      <c r="AC23" t="s">
        <v>185</v>
      </c>
      <c r="AD23">
        <v>2099.88</v>
      </c>
      <c r="AI23" t="s">
        <v>305</v>
      </c>
      <c r="AJ23">
        <v>179.97</v>
      </c>
      <c r="AL23" t="s">
        <v>305</v>
      </c>
      <c r="AM23">
        <v>3</v>
      </c>
      <c r="AO23" t="s">
        <v>185</v>
      </c>
      <c r="AP23">
        <v>12</v>
      </c>
    </row>
    <row r="24" spans="29:42" x14ac:dyDescent="0.3">
      <c r="AC24" t="s">
        <v>29</v>
      </c>
      <c r="AD24">
        <v>3259.87</v>
      </c>
      <c r="AI24" t="s">
        <v>142</v>
      </c>
      <c r="AJ24">
        <v>4739.8500000000004</v>
      </c>
      <c r="AL24" t="s">
        <v>142</v>
      </c>
      <c r="AM24">
        <v>15</v>
      </c>
      <c r="AO24" t="s">
        <v>29</v>
      </c>
      <c r="AP24">
        <v>13</v>
      </c>
    </row>
    <row r="25" spans="29:42" x14ac:dyDescent="0.3">
      <c r="AC25" t="s">
        <v>68</v>
      </c>
      <c r="AD25">
        <v>1979.89</v>
      </c>
      <c r="AI25" t="s">
        <v>387</v>
      </c>
      <c r="AJ25">
        <v>599.96</v>
      </c>
      <c r="AL25" t="s">
        <v>387</v>
      </c>
      <c r="AM25">
        <v>4</v>
      </c>
      <c r="AO25" t="s">
        <v>68</v>
      </c>
      <c r="AP25">
        <v>11</v>
      </c>
    </row>
    <row r="26" spans="29:42" x14ac:dyDescent="0.3">
      <c r="AC26" t="s">
        <v>15</v>
      </c>
      <c r="AD26">
        <v>8309.739999999998</v>
      </c>
      <c r="AI26" t="s">
        <v>25</v>
      </c>
      <c r="AJ26">
        <v>6949.84</v>
      </c>
      <c r="AL26" t="s">
        <v>25</v>
      </c>
      <c r="AM26">
        <v>16</v>
      </c>
      <c r="AO26" t="s">
        <v>15</v>
      </c>
      <c r="AP26">
        <v>26</v>
      </c>
    </row>
    <row r="27" spans="29:42" x14ac:dyDescent="0.3">
      <c r="AC27" t="s">
        <v>48</v>
      </c>
      <c r="AD27">
        <v>8269.7900000000009</v>
      </c>
      <c r="AI27" t="s">
        <v>163</v>
      </c>
      <c r="AJ27">
        <v>239.96</v>
      </c>
      <c r="AL27" t="s">
        <v>163</v>
      </c>
      <c r="AM27">
        <v>4</v>
      </c>
      <c r="AO27" t="s">
        <v>48</v>
      </c>
      <c r="AP27">
        <v>21</v>
      </c>
    </row>
    <row r="28" spans="29:42" x14ac:dyDescent="0.3">
      <c r="AC28" t="s">
        <v>86</v>
      </c>
      <c r="AD28">
        <v>15659.65</v>
      </c>
      <c r="AI28" t="s">
        <v>66</v>
      </c>
      <c r="AJ28">
        <v>8009.7699999999995</v>
      </c>
      <c r="AL28" t="s">
        <v>66</v>
      </c>
      <c r="AM28">
        <v>23</v>
      </c>
      <c r="AO28" t="s">
        <v>86</v>
      </c>
      <c r="AP28">
        <v>35</v>
      </c>
    </row>
    <row r="29" spans="29:42" x14ac:dyDescent="0.3">
      <c r="AC29" t="s">
        <v>65</v>
      </c>
      <c r="AD29">
        <v>8009.7699999999995</v>
      </c>
      <c r="AI29" t="s">
        <v>39</v>
      </c>
      <c r="AJ29">
        <v>4309.8099999999995</v>
      </c>
      <c r="AL29" t="s">
        <v>39</v>
      </c>
      <c r="AM29">
        <v>19</v>
      </c>
      <c r="AO29" t="s">
        <v>65</v>
      </c>
      <c r="AP29">
        <v>23</v>
      </c>
    </row>
    <row r="30" spans="29:42" x14ac:dyDescent="0.3">
      <c r="AC30" t="s">
        <v>83</v>
      </c>
      <c r="AD30">
        <v>3779.93</v>
      </c>
      <c r="AI30" t="s">
        <v>30</v>
      </c>
      <c r="AJ30">
        <v>3259.87</v>
      </c>
      <c r="AL30" t="s">
        <v>30</v>
      </c>
      <c r="AM30">
        <v>13</v>
      </c>
      <c r="AO30" t="s">
        <v>83</v>
      </c>
      <c r="AP30">
        <v>7</v>
      </c>
    </row>
    <row r="31" spans="29:42" x14ac:dyDescent="0.3">
      <c r="AC31" t="s">
        <v>158</v>
      </c>
      <c r="AD31">
        <v>5649.84</v>
      </c>
      <c r="AI31" t="s">
        <v>227</v>
      </c>
      <c r="AJ31">
        <v>6989.7699999999986</v>
      </c>
      <c r="AL31" t="s">
        <v>227</v>
      </c>
      <c r="AM31">
        <v>23</v>
      </c>
      <c r="AO31" t="s">
        <v>158</v>
      </c>
      <c r="AP31">
        <v>16</v>
      </c>
    </row>
    <row r="32" spans="29:42" x14ac:dyDescent="0.3">
      <c r="AC32" t="s">
        <v>123</v>
      </c>
      <c r="AD32">
        <v>11919.769999999999</v>
      </c>
      <c r="AI32" t="s">
        <v>113</v>
      </c>
      <c r="AJ32">
        <v>1289.9000000000001</v>
      </c>
      <c r="AL32" t="s">
        <v>113</v>
      </c>
      <c r="AM32">
        <v>10</v>
      </c>
      <c r="AO32" t="s">
        <v>123</v>
      </c>
      <c r="AP32">
        <v>23</v>
      </c>
    </row>
    <row r="33" spans="29:42" x14ac:dyDescent="0.3">
      <c r="AC33" t="s">
        <v>120</v>
      </c>
      <c r="AD33">
        <v>6459.79</v>
      </c>
      <c r="AI33" t="s">
        <v>130</v>
      </c>
      <c r="AJ33">
        <v>2039.8000000000002</v>
      </c>
      <c r="AL33" t="s">
        <v>130</v>
      </c>
      <c r="AM33">
        <v>20</v>
      </c>
      <c r="AO33" t="s">
        <v>120</v>
      </c>
      <c r="AP33">
        <v>21</v>
      </c>
    </row>
    <row r="34" spans="29:42" x14ac:dyDescent="0.3">
      <c r="AC34" t="s">
        <v>138</v>
      </c>
      <c r="AD34">
        <v>2649.83</v>
      </c>
      <c r="AI34" t="s">
        <v>186</v>
      </c>
      <c r="AJ34">
        <v>2099.88</v>
      </c>
      <c r="AL34" t="s">
        <v>186</v>
      </c>
      <c r="AM34">
        <v>12</v>
      </c>
      <c r="AO34" t="s">
        <v>138</v>
      </c>
      <c r="AP34">
        <v>17</v>
      </c>
    </row>
    <row r="35" spans="29:42" x14ac:dyDescent="0.3">
      <c r="AC35" t="s">
        <v>234</v>
      </c>
      <c r="AD35">
        <v>6349.83</v>
      </c>
      <c r="AI35" t="s">
        <v>90</v>
      </c>
      <c r="AJ35">
        <v>1909.93</v>
      </c>
      <c r="AL35" t="s">
        <v>90</v>
      </c>
      <c r="AM35">
        <v>7</v>
      </c>
      <c r="AO35" t="s">
        <v>234</v>
      </c>
      <c r="AP35">
        <v>17</v>
      </c>
    </row>
    <row r="36" spans="29:42" x14ac:dyDescent="0.3">
      <c r="AC36" t="s">
        <v>192</v>
      </c>
      <c r="AD36">
        <v>1479.91</v>
      </c>
      <c r="AI36" t="s">
        <v>87</v>
      </c>
      <c r="AJ36">
        <v>15659.65</v>
      </c>
      <c r="AL36" t="s">
        <v>87</v>
      </c>
      <c r="AM36">
        <v>35</v>
      </c>
      <c r="AO36" t="s">
        <v>192</v>
      </c>
      <c r="AP36">
        <v>9</v>
      </c>
    </row>
    <row r="37" spans="29:42" x14ac:dyDescent="0.3">
      <c r="AC37" t="s">
        <v>231</v>
      </c>
      <c r="AD37">
        <v>1149.93</v>
      </c>
      <c r="AI37" t="s">
        <v>43</v>
      </c>
      <c r="AJ37">
        <v>6169.7400000000007</v>
      </c>
      <c r="AL37" t="s">
        <v>43</v>
      </c>
      <c r="AM37">
        <v>26</v>
      </c>
      <c r="AO37" t="s">
        <v>231</v>
      </c>
      <c r="AP37">
        <v>7</v>
      </c>
    </row>
    <row r="38" spans="29:42" x14ac:dyDescent="0.3">
      <c r="AC38" t="s">
        <v>144</v>
      </c>
      <c r="AD38">
        <v>5519.8899999999994</v>
      </c>
      <c r="AI38" t="s">
        <v>79</v>
      </c>
      <c r="AJ38">
        <v>4199.9399999999996</v>
      </c>
      <c r="AL38" t="s">
        <v>79</v>
      </c>
      <c r="AM38">
        <v>6</v>
      </c>
      <c r="AO38" t="s">
        <v>144</v>
      </c>
      <c r="AP38">
        <v>11</v>
      </c>
    </row>
    <row r="39" spans="29:42" x14ac:dyDescent="0.3">
      <c r="AC39" t="s">
        <v>108</v>
      </c>
      <c r="AD39">
        <v>4189.7700000000004</v>
      </c>
      <c r="AI39" t="s">
        <v>109</v>
      </c>
      <c r="AJ39">
        <v>4189.7700000000004</v>
      </c>
      <c r="AL39" t="s">
        <v>109</v>
      </c>
      <c r="AM39">
        <v>23</v>
      </c>
      <c r="AO39" t="s">
        <v>108</v>
      </c>
      <c r="AP39">
        <v>23</v>
      </c>
    </row>
    <row r="40" spans="29:42" x14ac:dyDescent="0.3">
      <c r="AC40" t="s">
        <v>325</v>
      </c>
      <c r="AD40">
        <v>1559.94</v>
      </c>
      <c r="AI40" t="s">
        <v>100</v>
      </c>
      <c r="AJ40">
        <v>9799.73</v>
      </c>
      <c r="AL40" t="s">
        <v>100</v>
      </c>
      <c r="AM40">
        <v>27</v>
      </c>
      <c r="AO40" t="s">
        <v>325</v>
      </c>
      <c r="AP40">
        <v>6</v>
      </c>
    </row>
    <row r="41" spans="29:42" x14ac:dyDescent="0.3">
      <c r="AC41" t="s">
        <v>78</v>
      </c>
      <c r="AD41">
        <v>4199.9399999999996</v>
      </c>
      <c r="AI41" t="s">
        <v>16</v>
      </c>
      <c r="AJ41">
        <v>8309.739999999998</v>
      </c>
      <c r="AL41" t="s">
        <v>16</v>
      </c>
      <c r="AM41">
        <v>26</v>
      </c>
      <c r="AO41" t="s">
        <v>78</v>
      </c>
      <c r="AP41">
        <v>6</v>
      </c>
    </row>
    <row r="42" spans="29:42" x14ac:dyDescent="0.3">
      <c r="AC42" t="s">
        <v>226</v>
      </c>
      <c r="AD42">
        <v>6989.7699999999986</v>
      </c>
      <c r="AI42" t="s">
        <v>73</v>
      </c>
      <c r="AJ42">
        <v>5949.85</v>
      </c>
      <c r="AL42" t="s">
        <v>73</v>
      </c>
      <c r="AM42">
        <v>15</v>
      </c>
      <c r="AO42" t="s">
        <v>226</v>
      </c>
      <c r="AP42">
        <v>23</v>
      </c>
    </row>
    <row r="43" spans="29:42" x14ac:dyDescent="0.3">
      <c r="AC43" t="s">
        <v>150</v>
      </c>
      <c r="AD43">
        <v>5619.869999999999</v>
      </c>
      <c r="AI43" t="s">
        <v>172</v>
      </c>
      <c r="AJ43">
        <v>3669.8500000000004</v>
      </c>
      <c r="AL43" t="s">
        <v>172</v>
      </c>
      <c r="AM43">
        <v>15</v>
      </c>
      <c r="AO43" t="s">
        <v>150</v>
      </c>
      <c r="AP43">
        <v>13</v>
      </c>
    </row>
    <row r="44" spans="29:42" x14ac:dyDescent="0.3">
      <c r="AC44" t="s">
        <v>72</v>
      </c>
      <c r="AD44">
        <v>5949.85</v>
      </c>
      <c r="AI44" t="s">
        <v>260</v>
      </c>
      <c r="AJ44">
        <v>739.93000000000006</v>
      </c>
      <c r="AL44" t="s">
        <v>260</v>
      </c>
      <c r="AM44">
        <v>7</v>
      </c>
      <c r="AO44" t="s">
        <v>72</v>
      </c>
      <c r="AP44">
        <v>15</v>
      </c>
    </row>
    <row r="45" spans="29:42" x14ac:dyDescent="0.3">
      <c r="AC45" t="s">
        <v>246</v>
      </c>
      <c r="AD45">
        <v>1749.92</v>
      </c>
      <c r="AI45" t="s">
        <v>60</v>
      </c>
      <c r="AJ45">
        <v>3509.8999999999996</v>
      </c>
      <c r="AL45" t="s">
        <v>60</v>
      </c>
      <c r="AM45">
        <v>10</v>
      </c>
      <c r="AO45" t="s">
        <v>246</v>
      </c>
      <c r="AP45">
        <v>8</v>
      </c>
    </row>
    <row r="46" spans="29:42" x14ac:dyDescent="0.3">
      <c r="AC46" t="s">
        <v>75</v>
      </c>
      <c r="AD46">
        <v>479.91999999999996</v>
      </c>
      <c r="AI46" t="s">
        <v>247</v>
      </c>
      <c r="AJ46">
        <v>1749.92</v>
      </c>
      <c r="AL46" t="s">
        <v>247</v>
      </c>
      <c r="AM46">
        <v>8</v>
      </c>
      <c r="AO46" t="s">
        <v>75</v>
      </c>
      <c r="AP46">
        <v>8</v>
      </c>
    </row>
    <row r="47" spans="29:42" x14ac:dyDescent="0.3">
      <c r="AC47" t="s">
        <v>102</v>
      </c>
      <c r="AD47">
        <v>3769.8300000000004</v>
      </c>
      <c r="AI47" t="s">
        <v>235</v>
      </c>
      <c r="AJ47">
        <v>6349.83</v>
      </c>
      <c r="AL47" t="s">
        <v>235</v>
      </c>
      <c r="AM47">
        <v>17</v>
      </c>
      <c r="AO47" t="s">
        <v>102</v>
      </c>
      <c r="AP47">
        <v>17</v>
      </c>
    </row>
    <row r="48" spans="29:42" x14ac:dyDescent="0.3">
      <c r="AC48" t="s">
        <v>293</v>
      </c>
      <c r="AD48">
        <v>4829.8899999999994</v>
      </c>
      <c r="AI48" t="s">
        <v>155</v>
      </c>
      <c r="AJ48">
        <v>5499.8099999999995</v>
      </c>
      <c r="AL48" t="s">
        <v>155</v>
      </c>
      <c r="AM48">
        <v>19</v>
      </c>
      <c r="AO48" t="s">
        <v>293</v>
      </c>
      <c r="AP48">
        <v>11</v>
      </c>
    </row>
    <row r="49" spans="29:42" x14ac:dyDescent="0.3">
      <c r="AC49" t="s">
        <v>38</v>
      </c>
      <c r="AD49">
        <v>4309.8099999999995</v>
      </c>
      <c r="AI49" t="s">
        <v>151</v>
      </c>
      <c r="AJ49">
        <v>5619.869999999999</v>
      </c>
      <c r="AL49" t="s">
        <v>151</v>
      </c>
      <c r="AM49">
        <v>13</v>
      </c>
      <c r="AO49" t="s">
        <v>38</v>
      </c>
      <c r="AP49">
        <v>19</v>
      </c>
    </row>
    <row r="50" spans="29:42" x14ac:dyDescent="0.3">
      <c r="AC50" t="s">
        <v>196</v>
      </c>
      <c r="AD50">
        <v>6379.87</v>
      </c>
      <c r="AI50" t="s">
        <v>139</v>
      </c>
      <c r="AJ50">
        <v>2649.83</v>
      </c>
      <c r="AL50" t="s">
        <v>139</v>
      </c>
      <c r="AM50">
        <v>17</v>
      </c>
      <c r="AO50" t="s">
        <v>196</v>
      </c>
      <c r="AP50">
        <v>13</v>
      </c>
    </row>
    <row r="51" spans="29:42" x14ac:dyDescent="0.3">
      <c r="AC51" t="s">
        <v>93</v>
      </c>
      <c r="AD51">
        <v>4789.7900000000009</v>
      </c>
      <c r="AI51" t="s">
        <v>69</v>
      </c>
      <c r="AJ51">
        <v>1979.89</v>
      </c>
      <c r="AL51" t="s">
        <v>69</v>
      </c>
      <c r="AM51">
        <v>11</v>
      </c>
      <c r="AO51" t="s">
        <v>93</v>
      </c>
      <c r="AP51">
        <v>21</v>
      </c>
    </row>
    <row r="52" spans="29:42" x14ac:dyDescent="0.3">
      <c r="AC52" t="s">
        <v>171</v>
      </c>
      <c r="AD52">
        <v>3669.8500000000004</v>
      </c>
      <c r="AI52" t="s">
        <v>94</v>
      </c>
      <c r="AJ52">
        <v>4789.7900000000009</v>
      </c>
      <c r="AL52" t="s">
        <v>94</v>
      </c>
      <c r="AM52">
        <v>21</v>
      </c>
      <c r="AO52" t="s">
        <v>171</v>
      </c>
      <c r="AP52">
        <v>15</v>
      </c>
    </row>
    <row r="53" spans="29:42" x14ac:dyDescent="0.3">
      <c r="AC53" t="s">
        <v>162</v>
      </c>
      <c r="AD53">
        <v>239.96</v>
      </c>
      <c r="AI53" t="s">
        <v>253</v>
      </c>
      <c r="AJ53">
        <v>4749.91</v>
      </c>
      <c r="AL53" t="s">
        <v>253</v>
      </c>
      <c r="AM53">
        <v>9</v>
      </c>
      <c r="AO53" t="s">
        <v>162</v>
      </c>
      <c r="AP53">
        <v>4</v>
      </c>
    </row>
    <row r="54" spans="29:42" x14ac:dyDescent="0.3">
      <c r="AC54" t="s">
        <v>471</v>
      </c>
      <c r="AD54">
        <v>229192.47</v>
      </c>
      <c r="AI54" t="s">
        <v>471</v>
      </c>
      <c r="AJ54">
        <v>229192.46999999997</v>
      </c>
      <c r="AL54" t="s">
        <v>471</v>
      </c>
      <c r="AM54">
        <v>753</v>
      </c>
      <c r="AO54" t="s">
        <v>471</v>
      </c>
      <c r="AP54">
        <v>753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4653A-F59B-4A62-B65D-D906EFFBC04D}">
  <dimension ref="A1:V251"/>
  <sheetViews>
    <sheetView workbookViewId="0">
      <selection activeCell="M15" sqref="M15"/>
    </sheetView>
  </sheetViews>
  <sheetFormatPr defaultRowHeight="14.4" x14ac:dyDescent="0.3"/>
  <cols>
    <col min="1" max="1" width="10.21875" style="2" customWidth="1"/>
    <col min="2" max="3" width="11.5546875" style="2" customWidth="1"/>
    <col min="4" max="4" width="14.88671875" style="2" bestFit="1" customWidth="1"/>
    <col min="5" max="5" width="15" style="2" customWidth="1"/>
    <col min="6" max="6" width="13.44140625" customWidth="1"/>
    <col min="7" max="7" width="10.77734375" customWidth="1"/>
    <col min="9" max="9" width="10.109375" customWidth="1"/>
    <col min="11" max="11" width="15.109375" bestFit="1" customWidth="1"/>
    <col min="12" max="12" width="15" customWidth="1"/>
    <col min="13" max="13" width="20" bestFit="1" customWidth="1"/>
    <col min="14" max="14" width="17.44140625" bestFit="1" customWidth="1"/>
    <col min="15" max="15" width="12" bestFit="1" customWidth="1"/>
    <col min="16" max="16" width="13.44140625" bestFit="1" customWidth="1"/>
    <col min="17" max="18" width="12" bestFit="1" customWidth="1"/>
    <col min="19" max="19" width="12.44140625" bestFit="1" customWidth="1"/>
    <col min="20" max="20" width="12" bestFit="1" customWidth="1"/>
    <col min="21" max="22" width="12.109375" bestFit="1" customWidth="1"/>
  </cols>
  <sheetData>
    <row r="1" spans="1:22" ht="29.4" thickBot="1" x14ac:dyDescent="0.35">
      <c r="A1" s="33" t="s">
        <v>7</v>
      </c>
      <c r="B1" s="33" t="s">
        <v>8</v>
      </c>
      <c r="C1" s="33" t="s">
        <v>418</v>
      </c>
      <c r="D1" s="33" t="s">
        <v>419</v>
      </c>
      <c r="E1" s="33" t="s">
        <v>13</v>
      </c>
      <c r="F1" s="33" t="s">
        <v>421</v>
      </c>
      <c r="G1" s="33" t="s">
        <v>420</v>
      </c>
      <c r="I1" s="33" t="s">
        <v>448</v>
      </c>
      <c r="J1" s="33" t="s">
        <v>422</v>
      </c>
      <c r="K1" s="35" t="s">
        <v>447</v>
      </c>
      <c r="L1" s="41" t="s">
        <v>457</v>
      </c>
    </row>
    <row r="2" spans="1:22" ht="18.600000000000001" thickBot="1" x14ac:dyDescent="0.4">
      <c r="A2" s="34">
        <v>3</v>
      </c>
      <c r="B2" s="34">
        <v>249.99</v>
      </c>
      <c r="C2" s="34">
        <f>IF(B2&lt;=100,B2-30,IF(B2&lt;=200,B2-50,IF(B2&lt;=500,B2-100,IF(B2&lt;=1000,B2-200,IF(B2&lt;=2000,B2-500,IF(B2&lt;=3000,B2-800,IF(B2&lt;=4000,B2-1000,IF(B2&lt;=5000,B2-1500,"invalid"))))))))</f>
        <v>149.99</v>
      </c>
      <c r="D2" s="34">
        <f>C2*A2</f>
        <v>449.97</v>
      </c>
      <c r="E2" s="34">
        <v>749.97</v>
      </c>
      <c r="F2" s="36">
        <v>80</v>
      </c>
      <c r="G2" s="36">
        <f>E2-D2</f>
        <v>300</v>
      </c>
      <c r="I2" s="34">
        <v>249.99</v>
      </c>
      <c r="J2" s="37">
        <v>80</v>
      </c>
      <c r="K2" s="38">
        <f>$O$19*$J2+$O$18</f>
        <v>33.146049197984468</v>
      </c>
      <c r="M2" s="29" t="s">
        <v>449</v>
      </c>
      <c r="N2" s="25" t="s">
        <v>423</v>
      </c>
      <c r="O2" s="25"/>
      <c r="P2" s="25"/>
      <c r="Q2" s="25"/>
      <c r="R2" s="25"/>
      <c r="S2" s="25"/>
      <c r="T2" s="25"/>
      <c r="U2" s="25"/>
      <c r="V2" s="25"/>
    </row>
    <row r="3" spans="1:22" ht="15" thickBot="1" x14ac:dyDescent="0.35">
      <c r="A3" s="34">
        <v>3</v>
      </c>
      <c r="B3" s="34">
        <v>249.99</v>
      </c>
      <c r="C3" s="34">
        <f t="shared" ref="C3:C66" si="0">IF(B3&lt;=100,B3-30,IF(B3&lt;=200,B3-50,IF(B3&lt;=500,B3-100,IF(B3&lt;=1000,B3-200,IF(B3&lt;=2000,B3-500,IF(B3&lt;=3000,B3-800,IF(B3&lt;=4000,B3-1000,IF(B3&lt;=5000,B3-1500,"invalid"))))))))</f>
        <v>149.99</v>
      </c>
      <c r="D3" s="34">
        <f t="shared" ref="D3:D66" si="1">C3*A3</f>
        <v>449.97</v>
      </c>
      <c r="E3" s="34">
        <v>749.97</v>
      </c>
      <c r="F3" s="36">
        <v>80</v>
      </c>
      <c r="G3" s="36">
        <f t="shared" ref="G3:G66" si="2">E3-D3</f>
        <v>300</v>
      </c>
      <c r="I3" s="34">
        <v>249.99</v>
      </c>
      <c r="J3" s="37">
        <v>80</v>
      </c>
      <c r="K3" s="38">
        <f t="shared" ref="K3:K66" si="3">$O$19*$J3+$O$18</f>
        <v>33.146049197984468</v>
      </c>
      <c r="N3" s="25"/>
      <c r="O3" s="25"/>
      <c r="P3" s="25"/>
      <c r="Q3" s="25"/>
      <c r="R3" s="25"/>
      <c r="S3" s="25"/>
      <c r="T3" s="25"/>
      <c r="U3" s="25"/>
      <c r="V3" s="25"/>
    </row>
    <row r="4" spans="1:22" ht="15" thickBot="1" x14ac:dyDescent="0.35">
      <c r="A4" s="34">
        <v>3</v>
      </c>
      <c r="B4" s="34">
        <v>59.99</v>
      </c>
      <c r="C4" s="34">
        <f t="shared" si="0"/>
        <v>29.990000000000002</v>
      </c>
      <c r="D4" s="34">
        <f t="shared" si="1"/>
        <v>89.97</v>
      </c>
      <c r="E4" s="34">
        <v>179.97</v>
      </c>
      <c r="F4" s="36">
        <v>30</v>
      </c>
      <c r="G4" s="36">
        <f t="shared" si="2"/>
        <v>90</v>
      </c>
      <c r="I4" s="34">
        <v>59.99</v>
      </c>
      <c r="J4" s="37">
        <v>30</v>
      </c>
      <c r="K4" s="38">
        <f t="shared" si="3"/>
        <v>18.106138088459495</v>
      </c>
      <c r="N4" s="26" t="s">
        <v>424</v>
      </c>
      <c r="O4" s="26"/>
      <c r="P4" s="25"/>
      <c r="Q4" s="25"/>
      <c r="R4" s="25"/>
      <c r="S4" s="25"/>
      <c r="T4" s="25"/>
      <c r="U4" s="25"/>
      <c r="V4" s="25"/>
    </row>
    <row r="5" spans="1:22" ht="15" thickBot="1" x14ac:dyDescent="0.35">
      <c r="A5" s="34">
        <v>3</v>
      </c>
      <c r="B5" s="34">
        <v>59.99</v>
      </c>
      <c r="C5" s="34">
        <f t="shared" si="0"/>
        <v>29.990000000000002</v>
      </c>
      <c r="D5" s="34">
        <f t="shared" si="1"/>
        <v>89.97</v>
      </c>
      <c r="E5" s="34">
        <v>179.97</v>
      </c>
      <c r="F5" s="36">
        <v>30</v>
      </c>
      <c r="G5" s="36">
        <f t="shared" si="2"/>
        <v>90</v>
      </c>
      <c r="I5" s="34">
        <v>59.99</v>
      </c>
      <c r="J5" s="37">
        <v>30</v>
      </c>
      <c r="K5" s="38">
        <f t="shared" si="3"/>
        <v>18.106138088459495</v>
      </c>
      <c r="N5" s="25" t="s">
        <v>425</v>
      </c>
      <c r="O5" s="25">
        <v>0.99321403954138343</v>
      </c>
      <c r="P5" s="25"/>
      <c r="Q5" s="25"/>
      <c r="R5" s="25"/>
      <c r="S5" s="25"/>
      <c r="T5" s="25"/>
      <c r="U5" s="25"/>
      <c r="V5" s="25"/>
    </row>
    <row r="6" spans="1:22" ht="15" thickBot="1" x14ac:dyDescent="0.35">
      <c r="A6" s="34">
        <v>5</v>
      </c>
      <c r="B6" s="34">
        <v>149.99</v>
      </c>
      <c r="C6" s="34">
        <f t="shared" si="0"/>
        <v>99.990000000000009</v>
      </c>
      <c r="D6" s="34">
        <f t="shared" si="1"/>
        <v>499.95000000000005</v>
      </c>
      <c r="E6" s="34">
        <v>749.95</v>
      </c>
      <c r="F6" s="36">
        <v>55</v>
      </c>
      <c r="G6" s="36">
        <f t="shared" si="2"/>
        <v>250</v>
      </c>
      <c r="I6" s="34">
        <v>149.99</v>
      </c>
      <c r="J6" s="37">
        <v>55</v>
      </c>
      <c r="K6" s="38">
        <f t="shared" si="3"/>
        <v>25.626093643221981</v>
      </c>
      <c r="N6" s="25" t="s">
        <v>426</v>
      </c>
      <c r="O6" s="25">
        <v>0.98647412834211279</v>
      </c>
      <c r="P6" s="25"/>
      <c r="Q6" s="25"/>
      <c r="R6" s="25"/>
      <c r="S6" s="25"/>
      <c r="T6" s="25"/>
      <c r="U6" s="25"/>
      <c r="V6" s="25"/>
    </row>
    <row r="7" spans="1:22" ht="15" thickBot="1" x14ac:dyDescent="0.35">
      <c r="A7" s="34">
        <v>2</v>
      </c>
      <c r="B7" s="34">
        <v>59.99</v>
      </c>
      <c r="C7" s="34">
        <f t="shared" si="0"/>
        <v>29.990000000000002</v>
      </c>
      <c r="D7" s="34">
        <f t="shared" si="1"/>
        <v>59.980000000000004</v>
      </c>
      <c r="E7" s="34">
        <v>119.98</v>
      </c>
      <c r="F7" s="36">
        <v>30</v>
      </c>
      <c r="G7" s="36">
        <f t="shared" si="2"/>
        <v>60</v>
      </c>
      <c r="I7" s="34">
        <v>59.99</v>
      </c>
      <c r="J7" s="37">
        <v>30</v>
      </c>
      <c r="K7" s="38">
        <f t="shared" si="3"/>
        <v>18.106138088459495</v>
      </c>
      <c r="N7" s="25" t="s">
        <v>427</v>
      </c>
      <c r="O7" s="25">
        <v>0.98641958853704059</v>
      </c>
      <c r="P7" s="25"/>
      <c r="Q7" s="25"/>
      <c r="R7" s="25"/>
      <c r="S7" s="25"/>
      <c r="T7" s="25"/>
      <c r="U7" s="25"/>
      <c r="V7" s="25"/>
    </row>
    <row r="8" spans="1:22" ht="15" thickBot="1" x14ac:dyDescent="0.35">
      <c r="A8" s="34">
        <v>5</v>
      </c>
      <c r="B8" s="34">
        <v>149.99</v>
      </c>
      <c r="C8" s="34">
        <f t="shared" si="0"/>
        <v>99.990000000000009</v>
      </c>
      <c r="D8" s="34">
        <f t="shared" si="1"/>
        <v>499.95000000000005</v>
      </c>
      <c r="E8" s="34">
        <v>749.95</v>
      </c>
      <c r="F8" s="36">
        <v>55</v>
      </c>
      <c r="G8" s="36">
        <f t="shared" si="2"/>
        <v>250</v>
      </c>
      <c r="I8" s="34">
        <v>149.99</v>
      </c>
      <c r="J8" s="37">
        <v>55</v>
      </c>
      <c r="K8" s="38">
        <f t="shared" si="3"/>
        <v>25.626093643221981</v>
      </c>
      <c r="N8" s="25" t="s">
        <v>428</v>
      </c>
      <c r="O8" s="25">
        <v>9.6995287682705573</v>
      </c>
      <c r="P8" s="25"/>
      <c r="Q8" s="25"/>
      <c r="R8" s="25"/>
      <c r="S8" s="25"/>
      <c r="T8" s="25"/>
      <c r="U8" s="25"/>
      <c r="V8" s="25"/>
    </row>
    <row r="9" spans="1:22" ht="15" thickBot="1" x14ac:dyDescent="0.35">
      <c r="A9" s="34">
        <v>3</v>
      </c>
      <c r="B9" s="34">
        <v>59.99</v>
      </c>
      <c r="C9" s="34">
        <f t="shared" si="0"/>
        <v>29.990000000000002</v>
      </c>
      <c r="D9" s="34">
        <f t="shared" si="1"/>
        <v>89.97</v>
      </c>
      <c r="E9" s="34">
        <v>179.97</v>
      </c>
      <c r="F9" s="36">
        <v>30</v>
      </c>
      <c r="G9" s="36">
        <f t="shared" si="2"/>
        <v>90</v>
      </c>
      <c r="I9" s="34">
        <v>59.99</v>
      </c>
      <c r="J9" s="37">
        <v>30</v>
      </c>
      <c r="K9" s="38">
        <f t="shared" si="3"/>
        <v>18.106138088459495</v>
      </c>
      <c r="N9" s="27" t="s">
        <v>429</v>
      </c>
      <c r="O9" s="27">
        <v>250</v>
      </c>
      <c r="P9" s="25"/>
      <c r="Q9" s="25"/>
      <c r="R9" s="25"/>
      <c r="S9" s="25"/>
      <c r="T9" s="25"/>
      <c r="U9" s="25"/>
      <c r="V9" s="25"/>
    </row>
    <row r="10" spans="1:22" ht="15" thickBot="1" x14ac:dyDescent="0.35">
      <c r="A10" s="34">
        <v>3</v>
      </c>
      <c r="B10" s="34">
        <v>899.99</v>
      </c>
      <c r="C10" s="34">
        <f t="shared" si="0"/>
        <v>699.99</v>
      </c>
      <c r="D10" s="34">
        <f t="shared" si="1"/>
        <v>2099.9700000000003</v>
      </c>
      <c r="E10" s="34">
        <v>2699.97</v>
      </c>
      <c r="F10" s="36">
        <v>300</v>
      </c>
      <c r="G10" s="36">
        <f t="shared" si="2"/>
        <v>599.99999999999955</v>
      </c>
      <c r="I10" s="34">
        <v>899.99</v>
      </c>
      <c r="J10" s="37">
        <v>300</v>
      </c>
      <c r="K10" s="38">
        <f t="shared" si="3"/>
        <v>99.321658079894334</v>
      </c>
      <c r="N10" s="25"/>
      <c r="O10" s="25"/>
      <c r="P10" s="25"/>
      <c r="Q10" s="25"/>
      <c r="R10" s="25"/>
      <c r="S10" s="25"/>
      <c r="T10" s="25"/>
      <c r="U10" s="25"/>
      <c r="V10" s="25"/>
    </row>
    <row r="11" spans="1:22" ht="15" thickBot="1" x14ac:dyDescent="0.35">
      <c r="A11" s="34">
        <v>3</v>
      </c>
      <c r="B11" s="34">
        <v>59.99</v>
      </c>
      <c r="C11" s="34">
        <f t="shared" si="0"/>
        <v>29.990000000000002</v>
      </c>
      <c r="D11" s="34">
        <f t="shared" si="1"/>
        <v>89.97</v>
      </c>
      <c r="E11" s="34">
        <v>179.97</v>
      </c>
      <c r="F11" s="36">
        <v>30</v>
      </c>
      <c r="G11" s="36">
        <f t="shared" si="2"/>
        <v>90</v>
      </c>
      <c r="I11" s="34">
        <v>59.99</v>
      </c>
      <c r="J11" s="37">
        <v>30</v>
      </c>
      <c r="K11" s="38">
        <f t="shared" si="3"/>
        <v>18.106138088459495</v>
      </c>
      <c r="N11" s="25" t="s">
        <v>430</v>
      </c>
      <c r="O11" s="25"/>
      <c r="P11" s="25"/>
      <c r="Q11" s="25"/>
      <c r="R11" s="25"/>
      <c r="S11" s="25"/>
      <c r="T11" s="25"/>
      <c r="U11" s="25"/>
      <c r="V11" s="25"/>
    </row>
    <row r="12" spans="1:22" ht="15" thickBot="1" x14ac:dyDescent="0.35">
      <c r="A12" s="34">
        <v>1</v>
      </c>
      <c r="B12" s="34">
        <v>149.99</v>
      </c>
      <c r="C12" s="34">
        <f t="shared" si="0"/>
        <v>99.990000000000009</v>
      </c>
      <c r="D12" s="34">
        <f t="shared" si="1"/>
        <v>99.990000000000009</v>
      </c>
      <c r="E12" s="34">
        <v>149.99</v>
      </c>
      <c r="F12" s="36">
        <v>55</v>
      </c>
      <c r="G12" s="36">
        <f t="shared" si="2"/>
        <v>50</v>
      </c>
      <c r="I12" s="34">
        <v>149.99</v>
      </c>
      <c r="J12" s="37">
        <v>55</v>
      </c>
      <c r="K12" s="38">
        <f t="shared" si="3"/>
        <v>25.626093643221981</v>
      </c>
      <c r="N12" s="28"/>
      <c r="O12" s="28" t="s">
        <v>435</v>
      </c>
      <c r="P12" s="28" t="s">
        <v>436</v>
      </c>
      <c r="Q12" s="28" t="s">
        <v>437</v>
      </c>
      <c r="R12" s="28" t="s">
        <v>438</v>
      </c>
      <c r="S12" s="28" t="s">
        <v>439</v>
      </c>
      <c r="T12" s="25"/>
      <c r="U12" s="25"/>
      <c r="V12" s="25"/>
    </row>
    <row r="13" spans="1:22" ht="15" thickBot="1" x14ac:dyDescent="0.35">
      <c r="A13" s="34">
        <v>5</v>
      </c>
      <c r="B13" s="34">
        <v>149.99</v>
      </c>
      <c r="C13" s="34">
        <f t="shared" si="0"/>
        <v>99.990000000000009</v>
      </c>
      <c r="D13" s="34">
        <f t="shared" si="1"/>
        <v>499.95000000000005</v>
      </c>
      <c r="E13" s="34">
        <v>749.95</v>
      </c>
      <c r="F13" s="36">
        <v>55</v>
      </c>
      <c r="G13" s="36">
        <f t="shared" si="2"/>
        <v>250</v>
      </c>
      <c r="I13" s="34">
        <v>149.99</v>
      </c>
      <c r="J13" s="37">
        <v>55</v>
      </c>
      <c r="K13" s="38">
        <f t="shared" si="3"/>
        <v>25.626093643221981</v>
      </c>
      <c r="N13" s="25" t="s">
        <v>431</v>
      </c>
      <c r="O13" s="25">
        <v>1</v>
      </c>
      <c r="P13" s="25">
        <v>1701662.3471350244</v>
      </c>
      <c r="Q13" s="25">
        <v>1701662.3471350244</v>
      </c>
      <c r="R13" s="25">
        <v>18087.232380782447</v>
      </c>
      <c r="S13" s="25">
        <v>9.3691950041350863E-234</v>
      </c>
      <c r="T13" s="25"/>
      <c r="U13" s="25"/>
      <c r="V13" s="25"/>
    </row>
    <row r="14" spans="1:22" ht="15" thickBot="1" x14ac:dyDescent="0.35">
      <c r="A14" s="34">
        <v>3</v>
      </c>
      <c r="B14" s="34">
        <v>149.99</v>
      </c>
      <c r="C14" s="34">
        <f t="shared" si="0"/>
        <v>99.990000000000009</v>
      </c>
      <c r="D14" s="34">
        <f t="shared" si="1"/>
        <v>299.97000000000003</v>
      </c>
      <c r="E14" s="34">
        <v>449.97</v>
      </c>
      <c r="F14" s="36">
        <v>55</v>
      </c>
      <c r="G14" s="36">
        <f t="shared" si="2"/>
        <v>150</v>
      </c>
      <c r="I14" s="34">
        <v>149.99</v>
      </c>
      <c r="J14" s="37">
        <v>55</v>
      </c>
      <c r="K14" s="38">
        <f t="shared" si="3"/>
        <v>25.626093643221981</v>
      </c>
      <c r="N14" s="25" t="s">
        <v>432</v>
      </c>
      <c r="O14" s="25">
        <v>248</v>
      </c>
      <c r="P14" s="25">
        <v>23332.052864974026</v>
      </c>
      <c r="Q14" s="25">
        <v>94.080858326508164</v>
      </c>
      <c r="R14" s="25"/>
      <c r="S14" s="25"/>
      <c r="T14" s="25"/>
      <c r="U14" s="25"/>
      <c r="V14" s="25"/>
    </row>
    <row r="15" spans="1:22" ht="15" thickBot="1" x14ac:dyDescent="0.35">
      <c r="A15" s="34">
        <v>3</v>
      </c>
      <c r="B15" s="34">
        <v>59.99</v>
      </c>
      <c r="C15" s="34">
        <f t="shared" si="0"/>
        <v>29.990000000000002</v>
      </c>
      <c r="D15" s="34">
        <f t="shared" si="1"/>
        <v>89.97</v>
      </c>
      <c r="E15" s="34">
        <v>179.97</v>
      </c>
      <c r="F15" s="36">
        <v>30</v>
      </c>
      <c r="G15" s="36">
        <f t="shared" si="2"/>
        <v>90</v>
      </c>
      <c r="I15" s="34">
        <v>59.99</v>
      </c>
      <c r="J15" s="37">
        <v>30</v>
      </c>
      <c r="K15" s="38">
        <f t="shared" si="3"/>
        <v>18.106138088459495</v>
      </c>
      <c r="N15" s="27" t="s">
        <v>433</v>
      </c>
      <c r="O15" s="27">
        <v>249</v>
      </c>
      <c r="P15" s="27">
        <v>1724994.3999999985</v>
      </c>
      <c r="Q15" s="27"/>
      <c r="R15" s="27"/>
      <c r="S15" s="27"/>
      <c r="T15" s="25"/>
      <c r="U15" s="25"/>
      <c r="V15" s="25"/>
    </row>
    <row r="16" spans="1:22" ht="15" thickBot="1" x14ac:dyDescent="0.35">
      <c r="A16" s="34">
        <v>3</v>
      </c>
      <c r="B16" s="34">
        <v>699.99</v>
      </c>
      <c r="C16" s="34">
        <f t="shared" si="0"/>
        <v>499.99</v>
      </c>
      <c r="D16" s="34">
        <f t="shared" si="1"/>
        <v>1499.97</v>
      </c>
      <c r="E16" s="34">
        <v>2099.9699999999998</v>
      </c>
      <c r="F16" s="36">
        <v>200</v>
      </c>
      <c r="G16" s="36">
        <f t="shared" si="2"/>
        <v>599.99999999999977</v>
      </c>
      <c r="I16" s="34">
        <v>699.99</v>
      </c>
      <c r="J16" s="37">
        <v>200</v>
      </c>
      <c r="K16" s="38">
        <f t="shared" si="3"/>
        <v>69.24183586084439</v>
      </c>
      <c r="N16" s="25"/>
      <c r="O16" s="25"/>
      <c r="P16" s="25"/>
      <c r="Q16" s="25"/>
      <c r="R16" s="25"/>
      <c r="S16" s="25"/>
      <c r="T16" s="25"/>
      <c r="U16" s="25"/>
      <c r="V16" s="25"/>
    </row>
    <row r="17" spans="1:22" ht="15" thickBot="1" x14ac:dyDescent="0.35">
      <c r="A17" s="34">
        <v>1</v>
      </c>
      <c r="B17" s="34">
        <v>899.99</v>
      </c>
      <c r="C17" s="34">
        <f t="shared" si="0"/>
        <v>699.99</v>
      </c>
      <c r="D17" s="34">
        <f t="shared" si="1"/>
        <v>699.99</v>
      </c>
      <c r="E17" s="34">
        <v>899.99</v>
      </c>
      <c r="F17" s="36">
        <v>300</v>
      </c>
      <c r="G17" s="36">
        <f t="shared" si="2"/>
        <v>200</v>
      </c>
      <c r="I17" s="34">
        <v>899.99</v>
      </c>
      <c r="J17" s="37">
        <v>300</v>
      </c>
      <c r="K17" s="38">
        <f t="shared" si="3"/>
        <v>99.321658079894334</v>
      </c>
      <c r="N17" s="28"/>
      <c r="O17" s="28" t="s">
        <v>440</v>
      </c>
      <c r="P17" s="28" t="s">
        <v>428</v>
      </c>
      <c r="Q17" s="28" t="s">
        <v>441</v>
      </c>
      <c r="R17" s="28" t="s">
        <v>442</v>
      </c>
      <c r="S17" s="28" t="s">
        <v>443</v>
      </c>
      <c r="T17" s="28" t="s">
        <v>444</v>
      </c>
      <c r="U17" s="28" t="s">
        <v>445</v>
      </c>
      <c r="V17" s="28" t="s">
        <v>446</v>
      </c>
    </row>
    <row r="18" spans="1:22" ht="15" thickBot="1" x14ac:dyDescent="0.35">
      <c r="A18" s="34">
        <v>4</v>
      </c>
      <c r="B18" s="34">
        <v>149.99</v>
      </c>
      <c r="C18" s="34">
        <f t="shared" si="0"/>
        <v>99.990000000000009</v>
      </c>
      <c r="D18" s="34">
        <f t="shared" si="1"/>
        <v>399.96000000000004</v>
      </c>
      <c r="E18" s="34">
        <v>599.96</v>
      </c>
      <c r="F18" s="36">
        <v>55</v>
      </c>
      <c r="G18" s="36">
        <f t="shared" si="2"/>
        <v>200</v>
      </c>
      <c r="I18" s="34">
        <v>149.99</v>
      </c>
      <c r="J18" s="37">
        <v>55</v>
      </c>
      <c r="K18" s="38">
        <f t="shared" si="3"/>
        <v>25.626093643221981</v>
      </c>
      <c r="N18" s="25" t="s">
        <v>434</v>
      </c>
      <c r="O18" s="39">
        <v>9.0821914227445149</v>
      </c>
      <c r="P18" s="25">
        <v>0.9036592861149273</v>
      </c>
      <c r="Q18" s="25">
        <v>10.050459904851177</v>
      </c>
      <c r="R18" s="25">
        <v>3.708410949821074E-20</v>
      </c>
      <c r="S18" s="25">
        <v>7.3023660936394101</v>
      </c>
      <c r="T18" s="25">
        <v>10.86201675184962</v>
      </c>
      <c r="U18" s="25">
        <v>7.3023660936394101</v>
      </c>
      <c r="V18" s="25">
        <v>10.86201675184962</v>
      </c>
    </row>
    <row r="19" spans="1:22" ht="15" thickBot="1" x14ac:dyDescent="0.35">
      <c r="A19" s="34">
        <v>2</v>
      </c>
      <c r="B19" s="34">
        <v>699.99</v>
      </c>
      <c r="C19" s="34">
        <f t="shared" si="0"/>
        <v>499.99</v>
      </c>
      <c r="D19" s="34">
        <f t="shared" si="1"/>
        <v>999.98</v>
      </c>
      <c r="E19" s="34">
        <v>1399.98</v>
      </c>
      <c r="F19" s="36">
        <v>200</v>
      </c>
      <c r="G19" s="36">
        <f t="shared" si="2"/>
        <v>400</v>
      </c>
      <c r="I19" s="34">
        <v>699.99</v>
      </c>
      <c r="J19" s="37">
        <v>200</v>
      </c>
      <c r="K19" s="38">
        <f t="shared" si="3"/>
        <v>69.24183586084439</v>
      </c>
      <c r="N19" s="27" t="s">
        <v>448</v>
      </c>
      <c r="O19" s="40">
        <v>0.3007982221904994</v>
      </c>
      <c r="P19" s="27">
        <v>2.2366045596834499E-3</v>
      </c>
      <c r="Q19" s="27">
        <v>134.48878161684149</v>
      </c>
      <c r="R19" s="27">
        <v>9.3691950041329554E-234</v>
      </c>
      <c r="S19" s="27">
        <v>0.29639306030295776</v>
      </c>
      <c r="T19" s="27">
        <v>0.30520338407804104</v>
      </c>
      <c r="U19" s="27">
        <v>0.29639306030295776</v>
      </c>
      <c r="V19" s="27">
        <v>0.30520338407804104</v>
      </c>
    </row>
    <row r="20" spans="1:22" ht="15" thickBot="1" x14ac:dyDescent="0.35">
      <c r="A20" s="34">
        <v>4</v>
      </c>
      <c r="B20" s="34">
        <v>899.99</v>
      </c>
      <c r="C20" s="34">
        <f t="shared" si="0"/>
        <v>699.99</v>
      </c>
      <c r="D20" s="34">
        <f t="shared" si="1"/>
        <v>2799.96</v>
      </c>
      <c r="E20" s="34">
        <v>3599.96</v>
      </c>
      <c r="F20" s="36">
        <v>300</v>
      </c>
      <c r="G20" s="36">
        <f t="shared" si="2"/>
        <v>800</v>
      </c>
      <c r="I20" s="34">
        <v>899.99</v>
      </c>
      <c r="J20" s="37">
        <v>300</v>
      </c>
      <c r="K20" s="38">
        <f t="shared" si="3"/>
        <v>99.321658079894334</v>
      </c>
    </row>
    <row r="21" spans="1:22" ht="15" thickBot="1" x14ac:dyDescent="0.35">
      <c r="A21" s="34">
        <v>3</v>
      </c>
      <c r="B21" s="34">
        <v>249.99</v>
      </c>
      <c r="C21" s="34">
        <f t="shared" si="0"/>
        <v>149.99</v>
      </c>
      <c r="D21" s="34">
        <f t="shared" si="1"/>
        <v>449.97</v>
      </c>
      <c r="E21" s="34">
        <v>749.97</v>
      </c>
      <c r="F21" s="36">
        <v>80</v>
      </c>
      <c r="G21" s="36">
        <f t="shared" si="2"/>
        <v>300</v>
      </c>
      <c r="I21" s="34">
        <v>249.99</v>
      </c>
      <c r="J21" s="37">
        <v>80</v>
      </c>
      <c r="K21" s="38">
        <f t="shared" si="3"/>
        <v>33.146049197984468</v>
      </c>
    </row>
    <row r="22" spans="1:22" ht="15" thickBot="1" x14ac:dyDescent="0.35">
      <c r="A22" s="34">
        <v>5</v>
      </c>
      <c r="B22" s="34">
        <v>699.99</v>
      </c>
      <c r="C22" s="34">
        <f t="shared" si="0"/>
        <v>499.99</v>
      </c>
      <c r="D22" s="34">
        <f t="shared" si="1"/>
        <v>2499.9499999999998</v>
      </c>
      <c r="E22" s="34">
        <v>3499.95</v>
      </c>
      <c r="F22" s="36">
        <v>200</v>
      </c>
      <c r="G22" s="36">
        <f t="shared" si="2"/>
        <v>1000</v>
      </c>
      <c r="I22" s="34">
        <v>699.99</v>
      </c>
      <c r="J22" s="37">
        <v>200</v>
      </c>
      <c r="K22" s="38">
        <f t="shared" si="3"/>
        <v>69.24183586084439</v>
      </c>
    </row>
    <row r="23" spans="1:22" ht="15" thickBot="1" x14ac:dyDescent="0.35">
      <c r="A23" s="34">
        <v>4</v>
      </c>
      <c r="B23" s="34">
        <v>699.99</v>
      </c>
      <c r="C23" s="34">
        <f t="shared" si="0"/>
        <v>499.99</v>
      </c>
      <c r="D23" s="34">
        <f t="shared" si="1"/>
        <v>1999.96</v>
      </c>
      <c r="E23" s="34">
        <v>2799.96</v>
      </c>
      <c r="F23" s="36">
        <v>200</v>
      </c>
      <c r="G23" s="36">
        <f t="shared" si="2"/>
        <v>800</v>
      </c>
      <c r="I23" s="34">
        <v>699.99</v>
      </c>
      <c r="J23" s="37">
        <v>200</v>
      </c>
      <c r="K23" s="38">
        <f t="shared" si="3"/>
        <v>69.24183586084439</v>
      </c>
    </row>
    <row r="24" spans="1:22" ht="15" thickBot="1" x14ac:dyDescent="0.35">
      <c r="A24" s="34">
        <v>4</v>
      </c>
      <c r="B24" s="34">
        <v>249.99</v>
      </c>
      <c r="C24" s="34">
        <f t="shared" si="0"/>
        <v>149.99</v>
      </c>
      <c r="D24" s="34">
        <f t="shared" si="1"/>
        <v>599.96</v>
      </c>
      <c r="E24" s="34">
        <v>999.96</v>
      </c>
      <c r="F24" s="36">
        <v>80</v>
      </c>
      <c r="G24" s="36">
        <f t="shared" si="2"/>
        <v>400</v>
      </c>
      <c r="I24" s="34">
        <v>249.99</v>
      </c>
      <c r="J24" s="37">
        <v>80</v>
      </c>
      <c r="K24" s="38">
        <f t="shared" si="3"/>
        <v>33.146049197984468</v>
      </c>
    </row>
    <row r="25" spans="1:22" ht="15" thickBot="1" x14ac:dyDescent="0.35">
      <c r="A25" s="34">
        <v>4</v>
      </c>
      <c r="B25" s="34">
        <v>299.99</v>
      </c>
      <c r="C25" s="34">
        <f t="shared" si="0"/>
        <v>199.99</v>
      </c>
      <c r="D25" s="34">
        <f t="shared" si="1"/>
        <v>799.96</v>
      </c>
      <c r="E25" s="34">
        <v>1199.96</v>
      </c>
      <c r="F25" s="36">
        <v>100</v>
      </c>
      <c r="G25" s="36">
        <f t="shared" si="2"/>
        <v>400</v>
      </c>
      <c r="I25" s="34">
        <v>299.99</v>
      </c>
      <c r="J25" s="37">
        <v>100</v>
      </c>
      <c r="K25" s="38">
        <f t="shared" si="3"/>
        <v>39.162013641794459</v>
      </c>
    </row>
    <row r="26" spans="1:22" ht="15" thickBot="1" x14ac:dyDescent="0.35">
      <c r="A26" s="34">
        <v>5</v>
      </c>
      <c r="B26" s="34">
        <v>249.99</v>
      </c>
      <c r="C26" s="34">
        <f t="shared" si="0"/>
        <v>149.99</v>
      </c>
      <c r="D26" s="34">
        <f t="shared" si="1"/>
        <v>749.95</v>
      </c>
      <c r="E26" s="34">
        <v>1249.95</v>
      </c>
      <c r="F26" s="36">
        <v>80</v>
      </c>
      <c r="G26" s="36">
        <f t="shared" si="2"/>
        <v>500</v>
      </c>
      <c r="I26" s="34">
        <v>249.99</v>
      </c>
      <c r="J26" s="37">
        <v>80</v>
      </c>
      <c r="K26" s="38">
        <f t="shared" si="3"/>
        <v>33.146049197984468</v>
      </c>
    </row>
    <row r="27" spans="1:22" ht="15" thickBot="1" x14ac:dyDescent="0.35">
      <c r="A27" s="34">
        <v>5</v>
      </c>
      <c r="B27" s="34">
        <v>299.99</v>
      </c>
      <c r="C27" s="34">
        <f t="shared" si="0"/>
        <v>199.99</v>
      </c>
      <c r="D27" s="34">
        <f t="shared" si="1"/>
        <v>999.95</v>
      </c>
      <c r="E27" s="34">
        <v>1499.95</v>
      </c>
      <c r="F27" s="36">
        <v>100</v>
      </c>
      <c r="G27" s="36">
        <f t="shared" si="2"/>
        <v>500</v>
      </c>
      <c r="I27" s="34">
        <v>299.99</v>
      </c>
      <c r="J27" s="37">
        <v>100</v>
      </c>
      <c r="K27" s="38">
        <f t="shared" si="3"/>
        <v>39.162013641794459</v>
      </c>
    </row>
    <row r="28" spans="1:22" ht="15" thickBot="1" x14ac:dyDescent="0.35">
      <c r="A28" s="34">
        <v>3</v>
      </c>
      <c r="B28" s="34">
        <v>79.989999999999995</v>
      </c>
      <c r="C28" s="34">
        <f t="shared" si="0"/>
        <v>49.989999999999995</v>
      </c>
      <c r="D28" s="34">
        <f t="shared" si="1"/>
        <v>149.96999999999997</v>
      </c>
      <c r="E28" s="34">
        <v>239.97</v>
      </c>
      <c r="F28" s="36">
        <v>35</v>
      </c>
      <c r="G28" s="36">
        <f t="shared" si="2"/>
        <v>90.000000000000028</v>
      </c>
      <c r="I28" s="34">
        <v>79.989999999999995</v>
      </c>
      <c r="J28" s="37">
        <v>35</v>
      </c>
      <c r="K28" s="38">
        <f t="shared" si="3"/>
        <v>19.610129199411993</v>
      </c>
    </row>
    <row r="29" spans="1:22" ht="15" thickBot="1" x14ac:dyDescent="0.35">
      <c r="A29" s="34">
        <v>5</v>
      </c>
      <c r="B29" s="34">
        <v>89.99</v>
      </c>
      <c r="C29" s="34">
        <f t="shared" si="0"/>
        <v>59.989999999999995</v>
      </c>
      <c r="D29" s="34">
        <f t="shared" si="1"/>
        <v>299.95</v>
      </c>
      <c r="E29" s="34">
        <v>449.95</v>
      </c>
      <c r="F29" s="36">
        <v>40</v>
      </c>
      <c r="G29" s="36">
        <f t="shared" si="2"/>
        <v>150</v>
      </c>
      <c r="I29" s="34">
        <v>89.99</v>
      </c>
      <c r="J29" s="37">
        <v>40</v>
      </c>
      <c r="K29" s="38">
        <f t="shared" si="3"/>
        <v>21.114120310364491</v>
      </c>
    </row>
    <row r="30" spans="1:22" ht="15" thickBot="1" x14ac:dyDescent="0.35">
      <c r="A30" s="34">
        <v>2</v>
      </c>
      <c r="B30" s="34">
        <v>59.99</v>
      </c>
      <c r="C30" s="34">
        <f t="shared" si="0"/>
        <v>29.990000000000002</v>
      </c>
      <c r="D30" s="34">
        <f t="shared" si="1"/>
        <v>59.980000000000004</v>
      </c>
      <c r="E30" s="34">
        <v>119.98</v>
      </c>
      <c r="F30" s="36">
        <v>30</v>
      </c>
      <c r="G30" s="36">
        <f t="shared" si="2"/>
        <v>60</v>
      </c>
      <c r="I30" s="34">
        <v>59.99</v>
      </c>
      <c r="J30" s="37">
        <v>30</v>
      </c>
      <c r="K30" s="38">
        <f t="shared" si="3"/>
        <v>18.106138088459495</v>
      </c>
    </row>
    <row r="31" spans="1:22" ht="15" thickBot="1" x14ac:dyDescent="0.35">
      <c r="A31" s="34">
        <v>4</v>
      </c>
      <c r="B31" s="34">
        <v>59.99</v>
      </c>
      <c r="C31" s="34">
        <f t="shared" si="0"/>
        <v>29.990000000000002</v>
      </c>
      <c r="D31" s="34">
        <f t="shared" si="1"/>
        <v>119.96000000000001</v>
      </c>
      <c r="E31" s="34">
        <v>239.96</v>
      </c>
      <c r="F31" s="36">
        <v>30</v>
      </c>
      <c r="G31" s="36">
        <f t="shared" si="2"/>
        <v>120</v>
      </c>
      <c r="I31" s="34">
        <v>59.99</v>
      </c>
      <c r="J31" s="37">
        <v>30</v>
      </c>
      <c r="K31" s="38">
        <f t="shared" si="3"/>
        <v>18.106138088459495</v>
      </c>
    </row>
    <row r="32" spans="1:22" ht="15" thickBot="1" x14ac:dyDescent="0.35">
      <c r="A32" s="34">
        <v>5</v>
      </c>
      <c r="B32" s="34">
        <v>199.99</v>
      </c>
      <c r="C32" s="34">
        <f t="shared" si="0"/>
        <v>149.99</v>
      </c>
      <c r="D32" s="34">
        <f t="shared" si="1"/>
        <v>749.95</v>
      </c>
      <c r="E32" s="34">
        <v>999.95</v>
      </c>
      <c r="F32" s="36">
        <v>65</v>
      </c>
      <c r="G32" s="36">
        <f t="shared" si="2"/>
        <v>250</v>
      </c>
      <c r="I32" s="34">
        <v>199.99</v>
      </c>
      <c r="J32" s="37">
        <v>65</v>
      </c>
      <c r="K32" s="38">
        <f t="shared" si="3"/>
        <v>28.634075865126977</v>
      </c>
    </row>
    <row r="33" spans="1:11" ht="15" thickBot="1" x14ac:dyDescent="0.35">
      <c r="A33" s="34">
        <v>2</v>
      </c>
      <c r="B33" s="34">
        <v>149.99</v>
      </c>
      <c r="C33" s="34">
        <f t="shared" si="0"/>
        <v>99.990000000000009</v>
      </c>
      <c r="D33" s="34">
        <f t="shared" si="1"/>
        <v>199.98000000000002</v>
      </c>
      <c r="E33" s="34">
        <v>299.98</v>
      </c>
      <c r="F33" s="36">
        <v>55</v>
      </c>
      <c r="G33" s="36">
        <f t="shared" si="2"/>
        <v>100</v>
      </c>
      <c r="I33" s="34">
        <v>149.99</v>
      </c>
      <c r="J33" s="37">
        <v>55</v>
      </c>
      <c r="K33" s="38">
        <f t="shared" si="3"/>
        <v>25.626093643221981</v>
      </c>
    </row>
    <row r="34" spans="1:11" ht="15" thickBot="1" x14ac:dyDescent="0.35">
      <c r="A34" s="34">
        <v>3</v>
      </c>
      <c r="B34" s="34">
        <v>149.99</v>
      </c>
      <c r="C34" s="34">
        <f t="shared" si="0"/>
        <v>99.990000000000009</v>
      </c>
      <c r="D34" s="34">
        <f t="shared" si="1"/>
        <v>299.97000000000003</v>
      </c>
      <c r="E34" s="34">
        <v>449.97</v>
      </c>
      <c r="F34" s="36">
        <v>55</v>
      </c>
      <c r="G34" s="36">
        <f t="shared" si="2"/>
        <v>150</v>
      </c>
      <c r="I34" s="34">
        <v>149.99</v>
      </c>
      <c r="J34" s="37">
        <v>55</v>
      </c>
      <c r="K34" s="38">
        <f t="shared" si="3"/>
        <v>25.626093643221981</v>
      </c>
    </row>
    <row r="35" spans="1:11" ht="15" thickBot="1" x14ac:dyDescent="0.35">
      <c r="A35" s="34">
        <v>1</v>
      </c>
      <c r="B35" s="34">
        <v>899.99</v>
      </c>
      <c r="C35" s="34">
        <f t="shared" si="0"/>
        <v>699.99</v>
      </c>
      <c r="D35" s="34">
        <f t="shared" si="1"/>
        <v>699.99</v>
      </c>
      <c r="E35" s="34">
        <v>899.99</v>
      </c>
      <c r="F35" s="36">
        <v>300</v>
      </c>
      <c r="G35" s="36">
        <f t="shared" si="2"/>
        <v>200</v>
      </c>
      <c r="I35" s="34">
        <v>899.99</v>
      </c>
      <c r="J35" s="37">
        <v>300</v>
      </c>
      <c r="K35" s="38">
        <f t="shared" si="3"/>
        <v>99.321658079894334</v>
      </c>
    </row>
    <row r="36" spans="1:11" ht="15" thickBot="1" x14ac:dyDescent="0.35">
      <c r="A36" s="34">
        <v>3</v>
      </c>
      <c r="B36" s="34">
        <v>299.99</v>
      </c>
      <c r="C36" s="34">
        <f t="shared" si="0"/>
        <v>199.99</v>
      </c>
      <c r="D36" s="34">
        <f t="shared" si="1"/>
        <v>599.97</v>
      </c>
      <c r="E36" s="34">
        <v>899.97</v>
      </c>
      <c r="F36" s="36">
        <v>100</v>
      </c>
      <c r="G36" s="36">
        <f t="shared" si="2"/>
        <v>300</v>
      </c>
      <c r="I36" s="34">
        <v>299.99</v>
      </c>
      <c r="J36" s="37">
        <v>100</v>
      </c>
      <c r="K36" s="38">
        <f t="shared" si="3"/>
        <v>39.162013641794459</v>
      </c>
    </row>
    <row r="37" spans="1:11" ht="15" thickBot="1" x14ac:dyDescent="0.35">
      <c r="A37" s="34">
        <v>3</v>
      </c>
      <c r="B37" s="34">
        <v>79.989999999999995</v>
      </c>
      <c r="C37" s="34">
        <f t="shared" si="0"/>
        <v>49.989999999999995</v>
      </c>
      <c r="D37" s="34">
        <f t="shared" si="1"/>
        <v>149.96999999999997</v>
      </c>
      <c r="E37" s="34">
        <v>239.97</v>
      </c>
      <c r="F37" s="36">
        <v>35</v>
      </c>
      <c r="G37" s="36">
        <f t="shared" si="2"/>
        <v>90.000000000000028</v>
      </c>
      <c r="I37" s="34">
        <v>79.989999999999995</v>
      </c>
      <c r="J37" s="37">
        <v>35</v>
      </c>
      <c r="K37" s="38">
        <f t="shared" si="3"/>
        <v>19.610129199411993</v>
      </c>
    </row>
    <row r="38" spans="1:11" ht="15" thickBot="1" x14ac:dyDescent="0.35">
      <c r="A38" s="34">
        <v>3</v>
      </c>
      <c r="B38" s="34">
        <v>199.99</v>
      </c>
      <c r="C38" s="34">
        <f t="shared" si="0"/>
        <v>149.99</v>
      </c>
      <c r="D38" s="34">
        <f t="shared" si="1"/>
        <v>449.97</v>
      </c>
      <c r="E38" s="34">
        <v>599.97</v>
      </c>
      <c r="F38" s="36">
        <v>65</v>
      </c>
      <c r="G38" s="36">
        <f t="shared" si="2"/>
        <v>150</v>
      </c>
      <c r="I38" s="34">
        <v>199.99</v>
      </c>
      <c r="J38" s="37">
        <v>65</v>
      </c>
      <c r="K38" s="38">
        <f t="shared" si="3"/>
        <v>28.634075865126977</v>
      </c>
    </row>
    <row r="39" spans="1:11" ht="15" thickBot="1" x14ac:dyDescent="0.35">
      <c r="A39" s="34">
        <v>5</v>
      </c>
      <c r="B39" s="34">
        <v>699.99</v>
      </c>
      <c r="C39" s="34">
        <f t="shared" si="0"/>
        <v>499.99</v>
      </c>
      <c r="D39" s="34">
        <f t="shared" si="1"/>
        <v>2499.9499999999998</v>
      </c>
      <c r="E39" s="34">
        <v>3499.95</v>
      </c>
      <c r="F39" s="36">
        <v>200</v>
      </c>
      <c r="G39" s="36">
        <f t="shared" si="2"/>
        <v>1000</v>
      </c>
      <c r="I39" s="34">
        <v>699.99</v>
      </c>
      <c r="J39" s="37">
        <v>200</v>
      </c>
      <c r="K39" s="38">
        <f t="shared" si="3"/>
        <v>69.24183586084439</v>
      </c>
    </row>
    <row r="40" spans="1:11" ht="15" thickBot="1" x14ac:dyDescent="0.35">
      <c r="A40" s="34">
        <v>3</v>
      </c>
      <c r="B40" s="34">
        <v>89.99</v>
      </c>
      <c r="C40" s="34">
        <f t="shared" si="0"/>
        <v>59.989999999999995</v>
      </c>
      <c r="D40" s="34">
        <f t="shared" si="1"/>
        <v>179.96999999999997</v>
      </c>
      <c r="E40" s="34">
        <v>269.97000000000003</v>
      </c>
      <c r="F40" s="36">
        <v>40</v>
      </c>
      <c r="G40" s="36">
        <f t="shared" si="2"/>
        <v>90.000000000000057</v>
      </c>
      <c r="I40" s="34">
        <v>89.99</v>
      </c>
      <c r="J40" s="37">
        <v>40</v>
      </c>
      <c r="K40" s="38">
        <f t="shared" si="3"/>
        <v>21.114120310364491</v>
      </c>
    </row>
    <row r="41" spans="1:11" ht="15" thickBot="1" x14ac:dyDescent="0.35">
      <c r="A41" s="34">
        <v>1</v>
      </c>
      <c r="B41" s="34">
        <v>79.989999999999995</v>
      </c>
      <c r="C41" s="34">
        <f t="shared" si="0"/>
        <v>49.989999999999995</v>
      </c>
      <c r="D41" s="34">
        <f t="shared" si="1"/>
        <v>49.989999999999995</v>
      </c>
      <c r="E41" s="34">
        <v>79.989999999999995</v>
      </c>
      <c r="F41" s="36">
        <v>35</v>
      </c>
      <c r="G41" s="36">
        <f t="shared" si="2"/>
        <v>30</v>
      </c>
      <c r="I41" s="34">
        <v>79.989999999999995</v>
      </c>
      <c r="J41" s="37">
        <v>35</v>
      </c>
      <c r="K41" s="38">
        <f t="shared" si="3"/>
        <v>19.610129199411993</v>
      </c>
    </row>
    <row r="42" spans="1:11" ht="15" thickBot="1" x14ac:dyDescent="0.35">
      <c r="A42" s="34">
        <v>2</v>
      </c>
      <c r="B42" s="34">
        <v>59.99</v>
      </c>
      <c r="C42" s="34">
        <f t="shared" si="0"/>
        <v>29.990000000000002</v>
      </c>
      <c r="D42" s="34">
        <f t="shared" si="1"/>
        <v>59.980000000000004</v>
      </c>
      <c r="E42" s="34">
        <v>119.98</v>
      </c>
      <c r="F42" s="36">
        <v>30</v>
      </c>
      <c r="G42" s="36">
        <f t="shared" si="2"/>
        <v>60</v>
      </c>
      <c r="I42" s="34">
        <v>59.99</v>
      </c>
      <c r="J42" s="37">
        <v>30</v>
      </c>
      <c r="K42" s="38">
        <f t="shared" si="3"/>
        <v>18.106138088459495</v>
      </c>
    </row>
    <row r="43" spans="1:11" ht="15" thickBot="1" x14ac:dyDescent="0.35">
      <c r="A43" s="34">
        <v>1</v>
      </c>
      <c r="B43" s="34">
        <v>89.99</v>
      </c>
      <c r="C43" s="34">
        <f t="shared" si="0"/>
        <v>59.989999999999995</v>
      </c>
      <c r="D43" s="34">
        <f t="shared" si="1"/>
        <v>59.989999999999995</v>
      </c>
      <c r="E43" s="34">
        <v>89.99</v>
      </c>
      <c r="F43" s="36">
        <v>40</v>
      </c>
      <c r="G43" s="36">
        <f t="shared" si="2"/>
        <v>30</v>
      </c>
      <c r="I43" s="34">
        <v>89.99</v>
      </c>
      <c r="J43" s="37">
        <v>40</v>
      </c>
      <c r="K43" s="38">
        <f t="shared" si="3"/>
        <v>21.114120310364491</v>
      </c>
    </row>
    <row r="44" spans="1:11" ht="15" thickBot="1" x14ac:dyDescent="0.35">
      <c r="A44" s="34">
        <v>5</v>
      </c>
      <c r="B44" s="34">
        <v>89.99</v>
      </c>
      <c r="C44" s="34">
        <f t="shared" si="0"/>
        <v>59.989999999999995</v>
      </c>
      <c r="D44" s="34">
        <f t="shared" si="1"/>
        <v>299.95</v>
      </c>
      <c r="E44" s="34">
        <v>449.95</v>
      </c>
      <c r="F44" s="36">
        <v>40</v>
      </c>
      <c r="G44" s="36">
        <f t="shared" si="2"/>
        <v>150</v>
      </c>
      <c r="I44" s="34">
        <v>89.99</v>
      </c>
      <c r="J44" s="37">
        <v>40</v>
      </c>
      <c r="K44" s="38">
        <f t="shared" si="3"/>
        <v>21.114120310364491</v>
      </c>
    </row>
    <row r="45" spans="1:11" ht="15" thickBot="1" x14ac:dyDescent="0.35">
      <c r="A45" s="34">
        <v>5</v>
      </c>
      <c r="B45" s="34">
        <v>249.99</v>
      </c>
      <c r="C45" s="34">
        <f t="shared" si="0"/>
        <v>149.99</v>
      </c>
      <c r="D45" s="34">
        <f t="shared" si="1"/>
        <v>749.95</v>
      </c>
      <c r="E45" s="34">
        <v>1249.95</v>
      </c>
      <c r="F45" s="36">
        <v>80</v>
      </c>
      <c r="G45" s="36">
        <f t="shared" si="2"/>
        <v>500</v>
      </c>
      <c r="I45" s="34">
        <v>249.99</v>
      </c>
      <c r="J45" s="37">
        <v>80</v>
      </c>
      <c r="K45" s="38">
        <f t="shared" si="3"/>
        <v>33.146049197984468</v>
      </c>
    </row>
    <row r="46" spans="1:11" ht="15" thickBot="1" x14ac:dyDescent="0.35">
      <c r="A46" s="34">
        <v>1</v>
      </c>
      <c r="B46" s="34">
        <v>89.99</v>
      </c>
      <c r="C46" s="34">
        <f t="shared" si="0"/>
        <v>59.989999999999995</v>
      </c>
      <c r="D46" s="34">
        <f t="shared" si="1"/>
        <v>59.989999999999995</v>
      </c>
      <c r="E46" s="34">
        <v>89.99</v>
      </c>
      <c r="F46" s="36">
        <v>40</v>
      </c>
      <c r="G46" s="36">
        <f t="shared" si="2"/>
        <v>30</v>
      </c>
      <c r="I46" s="34">
        <v>89.99</v>
      </c>
      <c r="J46" s="37">
        <v>40</v>
      </c>
      <c r="K46" s="38">
        <f t="shared" si="3"/>
        <v>21.114120310364491</v>
      </c>
    </row>
    <row r="47" spans="1:11" ht="15" thickBot="1" x14ac:dyDescent="0.35">
      <c r="A47" s="34">
        <v>2</v>
      </c>
      <c r="B47" s="34">
        <v>149.99</v>
      </c>
      <c r="C47" s="34">
        <f t="shared" si="0"/>
        <v>99.990000000000009</v>
      </c>
      <c r="D47" s="34">
        <f t="shared" si="1"/>
        <v>199.98000000000002</v>
      </c>
      <c r="E47" s="34">
        <v>299.98</v>
      </c>
      <c r="F47" s="36">
        <v>55</v>
      </c>
      <c r="G47" s="36">
        <f t="shared" si="2"/>
        <v>100</v>
      </c>
      <c r="I47" s="34">
        <v>149.99</v>
      </c>
      <c r="J47" s="37">
        <v>55</v>
      </c>
      <c r="K47" s="38">
        <f t="shared" si="3"/>
        <v>25.626093643221981</v>
      </c>
    </row>
    <row r="48" spans="1:11" ht="15" thickBot="1" x14ac:dyDescent="0.35">
      <c r="A48" s="34">
        <v>4</v>
      </c>
      <c r="B48" s="34">
        <v>59.99</v>
      </c>
      <c r="C48" s="34">
        <f t="shared" si="0"/>
        <v>29.990000000000002</v>
      </c>
      <c r="D48" s="34">
        <f t="shared" si="1"/>
        <v>119.96000000000001</v>
      </c>
      <c r="E48" s="34">
        <v>239.96</v>
      </c>
      <c r="F48" s="36">
        <v>30</v>
      </c>
      <c r="G48" s="36">
        <f t="shared" si="2"/>
        <v>120</v>
      </c>
      <c r="I48" s="34">
        <v>59.99</v>
      </c>
      <c r="J48" s="37">
        <v>30</v>
      </c>
      <c r="K48" s="38">
        <f t="shared" si="3"/>
        <v>18.106138088459495</v>
      </c>
    </row>
    <row r="49" spans="1:11" ht="15" thickBot="1" x14ac:dyDescent="0.35">
      <c r="A49" s="34">
        <v>5</v>
      </c>
      <c r="B49" s="34">
        <v>89.99</v>
      </c>
      <c r="C49" s="34">
        <f t="shared" si="0"/>
        <v>59.989999999999995</v>
      </c>
      <c r="D49" s="34">
        <f t="shared" si="1"/>
        <v>299.95</v>
      </c>
      <c r="E49" s="34">
        <v>449.95</v>
      </c>
      <c r="F49" s="36">
        <v>40</v>
      </c>
      <c r="G49" s="36">
        <f t="shared" si="2"/>
        <v>150</v>
      </c>
      <c r="I49" s="34">
        <v>89.99</v>
      </c>
      <c r="J49" s="37">
        <v>40</v>
      </c>
      <c r="K49" s="38">
        <f t="shared" si="3"/>
        <v>21.114120310364491</v>
      </c>
    </row>
    <row r="50" spans="1:11" ht="15" thickBot="1" x14ac:dyDescent="0.35">
      <c r="A50" s="34">
        <v>2</v>
      </c>
      <c r="B50" s="34">
        <v>89.99</v>
      </c>
      <c r="C50" s="34">
        <f t="shared" si="0"/>
        <v>59.989999999999995</v>
      </c>
      <c r="D50" s="34">
        <f t="shared" si="1"/>
        <v>119.97999999999999</v>
      </c>
      <c r="E50" s="34">
        <v>179.98</v>
      </c>
      <c r="F50" s="36">
        <v>40</v>
      </c>
      <c r="G50" s="36">
        <f t="shared" si="2"/>
        <v>60</v>
      </c>
      <c r="I50" s="34">
        <v>89.99</v>
      </c>
      <c r="J50" s="37">
        <v>40</v>
      </c>
      <c r="K50" s="38">
        <f t="shared" si="3"/>
        <v>21.114120310364491</v>
      </c>
    </row>
    <row r="51" spans="1:11" ht="15" thickBot="1" x14ac:dyDescent="0.35">
      <c r="A51" s="34">
        <v>5</v>
      </c>
      <c r="B51" s="34">
        <v>899.99</v>
      </c>
      <c r="C51" s="34">
        <f t="shared" si="0"/>
        <v>699.99</v>
      </c>
      <c r="D51" s="34">
        <f t="shared" si="1"/>
        <v>3499.95</v>
      </c>
      <c r="E51" s="34">
        <v>4499.95</v>
      </c>
      <c r="F51" s="36">
        <v>300</v>
      </c>
      <c r="G51" s="36">
        <f t="shared" si="2"/>
        <v>1000</v>
      </c>
      <c r="I51" s="34">
        <v>899.99</v>
      </c>
      <c r="J51" s="37">
        <v>300</v>
      </c>
      <c r="K51" s="38">
        <f t="shared" si="3"/>
        <v>99.321658079894334</v>
      </c>
    </row>
    <row r="52" spans="1:11" ht="15" thickBot="1" x14ac:dyDescent="0.35">
      <c r="A52" s="34">
        <v>5</v>
      </c>
      <c r="B52" s="34">
        <v>899.99</v>
      </c>
      <c r="C52" s="34">
        <f t="shared" si="0"/>
        <v>699.99</v>
      </c>
      <c r="D52" s="34">
        <f t="shared" si="1"/>
        <v>3499.95</v>
      </c>
      <c r="E52" s="34">
        <v>4499.95</v>
      </c>
      <c r="F52" s="36">
        <v>300</v>
      </c>
      <c r="G52" s="36">
        <f t="shared" si="2"/>
        <v>1000</v>
      </c>
      <c r="I52" s="34">
        <v>899.99</v>
      </c>
      <c r="J52" s="37">
        <v>300</v>
      </c>
      <c r="K52" s="38">
        <f t="shared" si="3"/>
        <v>99.321658079894334</v>
      </c>
    </row>
    <row r="53" spans="1:11" ht="15" thickBot="1" x14ac:dyDescent="0.35">
      <c r="A53" s="34">
        <v>1</v>
      </c>
      <c r="B53" s="34">
        <v>59.99</v>
      </c>
      <c r="C53" s="34">
        <f t="shared" si="0"/>
        <v>29.990000000000002</v>
      </c>
      <c r="D53" s="34">
        <f t="shared" si="1"/>
        <v>29.990000000000002</v>
      </c>
      <c r="E53" s="34">
        <v>59.99</v>
      </c>
      <c r="F53" s="36">
        <v>30</v>
      </c>
      <c r="G53" s="36">
        <f t="shared" si="2"/>
        <v>30</v>
      </c>
      <c r="I53" s="34">
        <v>59.99</v>
      </c>
      <c r="J53" s="37">
        <v>30</v>
      </c>
      <c r="K53" s="38">
        <f t="shared" si="3"/>
        <v>18.106138088459495</v>
      </c>
    </row>
    <row r="54" spans="1:11" ht="15" thickBot="1" x14ac:dyDescent="0.35">
      <c r="A54" s="34">
        <v>2</v>
      </c>
      <c r="B54" s="34">
        <v>299.99</v>
      </c>
      <c r="C54" s="34">
        <f t="shared" si="0"/>
        <v>199.99</v>
      </c>
      <c r="D54" s="34">
        <f t="shared" si="1"/>
        <v>399.98</v>
      </c>
      <c r="E54" s="34">
        <v>599.98</v>
      </c>
      <c r="F54" s="36">
        <v>100</v>
      </c>
      <c r="G54" s="36">
        <f t="shared" si="2"/>
        <v>200</v>
      </c>
      <c r="I54" s="34">
        <v>299.99</v>
      </c>
      <c r="J54" s="37">
        <v>100</v>
      </c>
      <c r="K54" s="38">
        <f t="shared" si="3"/>
        <v>39.162013641794459</v>
      </c>
    </row>
    <row r="55" spans="1:11" ht="15" thickBot="1" x14ac:dyDescent="0.35">
      <c r="A55" s="34">
        <v>4</v>
      </c>
      <c r="B55" s="34">
        <v>89.99</v>
      </c>
      <c r="C55" s="34">
        <f t="shared" si="0"/>
        <v>59.989999999999995</v>
      </c>
      <c r="D55" s="34">
        <f t="shared" si="1"/>
        <v>239.95999999999998</v>
      </c>
      <c r="E55" s="34">
        <v>359.96</v>
      </c>
      <c r="F55" s="36">
        <v>40</v>
      </c>
      <c r="G55" s="36">
        <f t="shared" si="2"/>
        <v>120</v>
      </c>
      <c r="I55" s="34">
        <v>89.99</v>
      </c>
      <c r="J55" s="37">
        <v>40</v>
      </c>
      <c r="K55" s="38">
        <f t="shared" si="3"/>
        <v>21.114120310364491</v>
      </c>
    </row>
    <row r="56" spans="1:11" ht="15" thickBot="1" x14ac:dyDescent="0.35">
      <c r="A56" s="34">
        <v>1</v>
      </c>
      <c r="B56" s="34">
        <v>79.989999999999995</v>
      </c>
      <c r="C56" s="34">
        <f t="shared" si="0"/>
        <v>49.989999999999995</v>
      </c>
      <c r="D56" s="34">
        <f t="shared" si="1"/>
        <v>49.989999999999995</v>
      </c>
      <c r="E56" s="34">
        <v>79.989999999999995</v>
      </c>
      <c r="F56" s="36">
        <v>35</v>
      </c>
      <c r="G56" s="36">
        <f t="shared" si="2"/>
        <v>30</v>
      </c>
      <c r="I56" s="34">
        <v>79.989999999999995</v>
      </c>
      <c r="J56" s="37">
        <v>35</v>
      </c>
      <c r="K56" s="38">
        <f t="shared" si="3"/>
        <v>19.610129199411993</v>
      </c>
    </row>
    <row r="57" spans="1:11" ht="15" thickBot="1" x14ac:dyDescent="0.35">
      <c r="A57" s="34">
        <v>2</v>
      </c>
      <c r="B57" s="34">
        <v>89.99</v>
      </c>
      <c r="C57" s="34">
        <f t="shared" si="0"/>
        <v>59.989999999999995</v>
      </c>
      <c r="D57" s="34">
        <f t="shared" si="1"/>
        <v>119.97999999999999</v>
      </c>
      <c r="E57" s="34">
        <v>179.98</v>
      </c>
      <c r="F57" s="36">
        <v>40</v>
      </c>
      <c r="G57" s="36">
        <f t="shared" si="2"/>
        <v>60</v>
      </c>
      <c r="I57" s="34">
        <v>89.99</v>
      </c>
      <c r="J57" s="37">
        <v>40</v>
      </c>
      <c r="K57" s="38">
        <f t="shared" si="3"/>
        <v>21.114120310364491</v>
      </c>
    </row>
    <row r="58" spans="1:11" ht="15" thickBot="1" x14ac:dyDescent="0.35">
      <c r="A58" s="34">
        <v>3</v>
      </c>
      <c r="B58" s="34">
        <v>699.99</v>
      </c>
      <c r="C58" s="34">
        <f t="shared" si="0"/>
        <v>499.99</v>
      </c>
      <c r="D58" s="34">
        <f t="shared" si="1"/>
        <v>1499.97</v>
      </c>
      <c r="E58" s="34">
        <v>2099.9699999999998</v>
      </c>
      <c r="F58" s="36">
        <v>200</v>
      </c>
      <c r="G58" s="36">
        <f t="shared" si="2"/>
        <v>599.99999999999977</v>
      </c>
      <c r="I58" s="34">
        <v>699.99</v>
      </c>
      <c r="J58" s="37">
        <v>200</v>
      </c>
      <c r="K58" s="38">
        <f t="shared" si="3"/>
        <v>69.24183586084439</v>
      </c>
    </row>
    <row r="59" spans="1:11" ht="15" thickBot="1" x14ac:dyDescent="0.35">
      <c r="A59" s="34">
        <v>4</v>
      </c>
      <c r="B59" s="34">
        <v>899.99</v>
      </c>
      <c r="C59" s="34">
        <f t="shared" si="0"/>
        <v>699.99</v>
      </c>
      <c r="D59" s="34">
        <f t="shared" si="1"/>
        <v>2799.96</v>
      </c>
      <c r="E59" s="34">
        <v>3599.96</v>
      </c>
      <c r="F59" s="36">
        <v>300</v>
      </c>
      <c r="G59" s="36">
        <f t="shared" si="2"/>
        <v>800</v>
      </c>
      <c r="I59" s="34">
        <v>899.99</v>
      </c>
      <c r="J59" s="37">
        <v>300</v>
      </c>
      <c r="K59" s="38">
        <f t="shared" si="3"/>
        <v>99.321658079894334</v>
      </c>
    </row>
    <row r="60" spans="1:11" ht="15" thickBot="1" x14ac:dyDescent="0.35">
      <c r="A60" s="34">
        <v>1</v>
      </c>
      <c r="B60" s="34">
        <v>149.99</v>
      </c>
      <c r="C60" s="34">
        <f t="shared" si="0"/>
        <v>99.990000000000009</v>
      </c>
      <c r="D60" s="34">
        <f t="shared" si="1"/>
        <v>99.990000000000009</v>
      </c>
      <c r="E60" s="34">
        <v>149.99</v>
      </c>
      <c r="F60" s="36">
        <v>55</v>
      </c>
      <c r="G60" s="36">
        <f t="shared" si="2"/>
        <v>50</v>
      </c>
      <c r="I60" s="34">
        <v>149.99</v>
      </c>
      <c r="J60" s="37">
        <v>55</v>
      </c>
      <c r="K60" s="38">
        <f t="shared" si="3"/>
        <v>25.626093643221981</v>
      </c>
    </row>
    <row r="61" spans="1:11" ht="15" thickBot="1" x14ac:dyDescent="0.35">
      <c r="A61" s="34">
        <v>2</v>
      </c>
      <c r="B61" s="34">
        <v>89.99</v>
      </c>
      <c r="C61" s="34">
        <f t="shared" si="0"/>
        <v>59.989999999999995</v>
      </c>
      <c r="D61" s="34">
        <f t="shared" si="1"/>
        <v>119.97999999999999</v>
      </c>
      <c r="E61" s="34">
        <v>179.98</v>
      </c>
      <c r="F61" s="36">
        <v>40</v>
      </c>
      <c r="G61" s="36">
        <f t="shared" si="2"/>
        <v>60</v>
      </c>
      <c r="I61" s="34">
        <v>89.99</v>
      </c>
      <c r="J61" s="37">
        <v>40</v>
      </c>
      <c r="K61" s="38">
        <f t="shared" si="3"/>
        <v>21.114120310364491</v>
      </c>
    </row>
    <row r="62" spans="1:11" ht="15" thickBot="1" x14ac:dyDescent="0.35">
      <c r="A62" s="34">
        <v>1</v>
      </c>
      <c r="B62" s="34">
        <v>89.99</v>
      </c>
      <c r="C62" s="34">
        <f t="shared" si="0"/>
        <v>59.989999999999995</v>
      </c>
      <c r="D62" s="34">
        <f t="shared" si="1"/>
        <v>59.989999999999995</v>
      </c>
      <c r="E62" s="34">
        <v>89.99</v>
      </c>
      <c r="F62" s="36">
        <v>40</v>
      </c>
      <c r="G62" s="36">
        <f t="shared" si="2"/>
        <v>30</v>
      </c>
      <c r="I62" s="34">
        <v>89.99</v>
      </c>
      <c r="J62" s="37">
        <v>40</v>
      </c>
      <c r="K62" s="38">
        <f t="shared" si="3"/>
        <v>21.114120310364491</v>
      </c>
    </row>
    <row r="63" spans="1:11" ht="15" thickBot="1" x14ac:dyDescent="0.35">
      <c r="A63" s="34">
        <v>1</v>
      </c>
      <c r="B63" s="34">
        <v>89.99</v>
      </c>
      <c r="C63" s="34">
        <f t="shared" si="0"/>
        <v>59.989999999999995</v>
      </c>
      <c r="D63" s="34">
        <f t="shared" si="1"/>
        <v>59.989999999999995</v>
      </c>
      <c r="E63" s="34">
        <v>89.99</v>
      </c>
      <c r="F63" s="36">
        <v>40</v>
      </c>
      <c r="G63" s="36">
        <f t="shared" si="2"/>
        <v>30</v>
      </c>
      <c r="I63" s="34">
        <v>89.99</v>
      </c>
      <c r="J63" s="37">
        <v>40</v>
      </c>
      <c r="K63" s="38">
        <f t="shared" si="3"/>
        <v>21.114120310364491</v>
      </c>
    </row>
    <row r="64" spans="1:11" ht="15" thickBot="1" x14ac:dyDescent="0.35">
      <c r="A64" s="34">
        <v>5</v>
      </c>
      <c r="B64" s="34">
        <v>79.989999999999995</v>
      </c>
      <c r="C64" s="34">
        <f t="shared" si="0"/>
        <v>49.989999999999995</v>
      </c>
      <c r="D64" s="34">
        <f t="shared" si="1"/>
        <v>249.95</v>
      </c>
      <c r="E64" s="34">
        <v>399.95</v>
      </c>
      <c r="F64" s="36">
        <v>35</v>
      </c>
      <c r="G64" s="36">
        <f t="shared" si="2"/>
        <v>150</v>
      </c>
      <c r="I64" s="34">
        <v>79.989999999999995</v>
      </c>
      <c r="J64" s="37">
        <v>35</v>
      </c>
      <c r="K64" s="38">
        <f t="shared" si="3"/>
        <v>19.610129199411993</v>
      </c>
    </row>
    <row r="65" spans="1:11" ht="15" thickBot="1" x14ac:dyDescent="0.35">
      <c r="A65" s="34">
        <v>1</v>
      </c>
      <c r="B65" s="34">
        <v>149.99</v>
      </c>
      <c r="C65" s="34">
        <f t="shared" si="0"/>
        <v>99.990000000000009</v>
      </c>
      <c r="D65" s="34">
        <f t="shared" si="1"/>
        <v>99.990000000000009</v>
      </c>
      <c r="E65" s="34">
        <v>149.99</v>
      </c>
      <c r="F65" s="36">
        <v>55</v>
      </c>
      <c r="G65" s="36">
        <f t="shared" si="2"/>
        <v>50</v>
      </c>
      <c r="I65" s="34">
        <v>149.99</v>
      </c>
      <c r="J65" s="37">
        <v>55</v>
      </c>
      <c r="K65" s="38">
        <f t="shared" si="3"/>
        <v>25.626093643221981</v>
      </c>
    </row>
    <row r="66" spans="1:11" ht="15" thickBot="1" x14ac:dyDescent="0.35">
      <c r="A66" s="34">
        <v>2</v>
      </c>
      <c r="B66" s="34">
        <v>699.99</v>
      </c>
      <c r="C66" s="34">
        <f t="shared" si="0"/>
        <v>499.99</v>
      </c>
      <c r="D66" s="34">
        <f t="shared" si="1"/>
        <v>999.98</v>
      </c>
      <c r="E66" s="34">
        <v>1399.98</v>
      </c>
      <c r="F66" s="36">
        <v>200</v>
      </c>
      <c r="G66" s="36">
        <f t="shared" si="2"/>
        <v>400</v>
      </c>
      <c r="I66" s="34">
        <v>699.99</v>
      </c>
      <c r="J66" s="37">
        <v>200</v>
      </c>
      <c r="K66" s="38">
        <f t="shared" si="3"/>
        <v>69.24183586084439</v>
      </c>
    </row>
    <row r="67" spans="1:11" ht="15" thickBot="1" x14ac:dyDescent="0.35">
      <c r="A67" s="34">
        <v>5</v>
      </c>
      <c r="B67" s="34">
        <v>89.99</v>
      </c>
      <c r="C67" s="34">
        <f t="shared" ref="C67:C130" si="4">IF(B67&lt;=100,B67-30,IF(B67&lt;=200,B67-50,IF(B67&lt;=500,B67-100,IF(B67&lt;=1000,B67-200,IF(B67&lt;=2000,B67-500,IF(B67&lt;=3000,B67-800,IF(B67&lt;=4000,B67-1000,IF(B67&lt;=5000,B67-1500,"invalid"))))))))</f>
        <v>59.989999999999995</v>
      </c>
      <c r="D67" s="34">
        <f t="shared" ref="D67:D130" si="5">C67*A67</f>
        <v>299.95</v>
      </c>
      <c r="E67" s="34">
        <v>449.95</v>
      </c>
      <c r="F67" s="36">
        <v>40</v>
      </c>
      <c r="G67" s="36">
        <f t="shared" ref="G67:G130" si="6">E67-D67</f>
        <v>150</v>
      </c>
      <c r="I67" s="34">
        <v>89.99</v>
      </c>
      <c r="J67" s="37">
        <v>40</v>
      </c>
      <c r="K67" s="38">
        <f t="shared" ref="K67:K130" si="7">$O$19*$J67+$O$18</f>
        <v>21.114120310364491</v>
      </c>
    </row>
    <row r="68" spans="1:11" ht="15" thickBot="1" x14ac:dyDescent="0.35">
      <c r="A68" s="34">
        <v>4</v>
      </c>
      <c r="B68" s="34">
        <v>59.99</v>
      </c>
      <c r="C68" s="34">
        <f t="shared" si="4"/>
        <v>29.990000000000002</v>
      </c>
      <c r="D68" s="34">
        <f t="shared" si="5"/>
        <v>119.96000000000001</v>
      </c>
      <c r="E68" s="34">
        <v>239.96</v>
      </c>
      <c r="F68" s="36">
        <v>30</v>
      </c>
      <c r="G68" s="36">
        <f t="shared" si="6"/>
        <v>120</v>
      </c>
      <c r="I68" s="34">
        <v>59.99</v>
      </c>
      <c r="J68" s="37">
        <v>30</v>
      </c>
      <c r="K68" s="38">
        <f t="shared" si="7"/>
        <v>18.106138088459495</v>
      </c>
    </row>
    <row r="69" spans="1:11" ht="15" thickBot="1" x14ac:dyDescent="0.35">
      <c r="A69" s="34">
        <v>1</v>
      </c>
      <c r="B69" s="34">
        <v>149.99</v>
      </c>
      <c r="C69" s="34">
        <f t="shared" si="4"/>
        <v>99.990000000000009</v>
      </c>
      <c r="D69" s="34">
        <f t="shared" si="5"/>
        <v>99.990000000000009</v>
      </c>
      <c r="E69" s="34">
        <v>149.99</v>
      </c>
      <c r="F69" s="36">
        <v>55</v>
      </c>
      <c r="G69" s="36">
        <f t="shared" si="6"/>
        <v>50</v>
      </c>
      <c r="I69" s="34">
        <v>149.99</v>
      </c>
      <c r="J69" s="37">
        <v>55</v>
      </c>
      <c r="K69" s="38">
        <f t="shared" si="7"/>
        <v>25.626093643221981</v>
      </c>
    </row>
    <row r="70" spans="1:11" ht="15" thickBot="1" x14ac:dyDescent="0.35">
      <c r="A70" s="34">
        <v>1</v>
      </c>
      <c r="B70" s="34">
        <v>299.99</v>
      </c>
      <c r="C70" s="34">
        <f t="shared" si="4"/>
        <v>199.99</v>
      </c>
      <c r="D70" s="34">
        <f t="shared" si="5"/>
        <v>199.99</v>
      </c>
      <c r="E70" s="34">
        <v>299.99</v>
      </c>
      <c r="F70" s="36">
        <v>100</v>
      </c>
      <c r="G70" s="36">
        <f t="shared" si="6"/>
        <v>100</v>
      </c>
      <c r="I70" s="34">
        <v>299.99</v>
      </c>
      <c r="J70" s="37">
        <v>100</v>
      </c>
      <c r="K70" s="38">
        <f t="shared" si="7"/>
        <v>39.162013641794459</v>
      </c>
    </row>
    <row r="71" spans="1:11" ht="15" thickBot="1" x14ac:dyDescent="0.35">
      <c r="A71" s="34">
        <v>2</v>
      </c>
      <c r="B71" s="34">
        <v>199.99</v>
      </c>
      <c r="C71" s="34">
        <f t="shared" si="4"/>
        <v>149.99</v>
      </c>
      <c r="D71" s="34">
        <f t="shared" si="5"/>
        <v>299.98</v>
      </c>
      <c r="E71" s="34">
        <v>399.98</v>
      </c>
      <c r="F71" s="36">
        <v>65</v>
      </c>
      <c r="G71" s="36">
        <f t="shared" si="6"/>
        <v>100</v>
      </c>
      <c r="I71" s="34">
        <v>199.99</v>
      </c>
      <c r="J71" s="37">
        <v>65</v>
      </c>
      <c r="K71" s="38">
        <f t="shared" si="7"/>
        <v>28.634075865126977</v>
      </c>
    </row>
    <row r="72" spans="1:11" ht="15" thickBot="1" x14ac:dyDescent="0.35">
      <c r="A72" s="34">
        <v>3</v>
      </c>
      <c r="B72" s="34">
        <v>59.99</v>
      </c>
      <c r="C72" s="34">
        <f t="shared" si="4"/>
        <v>29.990000000000002</v>
      </c>
      <c r="D72" s="34">
        <f t="shared" si="5"/>
        <v>89.97</v>
      </c>
      <c r="E72" s="34">
        <v>179.97</v>
      </c>
      <c r="F72" s="36">
        <v>30</v>
      </c>
      <c r="G72" s="36">
        <f t="shared" si="6"/>
        <v>90</v>
      </c>
      <c r="I72" s="34">
        <v>59.99</v>
      </c>
      <c r="J72" s="37">
        <v>30</v>
      </c>
      <c r="K72" s="38">
        <f t="shared" si="7"/>
        <v>18.106138088459495</v>
      </c>
    </row>
    <row r="73" spans="1:11" ht="15" thickBot="1" x14ac:dyDescent="0.35">
      <c r="A73" s="34">
        <v>3</v>
      </c>
      <c r="B73" s="34">
        <v>149.99</v>
      </c>
      <c r="C73" s="34">
        <f t="shared" si="4"/>
        <v>99.990000000000009</v>
      </c>
      <c r="D73" s="34">
        <f t="shared" si="5"/>
        <v>299.97000000000003</v>
      </c>
      <c r="E73" s="34">
        <v>449.97</v>
      </c>
      <c r="F73" s="36">
        <v>55</v>
      </c>
      <c r="G73" s="36">
        <f t="shared" si="6"/>
        <v>150</v>
      </c>
      <c r="I73" s="34">
        <v>149.99</v>
      </c>
      <c r="J73" s="37">
        <v>55</v>
      </c>
      <c r="K73" s="38">
        <f t="shared" si="7"/>
        <v>25.626093643221981</v>
      </c>
    </row>
    <row r="74" spans="1:11" ht="15" thickBot="1" x14ac:dyDescent="0.35">
      <c r="A74" s="34">
        <v>3</v>
      </c>
      <c r="B74" s="34">
        <v>199.99</v>
      </c>
      <c r="C74" s="34">
        <f t="shared" si="4"/>
        <v>149.99</v>
      </c>
      <c r="D74" s="34">
        <f t="shared" si="5"/>
        <v>449.97</v>
      </c>
      <c r="E74" s="34">
        <v>599.97</v>
      </c>
      <c r="F74" s="36">
        <v>65</v>
      </c>
      <c r="G74" s="36">
        <f t="shared" si="6"/>
        <v>150</v>
      </c>
      <c r="I74" s="34">
        <v>199.99</v>
      </c>
      <c r="J74" s="37">
        <v>65</v>
      </c>
      <c r="K74" s="38">
        <f t="shared" si="7"/>
        <v>28.634075865126977</v>
      </c>
    </row>
    <row r="75" spans="1:11" ht="15" thickBot="1" x14ac:dyDescent="0.35">
      <c r="A75" s="34">
        <v>1</v>
      </c>
      <c r="B75" s="34">
        <v>899.99</v>
      </c>
      <c r="C75" s="34">
        <f t="shared" si="4"/>
        <v>699.99</v>
      </c>
      <c r="D75" s="34">
        <f t="shared" si="5"/>
        <v>699.99</v>
      </c>
      <c r="E75" s="34">
        <v>899.99</v>
      </c>
      <c r="F75" s="36">
        <v>300</v>
      </c>
      <c r="G75" s="36">
        <f t="shared" si="6"/>
        <v>200</v>
      </c>
      <c r="I75" s="34">
        <v>899.99</v>
      </c>
      <c r="J75" s="37">
        <v>300</v>
      </c>
      <c r="K75" s="38">
        <f t="shared" si="7"/>
        <v>99.321658079894334</v>
      </c>
    </row>
    <row r="76" spans="1:11" ht="15" thickBot="1" x14ac:dyDescent="0.35">
      <c r="A76" s="34">
        <v>5</v>
      </c>
      <c r="B76" s="34">
        <v>899.99</v>
      </c>
      <c r="C76" s="34">
        <f t="shared" si="4"/>
        <v>699.99</v>
      </c>
      <c r="D76" s="34">
        <f t="shared" si="5"/>
        <v>3499.95</v>
      </c>
      <c r="E76" s="34">
        <v>4499.95</v>
      </c>
      <c r="F76" s="36">
        <v>300</v>
      </c>
      <c r="G76" s="36">
        <f t="shared" si="6"/>
        <v>1000</v>
      </c>
      <c r="I76" s="34">
        <v>899.99</v>
      </c>
      <c r="J76" s="37">
        <v>300</v>
      </c>
      <c r="K76" s="38">
        <f t="shared" si="7"/>
        <v>99.321658079894334</v>
      </c>
    </row>
    <row r="77" spans="1:11" ht="15" thickBot="1" x14ac:dyDescent="0.35">
      <c r="A77" s="34">
        <v>2</v>
      </c>
      <c r="B77" s="34">
        <v>59.99</v>
      </c>
      <c r="C77" s="34">
        <f t="shared" si="4"/>
        <v>29.990000000000002</v>
      </c>
      <c r="D77" s="34">
        <f t="shared" si="5"/>
        <v>59.980000000000004</v>
      </c>
      <c r="E77" s="34">
        <v>119.98</v>
      </c>
      <c r="F77" s="36">
        <v>30</v>
      </c>
      <c r="G77" s="36">
        <f t="shared" si="6"/>
        <v>60</v>
      </c>
      <c r="I77" s="34">
        <v>59.99</v>
      </c>
      <c r="J77" s="37">
        <v>30</v>
      </c>
      <c r="K77" s="38">
        <f t="shared" si="7"/>
        <v>18.106138088459495</v>
      </c>
    </row>
    <row r="78" spans="1:11" ht="15" thickBot="1" x14ac:dyDescent="0.35">
      <c r="A78" s="34">
        <v>4</v>
      </c>
      <c r="B78" s="34">
        <v>249.99</v>
      </c>
      <c r="C78" s="34">
        <f t="shared" si="4"/>
        <v>149.99</v>
      </c>
      <c r="D78" s="34">
        <f t="shared" si="5"/>
        <v>599.96</v>
      </c>
      <c r="E78" s="34">
        <v>999.96</v>
      </c>
      <c r="F78" s="36">
        <v>80</v>
      </c>
      <c r="G78" s="36">
        <f t="shared" si="6"/>
        <v>400</v>
      </c>
      <c r="I78" s="34">
        <v>249.99</v>
      </c>
      <c r="J78" s="37">
        <v>80</v>
      </c>
      <c r="K78" s="38">
        <f t="shared" si="7"/>
        <v>33.146049197984468</v>
      </c>
    </row>
    <row r="79" spans="1:11" ht="15" thickBot="1" x14ac:dyDescent="0.35">
      <c r="A79" s="34">
        <v>2</v>
      </c>
      <c r="B79" s="34">
        <v>249.99</v>
      </c>
      <c r="C79" s="34">
        <f t="shared" si="4"/>
        <v>149.99</v>
      </c>
      <c r="D79" s="34">
        <f t="shared" si="5"/>
        <v>299.98</v>
      </c>
      <c r="E79" s="34">
        <v>499.98</v>
      </c>
      <c r="F79" s="36">
        <v>80</v>
      </c>
      <c r="G79" s="36">
        <f t="shared" si="6"/>
        <v>200</v>
      </c>
      <c r="I79" s="34">
        <v>249.99</v>
      </c>
      <c r="J79" s="37">
        <v>80</v>
      </c>
      <c r="K79" s="38">
        <f t="shared" si="7"/>
        <v>33.146049197984468</v>
      </c>
    </row>
    <row r="80" spans="1:11" ht="15" thickBot="1" x14ac:dyDescent="0.35">
      <c r="A80" s="34">
        <v>1</v>
      </c>
      <c r="B80" s="34">
        <v>299.99</v>
      </c>
      <c r="C80" s="34">
        <f t="shared" si="4"/>
        <v>199.99</v>
      </c>
      <c r="D80" s="34">
        <f t="shared" si="5"/>
        <v>199.99</v>
      </c>
      <c r="E80" s="34">
        <v>299.99</v>
      </c>
      <c r="F80" s="36">
        <v>100</v>
      </c>
      <c r="G80" s="36">
        <f t="shared" si="6"/>
        <v>100</v>
      </c>
      <c r="I80" s="34">
        <v>299.99</v>
      </c>
      <c r="J80" s="37">
        <v>100</v>
      </c>
      <c r="K80" s="38">
        <f t="shared" si="7"/>
        <v>39.162013641794459</v>
      </c>
    </row>
    <row r="81" spans="1:11" ht="15" thickBot="1" x14ac:dyDescent="0.35">
      <c r="A81" s="34">
        <v>2</v>
      </c>
      <c r="B81" s="34">
        <v>89.99</v>
      </c>
      <c r="C81" s="34">
        <f t="shared" si="4"/>
        <v>59.989999999999995</v>
      </c>
      <c r="D81" s="34">
        <f t="shared" si="5"/>
        <v>119.97999999999999</v>
      </c>
      <c r="E81" s="34">
        <v>179.98</v>
      </c>
      <c r="F81" s="36">
        <v>40</v>
      </c>
      <c r="G81" s="36">
        <f t="shared" si="6"/>
        <v>60</v>
      </c>
      <c r="I81" s="34">
        <v>89.99</v>
      </c>
      <c r="J81" s="37">
        <v>40</v>
      </c>
      <c r="K81" s="38">
        <f t="shared" si="7"/>
        <v>21.114120310364491</v>
      </c>
    </row>
    <row r="82" spans="1:11" ht="15" thickBot="1" x14ac:dyDescent="0.35">
      <c r="A82" s="34">
        <v>3</v>
      </c>
      <c r="B82" s="34">
        <v>299.99</v>
      </c>
      <c r="C82" s="34">
        <f t="shared" si="4"/>
        <v>199.99</v>
      </c>
      <c r="D82" s="34">
        <f t="shared" si="5"/>
        <v>599.97</v>
      </c>
      <c r="E82" s="34">
        <v>899.97</v>
      </c>
      <c r="F82" s="36">
        <v>100</v>
      </c>
      <c r="G82" s="36">
        <f t="shared" si="6"/>
        <v>300</v>
      </c>
      <c r="I82" s="34">
        <v>299.99</v>
      </c>
      <c r="J82" s="37">
        <v>100</v>
      </c>
      <c r="K82" s="38">
        <f t="shared" si="7"/>
        <v>39.162013641794459</v>
      </c>
    </row>
    <row r="83" spans="1:11" ht="15" thickBot="1" x14ac:dyDescent="0.35">
      <c r="A83" s="34">
        <v>2</v>
      </c>
      <c r="B83" s="34">
        <v>699.99</v>
      </c>
      <c r="C83" s="34">
        <f t="shared" si="4"/>
        <v>499.99</v>
      </c>
      <c r="D83" s="34">
        <f t="shared" si="5"/>
        <v>999.98</v>
      </c>
      <c r="E83" s="34">
        <v>1399.98</v>
      </c>
      <c r="F83" s="36">
        <v>200</v>
      </c>
      <c r="G83" s="36">
        <f t="shared" si="6"/>
        <v>400</v>
      </c>
      <c r="I83" s="34">
        <v>699.99</v>
      </c>
      <c r="J83" s="37">
        <v>200</v>
      </c>
      <c r="K83" s="38">
        <f t="shared" si="7"/>
        <v>69.24183586084439</v>
      </c>
    </row>
    <row r="84" spans="1:11" ht="15" thickBot="1" x14ac:dyDescent="0.35">
      <c r="A84" s="34">
        <v>4</v>
      </c>
      <c r="B84" s="34">
        <v>899.99</v>
      </c>
      <c r="C84" s="34">
        <f t="shared" si="4"/>
        <v>699.99</v>
      </c>
      <c r="D84" s="34">
        <f t="shared" si="5"/>
        <v>2799.96</v>
      </c>
      <c r="E84" s="34">
        <v>3599.96</v>
      </c>
      <c r="F84" s="36">
        <v>300</v>
      </c>
      <c r="G84" s="36">
        <f t="shared" si="6"/>
        <v>800</v>
      </c>
      <c r="I84" s="34">
        <v>899.99</v>
      </c>
      <c r="J84" s="37">
        <v>300</v>
      </c>
      <c r="K84" s="38">
        <f t="shared" si="7"/>
        <v>99.321658079894334</v>
      </c>
    </row>
    <row r="85" spans="1:11" ht="15" thickBot="1" x14ac:dyDescent="0.35">
      <c r="A85" s="34">
        <v>2</v>
      </c>
      <c r="B85" s="34">
        <v>149.99</v>
      </c>
      <c r="C85" s="34">
        <f t="shared" si="4"/>
        <v>99.990000000000009</v>
      </c>
      <c r="D85" s="34">
        <f t="shared" si="5"/>
        <v>199.98000000000002</v>
      </c>
      <c r="E85" s="34">
        <v>299.98</v>
      </c>
      <c r="F85" s="36">
        <v>55</v>
      </c>
      <c r="G85" s="36">
        <f t="shared" si="6"/>
        <v>100</v>
      </c>
      <c r="I85" s="34">
        <v>149.99</v>
      </c>
      <c r="J85" s="37">
        <v>55</v>
      </c>
      <c r="K85" s="38">
        <f t="shared" si="7"/>
        <v>25.626093643221981</v>
      </c>
    </row>
    <row r="86" spans="1:11" ht="15" thickBot="1" x14ac:dyDescent="0.35">
      <c r="A86" s="34">
        <v>2</v>
      </c>
      <c r="B86" s="34">
        <v>149.99</v>
      </c>
      <c r="C86" s="34">
        <f t="shared" si="4"/>
        <v>99.990000000000009</v>
      </c>
      <c r="D86" s="34">
        <f t="shared" si="5"/>
        <v>199.98000000000002</v>
      </c>
      <c r="E86" s="34">
        <v>299.98</v>
      </c>
      <c r="F86" s="36">
        <v>55</v>
      </c>
      <c r="G86" s="36">
        <f t="shared" si="6"/>
        <v>100</v>
      </c>
      <c r="I86" s="34">
        <v>149.99</v>
      </c>
      <c r="J86" s="37">
        <v>55</v>
      </c>
      <c r="K86" s="38">
        <f t="shared" si="7"/>
        <v>25.626093643221981</v>
      </c>
    </row>
    <row r="87" spans="1:11" ht="15" thickBot="1" x14ac:dyDescent="0.35">
      <c r="A87" s="34">
        <v>1</v>
      </c>
      <c r="B87" s="34">
        <v>89.99</v>
      </c>
      <c r="C87" s="34">
        <f t="shared" si="4"/>
        <v>59.989999999999995</v>
      </c>
      <c r="D87" s="34">
        <f t="shared" si="5"/>
        <v>59.989999999999995</v>
      </c>
      <c r="E87" s="34">
        <v>89.99</v>
      </c>
      <c r="F87" s="36">
        <v>40</v>
      </c>
      <c r="G87" s="36">
        <f t="shared" si="6"/>
        <v>30</v>
      </c>
      <c r="I87" s="34">
        <v>89.99</v>
      </c>
      <c r="J87" s="37">
        <v>40</v>
      </c>
      <c r="K87" s="38">
        <f t="shared" si="7"/>
        <v>21.114120310364491</v>
      </c>
    </row>
    <row r="88" spans="1:11" ht="15" thickBot="1" x14ac:dyDescent="0.35">
      <c r="A88" s="34">
        <v>5</v>
      </c>
      <c r="B88" s="34">
        <v>299.99</v>
      </c>
      <c r="C88" s="34">
        <f t="shared" si="4"/>
        <v>199.99</v>
      </c>
      <c r="D88" s="34">
        <f t="shared" si="5"/>
        <v>999.95</v>
      </c>
      <c r="E88" s="34">
        <v>1499.95</v>
      </c>
      <c r="F88" s="36">
        <v>100</v>
      </c>
      <c r="G88" s="36">
        <f t="shared" si="6"/>
        <v>500</v>
      </c>
      <c r="I88" s="34">
        <v>299.99</v>
      </c>
      <c r="J88" s="37">
        <v>100</v>
      </c>
      <c r="K88" s="38">
        <f t="shared" si="7"/>
        <v>39.162013641794459</v>
      </c>
    </row>
    <row r="89" spans="1:11" ht="15" thickBot="1" x14ac:dyDescent="0.35">
      <c r="A89" s="34">
        <v>4</v>
      </c>
      <c r="B89" s="34">
        <v>149.99</v>
      </c>
      <c r="C89" s="34">
        <f t="shared" si="4"/>
        <v>99.990000000000009</v>
      </c>
      <c r="D89" s="34">
        <f t="shared" si="5"/>
        <v>399.96000000000004</v>
      </c>
      <c r="E89" s="34">
        <v>599.96</v>
      </c>
      <c r="F89" s="36">
        <v>55</v>
      </c>
      <c r="G89" s="36">
        <f t="shared" si="6"/>
        <v>200</v>
      </c>
      <c r="I89" s="34">
        <v>149.99</v>
      </c>
      <c r="J89" s="37">
        <v>55</v>
      </c>
      <c r="K89" s="38">
        <f t="shared" si="7"/>
        <v>25.626093643221981</v>
      </c>
    </row>
    <row r="90" spans="1:11" ht="15" thickBot="1" x14ac:dyDescent="0.35">
      <c r="A90" s="34">
        <v>5</v>
      </c>
      <c r="B90" s="34">
        <v>249.99</v>
      </c>
      <c r="C90" s="34">
        <f t="shared" si="4"/>
        <v>149.99</v>
      </c>
      <c r="D90" s="34">
        <f t="shared" si="5"/>
        <v>749.95</v>
      </c>
      <c r="E90" s="34">
        <v>1249.95</v>
      </c>
      <c r="F90" s="36">
        <v>80</v>
      </c>
      <c r="G90" s="36">
        <f t="shared" si="6"/>
        <v>500</v>
      </c>
      <c r="I90" s="34">
        <v>249.99</v>
      </c>
      <c r="J90" s="37">
        <v>80</v>
      </c>
      <c r="K90" s="38">
        <f t="shared" si="7"/>
        <v>33.146049197984468</v>
      </c>
    </row>
    <row r="91" spans="1:11" ht="15" thickBot="1" x14ac:dyDescent="0.35">
      <c r="A91" s="34">
        <v>3</v>
      </c>
      <c r="B91" s="34">
        <v>249.99</v>
      </c>
      <c r="C91" s="34">
        <f t="shared" si="4"/>
        <v>149.99</v>
      </c>
      <c r="D91" s="34">
        <f t="shared" si="5"/>
        <v>449.97</v>
      </c>
      <c r="E91" s="34">
        <v>749.97</v>
      </c>
      <c r="F91" s="36">
        <v>80</v>
      </c>
      <c r="G91" s="36">
        <f t="shared" si="6"/>
        <v>300</v>
      </c>
      <c r="I91" s="34">
        <v>249.99</v>
      </c>
      <c r="J91" s="37">
        <v>80</v>
      </c>
      <c r="K91" s="38">
        <f t="shared" si="7"/>
        <v>33.146049197984468</v>
      </c>
    </row>
    <row r="92" spans="1:11" ht="15" thickBot="1" x14ac:dyDescent="0.35">
      <c r="A92" s="34">
        <v>4</v>
      </c>
      <c r="B92" s="34">
        <v>199.99</v>
      </c>
      <c r="C92" s="34">
        <f t="shared" si="4"/>
        <v>149.99</v>
      </c>
      <c r="D92" s="34">
        <f t="shared" si="5"/>
        <v>599.96</v>
      </c>
      <c r="E92" s="34">
        <v>799.96</v>
      </c>
      <c r="F92" s="36">
        <v>65</v>
      </c>
      <c r="G92" s="36">
        <f t="shared" si="6"/>
        <v>200</v>
      </c>
      <c r="I92" s="34">
        <v>199.99</v>
      </c>
      <c r="J92" s="37">
        <v>65</v>
      </c>
      <c r="K92" s="38">
        <f t="shared" si="7"/>
        <v>28.634075865126977</v>
      </c>
    </row>
    <row r="93" spans="1:11" ht="15" thickBot="1" x14ac:dyDescent="0.35">
      <c r="A93" s="34">
        <v>5</v>
      </c>
      <c r="B93" s="34">
        <v>199.99</v>
      </c>
      <c r="C93" s="34">
        <f t="shared" si="4"/>
        <v>149.99</v>
      </c>
      <c r="D93" s="34">
        <f t="shared" si="5"/>
        <v>749.95</v>
      </c>
      <c r="E93" s="34">
        <v>999.95</v>
      </c>
      <c r="F93" s="36">
        <v>65</v>
      </c>
      <c r="G93" s="36">
        <f t="shared" si="6"/>
        <v>250</v>
      </c>
      <c r="I93" s="34">
        <v>199.99</v>
      </c>
      <c r="J93" s="37">
        <v>65</v>
      </c>
      <c r="K93" s="38">
        <f t="shared" si="7"/>
        <v>28.634075865126977</v>
      </c>
    </row>
    <row r="94" spans="1:11" ht="15" thickBot="1" x14ac:dyDescent="0.35">
      <c r="A94" s="34">
        <v>2</v>
      </c>
      <c r="B94" s="34">
        <v>89.99</v>
      </c>
      <c r="C94" s="34">
        <f t="shared" si="4"/>
        <v>59.989999999999995</v>
      </c>
      <c r="D94" s="34">
        <f t="shared" si="5"/>
        <v>119.97999999999999</v>
      </c>
      <c r="E94" s="34">
        <v>179.98</v>
      </c>
      <c r="F94" s="36">
        <v>40</v>
      </c>
      <c r="G94" s="36">
        <f t="shared" si="6"/>
        <v>60</v>
      </c>
      <c r="I94" s="34">
        <v>89.99</v>
      </c>
      <c r="J94" s="37">
        <v>40</v>
      </c>
      <c r="K94" s="38">
        <f t="shared" si="7"/>
        <v>21.114120310364491</v>
      </c>
    </row>
    <row r="95" spans="1:11" ht="15" thickBot="1" x14ac:dyDescent="0.35">
      <c r="A95" s="34">
        <v>5</v>
      </c>
      <c r="B95" s="34">
        <v>899.99</v>
      </c>
      <c r="C95" s="34">
        <f t="shared" si="4"/>
        <v>699.99</v>
      </c>
      <c r="D95" s="34">
        <f t="shared" si="5"/>
        <v>3499.95</v>
      </c>
      <c r="E95" s="34">
        <v>4499.95</v>
      </c>
      <c r="F95" s="36">
        <v>300</v>
      </c>
      <c r="G95" s="36">
        <f t="shared" si="6"/>
        <v>1000</v>
      </c>
      <c r="I95" s="34">
        <v>899.99</v>
      </c>
      <c r="J95" s="37">
        <v>300</v>
      </c>
      <c r="K95" s="38">
        <f t="shared" si="7"/>
        <v>99.321658079894334</v>
      </c>
    </row>
    <row r="96" spans="1:11" ht="15" thickBot="1" x14ac:dyDescent="0.35">
      <c r="A96" s="34">
        <v>3</v>
      </c>
      <c r="B96" s="34">
        <v>149.99</v>
      </c>
      <c r="C96" s="34">
        <f t="shared" si="4"/>
        <v>99.990000000000009</v>
      </c>
      <c r="D96" s="34">
        <f t="shared" si="5"/>
        <v>299.97000000000003</v>
      </c>
      <c r="E96" s="34">
        <v>449.97</v>
      </c>
      <c r="F96" s="36">
        <v>55</v>
      </c>
      <c r="G96" s="36">
        <f t="shared" si="6"/>
        <v>150</v>
      </c>
      <c r="I96" s="34">
        <v>149.99</v>
      </c>
      <c r="J96" s="37">
        <v>55</v>
      </c>
      <c r="K96" s="38">
        <f t="shared" si="7"/>
        <v>25.626093643221981</v>
      </c>
    </row>
    <row r="97" spans="1:11" ht="15" thickBot="1" x14ac:dyDescent="0.35">
      <c r="A97" s="34">
        <v>5</v>
      </c>
      <c r="B97" s="34">
        <v>149.99</v>
      </c>
      <c r="C97" s="34">
        <f t="shared" si="4"/>
        <v>99.990000000000009</v>
      </c>
      <c r="D97" s="34">
        <f t="shared" si="5"/>
        <v>499.95000000000005</v>
      </c>
      <c r="E97" s="34">
        <v>749.95</v>
      </c>
      <c r="F97" s="36">
        <v>55</v>
      </c>
      <c r="G97" s="36">
        <f t="shared" si="6"/>
        <v>250</v>
      </c>
      <c r="I97" s="34">
        <v>149.99</v>
      </c>
      <c r="J97" s="37">
        <v>55</v>
      </c>
      <c r="K97" s="38">
        <f t="shared" si="7"/>
        <v>25.626093643221981</v>
      </c>
    </row>
    <row r="98" spans="1:11" ht="15" thickBot="1" x14ac:dyDescent="0.35">
      <c r="A98" s="34">
        <v>3</v>
      </c>
      <c r="B98" s="34">
        <v>79.989999999999995</v>
      </c>
      <c r="C98" s="34">
        <f t="shared" si="4"/>
        <v>49.989999999999995</v>
      </c>
      <c r="D98" s="34">
        <f t="shared" si="5"/>
        <v>149.96999999999997</v>
      </c>
      <c r="E98" s="34">
        <v>239.97</v>
      </c>
      <c r="F98" s="36">
        <v>35</v>
      </c>
      <c r="G98" s="36">
        <f t="shared" si="6"/>
        <v>90.000000000000028</v>
      </c>
      <c r="I98" s="34">
        <v>79.989999999999995</v>
      </c>
      <c r="J98" s="37">
        <v>35</v>
      </c>
      <c r="K98" s="38">
        <f t="shared" si="7"/>
        <v>19.610129199411993</v>
      </c>
    </row>
    <row r="99" spans="1:11" ht="15" thickBot="1" x14ac:dyDescent="0.35">
      <c r="A99" s="34">
        <v>2</v>
      </c>
      <c r="B99" s="34">
        <v>249.99</v>
      </c>
      <c r="C99" s="34">
        <f t="shared" si="4"/>
        <v>149.99</v>
      </c>
      <c r="D99" s="34">
        <f t="shared" si="5"/>
        <v>299.98</v>
      </c>
      <c r="E99" s="34">
        <v>499.98</v>
      </c>
      <c r="F99" s="36">
        <v>80</v>
      </c>
      <c r="G99" s="36">
        <f t="shared" si="6"/>
        <v>200</v>
      </c>
      <c r="I99" s="34">
        <v>249.99</v>
      </c>
      <c r="J99" s="37">
        <v>80</v>
      </c>
      <c r="K99" s="38">
        <f t="shared" si="7"/>
        <v>33.146049197984468</v>
      </c>
    </row>
    <row r="100" spans="1:11" ht="15" thickBot="1" x14ac:dyDescent="0.35">
      <c r="A100" s="34">
        <v>1</v>
      </c>
      <c r="B100" s="34">
        <v>699.99</v>
      </c>
      <c r="C100" s="34">
        <f t="shared" si="4"/>
        <v>499.99</v>
      </c>
      <c r="D100" s="34">
        <f t="shared" si="5"/>
        <v>499.99</v>
      </c>
      <c r="E100" s="34">
        <v>699.99</v>
      </c>
      <c r="F100" s="36">
        <v>200</v>
      </c>
      <c r="G100" s="36">
        <f t="shared" si="6"/>
        <v>200</v>
      </c>
      <c r="I100" s="34">
        <v>699.99</v>
      </c>
      <c r="J100" s="37">
        <v>200</v>
      </c>
      <c r="K100" s="38">
        <f t="shared" si="7"/>
        <v>69.24183586084439</v>
      </c>
    </row>
    <row r="101" spans="1:11" ht="15" thickBot="1" x14ac:dyDescent="0.35">
      <c r="A101" s="34">
        <v>3</v>
      </c>
      <c r="B101" s="34">
        <v>149.99</v>
      </c>
      <c r="C101" s="34">
        <f t="shared" si="4"/>
        <v>99.990000000000009</v>
      </c>
      <c r="D101" s="34">
        <f t="shared" si="5"/>
        <v>299.97000000000003</v>
      </c>
      <c r="E101" s="34">
        <v>449.97</v>
      </c>
      <c r="F101" s="36">
        <v>55</v>
      </c>
      <c r="G101" s="36">
        <f t="shared" si="6"/>
        <v>150</v>
      </c>
      <c r="I101" s="34">
        <v>149.99</v>
      </c>
      <c r="J101" s="37">
        <v>55</v>
      </c>
      <c r="K101" s="38">
        <f t="shared" si="7"/>
        <v>25.626093643221981</v>
      </c>
    </row>
    <row r="102" spans="1:11" ht="15" thickBot="1" x14ac:dyDescent="0.35">
      <c r="A102" s="34">
        <v>2</v>
      </c>
      <c r="B102" s="34">
        <v>699.99</v>
      </c>
      <c r="C102" s="34">
        <f t="shared" si="4"/>
        <v>499.99</v>
      </c>
      <c r="D102" s="34">
        <f t="shared" si="5"/>
        <v>999.98</v>
      </c>
      <c r="E102" s="34">
        <v>1399.98</v>
      </c>
      <c r="F102" s="36">
        <v>200</v>
      </c>
      <c r="G102" s="36">
        <f t="shared" si="6"/>
        <v>400</v>
      </c>
      <c r="I102" s="34">
        <v>699.99</v>
      </c>
      <c r="J102" s="37">
        <v>200</v>
      </c>
      <c r="K102" s="38">
        <f t="shared" si="7"/>
        <v>69.24183586084439</v>
      </c>
    </row>
    <row r="103" spans="1:11" ht="15" thickBot="1" x14ac:dyDescent="0.35">
      <c r="A103" s="34">
        <v>1</v>
      </c>
      <c r="B103" s="34">
        <v>249.99</v>
      </c>
      <c r="C103" s="34">
        <f t="shared" si="4"/>
        <v>149.99</v>
      </c>
      <c r="D103" s="34">
        <f t="shared" si="5"/>
        <v>149.99</v>
      </c>
      <c r="E103" s="34">
        <v>249.99</v>
      </c>
      <c r="F103" s="36">
        <v>80</v>
      </c>
      <c r="G103" s="36">
        <f t="shared" si="6"/>
        <v>100</v>
      </c>
      <c r="I103" s="34">
        <v>249.99</v>
      </c>
      <c r="J103" s="37">
        <v>80</v>
      </c>
      <c r="K103" s="38">
        <f t="shared" si="7"/>
        <v>33.146049197984468</v>
      </c>
    </row>
    <row r="104" spans="1:11" ht="15" thickBot="1" x14ac:dyDescent="0.35">
      <c r="A104" s="34">
        <v>1</v>
      </c>
      <c r="B104" s="34">
        <v>249.99</v>
      </c>
      <c r="C104" s="34">
        <f t="shared" si="4"/>
        <v>149.99</v>
      </c>
      <c r="D104" s="34">
        <f t="shared" si="5"/>
        <v>149.99</v>
      </c>
      <c r="E104" s="34">
        <v>249.99</v>
      </c>
      <c r="F104" s="36">
        <v>80</v>
      </c>
      <c r="G104" s="36">
        <f t="shared" si="6"/>
        <v>100</v>
      </c>
      <c r="I104" s="34">
        <v>249.99</v>
      </c>
      <c r="J104" s="37">
        <v>80</v>
      </c>
      <c r="K104" s="38">
        <f t="shared" si="7"/>
        <v>33.146049197984468</v>
      </c>
    </row>
    <row r="105" spans="1:11" ht="15" thickBot="1" x14ac:dyDescent="0.35">
      <c r="A105" s="34">
        <v>2</v>
      </c>
      <c r="B105" s="34">
        <v>699.99</v>
      </c>
      <c r="C105" s="34">
        <f t="shared" si="4"/>
        <v>499.99</v>
      </c>
      <c r="D105" s="34">
        <f t="shared" si="5"/>
        <v>999.98</v>
      </c>
      <c r="E105" s="34">
        <v>1399.98</v>
      </c>
      <c r="F105" s="36">
        <v>200</v>
      </c>
      <c r="G105" s="36">
        <f t="shared" si="6"/>
        <v>400</v>
      </c>
      <c r="I105" s="34">
        <v>699.99</v>
      </c>
      <c r="J105" s="37">
        <v>200</v>
      </c>
      <c r="K105" s="38">
        <f t="shared" si="7"/>
        <v>69.24183586084439</v>
      </c>
    </row>
    <row r="106" spans="1:11" ht="15" thickBot="1" x14ac:dyDescent="0.35">
      <c r="A106" s="34">
        <v>3</v>
      </c>
      <c r="B106" s="34">
        <v>59.99</v>
      </c>
      <c r="C106" s="34">
        <f t="shared" si="4"/>
        <v>29.990000000000002</v>
      </c>
      <c r="D106" s="34">
        <f t="shared" si="5"/>
        <v>89.97</v>
      </c>
      <c r="E106" s="34">
        <v>179.97</v>
      </c>
      <c r="F106" s="36">
        <v>30</v>
      </c>
      <c r="G106" s="36">
        <f t="shared" si="6"/>
        <v>90</v>
      </c>
      <c r="I106" s="34">
        <v>59.99</v>
      </c>
      <c r="J106" s="37">
        <v>30</v>
      </c>
      <c r="K106" s="38">
        <f t="shared" si="7"/>
        <v>18.106138088459495</v>
      </c>
    </row>
    <row r="107" spans="1:11" ht="15" thickBot="1" x14ac:dyDescent="0.35">
      <c r="A107" s="34">
        <v>3</v>
      </c>
      <c r="B107" s="34">
        <v>59.99</v>
      </c>
      <c r="C107" s="34">
        <f t="shared" si="4"/>
        <v>29.990000000000002</v>
      </c>
      <c r="D107" s="34">
        <f t="shared" si="5"/>
        <v>89.97</v>
      </c>
      <c r="E107" s="34">
        <v>179.97</v>
      </c>
      <c r="F107" s="36">
        <v>30</v>
      </c>
      <c r="G107" s="36">
        <f t="shared" si="6"/>
        <v>90</v>
      </c>
      <c r="I107" s="34">
        <v>59.99</v>
      </c>
      <c r="J107" s="37">
        <v>30</v>
      </c>
      <c r="K107" s="38">
        <f t="shared" si="7"/>
        <v>18.106138088459495</v>
      </c>
    </row>
    <row r="108" spans="1:11" ht="15" thickBot="1" x14ac:dyDescent="0.35">
      <c r="A108" s="34">
        <v>4</v>
      </c>
      <c r="B108" s="34">
        <v>79.989999999999995</v>
      </c>
      <c r="C108" s="34">
        <f t="shared" si="4"/>
        <v>49.989999999999995</v>
      </c>
      <c r="D108" s="34">
        <f t="shared" si="5"/>
        <v>199.95999999999998</v>
      </c>
      <c r="E108" s="34">
        <v>319.95999999999998</v>
      </c>
      <c r="F108" s="36">
        <v>35</v>
      </c>
      <c r="G108" s="36">
        <f t="shared" si="6"/>
        <v>120</v>
      </c>
      <c r="I108" s="34">
        <v>79.989999999999995</v>
      </c>
      <c r="J108" s="37">
        <v>35</v>
      </c>
      <c r="K108" s="38">
        <f t="shared" si="7"/>
        <v>19.610129199411993</v>
      </c>
    </row>
    <row r="109" spans="1:11" ht="15" thickBot="1" x14ac:dyDescent="0.35">
      <c r="A109" s="34">
        <v>1</v>
      </c>
      <c r="B109" s="34">
        <v>79.989999999999995</v>
      </c>
      <c r="C109" s="34">
        <f t="shared" si="4"/>
        <v>49.989999999999995</v>
      </c>
      <c r="D109" s="34">
        <f t="shared" si="5"/>
        <v>49.989999999999995</v>
      </c>
      <c r="E109" s="34">
        <v>79.989999999999995</v>
      </c>
      <c r="F109" s="36">
        <v>35</v>
      </c>
      <c r="G109" s="36">
        <f t="shared" si="6"/>
        <v>30</v>
      </c>
      <c r="I109" s="34">
        <v>79.989999999999995</v>
      </c>
      <c r="J109" s="37">
        <v>35</v>
      </c>
      <c r="K109" s="38">
        <f t="shared" si="7"/>
        <v>19.610129199411993</v>
      </c>
    </row>
    <row r="110" spans="1:11" ht="15" thickBot="1" x14ac:dyDescent="0.35">
      <c r="A110" s="34">
        <v>3</v>
      </c>
      <c r="B110" s="34">
        <v>299.99</v>
      </c>
      <c r="C110" s="34">
        <f t="shared" si="4"/>
        <v>199.99</v>
      </c>
      <c r="D110" s="34">
        <f t="shared" si="5"/>
        <v>599.97</v>
      </c>
      <c r="E110" s="34">
        <v>899.97</v>
      </c>
      <c r="F110" s="36">
        <v>100</v>
      </c>
      <c r="G110" s="36">
        <f t="shared" si="6"/>
        <v>300</v>
      </c>
      <c r="I110" s="34">
        <v>299.99</v>
      </c>
      <c r="J110" s="37">
        <v>100</v>
      </c>
      <c r="K110" s="38">
        <f t="shared" si="7"/>
        <v>39.162013641794459</v>
      </c>
    </row>
    <row r="111" spans="1:11" ht="15" thickBot="1" x14ac:dyDescent="0.35">
      <c r="A111" s="34">
        <v>2</v>
      </c>
      <c r="B111" s="34">
        <v>89.99</v>
      </c>
      <c r="C111" s="34">
        <f t="shared" si="4"/>
        <v>59.989999999999995</v>
      </c>
      <c r="D111" s="34">
        <f t="shared" si="5"/>
        <v>119.97999999999999</v>
      </c>
      <c r="E111" s="34">
        <v>179.98</v>
      </c>
      <c r="F111" s="36">
        <v>40</v>
      </c>
      <c r="G111" s="36">
        <f t="shared" si="6"/>
        <v>60</v>
      </c>
      <c r="I111" s="34">
        <v>89.99</v>
      </c>
      <c r="J111" s="37">
        <v>40</v>
      </c>
      <c r="K111" s="38">
        <f t="shared" si="7"/>
        <v>21.114120310364491</v>
      </c>
    </row>
    <row r="112" spans="1:11" ht="15" thickBot="1" x14ac:dyDescent="0.35">
      <c r="A112" s="34">
        <v>4</v>
      </c>
      <c r="B112" s="34">
        <v>149.99</v>
      </c>
      <c r="C112" s="34">
        <f t="shared" si="4"/>
        <v>99.990000000000009</v>
      </c>
      <c r="D112" s="34">
        <f t="shared" si="5"/>
        <v>399.96000000000004</v>
      </c>
      <c r="E112" s="34">
        <v>599.96</v>
      </c>
      <c r="F112" s="36">
        <v>55</v>
      </c>
      <c r="G112" s="36">
        <f t="shared" si="6"/>
        <v>200</v>
      </c>
      <c r="I112" s="34">
        <v>149.99</v>
      </c>
      <c r="J112" s="37">
        <v>55</v>
      </c>
      <c r="K112" s="38">
        <f t="shared" si="7"/>
        <v>25.626093643221981</v>
      </c>
    </row>
    <row r="113" spans="1:11" ht="15" thickBot="1" x14ac:dyDescent="0.35">
      <c r="A113" s="34">
        <v>2</v>
      </c>
      <c r="B113" s="34">
        <v>249.99</v>
      </c>
      <c r="C113" s="34">
        <f t="shared" si="4"/>
        <v>149.99</v>
      </c>
      <c r="D113" s="34">
        <f t="shared" si="5"/>
        <v>299.98</v>
      </c>
      <c r="E113" s="34">
        <v>499.98</v>
      </c>
      <c r="F113" s="36">
        <v>80</v>
      </c>
      <c r="G113" s="36">
        <f t="shared" si="6"/>
        <v>200</v>
      </c>
      <c r="I113" s="34">
        <v>249.99</v>
      </c>
      <c r="J113" s="37">
        <v>80</v>
      </c>
      <c r="K113" s="38">
        <f t="shared" si="7"/>
        <v>33.146049197984468</v>
      </c>
    </row>
    <row r="114" spans="1:11" ht="15" thickBot="1" x14ac:dyDescent="0.35">
      <c r="A114" s="34">
        <v>4</v>
      </c>
      <c r="B114" s="34">
        <v>199.99</v>
      </c>
      <c r="C114" s="34">
        <f t="shared" si="4"/>
        <v>149.99</v>
      </c>
      <c r="D114" s="34">
        <f t="shared" si="5"/>
        <v>599.96</v>
      </c>
      <c r="E114" s="34">
        <v>799.96</v>
      </c>
      <c r="F114" s="36">
        <v>65</v>
      </c>
      <c r="G114" s="36">
        <f t="shared" si="6"/>
        <v>200</v>
      </c>
      <c r="I114" s="34">
        <v>199.99</v>
      </c>
      <c r="J114" s="37">
        <v>65</v>
      </c>
      <c r="K114" s="38">
        <f t="shared" si="7"/>
        <v>28.634075865126977</v>
      </c>
    </row>
    <row r="115" spans="1:11" ht="15" thickBot="1" x14ac:dyDescent="0.35">
      <c r="A115" s="34">
        <v>5</v>
      </c>
      <c r="B115" s="34">
        <v>89.99</v>
      </c>
      <c r="C115" s="34">
        <f t="shared" si="4"/>
        <v>59.989999999999995</v>
      </c>
      <c r="D115" s="34">
        <f t="shared" si="5"/>
        <v>299.95</v>
      </c>
      <c r="E115" s="34">
        <v>449.95</v>
      </c>
      <c r="F115" s="36">
        <v>40</v>
      </c>
      <c r="G115" s="36">
        <f t="shared" si="6"/>
        <v>150</v>
      </c>
      <c r="I115" s="34">
        <v>89.99</v>
      </c>
      <c r="J115" s="37">
        <v>40</v>
      </c>
      <c r="K115" s="38">
        <f t="shared" si="7"/>
        <v>21.114120310364491</v>
      </c>
    </row>
    <row r="116" spans="1:11" ht="15" thickBot="1" x14ac:dyDescent="0.35">
      <c r="A116" s="34">
        <v>1</v>
      </c>
      <c r="B116" s="34">
        <v>149.99</v>
      </c>
      <c r="C116" s="34">
        <f t="shared" si="4"/>
        <v>99.990000000000009</v>
      </c>
      <c r="D116" s="34">
        <f t="shared" si="5"/>
        <v>99.990000000000009</v>
      </c>
      <c r="E116" s="34">
        <v>149.99</v>
      </c>
      <c r="F116" s="36">
        <v>55</v>
      </c>
      <c r="G116" s="36">
        <f t="shared" si="6"/>
        <v>50</v>
      </c>
      <c r="I116" s="34">
        <v>149.99</v>
      </c>
      <c r="J116" s="37">
        <v>55</v>
      </c>
      <c r="K116" s="38">
        <f t="shared" si="7"/>
        <v>25.626093643221981</v>
      </c>
    </row>
    <row r="117" spans="1:11" ht="15" thickBot="1" x14ac:dyDescent="0.35">
      <c r="A117" s="34">
        <v>4</v>
      </c>
      <c r="B117" s="34">
        <v>699.99</v>
      </c>
      <c r="C117" s="34">
        <f t="shared" si="4"/>
        <v>499.99</v>
      </c>
      <c r="D117" s="34">
        <f t="shared" si="5"/>
        <v>1999.96</v>
      </c>
      <c r="E117" s="34">
        <v>2799.96</v>
      </c>
      <c r="F117" s="36">
        <v>200</v>
      </c>
      <c r="G117" s="36">
        <f t="shared" si="6"/>
        <v>800</v>
      </c>
      <c r="I117" s="34">
        <v>699.99</v>
      </c>
      <c r="J117" s="37">
        <v>200</v>
      </c>
      <c r="K117" s="38">
        <f t="shared" si="7"/>
        <v>69.24183586084439</v>
      </c>
    </row>
    <row r="118" spans="1:11" ht="15" thickBot="1" x14ac:dyDescent="0.35">
      <c r="A118" s="34">
        <v>3</v>
      </c>
      <c r="B118" s="34">
        <v>899.99</v>
      </c>
      <c r="C118" s="34">
        <f t="shared" si="4"/>
        <v>699.99</v>
      </c>
      <c r="D118" s="34">
        <f t="shared" si="5"/>
        <v>2099.9700000000003</v>
      </c>
      <c r="E118" s="34">
        <v>2699.97</v>
      </c>
      <c r="F118" s="36">
        <v>300</v>
      </c>
      <c r="G118" s="36">
        <f t="shared" si="6"/>
        <v>599.99999999999955</v>
      </c>
      <c r="I118" s="34">
        <v>899.99</v>
      </c>
      <c r="J118" s="37">
        <v>300</v>
      </c>
      <c r="K118" s="38">
        <f t="shared" si="7"/>
        <v>99.321658079894334</v>
      </c>
    </row>
    <row r="119" spans="1:11" ht="15" thickBot="1" x14ac:dyDescent="0.35">
      <c r="A119" s="34">
        <v>3</v>
      </c>
      <c r="B119" s="34">
        <v>149.99</v>
      </c>
      <c r="C119" s="34">
        <f t="shared" si="4"/>
        <v>99.990000000000009</v>
      </c>
      <c r="D119" s="34">
        <f t="shared" si="5"/>
        <v>299.97000000000003</v>
      </c>
      <c r="E119" s="34">
        <v>449.97</v>
      </c>
      <c r="F119" s="36">
        <v>55</v>
      </c>
      <c r="G119" s="36">
        <f t="shared" si="6"/>
        <v>150</v>
      </c>
      <c r="I119" s="34">
        <v>149.99</v>
      </c>
      <c r="J119" s="37">
        <v>55</v>
      </c>
      <c r="K119" s="38">
        <f t="shared" si="7"/>
        <v>25.626093643221981</v>
      </c>
    </row>
    <row r="120" spans="1:11" ht="15" thickBot="1" x14ac:dyDescent="0.35">
      <c r="A120" s="34">
        <v>2</v>
      </c>
      <c r="B120" s="34">
        <v>299.99</v>
      </c>
      <c r="C120" s="34">
        <f t="shared" si="4"/>
        <v>199.99</v>
      </c>
      <c r="D120" s="34">
        <f t="shared" si="5"/>
        <v>399.98</v>
      </c>
      <c r="E120" s="34">
        <v>599.98</v>
      </c>
      <c r="F120" s="36">
        <v>100</v>
      </c>
      <c r="G120" s="36">
        <f t="shared" si="6"/>
        <v>200</v>
      </c>
      <c r="I120" s="34">
        <v>299.99</v>
      </c>
      <c r="J120" s="37">
        <v>100</v>
      </c>
      <c r="K120" s="38">
        <f t="shared" si="7"/>
        <v>39.162013641794459</v>
      </c>
    </row>
    <row r="121" spans="1:11" ht="15" thickBot="1" x14ac:dyDescent="0.35">
      <c r="A121" s="34">
        <v>1</v>
      </c>
      <c r="B121" s="34">
        <v>199.99</v>
      </c>
      <c r="C121" s="34">
        <f t="shared" si="4"/>
        <v>149.99</v>
      </c>
      <c r="D121" s="34">
        <f t="shared" si="5"/>
        <v>149.99</v>
      </c>
      <c r="E121" s="34">
        <v>199.99</v>
      </c>
      <c r="F121" s="36">
        <v>65</v>
      </c>
      <c r="G121" s="36">
        <f t="shared" si="6"/>
        <v>50</v>
      </c>
      <c r="I121" s="34">
        <v>199.99</v>
      </c>
      <c r="J121" s="37">
        <v>65</v>
      </c>
      <c r="K121" s="38">
        <f t="shared" si="7"/>
        <v>28.634075865126977</v>
      </c>
    </row>
    <row r="122" spans="1:11" ht="15" thickBot="1" x14ac:dyDescent="0.35">
      <c r="A122" s="34">
        <v>4</v>
      </c>
      <c r="B122" s="34">
        <v>299.99</v>
      </c>
      <c r="C122" s="34">
        <f t="shared" si="4"/>
        <v>199.99</v>
      </c>
      <c r="D122" s="34">
        <f t="shared" si="5"/>
        <v>799.96</v>
      </c>
      <c r="E122" s="34">
        <v>1199.96</v>
      </c>
      <c r="F122" s="36">
        <v>100</v>
      </c>
      <c r="G122" s="36">
        <f t="shared" si="6"/>
        <v>400</v>
      </c>
      <c r="I122" s="34">
        <v>299.99</v>
      </c>
      <c r="J122" s="37">
        <v>100</v>
      </c>
      <c r="K122" s="38">
        <f t="shared" si="7"/>
        <v>39.162013641794459</v>
      </c>
    </row>
    <row r="123" spans="1:11" ht="15" thickBot="1" x14ac:dyDescent="0.35">
      <c r="A123" s="34">
        <v>2</v>
      </c>
      <c r="B123" s="34">
        <v>59.99</v>
      </c>
      <c r="C123" s="34">
        <f t="shared" si="4"/>
        <v>29.990000000000002</v>
      </c>
      <c r="D123" s="34">
        <f t="shared" si="5"/>
        <v>59.980000000000004</v>
      </c>
      <c r="E123" s="34">
        <v>119.98</v>
      </c>
      <c r="F123" s="36">
        <v>30</v>
      </c>
      <c r="G123" s="36">
        <f t="shared" si="6"/>
        <v>60</v>
      </c>
      <c r="I123" s="34">
        <v>59.99</v>
      </c>
      <c r="J123" s="37">
        <v>30</v>
      </c>
      <c r="K123" s="38">
        <f t="shared" si="7"/>
        <v>18.106138088459495</v>
      </c>
    </row>
    <row r="124" spans="1:11" ht="15" thickBot="1" x14ac:dyDescent="0.35">
      <c r="A124" s="34">
        <v>4</v>
      </c>
      <c r="B124" s="34">
        <v>149.99</v>
      </c>
      <c r="C124" s="34">
        <f t="shared" si="4"/>
        <v>99.990000000000009</v>
      </c>
      <c r="D124" s="34">
        <f t="shared" si="5"/>
        <v>399.96000000000004</v>
      </c>
      <c r="E124" s="34">
        <v>599.96</v>
      </c>
      <c r="F124" s="36">
        <v>55</v>
      </c>
      <c r="G124" s="36">
        <f t="shared" si="6"/>
        <v>200</v>
      </c>
      <c r="I124" s="34">
        <v>149.99</v>
      </c>
      <c r="J124" s="37">
        <v>55</v>
      </c>
      <c r="K124" s="38">
        <f t="shared" si="7"/>
        <v>25.626093643221981</v>
      </c>
    </row>
    <row r="125" spans="1:11" ht="15" thickBot="1" x14ac:dyDescent="0.35">
      <c r="A125" s="34">
        <v>2</v>
      </c>
      <c r="B125" s="34">
        <v>699.99</v>
      </c>
      <c r="C125" s="34">
        <f t="shared" si="4"/>
        <v>499.99</v>
      </c>
      <c r="D125" s="34">
        <f t="shared" si="5"/>
        <v>999.98</v>
      </c>
      <c r="E125" s="34">
        <v>1399.98</v>
      </c>
      <c r="F125" s="36">
        <v>200</v>
      </c>
      <c r="G125" s="36">
        <f t="shared" si="6"/>
        <v>400</v>
      </c>
      <c r="I125" s="34">
        <v>699.99</v>
      </c>
      <c r="J125" s="37">
        <v>200</v>
      </c>
      <c r="K125" s="38">
        <f t="shared" si="7"/>
        <v>69.24183586084439</v>
      </c>
    </row>
    <row r="126" spans="1:11" ht="15" thickBot="1" x14ac:dyDescent="0.35">
      <c r="A126" s="34">
        <v>3</v>
      </c>
      <c r="B126" s="34">
        <v>149.99</v>
      </c>
      <c r="C126" s="34">
        <f t="shared" si="4"/>
        <v>99.990000000000009</v>
      </c>
      <c r="D126" s="34">
        <f t="shared" si="5"/>
        <v>299.97000000000003</v>
      </c>
      <c r="E126" s="34">
        <v>449.97</v>
      </c>
      <c r="F126" s="36">
        <v>55</v>
      </c>
      <c r="G126" s="36">
        <f t="shared" si="6"/>
        <v>150</v>
      </c>
      <c r="I126" s="34">
        <v>149.99</v>
      </c>
      <c r="J126" s="37">
        <v>55</v>
      </c>
      <c r="K126" s="38">
        <f t="shared" si="7"/>
        <v>25.626093643221981</v>
      </c>
    </row>
    <row r="127" spans="1:11" ht="15" thickBot="1" x14ac:dyDescent="0.35">
      <c r="A127" s="34">
        <v>3</v>
      </c>
      <c r="B127" s="34">
        <v>299.99</v>
      </c>
      <c r="C127" s="34">
        <f t="shared" si="4"/>
        <v>199.99</v>
      </c>
      <c r="D127" s="34">
        <f t="shared" si="5"/>
        <v>599.97</v>
      </c>
      <c r="E127" s="34">
        <v>899.97</v>
      </c>
      <c r="F127" s="36">
        <v>100</v>
      </c>
      <c r="G127" s="36">
        <f t="shared" si="6"/>
        <v>300</v>
      </c>
      <c r="I127" s="34">
        <v>299.99</v>
      </c>
      <c r="J127" s="37">
        <v>100</v>
      </c>
      <c r="K127" s="38">
        <f t="shared" si="7"/>
        <v>39.162013641794459</v>
      </c>
    </row>
    <row r="128" spans="1:11" ht="15" thickBot="1" x14ac:dyDescent="0.35">
      <c r="A128" s="34">
        <v>3</v>
      </c>
      <c r="B128" s="34">
        <v>899.99</v>
      </c>
      <c r="C128" s="34">
        <f t="shared" si="4"/>
        <v>699.99</v>
      </c>
      <c r="D128" s="34">
        <f t="shared" si="5"/>
        <v>2099.9700000000003</v>
      </c>
      <c r="E128" s="34">
        <v>2699.97</v>
      </c>
      <c r="F128" s="36">
        <v>300</v>
      </c>
      <c r="G128" s="36">
        <f t="shared" si="6"/>
        <v>599.99999999999955</v>
      </c>
      <c r="I128" s="34">
        <v>899.99</v>
      </c>
      <c r="J128" s="37">
        <v>300</v>
      </c>
      <c r="K128" s="38">
        <f t="shared" si="7"/>
        <v>99.321658079894334</v>
      </c>
    </row>
    <row r="129" spans="1:11" ht="15" thickBot="1" x14ac:dyDescent="0.35">
      <c r="A129" s="34">
        <v>5</v>
      </c>
      <c r="B129" s="34">
        <v>699.99</v>
      </c>
      <c r="C129" s="34">
        <f t="shared" si="4"/>
        <v>499.99</v>
      </c>
      <c r="D129" s="34">
        <f t="shared" si="5"/>
        <v>2499.9499999999998</v>
      </c>
      <c r="E129" s="34">
        <v>3499.95</v>
      </c>
      <c r="F129" s="36">
        <v>200</v>
      </c>
      <c r="G129" s="36">
        <f t="shared" si="6"/>
        <v>1000</v>
      </c>
      <c r="I129" s="34">
        <v>699.99</v>
      </c>
      <c r="J129" s="37">
        <v>200</v>
      </c>
      <c r="K129" s="38">
        <f t="shared" si="7"/>
        <v>69.24183586084439</v>
      </c>
    </row>
    <row r="130" spans="1:11" ht="15" thickBot="1" x14ac:dyDescent="0.35">
      <c r="A130" s="34">
        <v>4</v>
      </c>
      <c r="B130" s="34">
        <v>699.99</v>
      </c>
      <c r="C130" s="34">
        <f t="shared" si="4"/>
        <v>499.99</v>
      </c>
      <c r="D130" s="34">
        <f t="shared" si="5"/>
        <v>1999.96</v>
      </c>
      <c r="E130" s="34">
        <v>2799.96</v>
      </c>
      <c r="F130" s="36">
        <v>200</v>
      </c>
      <c r="G130" s="36">
        <f t="shared" si="6"/>
        <v>800</v>
      </c>
      <c r="I130" s="34">
        <v>699.99</v>
      </c>
      <c r="J130" s="37">
        <v>200</v>
      </c>
      <c r="K130" s="38">
        <f t="shared" si="7"/>
        <v>69.24183586084439</v>
      </c>
    </row>
    <row r="131" spans="1:11" ht="15" thickBot="1" x14ac:dyDescent="0.35">
      <c r="A131" s="34">
        <v>1</v>
      </c>
      <c r="B131" s="34">
        <v>899.99</v>
      </c>
      <c r="C131" s="34">
        <f t="shared" ref="C131:C194" si="8">IF(B131&lt;=100,B131-30,IF(B131&lt;=200,B131-50,IF(B131&lt;=500,B131-100,IF(B131&lt;=1000,B131-200,IF(B131&lt;=2000,B131-500,IF(B131&lt;=3000,B131-800,IF(B131&lt;=4000,B131-1000,IF(B131&lt;=5000,B131-1500,"invalid"))))))))</f>
        <v>699.99</v>
      </c>
      <c r="D131" s="34">
        <f t="shared" ref="D131:D194" si="9">C131*A131</f>
        <v>699.99</v>
      </c>
      <c r="E131" s="34">
        <v>899.99</v>
      </c>
      <c r="F131" s="36">
        <v>300</v>
      </c>
      <c r="G131" s="36">
        <f t="shared" ref="G131:G194" si="10">E131-D131</f>
        <v>200</v>
      </c>
      <c r="I131" s="34">
        <v>899.99</v>
      </c>
      <c r="J131" s="37">
        <v>300</v>
      </c>
      <c r="K131" s="38">
        <f t="shared" ref="K131:K194" si="11">$O$19*$J131+$O$18</f>
        <v>99.321658079894334</v>
      </c>
    </row>
    <row r="132" spans="1:11" ht="15" thickBot="1" x14ac:dyDescent="0.35">
      <c r="A132" s="34">
        <v>2</v>
      </c>
      <c r="B132" s="34">
        <v>149.99</v>
      </c>
      <c r="C132" s="34">
        <f t="shared" si="8"/>
        <v>99.990000000000009</v>
      </c>
      <c r="D132" s="34">
        <f t="shared" si="9"/>
        <v>199.98000000000002</v>
      </c>
      <c r="E132" s="34">
        <v>299.98</v>
      </c>
      <c r="F132" s="36">
        <v>55</v>
      </c>
      <c r="G132" s="36">
        <f t="shared" si="10"/>
        <v>100</v>
      </c>
      <c r="I132" s="34">
        <v>149.99</v>
      </c>
      <c r="J132" s="37">
        <v>55</v>
      </c>
      <c r="K132" s="38">
        <f t="shared" si="11"/>
        <v>25.626093643221981</v>
      </c>
    </row>
    <row r="133" spans="1:11" ht="15" thickBot="1" x14ac:dyDescent="0.35">
      <c r="A133" s="34">
        <v>3</v>
      </c>
      <c r="B133" s="34">
        <v>89.99</v>
      </c>
      <c r="C133" s="34">
        <f t="shared" si="8"/>
        <v>59.989999999999995</v>
      </c>
      <c r="D133" s="34">
        <f t="shared" si="9"/>
        <v>179.96999999999997</v>
      </c>
      <c r="E133" s="34">
        <v>269.97000000000003</v>
      </c>
      <c r="F133" s="36">
        <v>40</v>
      </c>
      <c r="G133" s="36">
        <f t="shared" si="10"/>
        <v>90.000000000000057</v>
      </c>
      <c r="I133" s="34">
        <v>89.99</v>
      </c>
      <c r="J133" s="37">
        <v>40</v>
      </c>
      <c r="K133" s="38">
        <f t="shared" si="11"/>
        <v>21.114120310364491</v>
      </c>
    </row>
    <row r="134" spans="1:11" ht="15" thickBot="1" x14ac:dyDescent="0.35">
      <c r="A134" s="34">
        <v>2</v>
      </c>
      <c r="B134" s="34">
        <v>149.99</v>
      </c>
      <c r="C134" s="34">
        <f t="shared" si="8"/>
        <v>99.990000000000009</v>
      </c>
      <c r="D134" s="34">
        <f t="shared" si="9"/>
        <v>199.98000000000002</v>
      </c>
      <c r="E134" s="34">
        <v>299.98</v>
      </c>
      <c r="F134" s="36">
        <v>55</v>
      </c>
      <c r="G134" s="36">
        <f t="shared" si="10"/>
        <v>100</v>
      </c>
      <c r="I134" s="34">
        <v>149.99</v>
      </c>
      <c r="J134" s="37">
        <v>55</v>
      </c>
      <c r="K134" s="38">
        <f t="shared" si="11"/>
        <v>25.626093643221981</v>
      </c>
    </row>
    <row r="135" spans="1:11" ht="15" thickBot="1" x14ac:dyDescent="0.35">
      <c r="A135" s="34">
        <v>2</v>
      </c>
      <c r="B135" s="34">
        <v>699.99</v>
      </c>
      <c r="C135" s="34">
        <f t="shared" si="8"/>
        <v>499.99</v>
      </c>
      <c r="D135" s="34">
        <f t="shared" si="9"/>
        <v>999.98</v>
      </c>
      <c r="E135" s="34">
        <v>1399.98</v>
      </c>
      <c r="F135" s="36">
        <v>200</v>
      </c>
      <c r="G135" s="36">
        <f t="shared" si="10"/>
        <v>400</v>
      </c>
      <c r="I135" s="34">
        <v>699.99</v>
      </c>
      <c r="J135" s="37">
        <v>200</v>
      </c>
      <c r="K135" s="38">
        <f t="shared" si="11"/>
        <v>69.24183586084439</v>
      </c>
    </row>
    <row r="136" spans="1:11" ht="15" thickBot="1" x14ac:dyDescent="0.35">
      <c r="A136" s="34">
        <v>5</v>
      </c>
      <c r="B136" s="34">
        <v>699.99</v>
      </c>
      <c r="C136" s="34">
        <f t="shared" si="8"/>
        <v>499.99</v>
      </c>
      <c r="D136" s="34">
        <f t="shared" si="9"/>
        <v>2499.9499999999998</v>
      </c>
      <c r="E136" s="34">
        <v>3499.95</v>
      </c>
      <c r="F136" s="36">
        <v>200</v>
      </c>
      <c r="G136" s="36">
        <f t="shared" si="10"/>
        <v>1000</v>
      </c>
      <c r="I136" s="34">
        <v>699.99</v>
      </c>
      <c r="J136" s="37">
        <v>200</v>
      </c>
      <c r="K136" s="38">
        <f t="shared" si="11"/>
        <v>69.24183586084439</v>
      </c>
    </row>
    <row r="137" spans="1:11" ht="15" thickBot="1" x14ac:dyDescent="0.35">
      <c r="A137" s="34">
        <v>3</v>
      </c>
      <c r="B137" s="34">
        <v>89.99</v>
      </c>
      <c r="C137" s="34">
        <f t="shared" si="8"/>
        <v>59.989999999999995</v>
      </c>
      <c r="D137" s="34">
        <f t="shared" si="9"/>
        <v>179.96999999999997</v>
      </c>
      <c r="E137" s="34">
        <v>269.97000000000003</v>
      </c>
      <c r="F137" s="36">
        <v>40</v>
      </c>
      <c r="G137" s="36">
        <f t="shared" si="10"/>
        <v>90.000000000000057</v>
      </c>
      <c r="I137" s="34">
        <v>89.99</v>
      </c>
      <c r="J137" s="37">
        <v>40</v>
      </c>
      <c r="K137" s="38">
        <f t="shared" si="11"/>
        <v>21.114120310364491</v>
      </c>
    </row>
    <row r="138" spans="1:11" ht="15" thickBot="1" x14ac:dyDescent="0.35">
      <c r="A138" s="34">
        <v>5</v>
      </c>
      <c r="B138" s="34">
        <v>249.99</v>
      </c>
      <c r="C138" s="34">
        <f t="shared" si="8"/>
        <v>149.99</v>
      </c>
      <c r="D138" s="34">
        <f t="shared" si="9"/>
        <v>749.95</v>
      </c>
      <c r="E138" s="34">
        <v>1249.95</v>
      </c>
      <c r="F138" s="36">
        <v>80</v>
      </c>
      <c r="G138" s="36">
        <f t="shared" si="10"/>
        <v>500</v>
      </c>
      <c r="I138" s="34">
        <v>249.99</v>
      </c>
      <c r="J138" s="37">
        <v>80</v>
      </c>
      <c r="K138" s="38">
        <f t="shared" si="11"/>
        <v>33.146049197984468</v>
      </c>
    </row>
    <row r="139" spans="1:11" ht="15" thickBot="1" x14ac:dyDescent="0.35">
      <c r="A139" s="34">
        <v>3</v>
      </c>
      <c r="B139" s="34">
        <v>299.99</v>
      </c>
      <c r="C139" s="34">
        <f t="shared" si="8"/>
        <v>199.99</v>
      </c>
      <c r="D139" s="34">
        <f t="shared" si="9"/>
        <v>599.97</v>
      </c>
      <c r="E139" s="34">
        <v>899.97</v>
      </c>
      <c r="F139" s="36">
        <v>100</v>
      </c>
      <c r="G139" s="36">
        <f t="shared" si="10"/>
        <v>300</v>
      </c>
      <c r="I139" s="34">
        <v>299.99</v>
      </c>
      <c r="J139" s="37">
        <v>100</v>
      </c>
      <c r="K139" s="38">
        <f t="shared" si="11"/>
        <v>39.162013641794459</v>
      </c>
    </row>
    <row r="140" spans="1:11" ht="15" thickBot="1" x14ac:dyDescent="0.35">
      <c r="A140" s="34">
        <v>3</v>
      </c>
      <c r="B140" s="34">
        <v>89.99</v>
      </c>
      <c r="C140" s="34">
        <f t="shared" si="8"/>
        <v>59.989999999999995</v>
      </c>
      <c r="D140" s="34">
        <f t="shared" si="9"/>
        <v>179.96999999999997</v>
      </c>
      <c r="E140" s="34">
        <v>269.97000000000003</v>
      </c>
      <c r="F140" s="36">
        <v>40</v>
      </c>
      <c r="G140" s="36">
        <f t="shared" si="10"/>
        <v>90.000000000000057</v>
      </c>
      <c r="I140" s="34">
        <v>89.99</v>
      </c>
      <c r="J140" s="37">
        <v>40</v>
      </c>
      <c r="K140" s="38">
        <f t="shared" si="11"/>
        <v>21.114120310364491</v>
      </c>
    </row>
    <row r="141" spans="1:11" ht="15" thickBot="1" x14ac:dyDescent="0.35">
      <c r="A141" s="34">
        <v>2</v>
      </c>
      <c r="B141" s="34">
        <v>149.99</v>
      </c>
      <c r="C141" s="34">
        <f t="shared" si="8"/>
        <v>99.990000000000009</v>
      </c>
      <c r="D141" s="34">
        <f t="shared" si="9"/>
        <v>199.98000000000002</v>
      </c>
      <c r="E141" s="34">
        <v>299.98</v>
      </c>
      <c r="F141" s="36">
        <v>55</v>
      </c>
      <c r="G141" s="36">
        <f t="shared" si="10"/>
        <v>100</v>
      </c>
      <c r="I141" s="34">
        <v>149.99</v>
      </c>
      <c r="J141" s="37">
        <v>55</v>
      </c>
      <c r="K141" s="38">
        <f t="shared" si="11"/>
        <v>25.626093643221981</v>
      </c>
    </row>
    <row r="142" spans="1:11" ht="15" thickBot="1" x14ac:dyDescent="0.35">
      <c r="A142" s="34">
        <v>1</v>
      </c>
      <c r="B142" s="34">
        <v>249.99</v>
      </c>
      <c r="C142" s="34">
        <f t="shared" si="8"/>
        <v>149.99</v>
      </c>
      <c r="D142" s="34">
        <f t="shared" si="9"/>
        <v>149.99</v>
      </c>
      <c r="E142" s="34">
        <v>249.99</v>
      </c>
      <c r="F142" s="36">
        <v>80</v>
      </c>
      <c r="G142" s="36">
        <f t="shared" si="10"/>
        <v>100</v>
      </c>
      <c r="I142" s="34">
        <v>249.99</v>
      </c>
      <c r="J142" s="37">
        <v>80</v>
      </c>
      <c r="K142" s="38">
        <f t="shared" si="11"/>
        <v>33.146049197984468</v>
      </c>
    </row>
    <row r="143" spans="1:11" ht="15" thickBot="1" x14ac:dyDescent="0.35">
      <c r="A143" s="34">
        <v>3</v>
      </c>
      <c r="B143" s="34">
        <v>149.99</v>
      </c>
      <c r="C143" s="34">
        <f t="shared" si="8"/>
        <v>99.990000000000009</v>
      </c>
      <c r="D143" s="34">
        <f t="shared" si="9"/>
        <v>299.97000000000003</v>
      </c>
      <c r="E143" s="34">
        <v>449.97</v>
      </c>
      <c r="F143" s="36">
        <v>55</v>
      </c>
      <c r="G143" s="36">
        <f t="shared" si="10"/>
        <v>150</v>
      </c>
      <c r="I143" s="34">
        <v>149.99</v>
      </c>
      <c r="J143" s="37">
        <v>55</v>
      </c>
      <c r="K143" s="38">
        <f t="shared" si="11"/>
        <v>25.626093643221981</v>
      </c>
    </row>
    <row r="144" spans="1:11" ht="15" thickBot="1" x14ac:dyDescent="0.35">
      <c r="A144" s="34">
        <v>5</v>
      </c>
      <c r="B144" s="34">
        <v>59.99</v>
      </c>
      <c r="C144" s="34">
        <f t="shared" si="8"/>
        <v>29.990000000000002</v>
      </c>
      <c r="D144" s="34">
        <f t="shared" si="9"/>
        <v>149.95000000000002</v>
      </c>
      <c r="E144" s="34">
        <v>299.95</v>
      </c>
      <c r="F144" s="36">
        <v>30</v>
      </c>
      <c r="G144" s="36">
        <f t="shared" si="10"/>
        <v>149.99999999999997</v>
      </c>
      <c r="I144" s="34">
        <v>59.99</v>
      </c>
      <c r="J144" s="37">
        <v>30</v>
      </c>
      <c r="K144" s="38">
        <f t="shared" si="11"/>
        <v>18.106138088459495</v>
      </c>
    </row>
    <row r="145" spans="1:11" ht="15" thickBot="1" x14ac:dyDescent="0.35">
      <c r="A145" s="34">
        <v>4</v>
      </c>
      <c r="B145" s="34">
        <v>249.99</v>
      </c>
      <c r="C145" s="34">
        <f t="shared" si="8"/>
        <v>149.99</v>
      </c>
      <c r="D145" s="34">
        <f t="shared" si="9"/>
        <v>599.96</v>
      </c>
      <c r="E145" s="34">
        <v>999.96</v>
      </c>
      <c r="F145" s="36">
        <v>80</v>
      </c>
      <c r="G145" s="36">
        <f t="shared" si="10"/>
        <v>400</v>
      </c>
      <c r="I145" s="34">
        <v>249.99</v>
      </c>
      <c r="J145" s="37">
        <v>80</v>
      </c>
      <c r="K145" s="38">
        <f t="shared" si="11"/>
        <v>33.146049197984468</v>
      </c>
    </row>
    <row r="146" spans="1:11" ht="15" thickBot="1" x14ac:dyDescent="0.35">
      <c r="A146" s="34">
        <v>5</v>
      </c>
      <c r="B146" s="34">
        <v>149.99</v>
      </c>
      <c r="C146" s="34">
        <f t="shared" si="8"/>
        <v>99.990000000000009</v>
      </c>
      <c r="D146" s="34">
        <f t="shared" si="9"/>
        <v>499.95000000000005</v>
      </c>
      <c r="E146" s="34">
        <v>749.95</v>
      </c>
      <c r="F146" s="36">
        <v>55</v>
      </c>
      <c r="G146" s="36">
        <f t="shared" si="10"/>
        <v>250</v>
      </c>
      <c r="I146" s="34">
        <v>149.99</v>
      </c>
      <c r="J146" s="37">
        <v>55</v>
      </c>
      <c r="K146" s="38">
        <f t="shared" si="11"/>
        <v>25.626093643221981</v>
      </c>
    </row>
    <row r="147" spans="1:11" ht="15" thickBot="1" x14ac:dyDescent="0.35">
      <c r="A147" s="34">
        <v>3</v>
      </c>
      <c r="B147" s="34">
        <v>59.99</v>
      </c>
      <c r="C147" s="34">
        <f t="shared" si="8"/>
        <v>29.990000000000002</v>
      </c>
      <c r="D147" s="34">
        <f t="shared" si="9"/>
        <v>89.97</v>
      </c>
      <c r="E147" s="34">
        <v>179.97</v>
      </c>
      <c r="F147" s="36">
        <v>30</v>
      </c>
      <c r="G147" s="36">
        <f t="shared" si="10"/>
        <v>90</v>
      </c>
      <c r="I147" s="34">
        <v>59.99</v>
      </c>
      <c r="J147" s="37">
        <v>30</v>
      </c>
      <c r="K147" s="38">
        <f t="shared" si="11"/>
        <v>18.106138088459495</v>
      </c>
    </row>
    <row r="148" spans="1:11" ht="15" thickBot="1" x14ac:dyDescent="0.35">
      <c r="A148" s="34">
        <v>5</v>
      </c>
      <c r="B148" s="34">
        <v>149.99</v>
      </c>
      <c r="C148" s="34">
        <f t="shared" si="8"/>
        <v>99.990000000000009</v>
      </c>
      <c r="D148" s="34">
        <f t="shared" si="9"/>
        <v>499.95000000000005</v>
      </c>
      <c r="E148" s="34">
        <v>749.95</v>
      </c>
      <c r="F148" s="36">
        <v>55</v>
      </c>
      <c r="G148" s="36">
        <f t="shared" si="10"/>
        <v>250</v>
      </c>
      <c r="I148" s="34">
        <v>149.99</v>
      </c>
      <c r="J148" s="37">
        <v>55</v>
      </c>
      <c r="K148" s="38">
        <f t="shared" si="11"/>
        <v>25.626093643221981</v>
      </c>
    </row>
    <row r="149" spans="1:11" ht="15" thickBot="1" x14ac:dyDescent="0.35">
      <c r="A149" s="34">
        <v>2</v>
      </c>
      <c r="B149" s="34">
        <v>699.99</v>
      </c>
      <c r="C149" s="34">
        <f t="shared" si="8"/>
        <v>499.99</v>
      </c>
      <c r="D149" s="34">
        <f t="shared" si="9"/>
        <v>999.98</v>
      </c>
      <c r="E149" s="34">
        <v>1399.98</v>
      </c>
      <c r="F149" s="36">
        <v>200</v>
      </c>
      <c r="G149" s="36">
        <f t="shared" si="10"/>
        <v>400</v>
      </c>
      <c r="I149" s="34">
        <v>699.99</v>
      </c>
      <c r="J149" s="37">
        <v>200</v>
      </c>
      <c r="K149" s="38">
        <f t="shared" si="11"/>
        <v>69.24183586084439</v>
      </c>
    </row>
    <row r="150" spans="1:11" ht="15" thickBot="1" x14ac:dyDescent="0.35">
      <c r="A150" s="34">
        <v>4</v>
      </c>
      <c r="B150" s="34">
        <v>199.99</v>
      </c>
      <c r="C150" s="34">
        <f t="shared" si="8"/>
        <v>149.99</v>
      </c>
      <c r="D150" s="34">
        <f t="shared" si="9"/>
        <v>599.96</v>
      </c>
      <c r="E150" s="34">
        <v>799.96</v>
      </c>
      <c r="F150" s="36">
        <v>65</v>
      </c>
      <c r="G150" s="36">
        <f t="shared" si="10"/>
        <v>200</v>
      </c>
      <c r="I150" s="34">
        <v>199.99</v>
      </c>
      <c r="J150" s="37">
        <v>65</v>
      </c>
      <c r="K150" s="38">
        <f t="shared" si="11"/>
        <v>28.634075865126977</v>
      </c>
    </row>
    <row r="151" spans="1:11" ht="15" thickBot="1" x14ac:dyDescent="0.35">
      <c r="A151" s="34">
        <v>1</v>
      </c>
      <c r="B151" s="34">
        <v>59.99</v>
      </c>
      <c r="C151" s="34">
        <f t="shared" si="8"/>
        <v>29.990000000000002</v>
      </c>
      <c r="D151" s="34">
        <f t="shared" si="9"/>
        <v>29.990000000000002</v>
      </c>
      <c r="E151" s="34">
        <v>59.99</v>
      </c>
      <c r="F151" s="36">
        <v>30</v>
      </c>
      <c r="G151" s="36">
        <f t="shared" si="10"/>
        <v>30</v>
      </c>
      <c r="I151" s="34">
        <v>59.99</v>
      </c>
      <c r="J151" s="37">
        <v>30</v>
      </c>
      <c r="K151" s="38">
        <f t="shared" si="11"/>
        <v>18.106138088459495</v>
      </c>
    </row>
    <row r="152" spans="1:11" ht="15" thickBot="1" x14ac:dyDescent="0.35">
      <c r="A152" s="34">
        <v>3</v>
      </c>
      <c r="B152" s="34">
        <v>699.99</v>
      </c>
      <c r="C152" s="34">
        <f t="shared" si="8"/>
        <v>499.99</v>
      </c>
      <c r="D152" s="34">
        <f t="shared" si="9"/>
        <v>1499.97</v>
      </c>
      <c r="E152" s="34">
        <v>2099.9699999999998</v>
      </c>
      <c r="F152" s="36">
        <v>200</v>
      </c>
      <c r="G152" s="36">
        <f t="shared" si="10"/>
        <v>599.99999999999977</v>
      </c>
      <c r="I152" s="34">
        <v>699.99</v>
      </c>
      <c r="J152" s="37">
        <v>200</v>
      </c>
      <c r="K152" s="38">
        <f t="shared" si="11"/>
        <v>69.24183586084439</v>
      </c>
    </row>
    <row r="153" spans="1:11" ht="15" thickBot="1" x14ac:dyDescent="0.35">
      <c r="A153" s="34">
        <v>5</v>
      </c>
      <c r="B153" s="34">
        <v>249.99</v>
      </c>
      <c r="C153" s="34">
        <f t="shared" si="8"/>
        <v>149.99</v>
      </c>
      <c r="D153" s="34">
        <f t="shared" si="9"/>
        <v>749.95</v>
      </c>
      <c r="E153" s="34">
        <v>1249.95</v>
      </c>
      <c r="F153" s="36">
        <v>80</v>
      </c>
      <c r="G153" s="36">
        <f t="shared" si="10"/>
        <v>500</v>
      </c>
      <c r="I153" s="34">
        <v>249.99</v>
      </c>
      <c r="J153" s="37">
        <v>80</v>
      </c>
      <c r="K153" s="38">
        <f t="shared" si="11"/>
        <v>33.146049197984468</v>
      </c>
    </row>
    <row r="154" spans="1:11" ht="15" thickBot="1" x14ac:dyDescent="0.35">
      <c r="A154" s="34">
        <v>2</v>
      </c>
      <c r="B154" s="34">
        <v>149.99</v>
      </c>
      <c r="C154" s="34">
        <f t="shared" si="8"/>
        <v>99.990000000000009</v>
      </c>
      <c r="D154" s="34">
        <f t="shared" si="9"/>
        <v>199.98000000000002</v>
      </c>
      <c r="E154" s="34">
        <v>299.98</v>
      </c>
      <c r="F154" s="36">
        <v>55</v>
      </c>
      <c r="G154" s="36">
        <f t="shared" si="10"/>
        <v>100</v>
      </c>
      <c r="I154" s="34">
        <v>149.99</v>
      </c>
      <c r="J154" s="37">
        <v>55</v>
      </c>
      <c r="K154" s="38">
        <f t="shared" si="11"/>
        <v>25.626093643221981</v>
      </c>
    </row>
    <row r="155" spans="1:11" ht="15" thickBot="1" x14ac:dyDescent="0.35">
      <c r="A155" s="34">
        <v>3</v>
      </c>
      <c r="B155" s="34">
        <v>299.99</v>
      </c>
      <c r="C155" s="34">
        <f t="shared" si="8"/>
        <v>199.99</v>
      </c>
      <c r="D155" s="34">
        <f t="shared" si="9"/>
        <v>599.97</v>
      </c>
      <c r="E155" s="34">
        <v>899.97</v>
      </c>
      <c r="F155" s="36">
        <v>100</v>
      </c>
      <c r="G155" s="36">
        <f t="shared" si="10"/>
        <v>300</v>
      </c>
      <c r="I155" s="34">
        <v>299.99</v>
      </c>
      <c r="J155" s="37">
        <v>100</v>
      </c>
      <c r="K155" s="38">
        <f t="shared" si="11"/>
        <v>39.162013641794459</v>
      </c>
    </row>
    <row r="156" spans="1:11" ht="15" thickBot="1" x14ac:dyDescent="0.35">
      <c r="A156" s="34">
        <v>5</v>
      </c>
      <c r="B156" s="34">
        <v>249.99</v>
      </c>
      <c r="C156" s="34">
        <f t="shared" si="8"/>
        <v>149.99</v>
      </c>
      <c r="D156" s="34">
        <f t="shared" si="9"/>
        <v>749.95</v>
      </c>
      <c r="E156" s="34">
        <v>1249.95</v>
      </c>
      <c r="F156" s="36">
        <v>80</v>
      </c>
      <c r="G156" s="36">
        <f t="shared" si="10"/>
        <v>500</v>
      </c>
      <c r="I156" s="34">
        <v>249.99</v>
      </c>
      <c r="J156" s="37">
        <v>80</v>
      </c>
      <c r="K156" s="38">
        <f t="shared" si="11"/>
        <v>33.146049197984468</v>
      </c>
    </row>
    <row r="157" spans="1:11" ht="15" thickBot="1" x14ac:dyDescent="0.35">
      <c r="A157" s="34">
        <v>2</v>
      </c>
      <c r="B157" s="34">
        <v>149.99</v>
      </c>
      <c r="C157" s="34">
        <f t="shared" si="8"/>
        <v>99.990000000000009</v>
      </c>
      <c r="D157" s="34">
        <f t="shared" si="9"/>
        <v>199.98000000000002</v>
      </c>
      <c r="E157" s="34">
        <v>299.98</v>
      </c>
      <c r="F157" s="36">
        <v>55</v>
      </c>
      <c r="G157" s="36">
        <f t="shared" si="10"/>
        <v>100</v>
      </c>
      <c r="I157" s="34">
        <v>149.99</v>
      </c>
      <c r="J157" s="37">
        <v>55</v>
      </c>
      <c r="K157" s="38">
        <f t="shared" si="11"/>
        <v>25.626093643221981</v>
      </c>
    </row>
    <row r="158" spans="1:11" ht="15" thickBot="1" x14ac:dyDescent="0.35">
      <c r="A158" s="34">
        <v>5</v>
      </c>
      <c r="B158" s="34">
        <v>699.99</v>
      </c>
      <c r="C158" s="34">
        <f t="shared" si="8"/>
        <v>499.99</v>
      </c>
      <c r="D158" s="34">
        <f t="shared" si="9"/>
        <v>2499.9499999999998</v>
      </c>
      <c r="E158" s="34">
        <v>3499.95</v>
      </c>
      <c r="F158" s="36">
        <v>200</v>
      </c>
      <c r="G158" s="36">
        <f t="shared" si="10"/>
        <v>1000</v>
      </c>
      <c r="I158" s="34">
        <v>699.99</v>
      </c>
      <c r="J158" s="37">
        <v>200</v>
      </c>
      <c r="K158" s="38">
        <f t="shared" si="11"/>
        <v>69.24183586084439</v>
      </c>
    </row>
    <row r="159" spans="1:11" ht="15" thickBot="1" x14ac:dyDescent="0.35">
      <c r="A159" s="34">
        <v>4</v>
      </c>
      <c r="B159" s="34">
        <v>249.99</v>
      </c>
      <c r="C159" s="34">
        <f t="shared" si="8"/>
        <v>149.99</v>
      </c>
      <c r="D159" s="34">
        <f t="shared" si="9"/>
        <v>599.96</v>
      </c>
      <c r="E159" s="34">
        <v>999.96</v>
      </c>
      <c r="F159" s="36">
        <v>80</v>
      </c>
      <c r="G159" s="36">
        <f t="shared" si="10"/>
        <v>400</v>
      </c>
      <c r="I159" s="34">
        <v>249.99</v>
      </c>
      <c r="J159" s="37">
        <v>80</v>
      </c>
      <c r="K159" s="38">
        <f t="shared" si="11"/>
        <v>33.146049197984468</v>
      </c>
    </row>
    <row r="160" spans="1:11" ht="15" thickBot="1" x14ac:dyDescent="0.35">
      <c r="A160" s="34">
        <v>4</v>
      </c>
      <c r="B160" s="34">
        <v>699.99</v>
      </c>
      <c r="C160" s="34">
        <f t="shared" si="8"/>
        <v>499.99</v>
      </c>
      <c r="D160" s="34">
        <f t="shared" si="9"/>
        <v>1999.96</v>
      </c>
      <c r="E160" s="34">
        <v>2799.96</v>
      </c>
      <c r="F160" s="36">
        <v>200</v>
      </c>
      <c r="G160" s="36">
        <f t="shared" si="10"/>
        <v>800</v>
      </c>
      <c r="I160" s="34">
        <v>699.99</v>
      </c>
      <c r="J160" s="37">
        <v>200</v>
      </c>
      <c r="K160" s="38">
        <f t="shared" si="11"/>
        <v>69.24183586084439</v>
      </c>
    </row>
    <row r="161" spans="1:11" ht="15" thickBot="1" x14ac:dyDescent="0.35">
      <c r="A161" s="34">
        <v>2</v>
      </c>
      <c r="B161" s="34">
        <v>249.99</v>
      </c>
      <c r="C161" s="34">
        <f t="shared" si="8"/>
        <v>149.99</v>
      </c>
      <c r="D161" s="34">
        <f t="shared" si="9"/>
        <v>299.98</v>
      </c>
      <c r="E161" s="34">
        <v>499.98</v>
      </c>
      <c r="F161" s="36">
        <v>80</v>
      </c>
      <c r="G161" s="36">
        <f t="shared" si="10"/>
        <v>200</v>
      </c>
      <c r="I161" s="34">
        <v>249.99</v>
      </c>
      <c r="J161" s="37">
        <v>80</v>
      </c>
      <c r="K161" s="38">
        <f t="shared" si="11"/>
        <v>33.146049197984468</v>
      </c>
    </row>
    <row r="162" spans="1:11" ht="15" thickBot="1" x14ac:dyDescent="0.35">
      <c r="A162" s="34">
        <v>3</v>
      </c>
      <c r="B162" s="34">
        <v>59.99</v>
      </c>
      <c r="C162" s="34">
        <f t="shared" si="8"/>
        <v>29.990000000000002</v>
      </c>
      <c r="D162" s="34">
        <f t="shared" si="9"/>
        <v>89.97</v>
      </c>
      <c r="E162" s="34">
        <v>179.97</v>
      </c>
      <c r="F162" s="36">
        <v>30</v>
      </c>
      <c r="G162" s="36">
        <f t="shared" si="10"/>
        <v>90</v>
      </c>
      <c r="I162" s="34">
        <v>59.99</v>
      </c>
      <c r="J162" s="37">
        <v>30</v>
      </c>
      <c r="K162" s="38">
        <f t="shared" si="11"/>
        <v>18.106138088459495</v>
      </c>
    </row>
    <row r="163" spans="1:11" ht="15" thickBot="1" x14ac:dyDescent="0.35">
      <c r="A163" s="34">
        <v>4</v>
      </c>
      <c r="B163" s="34">
        <v>79.989999999999995</v>
      </c>
      <c r="C163" s="34">
        <f t="shared" si="8"/>
        <v>49.989999999999995</v>
      </c>
      <c r="D163" s="34">
        <f t="shared" si="9"/>
        <v>199.95999999999998</v>
      </c>
      <c r="E163" s="34">
        <v>319.95999999999998</v>
      </c>
      <c r="F163" s="36">
        <v>35</v>
      </c>
      <c r="G163" s="36">
        <f t="shared" si="10"/>
        <v>120</v>
      </c>
      <c r="I163" s="34">
        <v>79.989999999999995</v>
      </c>
      <c r="J163" s="37">
        <v>35</v>
      </c>
      <c r="K163" s="38">
        <f t="shared" si="11"/>
        <v>19.610129199411993</v>
      </c>
    </row>
    <row r="164" spans="1:11" ht="15" thickBot="1" x14ac:dyDescent="0.35">
      <c r="A164" s="34">
        <v>3</v>
      </c>
      <c r="B164" s="34">
        <v>79.989999999999995</v>
      </c>
      <c r="C164" s="34">
        <f t="shared" si="8"/>
        <v>49.989999999999995</v>
      </c>
      <c r="D164" s="34">
        <f t="shared" si="9"/>
        <v>149.96999999999997</v>
      </c>
      <c r="E164" s="34">
        <v>239.97</v>
      </c>
      <c r="F164" s="36">
        <v>35</v>
      </c>
      <c r="G164" s="36">
        <f t="shared" si="10"/>
        <v>90.000000000000028</v>
      </c>
      <c r="I164" s="34">
        <v>79.989999999999995</v>
      </c>
      <c r="J164" s="37">
        <v>35</v>
      </c>
      <c r="K164" s="38">
        <f t="shared" si="11"/>
        <v>19.610129199411993</v>
      </c>
    </row>
    <row r="165" spans="1:11" ht="15" thickBot="1" x14ac:dyDescent="0.35">
      <c r="A165" s="34">
        <v>2</v>
      </c>
      <c r="B165" s="34">
        <v>899.99</v>
      </c>
      <c r="C165" s="34">
        <f t="shared" si="8"/>
        <v>699.99</v>
      </c>
      <c r="D165" s="34">
        <f t="shared" si="9"/>
        <v>1399.98</v>
      </c>
      <c r="E165" s="34">
        <v>1799.98</v>
      </c>
      <c r="F165" s="36">
        <v>300</v>
      </c>
      <c r="G165" s="36">
        <f t="shared" si="10"/>
        <v>400</v>
      </c>
      <c r="I165" s="34">
        <v>899.99</v>
      </c>
      <c r="J165" s="37">
        <v>300</v>
      </c>
      <c r="K165" s="38">
        <f t="shared" si="11"/>
        <v>99.321658079894334</v>
      </c>
    </row>
    <row r="166" spans="1:11" ht="15" thickBot="1" x14ac:dyDescent="0.35">
      <c r="A166" s="34">
        <v>1</v>
      </c>
      <c r="B166" s="34">
        <v>149.99</v>
      </c>
      <c r="C166" s="34">
        <f t="shared" si="8"/>
        <v>99.990000000000009</v>
      </c>
      <c r="D166" s="34">
        <f t="shared" si="9"/>
        <v>99.990000000000009</v>
      </c>
      <c r="E166" s="34">
        <v>149.99</v>
      </c>
      <c r="F166" s="36">
        <v>55</v>
      </c>
      <c r="G166" s="36">
        <f t="shared" si="10"/>
        <v>50</v>
      </c>
      <c r="I166" s="34">
        <v>149.99</v>
      </c>
      <c r="J166" s="37">
        <v>55</v>
      </c>
      <c r="K166" s="38">
        <f t="shared" si="11"/>
        <v>25.626093643221981</v>
      </c>
    </row>
    <row r="167" spans="1:11" ht="15" thickBot="1" x14ac:dyDescent="0.35">
      <c r="A167" s="34">
        <v>2</v>
      </c>
      <c r="B167" s="34">
        <v>299.99</v>
      </c>
      <c r="C167" s="34">
        <f t="shared" si="8"/>
        <v>199.99</v>
      </c>
      <c r="D167" s="34">
        <f t="shared" si="9"/>
        <v>399.98</v>
      </c>
      <c r="E167" s="34">
        <v>599.98</v>
      </c>
      <c r="F167" s="36">
        <v>100</v>
      </c>
      <c r="G167" s="36">
        <f t="shared" si="10"/>
        <v>200</v>
      </c>
      <c r="I167" s="34">
        <v>299.99</v>
      </c>
      <c r="J167" s="37">
        <v>100</v>
      </c>
      <c r="K167" s="38">
        <f t="shared" si="11"/>
        <v>39.162013641794459</v>
      </c>
    </row>
    <row r="168" spans="1:11" ht="15" thickBot="1" x14ac:dyDescent="0.35">
      <c r="A168" s="34">
        <v>2</v>
      </c>
      <c r="B168" s="34">
        <v>59.99</v>
      </c>
      <c r="C168" s="34">
        <f t="shared" si="8"/>
        <v>29.990000000000002</v>
      </c>
      <c r="D168" s="34">
        <f t="shared" si="9"/>
        <v>59.980000000000004</v>
      </c>
      <c r="E168" s="34">
        <v>119.98</v>
      </c>
      <c r="F168" s="36">
        <v>30</v>
      </c>
      <c r="G168" s="36">
        <f t="shared" si="10"/>
        <v>60</v>
      </c>
      <c r="I168" s="34">
        <v>59.99</v>
      </c>
      <c r="J168" s="37">
        <v>30</v>
      </c>
      <c r="K168" s="38">
        <f t="shared" si="11"/>
        <v>18.106138088459495</v>
      </c>
    </row>
    <row r="169" spans="1:11" ht="15" thickBot="1" x14ac:dyDescent="0.35">
      <c r="A169" s="34">
        <v>1</v>
      </c>
      <c r="B169" s="34">
        <v>89.99</v>
      </c>
      <c r="C169" s="34">
        <f t="shared" si="8"/>
        <v>59.989999999999995</v>
      </c>
      <c r="D169" s="34">
        <f t="shared" si="9"/>
        <v>59.989999999999995</v>
      </c>
      <c r="E169" s="34">
        <v>89.99</v>
      </c>
      <c r="F169" s="36">
        <v>40</v>
      </c>
      <c r="G169" s="36">
        <f t="shared" si="10"/>
        <v>30</v>
      </c>
      <c r="I169" s="34">
        <v>89.99</v>
      </c>
      <c r="J169" s="37">
        <v>40</v>
      </c>
      <c r="K169" s="38">
        <f t="shared" si="11"/>
        <v>21.114120310364491</v>
      </c>
    </row>
    <row r="170" spans="1:11" ht="15" thickBot="1" x14ac:dyDescent="0.35">
      <c r="A170" s="34">
        <v>5</v>
      </c>
      <c r="B170" s="34">
        <v>899.99</v>
      </c>
      <c r="C170" s="34">
        <f t="shared" si="8"/>
        <v>699.99</v>
      </c>
      <c r="D170" s="34">
        <f t="shared" si="9"/>
        <v>3499.95</v>
      </c>
      <c r="E170" s="34">
        <v>4499.95</v>
      </c>
      <c r="F170" s="36">
        <v>300</v>
      </c>
      <c r="G170" s="36">
        <f t="shared" si="10"/>
        <v>1000</v>
      </c>
      <c r="I170" s="34">
        <v>899.99</v>
      </c>
      <c r="J170" s="37">
        <v>300</v>
      </c>
      <c r="K170" s="38">
        <f t="shared" si="11"/>
        <v>99.321658079894334</v>
      </c>
    </row>
    <row r="171" spans="1:11" ht="15" thickBot="1" x14ac:dyDescent="0.35">
      <c r="A171" s="34">
        <v>2</v>
      </c>
      <c r="B171" s="34">
        <v>149.99</v>
      </c>
      <c r="C171" s="34">
        <f t="shared" si="8"/>
        <v>99.990000000000009</v>
      </c>
      <c r="D171" s="34">
        <f t="shared" si="9"/>
        <v>199.98000000000002</v>
      </c>
      <c r="E171" s="34">
        <v>299.98</v>
      </c>
      <c r="F171" s="36">
        <v>55</v>
      </c>
      <c r="G171" s="36">
        <f t="shared" si="10"/>
        <v>100</v>
      </c>
      <c r="I171" s="34">
        <v>149.99</v>
      </c>
      <c r="J171" s="37">
        <v>55</v>
      </c>
      <c r="K171" s="38">
        <f t="shared" si="11"/>
        <v>25.626093643221981</v>
      </c>
    </row>
    <row r="172" spans="1:11" ht="15" thickBot="1" x14ac:dyDescent="0.35">
      <c r="A172" s="34">
        <v>2</v>
      </c>
      <c r="B172" s="34">
        <v>149.99</v>
      </c>
      <c r="C172" s="34">
        <f t="shared" si="8"/>
        <v>99.990000000000009</v>
      </c>
      <c r="D172" s="34">
        <f t="shared" si="9"/>
        <v>199.98000000000002</v>
      </c>
      <c r="E172" s="34">
        <v>299.98</v>
      </c>
      <c r="F172" s="36">
        <v>55</v>
      </c>
      <c r="G172" s="36">
        <f t="shared" si="10"/>
        <v>100</v>
      </c>
      <c r="I172" s="34">
        <v>149.99</v>
      </c>
      <c r="J172" s="37">
        <v>55</v>
      </c>
      <c r="K172" s="38">
        <f t="shared" si="11"/>
        <v>25.626093643221981</v>
      </c>
    </row>
    <row r="173" spans="1:11" ht="15" thickBot="1" x14ac:dyDescent="0.35">
      <c r="A173" s="34">
        <v>3</v>
      </c>
      <c r="B173" s="34">
        <v>149.99</v>
      </c>
      <c r="C173" s="34">
        <f t="shared" si="8"/>
        <v>99.990000000000009</v>
      </c>
      <c r="D173" s="34">
        <f t="shared" si="9"/>
        <v>299.97000000000003</v>
      </c>
      <c r="E173" s="34">
        <v>449.97</v>
      </c>
      <c r="F173" s="36">
        <v>55</v>
      </c>
      <c r="G173" s="36">
        <f t="shared" si="10"/>
        <v>150</v>
      </c>
      <c r="I173" s="34">
        <v>149.99</v>
      </c>
      <c r="J173" s="37">
        <v>55</v>
      </c>
      <c r="K173" s="38">
        <f t="shared" si="11"/>
        <v>25.626093643221981</v>
      </c>
    </row>
    <row r="174" spans="1:11" ht="15" thickBot="1" x14ac:dyDescent="0.35">
      <c r="A174" s="34">
        <v>2</v>
      </c>
      <c r="B174" s="34">
        <v>299.99</v>
      </c>
      <c r="C174" s="34">
        <f t="shared" si="8"/>
        <v>199.99</v>
      </c>
      <c r="D174" s="34">
        <f t="shared" si="9"/>
        <v>399.98</v>
      </c>
      <c r="E174" s="34">
        <v>599.98</v>
      </c>
      <c r="F174" s="36">
        <v>100</v>
      </c>
      <c r="G174" s="36">
        <f t="shared" si="10"/>
        <v>200</v>
      </c>
      <c r="I174" s="34">
        <v>299.99</v>
      </c>
      <c r="J174" s="37">
        <v>100</v>
      </c>
      <c r="K174" s="38">
        <f t="shared" si="11"/>
        <v>39.162013641794459</v>
      </c>
    </row>
    <row r="175" spans="1:11" ht="15" thickBot="1" x14ac:dyDescent="0.35">
      <c r="A175" s="34">
        <v>2</v>
      </c>
      <c r="B175" s="34">
        <v>299.99</v>
      </c>
      <c r="C175" s="34">
        <f t="shared" si="8"/>
        <v>199.99</v>
      </c>
      <c r="D175" s="34">
        <f t="shared" si="9"/>
        <v>399.98</v>
      </c>
      <c r="E175" s="34">
        <v>599.98</v>
      </c>
      <c r="F175" s="36">
        <v>100</v>
      </c>
      <c r="G175" s="36">
        <f t="shared" si="10"/>
        <v>200</v>
      </c>
      <c r="I175" s="34">
        <v>299.99</v>
      </c>
      <c r="J175" s="37">
        <v>100</v>
      </c>
      <c r="K175" s="38">
        <f t="shared" si="11"/>
        <v>39.162013641794459</v>
      </c>
    </row>
    <row r="176" spans="1:11" ht="15" thickBot="1" x14ac:dyDescent="0.35">
      <c r="A176" s="34">
        <v>4</v>
      </c>
      <c r="B176" s="34">
        <v>199.99</v>
      </c>
      <c r="C176" s="34">
        <f t="shared" si="8"/>
        <v>149.99</v>
      </c>
      <c r="D176" s="34">
        <f t="shared" si="9"/>
        <v>599.96</v>
      </c>
      <c r="E176" s="34">
        <v>799.96</v>
      </c>
      <c r="F176" s="36">
        <v>65</v>
      </c>
      <c r="G176" s="36">
        <f t="shared" si="10"/>
        <v>200</v>
      </c>
      <c r="I176" s="34">
        <v>199.99</v>
      </c>
      <c r="J176" s="37">
        <v>65</v>
      </c>
      <c r="K176" s="38">
        <f t="shared" si="11"/>
        <v>28.634075865126977</v>
      </c>
    </row>
    <row r="177" spans="1:11" ht="15" thickBot="1" x14ac:dyDescent="0.35">
      <c r="A177" s="34">
        <v>1</v>
      </c>
      <c r="B177" s="34">
        <v>89.99</v>
      </c>
      <c r="C177" s="34">
        <f t="shared" si="8"/>
        <v>59.989999999999995</v>
      </c>
      <c r="D177" s="34">
        <f t="shared" si="9"/>
        <v>59.989999999999995</v>
      </c>
      <c r="E177" s="34">
        <v>89.99</v>
      </c>
      <c r="F177" s="36">
        <v>40</v>
      </c>
      <c r="G177" s="36">
        <f t="shared" si="10"/>
        <v>30</v>
      </c>
      <c r="I177" s="34">
        <v>89.99</v>
      </c>
      <c r="J177" s="37">
        <v>40</v>
      </c>
      <c r="K177" s="38">
        <f t="shared" si="11"/>
        <v>21.114120310364491</v>
      </c>
    </row>
    <row r="178" spans="1:11" ht="15" thickBot="1" x14ac:dyDescent="0.35">
      <c r="A178" s="34">
        <v>5</v>
      </c>
      <c r="B178" s="34">
        <v>149.99</v>
      </c>
      <c r="C178" s="34">
        <f t="shared" si="8"/>
        <v>99.990000000000009</v>
      </c>
      <c r="D178" s="34">
        <f t="shared" si="9"/>
        <v>499.95000000000005</v>
      </c>
      <c r="E178" s="34">
        <v>749.95</v>
      </c>
      <c r="F178" s="36">
        <v>55</v>
      </c>
      <c r="G178" s="36">
        <f t="shared" si="10"/>
        <v>250</v>
      </c>
      <c r="I178" s="34">
        <v>149.99</v>
      </c>
      <c r="J178" s="37">
        <v>55</v>
      </c>
      <c r="K178" s="38">
        <f t="shared" si="11"/>
        <v>25.626093643221981</v>
      </c>
    </row>
    <row r="179" spans="1:11" ht="15" thickBot="1" x14ac:dyDescent="0.35">
      <c r="A179" s="34">
        <v>1</v>
      </c>
      <c r="B179" s="34">
        <v>899.99</v>
      </c>
      <c r="C179" s="34">
        <f t="shared" si="8"/>
        <v>699.99</v>
      </c>
      <c r="D179" s="34">
        <f t="shared" si="9"/>
        <v>699.99</v>
      </c>
      <c r="E179" s="34">
        <v>899.99</v>
      </c>
      <c r="F179" s="36">
        <v>300</v>
      </c>
      <c r="G179" s="36">
        <f t="shared" si="10"/>
        <v>200</v>
      </c>
      <c r="I179" s="34">
        <v>899.99</v>
      </c>
      <c r="J179" s="37">
        <v>300</v>
      </c>
      <c r="K179" s="38">
        <f t="shared" si="11"/>
        <v>99.321658079894334</v>
      </c>
    </row>
    <row r="180" spans="1:11" ht="15" thickBot="1" x14ac:dyDescent="0.35">
      <c r="A180" s="34">
        <v>2</v>
      </c>
      <c r="B180" s="34">
        <v>89.99</v>
      </c>
      <c r="C180" s="34">
        <f t="shared" si="8"/>
        <v>59.989999999999995</v>
      </c>
      <c r="D180" s="34">
        <f t="shared" si="9"/>
        <v>119.97999999999999</v>
      </c>
      <c r="E180" s="34">
        <v>179.98</v>
      </c>
      <c r="F180" s="36">
        <v>40</v>
      </c>
      <c r="G180" s="36">
        <f t="shared" si="10"/>
        <v>60</v>
      </c>
      <c r="I180" s="34">
        <v>89.99</v>
      </c>
      <c r="J180" s="37">
        <v>40</v>
      </c>
      <c r="K180" s="38">
        <f t="shared" si="11"/>
        <v>21.114120310364491</v>
      </c>
    </row>
    <row r="181" spans="1:11" ht="15" thickBot="1" x14ac:dyDescent="0.35">
      <c r="A181" s="34">
        <v>1</v>
      </c>
      <c r="B181" s="34">
        <v>899.99</v>
      </c>
      <c r="C181" s="34">
        <f t="shared" si="8"/>
        <v>699.99</v>
      </c>
      <c r="D181" s="34">
        <f t="shared" si="9"/>
        <v>699.99</v>
      </c>
      <c r="E181" s="34">
        <v>899.99</v>
      </c>
      <c r="F181" s="36">
        <v>300</v>
      </c>
      <c r="G181" s="36">
        <f t="shared" si="10"/>
        <v>200</v>
      </c>
      <c r="I181" s="34">
        <v>899.99</v>
      </c>
      <c r="J181" s="37">
        <v>300</v>
      </c>
      <c r="K181" s="38">
        <f t="shared" si="11"/>
        <v>99.321658079894334</v>
      </c>
    </row>
    <row r="182" spans="1:11" ht="15" thickBot="1" x14ac:dyDescent="0.35">
      <c r="A182" s="34">
        <v>5</v>
      </c>
      <c r="B182" s="34">
        <v>149.99</v>
      </c>
      <c r="C182" s="34">
        <f t="shared" si="8"/>
        <v>99.990000000000009</v>
      </c>
      <c r="D182" s="34">
        <f t="shared" si="9"/>
        <v>499.95000000000005</v>
      </c>
      <c r="E182" s="34">
        <v>749.95</v>
      </c>
      <c r="F182" s="36">
        <v>55</v>
      </c>
      <c r="G182" s="36">
        <f t="shared" si="10"/>
        <v>250</v>
      </c>
      <c r="I182" s="34">
        <v>149.99</v>
      </c>
      <c r="J182" s="37">
        <v>55</v>
      </c>
      <c r="K182" s="38">
        <f t="shared" si="11"/>
        <v>25.626093643221981</v>
      </c>
    </row>
    <row r="183" spans="1:11" ht="15" thickBot="1" x14ac:dyDescent="0.35">
      <c r="A183" s="34">
        <v>3</v>
      </c>
      <c r="B183" s="34">
        <v>299.99</v>
      </c>
      <c r="C183" s="34">
        <f t="shared" si="8"/>
        <v>199.99</v>
      </c>
      <c r="D183" s="34">
        <f t="shared" si="9"/>
        <v>599.97</v>
      </c>
      <c r="E183" s="34">
        <v>899.97</v>
      </c>
      <c r="F183" s="36">
        <v>100</v>
      </c>
      <c r="G183" s="36">
        <f t="shared" si="10"/>
        <v>300</v>
      </c>
      <c r="I183" s="34">
        <v>299.99</v>
      </c>
      <c r="J183" s="37">
        <v>100</v>
      </c>
      <c r="K183" s="38">
        <f t="shared" si="11"/>
        <v>39.162013641794459</v>
      </c>
    </row>
    <row r="184" spans="1:11" ht="15" thickBot="1" x14ac:dyDescent="0.35">
      <c r="A184" s="34">
        <v>3</v>
      </c>
      <c r="B184" s="34">
        <v>699.99</v>
      </c>
      <c r="C184" s="34">
        <f t="shared" si="8"/>
        <v>499.99</v>
      </c>
      <c r="D184" s="34">
        <f t="shared" si="9"/>
        <v>1499.97</v>
      </c>
      <c r="E184" s="34">
        <v>2099.9699999999998</v>
      </c>
      <c r="F184" s="36">
        <v>200</v>
      </c>
      <c r="G184" s="36">
        <f t="shared" si="10"/>
        <v>599.99999999999977</v>
      </c>
      <c r="I184" s="34">
        <v>699.99</v>
      </c>
      <c r="J184" s="37">
        <v>200</v>
      </c>
      <c r="K184" s="38">
        <f t="shared" si="11"/>
        <v>69.24183586084439</v>
      </c>
    </row>
    <row r="185" spans="1:11" ht="15" thickBot="1" x14ac:dyDescent="0.35">
      <c r="A185" s="34">
        <v>5</v>
      </c>
      <c r="B185" s="34">
        <v>199.99</v>
      </c>
      <c r="C185" s="34">
        <f t="shared" si="8"/>
        <v>149.99</v>
      </c>
      <c r="D185" s="34">
        <f t="shared" si="9"/>
        <v>749.95</v>
      </c>
      <c r="E185" s="34">
        <v>999.95</v>
      </c>
      <c r="F185" s="36">
        <v>65</v>
      </c>
      <c r="G185" s="36">
        <f t="shared" si="10"/>
        <v>250</v>
      </c>
      <c r="I185" s="34">
        <v>199.99</v>
      </c>
      <c r="J185" s="37">
        <v>65</v>
      </c>
      <c r="K185" s="38">
        <f t="shared" si="11"/>
        <v>28.634075865126977</v>
      </c>
    </row>
    <row r="186" spans="1:11" ht="15" thickBot="1" x14ac:dyDescent="0.35">
      <c r="A186" s="34">
        <v>5</v>
      </c>
      <c r="B186" s="34">
        <v>249.99</v>
      </c>
      <c r="C186" s="34">
        <f t="shared" si="8"/>
        <v>149.99</v>
      </c>
      <c r="D186" s="34">
        <f t="shared" si="9"/>
        <v>749.95</v>
      </c>
      <c r="E186" s="34">
        <v>1249.95</v>
      </c>
      <c r="F186" s="36">
        <v>80</v>
      </c>
      <c r="G186" s="36">
        <f t="shared" si="10"/>
        <v>500</v>
      </c>
      <c r="I186" s="34">
        <v>249.99</v>
      </c>
      <c r="J186" s="37">
        <v>80</v>
      </c>
      <c r="K186" s="38">
        <f t="shared" si="11"/>
        <v>33.146049197984468</v>
      </c>
    </row>
    <row r="187" spans="1:11" ht="15" thickBot="1" x14ac:dyDescent="0.35">
      <c r="A187" s="34">
        <v>4</v>
      </c>
      <c r="B187" s="34">
        <v>149.99</v>
      </c>
      <c r="C187" s="34">
        <f t="shared" si="8"/>
        <v>99.990000000000009</v>
      </c>
      <c r="D187" s="34">
        <f t="shared" si="9"/>
        <v>399.96000000000004</v>
      </c>
      <c r="E187" s="34">
        <v>599.96</v>
      </c>
      <c r="F187" s="36">
        <v>55</v>
      </c>
      <c r="G187" s="36">
        <f t="shared" si="10"/>
        <v>200</v>
      </c>
      <c r="I187" s="34">
        <v>149.99</v>
      </c>
      <c r="J187" s="37">
        <v>55</v>
      </c>
      <c r="K187" s="38">
        <f t="shared" si="11"/>
        <v>25.626093643221981</v>
      </c>
    </row>
    <row r="188" spans="1:11" ht="15" thickBot="1" x14ac:dyDescent="0.35">
      <c r="A188" s="34">
        <v>3</v>
      </c>
      <c r="B188" s="34">
        <v>699.99</v>
      </c>
      <c r="C188" s="34">
        <f t="shared" si="8"/>
        <v>499.99</v>
      </c>
      <c r="D188" s="34">
        <f t="shared" si="9"/>
        <v>1499.97</v>
      </c>
      <c r="E188" s="34">
        <v>2099.9699999999998</v>
      </c>
      <c r="F188" s="36">
        <v>200</v>
      </c>
      <c r="G188" s="36">
        <f t="shared" si="10"/>
        <v>599.99999999999977</v>
      </c>
      <c r="I188" s="34">
        <v>699.99</v>
      </c>
      <c r="J188" s="37">
        <v>200</v>
      </c>
      <c r="K188" s="38">
        <f t="shared" si="11"/>
        <v>69.24183586084439</v>
      </c>
    </row>
    <row r="189" spans="1:11" ht="15" thickBot="1" x14ac:dyDescent="0.35">
      <c r="A189" s="34">
        <v>1</v>
      </c>
      <c r="B189" s="34">
        <v>79.989999999999995</v>
      </c>
      <c r="C189" s="34">
        <f t="shared" si="8"/>
        <v>49.989999999999995</v>
      </c>
      <c r="D189" s="34">
        <f t="shared" si="9"/>
        <v>49.989999999999995</v>
      </c>
      <c r="E189" s="34">
        <v>79.989999999999995</v>
      </c>
      <c r="F189" s="36">
        <v>35</v>
      </c>
      <c r="G189" s="36">
        <f t="shared" si="10"/>
        <v>30</v>
      </c>
      <c r="I189" s="34">
        <v>79.989999999999995</v>
      </c>
      <c r="J189" s="37">
        <v>35</v>
      </c>
      <c r="K189" s="38">
        <f t="shared" si="11"/>
        <v>19.610129199411993</v>
      </c>
    </row>
    <row r="190" spans="1:11" ht="15" thickBot="1" x14ac:dyDescent="0.35">
      <c r="A190" s="34">
        <v>1</v>
      </c>
      <c r="B190" s="34">
        <v>299.99</v>
      </c>
      <c r="C190" s="34">
        <f t="shared" si="8"/>
        <v>199.99</v>
      </c>
      <c r="D190" s="34">
        <f t="shared" si="9"/>
        <v>199.99</v>
      </c>
      <c r="E190" s="34">
        <v>299.99</v>
      </c>
      <c r="F190" s="36">
        <v>100</v>
      </c>
      <c r="G190" s="36">
        <f t="shared" si="10"/>
        <v>100</v>
      </c>
      <c r="I190" s="34">
        <v>299.99</v>
      </c>
      <c r="J190" s="37">
        <v>100</v>
      </c>
      <c r="K190" s="38">
        <f t="shared" si="11"/>
        <v>39.162013641794459</v>
      </c>
    </row>
    <row r="191" spans="1:11" ht="15" thickBot="1" x14ac:dyDescent="0.35">
      <c r="A191" s="34">
        <v>4</v>
      </c>
      <c r="B191" s="34">
        <v>249.99</v>
      </c>
      <c r="C191" s="34">
        <f t="shared" si="8"/>
        <v>149.99</v>
      </c>
      <c r="D191" s="34">
        <f t="shared" si="9"/>
        <v>599.96</v>
      </c>
      <c r="E191" s="34">
        <v>999.96</v>
      </c>
      <c r="F191" s="36">
        <v>80</v>
      </c>
      <c r="G191" s="36">
        <f t="shared" si="10"/>
        <v>400</v>
      </c>
      <c r="I191" s="34">
        <v>249.99</v>
      </c>
      <c r="J191" s="37">
        <v>80</v>
      </c>
      <c r="K191" s="38">
        <f t="shared" si="11"/>
        <v>33.146049197984468</v>
      </c>
    </row>
    <row r="192" spans="1:11" ht="15" thickBot="1" x14ac:dyDescent="0.35">
      <c r="A192" s="34">
        <v>2</v>
      </c>
      <c r="B192" s="34">
        <v>149.99</v>
      </c>
      <c r="C192" s="34">
        <f t="shared" si="8"/>
        <v>99.990000000000009</v>
      </c>
      <c r="D192" s="34">
        <f t="shared" si="9"/>
        <v>199.98000000000002</v>
      </c>
      <c r="E192" s="34">
        <v>299.98</v>
      </c>
      <c r="F192" s="36">
        <v>55</v>
      </c>
      <c r="G192" s="36">
        <f t="shared" si="10"/>
        <v>100</v>
      </c>
      <c r="I192" s="34">
        <v>149.99</v>
      </c>
      <c r="J192" s="37">
        <v>55</v>
      </c>
      <c r="K192" s="38">
        <f t="shared" si="11"/>
        <v>25.626093643221981</v>
      </c>
    </row>
    <row r="193" spans="1:11" ht="15" thickBot="1" x14ac:dyDescent="0.35">
      <c r="A193" s="34">
        <v>3</v>
      </c>
      <c r="B193" s="34">
        <v>299.99</v>
      </c>
      <c r="C193" s="34">
        <f t="shared" si="8"/>
        <v>199.99</v>
      </c>
      <c r="D193" s="34">
        <f t="shared" si="9"/>
        <v>599.97</v>
      </c>
      <c r="E193" s="34">
        <v>899.97</v>
      </c>
      <c r="F193" s="36">
        <v>100</v>
      </c>
      <c r="G193" s="36">
        <f t="shared" si="10"/>
        <v>300</v>
      </c>
      <c r="I193" s="34">
        <v>299.99</v>
      </c>
      <c r="J193" s="37">
        <v>100</v>
      </c>
      <c r="K193" s="38">
        <f t="shared" si="11"/>
        <v>39.162013641794459</v>
      </c>
    </row>
    <row r="194" spans="1:11" ht="15" thickBot="1" x14ac:dyDescent="0.35">
      <c r="A194" s="34">
        <v>4</v>
      </c>
      <c r="B194" s="34">
        <v>199.99</v>
      </c>
      <c r="C194" s="34">
        <f t="shared" si="8"/>
        <v>149.99</v>
      </c>
      <c r="D194" s="34">
        <f t="shared" si="9"/>
        <v>599.96</v>
      </c>
      <c r="E194" s="34">
        <v>799.96</v>
      </c>
      <c r="F194" s="36">
        <v>65</v>
      </c>
      <c r="G194" s="36">
        <f t="shared" si="10"/>
        <v>200</v>
      </c>
      <c r="I194" s="34">
        <v>199.99</v>
      </c>
      <c r="J194" s="37">
        <v>65</v>
      </c>
      <c r="K194" s="38">
        <f t="shared" si="11"/>
        <v>28.634075865126977</v>
      </c>
    </row>
    <row r="195" spans="1:11" ht="15" thickBot="1" x14ac:dyDescent="0.35">
      <c r="A195" s="34">
        <v>5</v>
      </c>
      <c r="B195" s="34">
        <v>299.99</v>
      </c>
      <c r="C195" s="34">
        <f t="shared" ref="C195:C251" si="12">IF(B195&lt;=100,B195-30,IF(B195&lt;=200,B195-50,IF(B195&lt;=500,B195-100,IF(B195&lt;=1000,B195-200,IF(B195&lt;=2000,B195-500,IF(B195&lt;=3000,B195-800,IF(B195&lt;=4000,B195-1000,IF(B195&lt;=5000,B195-1500,"invalid"))))))))</f>
        <v>199.99</v>
      </c>
      <c r="D195" s="34">
        <f t="shared" ref="D195:D251" si="13">C195*A195</f>
        <v>999.95</v>
      </c>
      <c r="E195" s="34">
        <v>1499.95</v>
      </c>
      <c r="F195" s="36">
        <v>100</v>
      </c>
      <c r="G195" s="36">
        <f t="shared" ref="G195:G251" si="14">E195-D195</f>
        <v>500</v>
      </c>
      <c r="I195" s="34">
        <v>299.99</v>
      </c>
      <c r="J195" s="37">
        <v>100</v>
      </c>
      <c r="K195" s="38">
        <f t="shared" ref="K195:K251" si="15">$O$19*$J195+$O$18</f>
        <v>39.162013641794459</v>
      </c>
    </row>
    <row r="196" spans="1:11" ht="15" thickBot="1" x14ac:dyDescent="0.35">
      <c r="A196" s="34">
        <v>3</v>
      </c>
      <c r="B196" s="34">
        <v>149.99</v>
      </c>
      <c r="C196" s="34">
        <f t="shared" si="12"/>
        <v>99.990000000000009</v>
      </c>
      <c r="D196" s="34">
        <f t="shared" si="13"/>
        <v>299.97000000000003</v>
      </c>
      <c r="E196" s="34">
        <v>449.97</v>
      </c>
      <c r="F196" s="36">
        <v>55</v>
      </c>
      <c r="G196" s="36">
        <f t="shared" si="14"/>
        <v>150</v>
      </c>
      <c r="I196" s="34">
        <v>149.99</v>
      </c>
      <c r="J196" s="37">
        <v>55</v>
      </c>
      <c r="K196" s="38">
        <f t="shared" si="15"/>
        <v>25.626093643221981</v>
      </c>
    </row>
    <row r="197" spans="1:11" ht="15" thickBot="1" x14ac:dyDescent="0.35">
      <c r="A197" s="34">
        <v>5</v>
      </c>
      <c r="B197" s="34">
        <v>59.99</v>
      </c>
      <c r="C197" s="34">
        <f t="shared" si="12"/>
        <v>29.990000000000002</v>
      </c>
      <c r="D197" s="34">
        <f t="shared" si="13"/>
        <v>149.95000000000002</v>
      </c>
      <c r="E197" s="34">
        <v>299.95</v>
      </c>
      <c r="F197" s="36">
        <v>30</v>
      </c>
      <c r="G197" s="36">
        <f t="shared" si="14"/>
        <v>149.99999999999997</v>
      </c>
      <c r="I197" s="34">
        <v>59.99</v>
      </c>
      <c r="J197" s="37">
        <v>30</v>
      </c>
      <c r="K197" s="38">
        <f t="shared" si="15"/>
        <v>18.106138088459495</v>
      </c>
    </row>
    <row r="198" spans="1:11" ht="15" thickBot="1" x14ac:dyDescent="0.35">
      <c r="A198" s="34">
        <v>4</v>
      </c>
      <c r="B198" s="34">
        <v>59.99</v>
      </c>
      <c r="C198" s="34">
        <f t="shared" si="12"/>
        <v>29.990000000000002</v>
      </c>
      <c r="D198" s="34">
        <f t="shared" si="13"/>
        <v>119.96000000000001</v>
      </c>
      <c r="E198" s="34">
        <v>239.96</v>
      </c>
      <c r="F198" s="36">
        <v>30</v>
      </c>
      <c r="G198" s="36">
        <f t="shared" si="14"/>
        <v>120</v>
      </c>
      <c r="I198" s="34">
        <v>59.99</v>
      </c>
      <c r="J198" s="37">
        <v>30</v>
      </c>
      <c r="K198" s="38">
        <f t="shared" si="15"/>
        <v>18.106138088459495</v>
      </c>
    </row>
    <row r="199" spans="1:11" ht="15" thickBot="1" x14ac:dyDescent="0.35">
      <c r="A199" s="34">
        <v>4</v>
      </c>
      <c r="B199" s="34">
        <v>249.99</v>
      </c>
      <c r="C199" s="34">
        <f t="shared" si="12"/>
        <v>149.99</v>
      </c>
      <c r="D199" s="34">
        <f t="shared" si="13"/>
        <v>599.96</v>
      </c>
      <c r="E199" s="34">
        <v>999.96</v>
      </c>
      <c r="F199" s="36">
        <v>80</v>
      </c>
      <c r="G199" s="36">
        <f t="shared" si="14"/>
        <v>400</v>
      </c>
      <c r="I199" s="34">
        <v>249.99</v>
      </c>
      <c r="J199" s="37">
        <v>80</v>
      </c>
      <c r="K199" s="38">
        <f t="shared" si="15"/>
        <v>33.146049197984468</v>
      </c>
    </row>
    <row r="200" spans="1:11" ht="15" thickBot="1" x14ac:dyDescent="0.35">
      <c r="A200" s="34">
        <v>4</v>
      </c>
      <c r="B200" s="34">
        <v>899.99</v>
      </c>
      <c r="C200" s="34">
        <f t="shared" si="12"/>
        <v>699.99</v>
      </c>
      <c r="D200" s="34">
        <f t="shared" si="13"/>
        <v>2799.96</v>
      </c>
      <c r="E200" s="34">
        <v>3599.96</v>
      </c>
      <c r="F200" s="36">
        <v>300</v>
      </c>
      <c r="G200" s="36">
        <f t="shared" si="14"/>
        <v>800</v>
      </c>
      <c r="I200" s="34">
        <v>899.99</v>
      </c>
      <c r="J200" s="37">
        <v>300</v>
      </c>
      <c r="K200" s="38">
        <f t="shared" si="15"/>
        <v>99.321658079894334</v>
      </c>
    </row>
    <row r="201" spans="1:11" ht="15" thickBot="1" x14ac:dyDescent="0.35">
      <c r="A201" s="34">
        <v>3</v>
      </c>
      <c r="B201" s="34">
        <v>299.99</v>
      </c>
      <c r="C201" s="34">
        <f t="shared" si="12"/>
        <v>199.99</v>
      </c>
      <c r="D201" s="34">
        <f t="shared" si="13"/>
        <v>599.97</v>
      </c>
      <c r="E201" s="34">
        <v>899.97</v>
      </c>
      <c r="F201" s="36">
        <v>100</v>
      </c>
      <c r="G201" s="36">
        <f t="shared" si="14"/>
        <v>300</v>
      </c>
      <c r="I201" s="34">
        <v>299.99</v>
      </c>
      <c r="J201" s="37">
        <v>100</v>
      </c>
      <c r="K201" s="38">
        <f t="shared" si="15"/>
        <v>39.162013641794459</v>
      </c>
    </row>
    <row r="202" spans="1:11" ht="15" thickBot="1" x14ac:dyDescent="0.35">
      <c r="A202" s="34">
        <v>2</v>
      </c>
      <c r="B202" s="34">
        <v>699.99</v>
      </c>
      <c r="C202" s="34">
        <f t="shared" si="12"/>
        <v>499.99</v>
      </c>
      <c r="D202" s="34">
        <f t="shared" si="13"/>
        <v>999.98</v>
      </c>
      <c r="E202" s="34">
        <v>1399.98</v>
      </c>
      <c r="F202" s="36">
        <v>200</v>
      </c>
      <c r="G202" s="36">
        <f t="shared" si="14"/>
        <v>400</v>
      </c>
      <c r="I202" s="34">
        <v>699.99</v>
      </c>
      <c r="J202" s="37">
        <v>200</v>
      </c>
      <c r="K202" s="38">
        <f t="shared" si="15"/>
        <v>69.24183586084439</v>
      </c>
    </row>
    <row r="203" spans="1:11" ht="15" thickBot="1" x14ac:dyDescent="0.35">
      <c r="A203" s="34">
        <v>4</v>
      </c>
      <c r="B203" s="34">
        <v>699.99</v>
      </c>
      <c r="C203" s="34">
        <f t="shared" si="12"/>
        <v>499.99</v>
      </c>
      <c r="D203" s="34">
        <f t="shared" si="13"/>
        <v>1999.96</v>
      </c>
      <c r="E203" s="34">
        <v>2799.96</v>
      </c>
      <c r="F203" s="36">
        <v>200</v>
      </c>
      <c r="G203" s="36">
        <f t="shared" si="14"/>
        <v>800</v>
      </c>
      <c r="I203" s="34">
        <v>699.99</v>
      </c>
      <c r="J203" s="37">
        <v>200</v>
      </c>
      <c r="K203" s="38">
        <f t="shared" si="15"/>
        <v>69.24183586084439</v>
      </c>
    </row>
    <row r="204" spans="1:11" ht="15" thickBot="1" x14ac:dyDescent="0.35">
      <c r="A204" s="34">
        <v>2</v>
      </c>
      <c r="B204" s="34">
        <v>89.99</v>
      </c>
      <c r="C204" s="34">
        <f t="shared" si="12"/>
        <v>59.989999999999995</v>
      </c>
      <c r="D204" s="34">
        <f t="shared" si="13"/>
        <v>119.97999999999999</v>
      </c>
      <c r="E204" s="34">
        <v>179.98</v>
      </c>
      <c r="F204" s="36">
        <v>40</v>
      </c>
      <c r="G204" s="36">
        <f t="shared" si="14"/>
        <v>60</v>
      </c>
      <c r="I204" s="34">
        <v>89.99</v>
      </c>
      <c r="J204" s="37">
        <v>40</v>
      </c>
      <c r="K204" s="38">
        <f t="shared" si="15"/>
        <v>21.114120310364491</v>
      </c>
    </row>
    <row r="205" spans="1:11" ht="15" thickBot="1" x14ac:dyDescent="0.35">
      <c r="A205" s="34">
        <v>3</v>
      </c>
      <c r="B205" s="34">
        <v>89.99</v>
      </c>
      <c r="C205" s="34">
        <f t="shared" si="12"/>
        <v>59.989999999999995</v>
      </c>
      <c r="D205" s="34">
        <f t="shared" si="13"/>
        <v>179.96999999999997</v>
      </c>
      <c r="E205" s="34">
        <v>269.97000000000003</v>
      </c>
      <c r="F205" s="36">
        <v>40</v>
      </c>
      <c r="G205" s="36">
        <f t="shared" si="14"/>
        <v>90.000000000000057</v>
      </c>
      <c r="I205" s="34">
        <v>89.99</v>
      </c>
      <c r="J205" s="37">
        <v>40</v>
      </c>
      <c r="K205" s="38">
        <f t="shared" si="15"/>
        <v>21.114120310364491</v>
      </c>
    </row>
    <row r="206" spans="1:11" ht="15" thickBot="1" x14ac:dyDescent="0.35">
      <c r="A206" s="34">
        <v>1</v>
      </c>
      <c r="B206" s="34">
        <v>59.99</v>
      </c>
      <c r="C206" s="34">
        <f t="shared" si="12"/>
        <v>29.990000000000002</v>
      </c>
      <c r="D206" s="34">
        <f t="shared" si="13"/>
        <v>29.990000000000002</v>
      </c>
      <c r="E206" s="34">
        <v>59.99</v>
      </c>
      <c r="F206" s="36">
        <v>30</v>
      </c>
      <c r="G206" s="36">
        <f t="shared" si="14"/>
        <v>30</v>
      </c>
      <c r="I206" s="34">
        <v>59.99</v>
      </c>
      <c r="J206" s="37">
        <v>30</v>
      </c>
      <c r="K206" s="38">
        <f t="shared" si="15"/>
        <v>18.106138088459495</v>
      </c>
    </row>
    <row r="207" spans="1:11" ht="15" thickBot="1" x14ac:dyDescent="0.35">
      <c r="A207" s="34">
        <v>3</v>
      </c>
      <c r="B207" s="34">
        <v>149.99</v>
      </c>
      <c r="C207" s="34">
        <f t="shared" si="12"/>
        <v>99.990000000000009</v>
      </c>
      <c r="D207" s="34">
        <f t="shared" si="13"/>
        <v>299.97000000000003</v>
      </c>
      <c r="E207" s="34">
        <v>449.97</v>
      </c>
      <c r="F207" s="36">
        <v>55</v>
      </c>
      <c r="G207" s="36">
        <f t="shared" si="14"/>
        <v>150</v>
      </c>
      <c r="I207" s="34">
        <v>149.99</v>
      </c>
      <c r="J207" s="37">
        <v>55</v>
      </c>
      <c r="K207" s="38">
        <f t="shared" si="15"/>
        <v>25.626093643221981</v>
      </c>
    </row>
    <row r="208" spans="1:11" ht="15" thickBot="1" x14ac:dyDescent="0.35">
      <c r="A208" s="34">
        <v>5</v>
      </c>
      <c r="B208" s="34">
        <v>299.99</v>
      </c>
      <c r="C208" s="34">
        <f t="shared" si="12"/>
        <v>199.99</v>
      </c>
      <c r="D208" s="34">
        <f t="shared" si="13"/>
        <v>999.95</v>
      </c>
      <c r="E208" s="34">
        <v>1499.95</v>
      </c>
      <c r="F208" s="36">
        <v>100</v>
      </c>
      <c r="G208" s="36">
        <f t="shared" si="14"/>
        <v>500</v>
      </c>
      <c r="I208" s="34">
        <v>299.99</v>
      </c>
      <c r="J208" s="37">
        <v>100</v>
      </c>
      <c r="K208" s="38">
        <f t="shared" si="15"/>
        <v>39.162013641794459</v>
      </c>
    </row>
    <row r="209" spans="1:11" ht="15" thickBot="1" x14ac:dyDescent="0.35">
      <c r="A209" s="34">
        <v>5</v>
      </c>
      <c r="B209" s="34">
        <v>59.99</v>
      </c>
      <c r="C209" s="34">
        <f t="shared" si="12"/>
        <v>29.990000000000002</v>
      </c>
      <c r="D209" s="34">
        <f t="shared" si="13"/>
        <v>149.95000000000002</v>
      </c>
      <c r="E209" s="34">
        <v>299.95</v>
      </c>
      <c r="F209" s="36">
        <v>30</v>
      </c>
      <c r="G209" s="36">
        <f t="shared" si="14"/>
        <v>149.99999999999997</v>
      </c>
      <c r="I209" s="34">
        <v>59.99</v>
      </c>
      <c r="J209" s="37">
        <v>30</v>
      </c>
      <c r="K209" s="38">
        <f t="shared" si="15"/>
        <v>18.106138088459495</v>
      </c>
    </row>
    <row r="210" spans="1:11" ht="15" thickBot="1" x14ac:dyDescent="0.35">
      <c r="A210" s="34">
        <v>3</v>
      </c>
      <c r="B210" s="34">
        <v>79.989999999999995</v>
      </c>
      <c r="C210" s="34">
        <f t="shared" si="12"/>
        <v>49.989999999999995</v>
      </c>
      <c r="D210" s="34">
        <f t="shared" si="13"/>
        <v>149.96999999999997</v>
      </c>
      <c r="E210" s="34">
        <v>239.97</v>
      </c>
      <c r="F210" s="36">
        <v>35</v>
      </c>
      <c r="G210" s="36">
        <f t="shared" si="14"/>
        <v>90.000000000000028</v>
      </c>
      <c r="I210" s="34">
        <v>79.989999999999995</v>
      </c>
      <c r="J210" s="37">
        <v>35</v>
      </c>
      <c r="K210" s="38">
        <f t="shared" si="15"/>
        <v>19.610129199411993</v>
      </c>
    </row>
    <row r="211" spans="1:11" ht="15" thickBot="1" x14ac:dyDescent="0.35">
      <c r="A211" s="34">
        <v>3</v>
      </c>
      <c r="B211" s="34">
        <v>199.99</v>
      </c>
      <c r="C211" s="34">
        <f t="shared" si="12"/>
        <v>149.99</v>
      </c>
      <c r="D211" s="34">
        <f t="shared" si="13"/>
        <v>449.97</v>
      </c>
      <c r="E211" s="34">
        <v>599.97</v>
      </c>
      <c r="F211" s="36">
        <v>65</v>
      </c>
      <c r="G211" s="36">
        <f t="shared" si="14"/>
        <v>150</v>
      </c>
      <c r="I211" s="34">
        <v>199.99</v>
      </c>
      <c r="J211" s="37">
        <v>65</v>
      </c>
      <c r="K211" s="38">
        <f t="shared" si="15"/>
        <v>28.634075865126977</v>
      </c>
    </row>
    <row r="212" spans="1:11" ht="15" thickBot="1" x14ac:dyDescent="0.35">
      <c r="A212" s="34">
        <v>2</v>
      </c>
      <c r="B212" s="34">
        <v>89.99</v>
      </c>
      <c r="C212" s="34">
        <f t="shared" si="12"/>
        <v>59.989999999999995</v>
      </c>
      <c r="D212" s="34">
        <f t="shared" si="13"/>
        <v>119.97999999999999</v>
      </c>
      <c r="E212" s="34">
        <v>179.98</v>
      </c>
      <c r="F212" s="36">
        <v>40</v>
      </c>
      <c r="G212" s="36">
        <f t="shared" si="14"/>
        <v>60</v>
      </c>
      <c r="I212" s="34">
        <v>89.99</v>
      </c>
      <c r="J212" s="37">
        <v>40</v>
      </c>
      <c r="K212" s="38">
        <f t="shared" si="15"/>
        <v>21.114120310364491</v>
      </c>
    </row>
    <row r="213" spans="1:11" ht="15" thickBot="1" x14ac:dyDescent="0.35">
      <c r="A213" s="34">
        <v>2</v>
      </c>
      <c r="B213" s="34">
        <v>149.99</v>
      </c>
      <c r="C213" s="34">
        <f t="shared" si="12"/>
        <v>99.990000000000009</v>
      </c>
      <c r="D213" s="34">
        <f t="shared" si="13"/>
        <v>199.98000000000002</v>
      </c>
      <c r="E213" s="34">
        <v>299.98</v>
      </c>
      <c r="F213" s="36">
        <v>55</v>
      </c>
      <c r="G213" s="36">
        <f t="shared" si="14"/>
        <v>100</v>
      </c>
      <c r="I213" s="34">
        <v>149.99</v>
      </c>
      <c r="J213" s="37">
        <v>55</v>
      </c>
      <c r="K213" s="38">
        <f t="shared" si="15"/>
        <v>25.626093643221981</v>
      </c>
    </row>
    <row r="214" spans="1:11" ht="15" thickBot="1" x14ac:dyDescent="0.35">
      <c r="A214" s="34">
        <v>5</v>
      </c>
      <c r="B214" s="34">
        <v>699.99</v>
      </c>
      <c r="C214" s="34">
        <f t="shared" si="12"/>
        <v>499.99</v>
      </c>
      <c r="D214" s="34">
        <f t="shared" si="13"/>
        <v>2499.9499999999998</v>
      </c>
      <c r="E214" s="34">
        <v>3499.95</v>
      </c>
      <c r="F214" s="36">
        <v>200</v>
      </c>
      <c r="G214" s="36">
        <f t="shared" si="14"/>
        <v>1000</v>
      </c>
      <c r="I214" s="34">
        <v>699.99</v>
      </c>
      <c r="J214" s="37">
        <v>200</v>
      </c>
      <c r="K214" s="38">
        <f t="shared" si="15"/>
        <v>69.24183586084439</v>
      </c>
    </row>
    <row r="215" spans="1:11" ht="15" thickBot="1" x14ac:dyDescent="0.35">
      <c r="A215" s="34">
        <v>3</v>
      </c>
      <c r="B215" s="34">
        <v>149.99</v>
      </c>
      <c r="C215" s="34">
        <f t="shared" si="12"/>
        <v>99.990000000000009</v>
      </c>
      <c r="D215" s="34">
        <f t="shared" si="13"/>
        <v>299.97000000000003</v>
      </c>
      <c r="E215" s="34">
        <v>449.97</v>
      </c>
      <c r="F215" s="36">
        <v>55</v>
      </c>
      <c r="G215" s="36">
        <f t="shared" si="14"/>
        <v>150</v>
      </c>
      <c r="I215" s="34">
        <v>149.99</v>
      </c>
      <c r="J215" s="37">
        <v>55</v>
      </c>
      <c r="K215" s="38">
        <f t="shared" si="15"/>
        <v>25.626093643221981</v>
      </c>
    </row>
    <row r="216" spans="1:11" ht="15" thickBot="1" x14ac:dyDescent="0.35">
      <c r="A216" s="34">
        <v>3</v>
      </c>
      <c r="B216" s="34">
        <v>899.99</v>
      </c>
      <c r="C216" s="34">
        <f t="shared" si="12"/>
        <v>699.99</v>
      </c>
      <c r="D216" s="34">
        <f t="shared" si="13"/>
        <v>2099.9700000000003</v>
      </c>
      <c r="E216" s="34">
        <v>2699.97</v>
      </c>
      <c r="F216" s="36">
        <v>300</v>
      </c>
      <c r="G216" s="36">
        <f t="shared" si="14"/>
        <v>599.99999999999955</v>
      </c>
      <c r="I216" s="34">
        <v>899.99</v>
      </c>
      <c r="J216" s="37">
        <v>300</v>
      </c>
      <c r="K216" s="38">
        <f t="shared" si="15"/>
        <v>99.321658079894334</v>
      </c>
    </row>
    <row r="217" spans="1:11" ht="15" thickBot="1" x14ac:dyDescent="0.35">
      <c r="A217" s="34">
        <v>3</v>
      </c>
      <c r="B217" s="34">
        <v>199.99</v>
      </c>
      <c r="C217" s="34">
        <f t="shared" si="12"/>
        <v>149.99</v>
      </c>
      <c r="D217" s="34">
        <f t="shared" si="13"/>
        <v>449.97</v>
      </c>
      <c r="E217" s="34">
        <v>599.97</v>
      </c>
      <c r="F217" s="36">
        <v>65</v>
      </c>
      <c r="G217" s="36">
        <f t="shared" si="14"/>
        <v>150</v>
      </c>
      <c r="I217" s="34">
        <v>199.99</v>
      </c>
      <c r="J217" s="37">
        <v>65</v>
      </c>
      <c r="K217" s="38">
        <f t="shared" si="15"/>
        <v>28.634075865126977</v>
      </c>
    </row>
    <row r="218" spans="1:11" ht="15" thickBot="1" x14ac:dyDescent="0.35">
      <c r="A218" s="34">
        <v>5</v>
      </c>
      <c r="B218" s="34">
        <v>299.99</v>
      </c>
      <c r="C218" s="34">
        <f t="shared" si="12"/>
        <v>199.99</v>
      </c>
      <c r="D218" s="34">
        <f t="shared" si="13"/>
        <v>999.95</v>
      </c>
      <c r="E218" s="34">
        <v>1499.95</v>
      </c>
      <c r="F218" s="36">
        <v>100</v>
      </c>
      <c r="G218" s="36">
        <f t="shared" si="14"/>
        <v>500</v>
      </c>
      <c r="I218" s="34">
        <v>299.99</v>
      </c>
      <c r="J218" s="37">
        <v>100</v>
      </c>
      <c r="K218" s="38">
        <f t="shared" si="15"/>
        <v>39.162013641794459</v>
      </c>
    </row>
    <row r="219" spans="1:11" ht="15" thickBot="1" x14ac:dyDescent="0.35">
      <c r="A219" s="34">
        <v>1</v>
      </c>
      <c r="B219" s="34">
        <v>699.99</v>
      </c>
      <c r="C219" s="34">
        <f t="shared" si="12"/>
        <v>499.99</v>
      </c>
      <c r="D219" s="34">
        <f t="shared" si="13"/>
        <v>499.99</v>
      </c>
      <c r="E219" s="34">
        <v>699.99</v>
      </c>
      <c r="F219" s="36">
        <v>200</v>
      </c>
      <c r="G219" s="36">
        <f t="shared" si="14"/>
        <v>200</v>
      </c>
      <c r="I219" s="34">
        <v>699.99</v>
      </c>
      <c r="J219" s="37">
        <v>200</v>
      </c>
      <c r="K219" s="38">
        <f t="shared" si="15"/>
        <v>69.24183586084439</v>
      </c>
    </row>
    <row r="220" spans="1:11" ht="15" thickBot="1" x14ac:dyDescent="0.35">
      <c r="A220" s="34">
        <v>1</v>
      </c>
      <c r="B220" s="34">
        <v>699.99</v>
      </c>
      <c r="C220" s="34">
        <f t="shared" si="12"/>
        <v>499.99</v>
      </c>
      <c r="D220" s="34">
        <f t="shared" si="13"/>
        <v>499.99</v>
      </c>
      <c r="E220" s="34">
        <v>699.99</v>
      </c>
      <c r="F220" s="36">
        <v>200</v>
      </c>
      <c r="G220" s="36">
        <f t="shared" si="14"/>
        <v>200</v>
      </c>
      <c r="I220" s="34">
        <v>699.99</v>
      </c>
      <c r="J220" s="37">
        <v>200</v>
      </c>
      <c r="K220" s="38">
        <f t="shared" si="15"/>
        <v>69.24183586084439</v>
      </c>
    </row>
    <row r="221" spans="1:11" ht="15" thickBot="1" x14ac:dyDescent="0.35">
      <c r="A221" s="34">
        <v>4</v>
      </c>
      <c r="B221" s="34">
        <v>149.99</v>
      </c>
      <c r="C221" s="34">
        <f t="shared" si="12"/>
        <v>99.990000000000009</v>
      </c>
      <c r="D221" s="34">
        <f t="shared" si="13"/>
        <v>399.96000000000004</v>
      </c>
      <c r="E221" s="34">
        <v>599.96</v>
      </c>
      <c r="F221" s="36">
        <v>55</v>
      </c>
      <c r="G221" s="36">
        <f t="shared" si="14"/>
        <v>200</v>
      </c>
      <c r="I221" s="34">
        <v>149.99</v>
      </c>
      <c r="J221" s="37">
        <v>55</v>
      </c>
      <c r="K221" s="38">
        <f t="shared" si="15"/>
        <v>25.626093643221981</v>
      </c>
    </row>
    <row r="222" spans="1:11" ht="15" thickBot="1" x14ac:dyDescent="0.35">
      <c r="A222" s="34">
        <v>5</v>
      </c>
      <c r="B222" s="34">
        <v>89.99</v>
      </c>
      <c r="C222" s="34">
        <f t="shared" si="12"/>
        <v>59.989999999999995</v>
      </c>
      <c r="D222" s="34">
        <f t="shared" si="13"/>
        <v>299.95</v>
      </c>
      <c r="E222" s="34">
        <v>449.95</v>
      </c>
      <c r="F222" s="36">
        <v>40</v>
      </c>
      <c r="G222" s="36">
        <f t="shared" si="14"/>
        <v>150</v>
      </c>
      <c r="I222" s="34">
        <v>89.99</v>
      </c>
      <c r="J222" s="37">
        <v>40</v>
      </c>
      <c r="K222" s="38">
        <f t="shared" si="15"/>
        <v>21.114120310364491</v>
      </c>
    </row>
    <row r="223" spans="1:11" ht="15" thickBot="1" x14ac:dyDescent="0.35">
      <c r="A223" s="34">
        <v>2</v>
      </c>
      <c r="B223" s="34">
        <v>199.99</v>
      </c>
      <c r="C223" s="34">
        <f t="shared" si="12"/>
        <v>149.99</v>
      </c>
      <c r="D223" s="34">
        <f t="shared" si="13"/>
        <v>299.98</v>
      </c>
      <c r="E223" s="34">
        <v>399.98</v>
      </c>
      <c r="F223" s="36">
        <v>65</v>
      </c>
      <c r="G223" s="36">
        <f t="shared" si="14"/>
        <v>100</v>
      </c>
      <c r="I223" s="34">
        <v>199.99</v>
      </c>
      <c r="J223" s="37">
        <v>65</v>
      </c>
      <c r="K223" s="38">
        <f t="shared" si="15"/>
        <v>28.634075865126977</v>
      </c>
    </row>
    <row r="224" spans="1:11" ht="15" thickBot="1" x14ac:dyDescent="0.35">
      <c r="A224" s="34">
        <v>4</v>
      </c>
      <c r="B224" s="34">
        <v>59.99</v>
      </c>
      <c r="C224" s="34">
        <f t="shared" si="12"/>
        <v>29.990000000000002</v>
      </c>
      <c r="D224" s="34">
        <f t="shared" si="13"/>
        <v>119.96000000000001</v>
      </c>
      <c r="E224" s="34">
        <v>239.96</v>
      </c>
      <c r="F224" s="36">
        <v>30</v>
      </c>
      <c r="G224" s="36">
        <f t="shared" si="14"/>
        <v>120</v>
      </c>
      <c r="I224" s="34">
        <v>59.99</v>
      </c>
      <c r="J224" s="37">
        <v>30</v>
      </c>
      <c r="K224" s="38">
        <f t="shared" si="15"/>
        <v>18.106138088459495</v>
      </c>
    </row>
    <row r="225" spans="1:11" ht="15" thickBot="1" x14ac:dyDescent="0.35">
      <c r="A225" s="34">
        <v>2</v>
      </c>
      <c r="B225" s="34">
        <v>299.99</v>
      </c>
      <c r="C225" s="34">
        <f t="shared" si="12"/>
        <v>199.99</v>
      </c>
      <c r="D225" s="34">
        <f t="shared" si="13"/>
        <v>399.98</v>
      </c>
      <c r="E225" s="34">
        <v>599.98</v>
      </c>
      <c r="F225" s="36">
        <v>100</v>
      </c>
      <c r="G225" s="36">
        <f t="shared" si="14"/>
        <v>200</v>
      </c>
      <c r="I225" s="34">
        <v>299.99</v>
      </c>
      <c r="J225" s="37">
        <v>100</v>
      </c>
      <c r="K225" s="38">
        <f t="shared" si="15"/>
        <v>39.162013641794459</v>
      </c>
    </row>
    <row r="226" spans="1:11" ht="15" thickBot="1" x14ac:dyDescent="0.35">
      <c r="A226" s="34">
        <v>2</v>
      </c>
      <c r="B226" s="34">
        <v>149.99</v>
      </c>
      <c r="C226" s="34">
        <f t="shared" si="12"/>
        <v>99.990000000000009</v>
      </c>
      <c r="D226" s="34">
        <f t="shared" si="13"/>
        <v>199.98000000000002</v>
      </c>
      <c r="E226" s="34">
        <v>299.98</v>
      </c>
      <c r="F226" s="36">
        <v>55</v>
      </c>
      <c r="G226" s="36">
        <f t="shared" si="14"/>
        <v>100</v>
      </c>
      <c r="I226" s="34">
        <v>149.99</v>
      </c>
      <c r="J226" s="37">
        <v>55</v>
      </c>
      <c r="K226" s="38">
        <f t="shared" si="15"/>
        <v>25.626093643221981</v>
      </c>
    </row>
    <row r="227" spans="1:11" ht="15" thickBot="1" x14ac:dyDescent="0.35">
      <c r="A227" s="34">
        <v>5</v>
      </c>
      <c r="B227" s="34">
        <v>699.99</v>
      </c>
      <c r="C227" s="34">
        <f t="shared" si="12"/>
        <v>499.99</v>
      </c>
      <c r="D227" s="34">
        <f t="shared" si="13"/>
        <v>2499.9499999999998</v>
      </c>
      <c r="E227" s="34">
        <v>3499.95</v>
      </c>
      <c r="F227" s="36">
        <v>200</v>
      </c>
      <c r="G227" s="36">
        <f t="shared" si="14"/>
        <v>1000</v>
      </c>
      <c r="I227" s="34">
        <v>699.99</v>
      </c>
      <c r="J227" s="37">
        <v>200</v>
      </c>
      <c r="K227" s="38">
        <f t="shared" si="15"/>
        <v>69.24183586084439</v>
      </c>
    </row>
    <row r="228" spans="1:11" ht="15" thickBot="1" x14ac:dyDescent="0.35">
      <c r="A228" s="34">
        <v>5</v>
      </c>
      <c r="B228" s="34">
        <v>59.99</v>
      </c>
      <c r="C228" s="34">
        <f t="shared" si="12"/>
        <v>29.990000000000002</v>
      </c>
      <c r="D228" s="34">
        <f t="shared" si="13"/>
        <v>149.95000000000002</v>
      </c>
      <c r="E228" s="34">
        <v>299.95</v>
      </c>
      <c r="F228" s="36">
        <v>30</v>
      </c>
      <c r="G228" s="36">
        <f t="shared" si="14"/>
        <v>149.99999999999997</v>
      </c>
      <c r="I228" s="34">
        <v>59.99</v>
      </c>
      <c r="J228" s="37">
        <v>30</v>
      </c>
      <c r="K228" s="38">
        <f t="shared" si="15"/>
        <v>18.106138088459495</v>
      </c>
    </row>
    <row r="229" spans="1:11" ht="15" thickBot="1" x14ac:dyDescent="0.35">
      <c r="A229" s="34">
        <v>2</v>
      </c>
      <c r="B229" s="34">
        <v>89.99</v>
      </c>
      <c r="C229" s="34">
        <f t="shared" si="12"/>
        <v>59.989999999999995</v>
      </c>
      <c r="D229" s="34">
        <f t="shared" si="13"/>
        <v>119.97999999999999</v>
      </c>
      <c r="E229" s="34">
        <v>179.98</v>
      </c>
      <c r="F229" s="36">
        <v>40</v>
      </c>
      <c r="G229" s="36">
        <f t="shared" si="14"/>
        <v>60</v>
      </c>
      <c r="I229" s="34">
        <v>89.99</v>
      </c>
      <c r="J229" s="37">
        <v>40</v>
      </c>
      <c r="K229" s="38">
        <f t="shared" si="15"/>
        <v>21.114120310364491</v>
      </c>
    </row>
    <row r="230" spans="1:11" ht="15" thickBot="1" x14ac:dyDescent="0.35">
      <c r="A230" s="34">
        <v>5</v>
      </c>
      <c r="B230" s="34">
        <v>249.99</v>
      </c>
      <c r="C230" s="34">
        <f t="shared" si="12"/>
        <v>149.99</v>
      </c>
      <c r="D230" s="34">
        <f t="shared" si="13"/>
        <v>749.95</v>
      </c>
      <c r="E230" s="34">
        <v>1249.95</v>
      </c>
      <c r="F230" s="36">
        <v>80</v>
      </c>
      <c r="G230" s="36">
        <f t="shared" si="14"/>
        <v>500</v>
      </c>
      <c r="I230" s="34">
        <v>249.99</v>
      </c>
      <c r="J230" s="37">
        <v>80</v>
      </c>
      <c r="K230" s="38">
        <f t="shared" si="15"/>
        <v>33.146049197984468</v>
      </c>
    </row>
    <row r="231" spans="1:11" ht="15" thickBot="1" x14ac:dyDescent="0.35">
      <c r="A231" s="34">
        <v>2</v>
      </c>
      <c r="B231" s="34">
        <v>149.99</v>
      </c>
      <c r="C231" s="34">
        <f t="shared" si="12"/>
        <v>99.990000000000009</v>
      </c>
      <c r="D231" s="34">
        <f t="shared" si="13"/>
        <v>199.98000000000002</v>
      </c>
      <c r="E231" s="34">
        <v>299.98</v>
      </c>
      <c r="F231" s="36">
        <v>55</v>
      </c>
      <c r="G231" s="36">
        <f t="shared" si="14"/>
        <v>100</v>
      </c>
      <c r="I231" s="34">
        <v>149.99</v>
      </c>
      <c r="J231" s="37">
        <v>55</v>
      </c>
      <c r="K231" s="38">
        <f t="shared" si="15"/>
        <v>25.626093643221981</v>
      </c>
    </row>
    <row r="232" spans="1:11" ht="15" thickBot="1" x14ac:dyDescent="0.35">
      <c r="A232" s="34">
        <v>5</v>
      </c>
      <c r="B232" s="34">
        <v>899.99</v>
      </c>
      <c r="C232" s="34">
        <f t="shared" si="12"/>
        <v>699.99</v>
      </c>
      <c r="D232" s="34">
        <f t="shared" si="13"/>
        <v>3499.95</v>
      </c>
      <c r="E232" s="34">
        <v>4499.95</v>
      </c>
      <c r="F232" s="36">
        <v>300</v>
      </c>
      <c r="G232" s="36">
        <f t="shared" si="14"/>
        <v>1000</v>
      </c>
      <c r="I232" s="34">
        <v>899.99</v>
      </c>
      <c r="J232" s="37">
        <v>300</v>
      </c>
      <c r="K232" s="38">
        <f t="shared" si="15"/>
        <v>99.321658079894334</v>
      </c>
    </row>
    <row r="233" spans="1:11" ht="15" thickBot="1" x14ac:dyDescent="0.35">
      <c r="A233" s="34">
        <v>4</v>
      </c>
      <c r="B233" s="34">
        <v>149.99</v>
      </c>
      <c r="C233" s="34">
        <f t="shared" si="12"/>
        <v>99.990000000000009</v>
      </c>
      <c r="D233" s="34">
        <f t="shared" si="13"/>
        <v>399.96000000000004</v>
      </c>
      <c r="E233" s="34">
        <v>599.96</v>
      </c>
      <c r="F233" s="36">
        <v>55</v>
      </c>
      <c r="G233" s="36">
        <f t="shared" si="14"/>
        <v>200</v>
      </c>
      <c r="I233" s="34">
        <v>149.99</v>
      </c>
      <c r="J233" s="37">
        <v>55</v>
      </c>
      <c r="K233" s="38">
        <f t="shared" si="15"/>
        <v>25.626093643221981</v>
      </c>
    </row>
    <row r="234" spans="1:11" ht="15" thickBot="1" x14ac:dyDescent="0.35">
      <c r="A234" s="34">
        <v>1</v>
      </c>
      <c r="B234" s="34">
        <v>249.99</v>
      </c>
      <c r="C234" s="34">
        <f t="shared" si="12"/>
        <v>149.99</v>
      </c>
      <c r="D234" s="34">
        <f t="shared" si="13"/>
        <v>149.99</v>
      </c>
      <c r="E234" s="34">
        <v>249.99</v>
      </c>
      <c r="F234" s="36">
        <v>80</v>
      </c>
      <c r="G234" s="36">
        <f t="shared" si="14"/>
        <v>100</v>
      </c>
      <c r="I234" s="34">
        <v>249.99</v>
      </c>
      <c r="J234" s="37">
        <v>80</v>
      </c>
      <c r="K234" s="38">
        <f t="shared" si="15"/>
        <v>33.146049197984468</v>
      </c>
    </row>
    <row r="235" spans="1:11" ht="15" thickBot="1" x14ac:dyDescent="0.35">
      <c r="A235" s="34">
        <v>2</v>
      </c>
      <c r="B235" s="34">
        <v>59.99</v>
      </c>
      <c r="C235" s="34">
        <f t="shared" si="12"/>
        <v>29.990000000000002</v>
      </c>
      <c r="D235" s="34">
        <f t="shared" si="13"/>
        <v>59.980000000000004</v>
      </c>
      <c r="E235" s="34">
        <v>119.98</v>
      </c>
      <c r="F235" s="36">
        <v>30</v>
      </c>
      <c r="G235" s="36">
        <f t="shared" si="14"/>
        <v>60</v>
      </c>
      <c r="I235" s="34">
        <v>59.99</v>
      </c>
      <c r="J235" s="37">
        <v>30</v>
      </c>
      <c r="K235" s="38">
        <f t="shared" si="15"/>
        <v>18.106138088459495</v>
      </c>
    </row>
    <row r="236" spans="1:11" ht="15" thickBot="1" x14ac:dyDescent="0.35">
      <c r="A236" s="34">
        <v>2</v>
      </c>
      <c r="B236" s="34">
        <v>149.99</v>
      </c>
      <c r="C236" s="34">
        <f t="shared" si="12"/>
        <v>99.990000000000009</v>
      </c>
      <c r="D236" s="34">
        <f t="shared" si="13"/>
        <v>199.98000000000002</v>
      </c>
      <c r="E236" s="34">
        <v>299.98</v>
      </c>
      <c r="F236" s="36">
        <v>55</v>
      </c>
      <c r="G236" s="36">
        <f t="shared" si="14"/>
        <v>100</v>
      </c>
      <c r="I236" s="34">
        <v>149.99</v>
      </c>
      <c r="J236" s="37">
        <v>55</v>
      </c>
      <c r="K236" s="38">
        <f t="shared" si="15"/>
        <v>25.626093643221981</v>
      </c>
    </row>
    <row r="237" spans="1:11" ht="15" thickBot="1" x14ac:dyDescent="0.35">
      <c r="A237" s="34">
        <v>3</v>
      </c>
      <c r="B237" s="34">
        <v>899.99</v>
      </c>
      <c r="C237" s="34">
        <f t="shared" si="12"/>
        <v>699.99</v>
      </c>
      <c r="D237" s="34">
        <f t="shared" si="13"/>
        <v>2099.9700000000003</v>
      </c>
      <c r="E237" s="34">
        <v>2699.97</v>
      </c>
      <c r="F237" s="36">
        <v>300</v>
      </c>
      <c r="G237" s="36">
        <f t="shared" si="14"/>
        <v>599.99999999999955</v>
      </c>
      <c r="I237" s="34">
        <v>899.99</v>
      </c>
      <c r="J237" s="37">
        <v>300</v>
      </c>
      <c r="K237" s="38">
        <f t="shared" si="15"/>
        <v>99.321658079894334</v>
      </c>
    </row>
    <row r="238" spans="1:11" ht="15" thickBot="1" x14ac:dyDescent="0.35">
      <c r="A238" s="34">
        <v>3</v>
      </c>
      <c r="B238" s="34">
        <v>899.99</v>
      </c>
      <c r="C238" s="34">
        <f t="shared" si="12"/>
        <v>699.99</v>
      </c>
      <c r="D238" s="34">
        <f t="shared" si="13"/>
        <v>2099.9700000000003</v>
      </c>
      <c r="E238" s="34">
        <v>2699.97</v>
      </c>
      <c r="F238" s="36">
        <v>300</v>
      </c>
      <c r="G238" s="36">
        <f t="shared" si="14"/>
        <v>599.99999999999955</v>
      </c>
      <c r="I238" s="34">
        <v>899.99</v>
      </c>
      <c r="J238" s="37">
        <v>300</v>
      </c>
      <c r="K238" s="38">
        <f t="shared" si="15"/>
        <v>99.321658079894334</v>
      </c>
    </row>
    <row r="239" spans="1:11" ht="15" thickBot="1" x14ac:dyDescent="0.35">
      <c r="A239" s="34">
        <v>3</v>
      </c>
      <c r="B239" s="34">
        <v>299.99</v>
      </c>
      <c r="C239" s="34">
        <f t="shared" si="12"/>
        <v>199.99</v>
      </c>
      <c r="D239" s="34">
        <f t="shared" si="13"/>
        <v>599.97</v>
      </c>
      <c r="E239" s="34">
        <v>899.97</v>
      </c>
      <c r="F239" s="36">
        <v>100</v>
      </c>
      <c r="G239" s="36">
        <f t="shared" si="14"/>
        <v>300</v>
      </c>
      <c r="I239" s="34">
        <v>299.99</v>
      </c>
      <c r="J239" s="37">
        <v>100</v>
      </c>
      <c r="K239" s="38">
        <f t="shared" si="15"/>
        <v>39.162013641794459</v>
      </c>
    </row>
    <row r="240" spans="1:11" ht="15" thickBot="1" x14ac:dyDescent="0.35">
      <c r="A240" s="34">
        <v>4</v>
      </c>
      <c r="B240" s="34">
        <v>149.99</v>
      </c>
      <c r="C240" s="34">
        <f t="shared" si="12"/>
        <v>99.990000000000009</v>
      </c>
      <c r="D240" s="34">
        <f t="shared" si="13"/>
        <v>399.96000000000004</v>
      </c>
      <c r="E240" s="34">
        <v>599.96</v>
      </c>
      <c r="F240" s="36">
        <v>55</v>
      </c>
      <c r="G240" s="36">
        <f t="shared" si="14"/>
        <v>200</v>
      </c>
      <c r="I240" s="34">
        <v>149.99</v>
      </c>
      <c r="J240" s="37">
        <v>55</v>
      </c>
      <c r="K240" s="38">
        <f t="shared" si="15"/>
        <v>25.626093643221981</v>
      </c>
    </row>
    <row r="241" spans="1:11" ht="15" thickBot="1" x14ac:dyDescent="0.35">
      <c r="A241" s="34">
        <v>4</v>
      </c>
      <c r="B241" s="34">
        <v>79.989999999999995</v>
      </c>
      <c r="C241" s="34">
        <f t="shared" si="12"/>
        <v>49.989999999999995</v>
      </c>
      <c r="D241" s="34">
        <f t="shared" si="13"/>
        <v>199.95999999999998</v>
      </c>
      <c r="E241" s="34">
        <v>319.95999999999998</v>
      </c>
      <c r="F241" s="36">
        <v>35</v>
      </c>
      <c r="G241" s="36">
        <f t="shared" si="14"/>
        <v>120</v>
      </c>
      <c r="I241" s="34">
        <v>79.989999999999995</v>
      </c>
      <c r="J241" s="37">
        <v>35</v>
      </c>
      <c r="K241" s="38">
        <f t="shared" si="15"/>
        <v>19.610129199411993</v>
      </c>
    </row>
    <row r="242" spans="1:11" ht="15" thickBot="1" x14ac:dyDescent="0.35">
      <c r="A242" s="34">
        <v>5</v>
      </c>
      <c r="B242" s="34">
        <v>89.99</v>
      </c>
      <c r="C242" s="34">
        <f t="shared" si="12"/>
        <v>59.989999999999995</v>
      </c>
      <c r="D242" s="34">
        <f t="shared" si="13"/>
        <v>299.95</v>
      </c>
      <c r="E242" s="34">
        <v>449.95</v>
      </c>
      <c r="F242" s="36">
        <v>40</v>
      </c>
      <c r="G242" s="36">
        <f t="shared" si="14"/>
        <v>150</v>
      </c>
      <c r="I242" s="34">
        <v>89.99</v>
      </c>
      <c r="J242" s="37">
        <v>40</v>
      </c>
      <c r="K242" s="38">
        <f t="shared" si="15"/>
        <v>21.114120310364491</v>
      </c>
    </row>
    <row r="243" spans="1:11" ht="15" thickBot="1" x14ac:dyDescent="0.35">
      <c r="A243" s="34">
        <v>3</v>
      </c>
      <c r="B243" s="34">
        <v>149.99</v>
      </c>
      <c r="C243" s="34">
        <f t="shared" si="12"/>
        <v>99.990000000000009</v>
      </c>
      <c r="D243" s="34">
        <f t="shared" si="13"/>
        <v>299.97000000000003</v>
      </c>
      <c r="E243" s="34">
        <v>449.97</v>
      </c>
      <c r="F243" s="36">
        <v>55</v>
      </c>
      <c r="G243" s="36">
        <f t="shared" si="14"/>
        <v>150</v>
      </c>
      <c r="I243" s="34">
        <v>149.99</v>
      </c>
      <c r="J243" s="37">
        <v>55</v>
      </c>
      <c r="K243" s="38">
        <f t="shared" si="15"/>
        <v>25.626093643221981</v>
      </c>
    </row>
    <row r="244" spans="1:11" ht="15" thickBot="1" x14ac:dyDescent="0.35">
      <c r="A244" s="34">
        <v>2</v>
      </c>
      <c r="B244" s="34">
        <v>89.99</v>
      </c>
      <c r="C244" s="34">
        <f t="shared" si="12"/>
        <v>59.989999999999995</v>
      </c>
      <c r="D244" s="34">
        <f t="shared" si="13"/>
        <v>119.97999999999999</v>
      </c>
      <c r="E244" s="34">
        <v>179.98</v>
      </c>
      <c r="F244" s="36">
        <v>40</v>
      </c>
      <c r="G244" s="36">
        <f t="shared" si="14"/>
        <v>60</v>
      </c>
      <c r="I244" s="34">
        <v>89.99</v>
      </c>
      <c r="J244" s="37">
        <v>40</v>
      </c>
      <c r="K244" s="38">
        <f t="shared" si="15"/>
        <v>21.114120310364491</v>
      </c>
    </row>
    <row r="245" spans="1:11" ht="15" thickBot="1" x14ac:dyDescent="0.35">
      <c r="A245" s="34">
        <v>2</v>
      </c>
      <c r="B245" s="34">
        <v>699.99</v>
      </c>
      <c r="C245" s="34">
        <f t="shared" si="12"/>
        <v>499.99</v>
      </c>
      <c r="D245" s="34">
        <f t="shared" si="13"/>
        <v>999.98</v>
      </c>
      <c r="E245" s="34">
        <v>1399.98</v>
      </c>
      <c r="F245" s="36">
        <v>200</v>
      </c>
      <c r="G245" s="36">
        <f t="shared" si="14"/>
        <v>400</v>
      </c>
      <c r="I245" s="34">
        <v>699.99</v>
      </c>
      <c r="J245" s="37">
        <v>200</v>
      </c>
      <c r="K245" s="38">
        <f t="shared" si="15"/>
        <v>69.24183586084439</v>
      </c>
    </row>
    <row r="246" spans="1:11" ht="15" thickBot="1" x14ac:dyDescent="0.35">
      <c r="A246" s="34">
        <v>3</v>
      </c>
      <c r="B246" s="34">
        <v>899.99</v>
      </c>
      <c r="C246" s="34">
        <f t="shared" si="12"/>
        <v>699.99</v>
      </c>
      <c r="D246" s="34">
        <f t="shared" si="13"/>
        <v>2099.9700000000003</v>
      </c>
      <c r="E246" s="34">
        <v>2699.97</v>
      </c>
      <c r="F246" s="36">
        <v>300</v>
      </c>
      <c r="G246" s="36">
        <f t="shared" si="14"/>
        <v>599.99999999999955</v>
      </c>
      <c r="I246" s="34">
        <v>899.99</v>
      </c>
      <c r="J246" s="37">
        <v>300</v>
      </c>
      <c r="K246" s="38">
        <f t="shared" si="15"/>
        <v>99.321658079894334</v>
      </c>
    </row>
    <row r="247" spans="1:11" ht="15" thickBot="1" x14ac:dyDescent="0.35">
      <c r="A247" s="34">
        <v>3</v>
      </c>
      <c r="B247" s="34">
        <v>79.989999999999995</v>
      </c>
      <c r="C247" s="34">
        <f t="shared" si="12"/>
        <v>49.989999999999995</v>
      </c>
      <c r="D247" s="34">
        <f t="shared" si="13"/>
        <v>149.96999999999997</v>
      </c>
      <c r="E247" s="34">
        <v>239.97</v>
      </c>
      <c r="F247" s="36">
        <v>35</v>
      </c>
      <c r="G247" s="36">
        <f t="shared" si="14"/>
        <v>90.000000000000028</v>
      </c>
      <c r="I247" s="34">
        <v>79.989999999999995</v>
      </c>
      <c r="J247" s="37">
        <v>35</v>
      </c>
      <c r="K247" s="38">
        <f t="shared" si="15"/>
        <v>19.610129199411993</v>
      </c>
    </row>
    <row r="248" spans="1:11" ht="15" thickBot="1" x14ac:dyDescent="0.35">
      <c r="A248" s="34">
        <v>1</v>
      </c>
      <c r="B248" s="34">
        <v>89.99</v>
      </c>
      <c r="C248" s="34">
        <f t="shared" si="12"/>
        <v>59.989999999999995</v>
      </c>
      <c r="D248" s="34">
        <f t="shared" si="13"/>
        <v>59.989999999999995</v>
      </c>
      <c r="E248" s="34">
        <v>89.99</v>
      </c>
      <c r="F248" s="36">
        <v>40</v>
      </c>
      <c r="G248" s="36">
        <f t="shared" si="14"/>
        <v>30</v>
      </c>
      <c r="I248" s="34">
        <v>89.99</v>
      </c>
      <c r="J248" s="37">
        <v>40</v>
      </c>
      <c r="K248" s="38">
        <f t="shared" si="15"/>
        <v>21.114120310364491</v>
      </c>
    </row>
    <row r="249" spans="1:11" ht="15" thickBot="1" x14ac:dyDescent="0.35">
      <c r="A249" s="34">
        <v>3</v>
      </c>
      <c r="B249" s="34">
        <v>699.99</v>
      </c>
      <c r="C249" s="34">
        <f t="shared" si="12"/>
        <v>499.99</v>
      </c>
      <c r="D249" s="34">
        <f t="shared" si="13"/>
        <v>1499.97</v>
      </c>
      <c r="E249" s="34">
        <v>2099.9699999999998</v>
      </c>
      <c r="F249" s="36">
        <v>200</v>
      </c>
      <c r="G249" s="36">
        <f t="shared" si="14"/>
        <v>599.99999999999977</v>
      </c>
      <c r="I249" s="34">
        <v>699.99</v>
      </c>
      <c r="J249" s="37">
        <v>200</v>
      </c>
      <c r="K249" s="38">
        <f t="shared" si="15"/>
        <v>69.24183586084439</v>
      </c>
    </row>
    <row r="250" spans="1:11" ht="15" thickBot="1" x14ac:dyDescent="0.35">
      <c r="A250" s="34">
        <v>2</v>
      </c>
      <c r="B250" s="34">
        <v>89.99</v>
      </c>
      <c r="C250" s="34">
        <f t="shared" si="12"/>
        <v>59.989999999999995</v>
      </c>
      <c r="D250" s="34">
        <f t="shared" si="13"/>
        <v>119.97999999999999</v>
      </c>
      <c r="E250" s="34">
        <v>179.98</v>
      </c>
      <c r="F250" s="36">
        <v>40</v>
      </c>
      <c r="G250" s="36">
        <f t="shared" si="14"/>
        <v>60</v>
      </c>
      <c r="I250" s="34">
        <v>89.99</v>
      </c>
      <c r="J250" s="37">
        <v>40</v>
      </c>
      <c r="K250" s="38">
        <f t="shared" si="15"/>
        <v>21.114120310364491</v>
      </c>
    </row>
    <row r="251" spans="1:11" ht="15" thickBot="1" x14ac:dyDescent="0.35">
      <c r="A251" s="34">
        <v>3</v>
      </c>
      <c r="B251" s="34">
        <v>89.99</v>
      </c>
      <c r="C251" s="34">
        <f t="shared" si="12"/>
        <v>59.989999999999995</v>
      </c>
      <c r="D251" s="34">
        <f t="shared" si="13"/>
        <v>179.96999999999997</v>
      </c>
      <c r="E251" s="34">
        <v>269.97000000000003</v>
      </c>
      <c r="F251" s="36">
        <v>40</v>
      </c>
      <c r="G251" s="36">
        <f t="shared" si="14"/>
        <v>90.000000000000057</v>
      </c>
      <c r="I251" s="34">
        <v>89.99</v>
      </c>
      <c r="J251" s="37">
        <v>40</v>
      </c>
      <c r="K251" s="38">
        <f t="shared" si="15"/>
        <v>21.114120310364491</v>
      </c>
    </row>
  </sheetData>
  <autoFilter ref="I1:I251" xr:uid="{EC74653A-F59B-4A62-B65D-D906EFFBC04D}"/>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84D5B-9F5D-4519-BAB1-528BDAD5FE08}">
  <dimension ref="A1:AC173"/>
  <sheetViews>
    <sheetView workbookViewId="0">
      <selection activeCell="Q1" sqref="Q1"/>
    </sheetView>
  </sheetViews>
  <sheetFormatPr defaultRowHeight="14.4" x14ac:dyDescent="0.3"/>
  <cols>
    <col min="1" max="1" width="13.6640625" style="2" bestFit="1" customWidth="1"/>
    <col min="2" max="2" width="10.33203125" style="2" bestFit="1" customWidth="1"/>
    <col min="3" max="3" width="11.88671875" style="2" bestFit="1" customWidth="1"/>
    <col min="4" max="4" width="15.21875" style="2" bestFit="1" customWidth="1"/>
    <col min="5" max="5" width="10.44140625" style="2" bestFit="1" customWidth="1"/>
    <col min="6" max="6" width="13.77734375" style="2" bestFit="1" customWidth="1"/>
    <col min="7" max="7" width="9.88671875" style="2" bestFit="1" customWidth="1"/>
    <col min="8" max="8" width="8.33203125" style="2" bestFit="1" customWidth="1"/>
    <col min="9" max="9" width="9.6640625" style="2" bestFit="1" customWidth="1"/>
    <col min="10" max="10" width="16.44140625" style="2" bestFit="1" customWidth="1"/>
    <col min="11" max="11" width="6.77734375" style="2" bestFit="1" customWidth="1"/>
    <col min="12" max="12" width="17.77734375" style="2" bestFit="1" customWidth="1"/>
    <col min="13" max="13" width="14.6640625" style="2" bestFit="1" customWidth="1"/>
    <col min="14" max="14" width="13.21875" style="2" bestFit="1" customWidth="1"/>
    <col min="15" max="15" width="8.88671875" style="2"/>
    <col min="16" max="16" width="13.6640625" style="2" bestFit="1" customWidth="1"/>
    <col min="17" max="17" width="10.33203125" style="2" bestFit="1" customWidth="1"/>
    <col min="18" max="18" width="11.88671875" style="2" bestFit="1" customWidth="1"/>
    <col min="19" max="19" width="15.21875" style="2" bestFit="1" customWidth="1"/>
    <col min="20" max="20" width="10.44140625" style="2" bestFit="1" customWidth="1"/>
    <col min="21" max="21" width="13.77734375" style="2" bestFit="1" customWidth="1"/>
    <col min="22" max="22" width="9.88671875" style="2" bestFit="1" customWidth="1"/>
    <col min="23" max="23" width="8.33203125" style="2" bestFit="1" customWidth="1"/>
    <col min="24" max="24" width="9.6640625" style="2" bestFit="1" customWidth="1"/>
    <col min="25" max="25" width="16.44140625" style="2" bestFit="1" customWidth="1"/>
    <col min="26" max="26" width="6.77734375" style="2" bestFit="1" customWidth="1"/>
    <col min="27" max="27" width="17.77734375" style="2" bestFit="1" customWidth="1"/>
    <col min="28" max="28" width="14.6640625" style="2" bestFit="1" customWidth="1"/>
    <col min="29" max="29" width="13.21875" style="2" bestFit="1" customWidth="1"/>
    <col min="30" max="16384" width="8.88671875" style="2"/>
  </cols>
  <sheetData>
    <row r="1" spans="1:29" ht="15" thickBot="1" x14ac:dyDescent="0.35">
      <c r="A1" s="69" t="s">
        <v>407</v>
      </c>
      <c r="B1" s="69"/>
      <c r="C1" s="69"/>
      <c r="D1" s="69"/>
      <c r="E1" s="69"/>
      <c r="F1" s="69"/>
      <c r="G1" s="69"/>
      <c r="H1" s="69"/>
      <c r="I1" s="69"/>
      <c r="J1" s="69"/>
      <c r="K1" s="69"/>
      <c r="L1" s="69"/>
      <c r="M1" s="69"/>
      <c r="N1" s="69"/>
      <c r="P1" s="6" t="s">
        <v>404</v>
      </c>
    </row>
    <row r="2" spans="1:29" ht="15" thickBot="1" x14ac:dyDescent="0.35">
      <c r="A2" s="17" t="s">
        <v>0</v>
      </c>
      <c r="B2" s="17" t="s">
        <v>1</v>
      </c>
      <c r="C2" s="17" t="s">
        <v>2</v>
      </c>
      <c r="D2" s="17" t="s">
        <v>3</v>
      </c>
      <c r="E2" s="17" t="s">
        <v>4</v>
      </c>
      <c r="F2" s="17" t="s">
        <v>5</v>
      </c>
      <c r="G2" s="17" t="s">
        <v>6</v>
      </c>
      <c r="H2" s="17" t="s">
        <v>7</v>
      </c>
      <c r="I2" s="17" t="s">
        <v>8</v>
      </c>
      <c r="J2" s="17" t="s">
        <v>9</v>
      </c>
      <c r="K2" s="17" t="s">
        <v>10</v>
      </c>
      <c r="L2" s="17" t="s">
        <v>11</v>
      </c>
      <c r="M2" s="17" t="s">
        <v>12</v>
      </c>
      <c r="N2" s="17" t="s">
        <v>13</v>
      </c>
      <c r="O2" s="2" t="s">
        <v>409</v>
      </c>
      <c r="P2" s="71" t="s">
        <v>408</v>
      </c>
      <c r="Q2" s="72"/>
      <c r="R2" s="72"/>
      <c r="S2" s="72"/>
      <c r="T2" s="72"/>
      <c r="U2" s="72"/>
      <c r="V2" s="72"/>
      <c r="W2" s="72"/>
      <c r="X2" s="72"/>
      <c r="Y2" s="72"/>
      <c r="Z2" s="72"/>
      <c r="AA2" s="72"/>
      <c r="AB2" s="72"/>
      <c r="AC2" s="72"/>
    </row>
    <row r="3" spans="1:29" ht="15" thickBot="1" x14ac:dyDescent="0.35">
      <c r="A3" s="2" t="str" cm="1">
        <f t="array" ref="A3:N26">_xlfn._xlws.FILTER(Final_project_dataset!A2:N251,Final_project_dataset!F2:F251 = "Laptop")</f>
        <v>TRX0135</v>
      </c>
      <c r="B3" s="5">
        <v>45405</v>
      </c>
      <c r="C3" s="2" t="str">
        <v>CUST009</v>
      </c>
      <c r="D3" s="2" t="str">
        <v>Robert Thomas</v>
      </c>
      <c r="E3" s="2" t="str">
        <v>P001</v>
      </c>
      <c r="F3" s="2" t="str">
        <v>Laptop</v>
      </c>
      <c r="G3" s="2" t="str">
        <v>Electronics</v>
      </c>
      <c r="H3" s="2">
        <v>3</v>
      </c>
      <c r="I3" s="2">
        <v>899.99</v>
      </c>
      <c r="J3" s="2" t="str">
        <v>PayPal</v>
      </c>
      <c r="K3" s="2" t="str">
        <v>East</v>
      </c>
      <c r="L3" s="2" t="str">
        <v>Standard</v>
      </c>
      <c r="M3" s="5">
        <v>45299</v>
      </c>
      <c r="N3" s="2">
        <v>2699.97</v>
      </c>
      <c r="P3" s="17" t="s">
        <v>0</v>
      </c>
      <c r="Q3" s="17" t="s">
        <v>1</v>
      </c>
      <c r="R3" s="17" t="s">
        <v>2</v>
      </c>
      <c r="S3" s="17" t="s">
        <v>3</v>
      </c>
      <c r="T3" s="17" t="s">
        <v>4</v>
      </c>
      <c r="U3" s="17" t="s">
        <v>5</v>
      </c>
      <c r="V3" s="17" t="s">
        <v>6</v>
      </c>
      <c r="W3" s="17" t="s">
        <v>7</v>
      </c>
      <c r="X3" s="17" t="s">
        <v>8</v>
      </c>
      <c r="Y3" s="17" t="s">
        <v>9</v>
      </c>
      <c r="Z3" s="17" t="s">
        <v>10</v>
      </c>
      <c r="AA3" s="17" t="s">
        <v>11</v>
      </c>
      <c r="AB3" s="17" t="s">
        <v>12</v>
      </c>
      <c r="AC3" s="17" t="s">
        <v>13</v>
      </c>
    </row>
    <row r="4" spans="1:29" x14ac:dyDescent="0.3">
      <c r="A4" s="2" t="str">
        <v>TRX0230</v>
      </c>
      <c r="B4" s="5">
        <v>45409</v>
      </c>
      <c r="C4" s="2" t="str">
        <v>CUST027</v>
      </c>
      <c r="D4" s="2" t="str">
        <v>George Adams</v>
      </c>
      <c r="E4" s="2" t="str">
        <v>P001</v>
      </c>
      <c r="F4" s="2" t="str">
        <v>Laptop</v>
      </c>
      <c r="G4" s="2" t="str">
        <v>Electronics</v>
      </c>
      <c r="H4" s="2">
        <v>1</v>
      </c>
      <c r="I4" s="2">
        <v>899.99</v>
      </c>
      <c r="J4" s="2" t="str">
        <v>Debit Card</v>
      </c>
      <c r="K4" s="2" t="str">
        <v>North</v>
      </c>
      <c r="L4" s="2" t="str">
        <v>Standard</v>
      </c>
      <c r="M4" s="5">
        <v>44920</v>
      </c>
      <c r="N4" s="2">
        <v>899.99</v>
      </c>
      <c r="P4" s="2" t="str" cm="1">
        <f t="array" ref="P4:AC34">_xlfn._xlws.FILTER(Final_project_dataset!A2:N251, Final_project_dataset!F2:F251 = P1)</f>
        <v>TRX0191</v>
      </c>
      <c r="Q4" s="5">
        <v>45409</v>
      </c>
      <c r="R4" s="2" t="str">
        <v>CUST038</v>
      </c>
      <c r="S4" s="2" t="str">
        <v>Michelle Rogers</v>
      </c>
      <c r="T4" s="2" t="str">
        <v>P002</v>
      </c>
      <c r="U4" s="2" t="str">
        <v>Smartphone</v>
      </c>
      <c r="V4" s="2" t="str">
        <v>Electronics</v>
      </c>
      <c r="W4" s="2">
        <v>3</v>
      </c>
      <c r="X4" s="2">
        <v>699.99</v>
      </c>
      <c r="Y4" s="2" t="str">
        <v>Credit Card</v>
      </c>
      <c r="Z4" s="2" t="str">
        <v>West</v>
      </c>
      <c r="AA4" s="2" t="str">
        <v>Basic</v>
      </c>
      <c r="AB4" s="5">
        <v>44577</v>
      </c>
      <c r="AC4" s="2">
        <v>2099.9699999999998</v>
      </c>
    </row>
    <row r="5" spans="1:29" x14ac:dyDescent="0.3">
      <c r="A5" s="2" t="str">
        <v>TRX0122</v>
      </c>
      <c r="B5" s="5">
        <v>45410</v>
      </c>
      <c r="C5" s="2" t="str">
        <v>CUST025</v>
      </c>
      <c r="D5" s="2" t="str">
        <v>Mark Carter</v>
      </c>
      <c r="E5" s="2" t="str">
        <v>P001</v>
      </c>
      <c r="F5" s="2" t="str">
        <v>Laptop</v>
      </c>
      <c r="G5" s="2" t="str">
        <v>Electronics</v>
      </c>
      <c r="H5" s="2">
        <v>4</v>
      </c>
      <c r="I5" s="2">
        <v>899.99</v>
      </c>
      <c r="J5" s="2" t="str">
        <v>Credit Card</v>
      </c>
      <c r="K5" s="2" t="str">
        <v>West</v>
      </c>
      <c r="L5" s="2" t="str">
        <v>Standard</v>
      </c>
      <c r="M5" s="5">
        <v>45327</v>
      </c>
      <c r="N5" s="2">
        <v>3599.96</v>
      </c>
      <c r="P5" s="2" t="str">
        <v>TRX0134</v>
      </c>
      <c r="Q5" s="5">
        <v>45410</v>
      </c>
      <c r="R5" s="2" t="str">
        <v>CUST010</v>
      </c>
      <c r="S5" s="2" t="str">
        <v>Maria Garcia</v>
      </c>
      <c r="T5" s="2" t="str">
        <v>P002</v>
      </c>
      <c r="U5" s="2" t="str">
        <v>Smartphone</v>
      </c>
      <c r="V5" s="2" t="str">
        <v>Electronics</v>
      </c>
      <c r="W5" s="2">
        <v>2</v>
      </c>
      <c r="X5" s="2">
        <v>699.99</v>
      </c>
      <c r="Y5" s="2" t="str">
        <v>Cash</v>
      </c>
      <c r="Z5" s="2" t="str">
        <v>North</v>
      </c>
      <c r="AA5" s="2" t="str">
        <v>Basic</v>
      </c>
      <c r="AB5" s="5">
        <v>44781</v>
      </c>
      <c r="AC5" s="2">
        <v>1399.98</v>
      </c>
    </row>
    <row r="6" spans="1:29" x14ac:dyDescent="0.3">
      <c r="A6" s="2" t="str">
        <v>TRX0041</v>
      </c>
      <c r="B6" s="5">
        <v>45432</v>
      </c>
      <c r="C6" s="2" t="str">
        <v>CUST021</v>
      </c>
      <c r="D6" s="2" t="str">
        <v>Kevin Scott</v>
      </c>
      <c r="E6" s="2" t="str">
        <v>P001</v>
      </c>
      <c r="F6" s="2" t="str">
        <v>Laptop</v>
      </c>
      <c r="G6" s="2" t="str">
        <v>Electronics</v>
      </c>
      <c r="H6" s="2">
        <v>1</v>
      </c>
      <c r="I6" s="2">
        <v>899.99</v>
      </c>
      <c r="J6" s="2" t="str">
        <v>Credit Card</v>
      </c>
      <c r="K6" s="2" t="str">
        <v>West</v>
      </c>
      <c r="L6" s="2" t="str">
        <v>Premium</v>
      </c>
      <c r="M6" s="5">
        <v>44578</v>
      </c>
      <c r="N6" s="2">
        <v>899.99</v>
      </c>
      <c r="P6" s="2" t="str">
        <v>TRX0231</v>
      </c>
      <c r="Q6" s="5">
        <v>45412</v>
      </c>
      <c r="R6" s="2" t="str">
        <v>CUST018</v>
      </c>
      <c r="S6" s="2" t="str">
        <v>Barbara Young</v>
      </c>
      <c r="T6" s="2" t="str">
        <v>P002</v>
      </c>
      <c r="U6" s="2" t="str">
        <v>Smartphone</v>
      </c>
      <c r="V6" s="2" t="str">
        <v>Electronics</v>
      </c>
      <c r="W6" s="2">
        <v>5</v>
      </c>
      <c r="X6" s="2">
        <v>699.99</v>
      </c>
      <c r="Y6" s="2" t="str">
        <v>Cash</v>
      </c>
      <c r="Z6" s="2" t="str">
        <v>West</v>
      </c>
      <c r="AA6" s="2" t="str">
        <v>Basic</v>
      </c>
      <c r="AB6" s="5">
        <v>45167</v>
      </c>
      <c r="AC6" s="2">
        <v>3499.95</v>
      </c>
    </row>
    <row r="7" spans="1:29" x14ac:dyDescent="0.3">
      <c r="A7" s="2" t="str">
        <v>TRX0154</v>
      </c>
      <c r="B7" s="5">
        <v>45459</v>
      </c>
      <c r="C7" s="2" t="str">
        <v>CUST023</v>
      </c>
      <c r="D7" s="2" t="str">
        <v>Paul Baker</v>
      </c>
      <c r="E7" s="2" t="str">
        <v>P001</v>
      </c>
      <c r="F7" s="2" t="str">
        <v>Laptop</v>
      </c>
      <c r="G7" s="2" t="str">
        <v>Electronics</v>
      </c>
      <c r="H7" s="2">
        <v>5</v>
      </c>
      <c r="I7" s="2">
        <v>899.99</v>
      </c>
      <c r="J7" s="2" t="str">
        <v>Credit Card</v>
      </c>
      <c r="K7" s="2" t="str">
        <v>South</v>
      </c>
      <c r="L7" s="2" t="str">
        <v>Standard</v>
      </c>
      <c r="M7" s="5">
        <v>44974</v>
      </c>
      <c r="N7" s="2">
        <v>4499.95</v>
      </c>
      <c r="P7" s="2" t="str">
        <v>TRX0239</v>
      </c>
      <c r="Q7" s="5">
        <v>45413</v>
      </c>
      <c r="R7" s="2" t="str">
        <v>CUST012</v>
      </c>
      <c r="S7" s="2" t="str">
        <v>Patricia Moore</v>
      </c>
      <c r="T7" s="2" t="str">
        <v>P002</v>
      </c>
      <c r="U7" s="2" t="str">
        <v>Smartphone</v>
      </c>
      <c r="V7" s="2" t="str">
        <v>Electronics</v>
      </c>
      <c r="W7" s="2">
        <v>4</v>
      </c>
      <c r="X7" s="2">
        <v>699.99</v>
      </c>
      <c r="Y7" s="2" t="str">
        <v>Cash</v>
      </c>
      <c r="Z7" s="2" t="str">
        <v>East</v>
      </c>
      <c r="AA7" s="2" t="str">
        <v>Standard</v>
      </c>
      <c r="AB7" s="5">
        <v>44409</v>
      </c>
      <c r="AC7" s="2">
        <v>2799.96</v>
      </c>
    </row>
    <row r="8" spans="1:29" x14ac:dyDescent="0.3">
      <c r="A8" s="2" t="str">
        <v>TRX0044</v>
      </c>
      <c r="B8" s="5">
        <v>45459</v>
      </c>
      <c r="C8" s="2" t="str">
        <v>CUST029</v>
      </c>
      <c r="D8" s="2" t="str">
        <v>Edward Mitchell</v>
      </c>
      <c r="E8" s="2" t="str">
        <v>P001</v>
      </c>
      <c r="F8" s="2" t="str">
        <v>Laptop</v>
      </c>
      <c r="G8" s="2" t="str">
        <v>Electronics</v>
      </c>
      <c r="H8" s="2">
        <v>5</v>
      </c>
      <c r="I8" s="2">
        <v>899.99</v>
      </c>
      <c r="J8" s="2" t="str">
        <v>PayPal</v>
      </c>
      <c r="K8" s="2" t="str">
        <v>East</v>
      </c>
      <c r="L8" s="2" t="str">
        <v>Premium</v>
      </c>
      <c r="M8" s="5">
        <v>45278</v>
      </c>
      <c r="N8" s="2">
        <v>4499.95</v>
      </c>
      <c r="P8" s="2" t="str">
        <v>TRX0015</v>
      </c>
      <c r="Q8" s="5">
        <v>45440</v>
      </c>
      <c r="R8" s="2" t="str">
        <v>CUST008</v>
      </c>
      <c r="S8" s="2" t="str">
        <v>Jennifer Taylor</v>
      </c>
      <c r="T8" s="2" t="str">
        <v>P002</v>
      </c>
      <c r="U8" s="2" t="str">
        <v>Smartphone</v>
      </c>
      <c r="V8" s="2" t="str">
        <v>Electronics</v>
      </c>
      <c r="W8" s="2">
        <v>5</v>
      </c>
      <c r="X8" s="2">
        <v>699.99</v>
      </c>
      <c r="Y8" s="2" t="str">
        <v>PayPal</v>
      </c>
      <c r="Z8" s="2" t="str">
        <v>West</v>
      </c>
      <c r="AA8" s="2" t="str">
        <v>Standard</v>
      </c>
      <c r="AB8" s="5">
        <v>44407</v>
      </c>
      <c r="AC8" s="2">
        <v>3499.95</v>
      </c>
    </row>
    <row r="9" spans="1:29" x14ac:dyDescent="0.3">
      <c r="A9" s="2" t="str">
        <v>TRX0104</v>
      </c>
      <c r="B9" s="5">
        <v>45471</v>
      </c>
      <c r="C9" s="2" t="str">
        <v>CUST012</v>
      </c>
      <c r="D9" s="2" t="str">
        <v>Patricia Moore</v>
      </c>
      <c r="E9" s="2" t="str">
        <v>P001</v>
      </c>
      <c r="F9" s="2" t="str">
        <v>Laptop</v>
      </c>
      <c r="G9" s="2" t="str">
        <v>Electronics</v>
      </c>
      <c r="H9" s="2">
        <v>4</v>
      </c>
      <c r="I9" s="2">
        <v>899.99</v>
      </c>
      <c r="J9" s="2" t="str">
        <v>Credit Card</v>
      </c>
      <c r="K9" s="2" t="str">
        <v>East</v>
      </c>
      <c r="L9" s="2" t="str">
        <v>Premium</v>
      </c>
      <c r="M9" s="5">
        <v>44993</v>
      </c>
      <c r="N9" s="2">
        <v>3599.96</v>
      </c>
      <c r="O9" s="2" t="s">
        <v>410</v>
      </c>
      <c r="P9" s="2" t="str">
        <v>TRX0184</v>
      </c>
      <c r="Q9" s="5">
        <v>45471</v>
      </c>
      <c r="R9" s="2" t="str">
        <v>CUST046</v>
      </c>
      <c r="S9" s="2" t="str">
        <v>Kathleen Bennett</v>
      </c>
      <c r="T9" s="2" t="str">
        <v>P002</v>
      </c>
      <c r="U9" s="2" t="str">
        <v>Smartphone</v>
      </c>
      <c r="V9" s="2" t="str">
        <v>Electronics</v>
      </c>
      <c r="W9" s="2">
        <v>3</v>
      </c>
      <c r="X9" s="2">
        <v>699.99</v>
      </c>
      <c r="Y9" s="2" t="str">
        <v>Credit Card</v>
      </c>
      <c r="Z9" s="2" t="str">
        <v>East</v>
      </c>
      <c r="AA9" s="2" t="str">
        <v>Premium</v>
      </c>
      <c r="AB9" s="5">
        <v>45102</v>
      </c>
      <c r="AC9" s="2">
        <v>2099.9699999999998</v>
      </c>
    </row>
    <row r="10" spans="1:29" x14ac:dyDescent="0.3">
      <c r="A10" s="2" t="str">
        <v>TRX0162</v>
      </c>
      <c r="B10" s="5">
        <v>45496</v>
      </c>
      <c r="C10" s="2" t="str">
        <v>CUST040</v>
      </c>
      <c r="D10" s="2" t="str">
        <v>Sharon Butler</v>
      </c>
      <c r="E10" s="2" t="str">
        <v>P001</v>
      </c>
      <c r="F10" s="2" t="str">
        <v>Laptop</v>
      </c>
      <c r="G10" s="2" t="str">
        <v>Electronics</v>
      </c>
      <c r="H10" s="2">
        <v>1</v>
      </c>
      <c r="I10" s="2">
        <v>899.99</v>
      </c>
      <c r="J10" s="2" t="str">
        <v>Cash</v>
      </c>
      <c r="K10" s="2" t="str">
        <v>Central</v>
      </c>
      <c r="L10" s="2" t="str">
        <v>Standard</v>
      </c>
      <c r="M10" s="5">
        <v>45179</v>
      </c>
      <c r="N10" s="2">
        <v>899.99</v>
      </c>
      <c r="P10" s="2" t="str">
        <v>TRX0113</v>
      </c>
      <c r="Q10" s="5">
        <v>45481</v>
      </c>
      <c r="R10" s="2" t="str">
        <v>CUST003</v>
      </c>
      <c r="S10" s="2" t="str">
        <v>Michael Brown</v>
      </c>
      <c r="T10" s="2" t="str">
        <v>P002</v>
      </c>
      <c r="U10" s="2" t="str">
        <v>Smartphone</v>
      </c>
      <c r="V10" s="2" t="str">
        <v>Electronics</v>
      </c>
      <c r="W10" s="2">
        <v>2</v>
      </c>
      <c r="X10" s="2">
        <v>699.99</v>
      </c>
      <c r="Y10" s="2" t="str">
        <v>PayPal</v>
      </c>
      <c r="Z10" s="2" t="str">
        <v>East</v>
      </c>
      <c r="AA10" s="2" t="str">
        <v>Premium</v>
      </c>
      <c r="AB10" s="5">
        <v>45389</v>
      </c>
      <c r="AC10" s="2">
        <v>1399.98</v>
      </c>
    </row>
    <row r="11" spans="1:29" x14ac:dyDescent="0.3">
      <c r="A11" s="2" t="str">
        <v>TRX0244</v>
      </c>
      <c r="B11" s="5">
        <v>45497</v>
      </c>
      <c r="C11" s="2" t="str">
        <v>CUST013</v>
      </c>
      <c r="D11" s="2" t="str">
        <v>Joseph Jackson</v>
      </c>
      <c r="E11" s="2" t="str">
        <v>P001</v>
      </c>
      <c r="F11" s="2" t="str">
        <v>Laptop</v>
      </c>
      <c r="G11" s="2" t="str">
        <v>Electronics</v>
      </c>
      <c r="H11" s="2">
        <v>5</v>
      </c>
      <c r="I11" s="2">
        <v>899.99</v>
      </c>
      <c r="J11" s="2" t="str">
        <v>Debit Card</v>
      </c>
      <c r="K11" s="2" t="str">
        <v>South</v>
      </c>
      <c r="L11" s="2" t="str">
        <v>Standard</v>
      </c>
      <c r="M11" s="5">
        <v>44899</v>
      </c>
      <c r="N11" s="2">
        <v>4499.95</v>
      </c>
      <c r="P11" s="2" t="str">
        <v>TRX0217</v>
      </c>
      <c r="Q11" s="5">
        <v>45503</v>
      </c>
      <c r="R11" s="2" t="str">
        <v>CUST025</v>
      </c>
      <c r="S11" s="2" t="str">
        <v>Mark Carter</v>
      </c>
      <c r="T11" s="2" t="str">
        <v>P002</v>
      </c>
      <c r="U11" s="2" t="str">
        <v>Smartphone</v>
      </c>
      <c r="V11" s="2" t="str">
        <v>Electronics</v>
      </c>
      <c r="W11" s="2">
        <v>2</v>
      </c>
      <c r="X11" s="2">
        <v>699.99</v>
      </c>
      <c r="Y11" s="2" t="str">
        <v>Credit Card</v>
      </c>
      <c r="Z11" s="2" t="str">
        <v>North</v>
      </c>
      <c r="AA11" s="2" t="str">
        <v>Premium</v>
      </c>
      <c r="AB11" s="5">
        <v>44999</v>
      </c>
      <c r="AC11" s="2">
        <v>1399.98</v>
      </c>
    </row>
    <row r="12" spans="1:29" x14ac:dyDescent="0.3">
      <c r="A12" s="2" t="str">
        <v>TRX0249</v>
      </c>
      <c r="B12" s="5">
        <v>45504</v>
      </c>
      <c r="C12" s="2" t="str">
        <v>CUST030</v>
      </c>
      <c r="D12" s="2" t="str">
        <v>Helen Roberts</v>
      </c>
      <c r="E12" s="2" t="str">
        <v>P001</v>
      </c>
      <c r="F12" s="2" t="str">
        <v>Laptop</v>
      </c>
      <c r="G12" s="2" t="str">
        <v>Electronics</v>
      </c>
      <c r="H12" s="2">
        <v>4</v>
      </c>
      <c r="I12" s="2">
        <v>899.99</v>
      </c>
      <c r="J12" s="2" t="str">
        <v>Debit Card</v>
      </c>
      <c r="K12" s="2" t="str">
        <v>South</v>
      </c>
      <c r="L12" s="2" t="str">
        <v>Standard</v>
      </c>
      <c r="M12" s="5">
        <v>44523</v>
      </c>
      <c r="N12" s="2">
        <v>3599.96</v>
      </c>
      <c r="P12" s="2" t="str">
        <v>TRX0058</v>
      </c>
      <c r="Q12" s="5">
        <v>45532</v>
      </c>
      <c r="R12" s="2" t="str">
        <v>CUST047</v>
      </c>
      <c r="S12" s="2" t="str">
        <v>Gerald Murphy</v>
      </c>
      <c r="T12" s="2" t="str">
        <v>P002</v>
      </c>
      <c r="U12" s="2" t="str">
        <v>Smartphone</v>
      </c>
      <c r="V12" s="2" t="str">
        <v>Electronics</v>
      </c>
      <c r="W12" s="2">
        <v>1</v>
      </c>
      <c r="X12" s="2">
        <v>699.99</v>
      </c>
      <c r="Y12" s="2" t="str">
        <v>Cash</v>
      </c>
      <c r="Z12" s="2" t="str">
        <v>Central</v>
      </c>
      <c r="AA12" s="2" t="str">
        <v>Premium</v>
      </c>
      <c r="AB12" s="5">
        <v>44497</v>
      </c>
      <c r="AC12" s="2">
        <v>699.99</v>
      </c>
    </row>
    <row r="13" spans="1:29" x14ac:dyDescent="0.3">
      <c r="A13" s="2" t="str">
        <v>TRX0132</v>
      </c>
      <c r="B13" s="5">
        <v>45523</v>
      </c>
      <c r="C13" s="2" t="str">
        <v>CUST047</v>
      </c>
      <c r="D13" s="2" t="str">
        <v>Gerald Murphy</v>
      </c>
      <c r="E13" s="2" t="str">
        <v>P001</v>
      </c>
      <c r="F13" s="2" t="str">
        <v>Laptop</v>
      </c>
      <c r="G13" s="2" t="str">
        <v>Electronics</v>
      </c>
      <c r="H13" s="2">
        <v>5</v>
      </c>
      <c r="I13" s="2">
        <v>899.99</v>
      </c>
      <c r="J13" s="2" t="str">
        <v>Debit Card</v>
      </c>
      <c r="K13" s="2" t="str">
        <v>East</v>
      </c>
      <c r="L13" s="2" t="str">
        <v>Basic</v>
      </c>
      <c r="M13" s="5">
        <v>44526</v>
      </c>
      <c r="N13" s="2">
        <v>4499.95</v>
      </c>
      <c r="P13" s="2" t="str">
        <v>TRX0248</v>
      </c>
      <c r="Q13" s="5">
        <v>45534</v>
      </c>
      <c r="R13" s="2" t="str">
        <v>CUST032</v>
      </c>
      <c r="S13" s="2" t="str">
        <v>Sandra Phillips</v>
      </c>
      <c r="T13" s="2" t="str">
        <v>P002</v>
      </c>
      <c r="U13" s="2" t="str">
        <v>Smartphone</v>
      </c>
      <c r="V13" s="2" t="str">
        <v>Electronics</v>
      </c>
      <c r="W13" s="2">
        <v>2</v>
      </c>
      <c r="X13" s="2">
        <v>699.99</v>
      </c>
      <c r="Y13" s="2" t="str">
        <v>Credit Card</v>
      </c>
      <c r="Z13" s="2" t="str">
        <v>North</v>
      </c>
      <c r="AA13" s="2" t="str">
        <v>Premium</v>
      </c>
      <c r="AB13" s="5">
        <v>44421</v>
      </c>
      <c r="AC13" s="2">
        <v>1399.98</v>
      </c>
    </row>
    <row r="14" spans="1:29" x14ac:dyDescent="0.3">
      <c r="A14" s="2" t="str">
        <v>TRX0177</v>
      </c>
      <c r="B14" s="5">
        <v>45559</v>
      </c>
      <c r="C14" s="2" t="str">
        <v>CUST032</v>
      </c>
      <c r="D14" s="2" t="str">
        <v>Sandra Phillips</v>
      </c>
      <c r="E14" s="2" t="str">
        <v>P001</v>
      </c>
      <c r="F14" s="2" t="str">
        <v>Laptop</v>
      </c>
      <c r="G14" s="2" t="str">
        <v>Electronics</v>
      </c>
      <c r="H14" s="2">
        <v>3</v>
      </c>
      <c r="I14" s="2">
        <v>899.99</v>
      </c>
      <c r="J14" s="2" t="str">
        <v>Credit Card</v>
      </c>
      <c r="K14" s="2" t="str">
        <v>North</v>
      </c>
      <c r="L14" s="2" t="str">
        <v>Standard</v>
      </c>
      <c r="M14" s="5">
        <v>45157</v>
      </c>
      <c r="N14" s="2">
        <v>2699.97</v>
      </c>
      <c r="P14" s="2" t="str">
        <v>TRX0225</v>
      </c>
      <c r="Q14" s="5">
        <v>45538</v>
      </c>
      <c r="R14" s="2" t="str">
        <v>CUST039</v>
      </c>
      <c r="S14" s="2" t="str">
        <v>Lawrence Reed</v>
      </c>
      <c r="T14" s="2" t="str">
        <v>P002</v>
      </c>
      <c r="U14" s="2" t="str">
        <v>Smartphone</v>
      </c>
      <c r="V14" s="2" t="str">
        <v>Electronics</v>
      </c>
      <c r="W14" s="2">
        <v>2</v>
      </c>
      <c r="X14" s="2">
        <v>699.99</v>
      </c>
      <c r="Y14" s="2" t="str">
        <v>Debit Card</v>
      </c>
      <c r="Z14" s="2" t="str">
        <v>Central</v>
      </c>
      <c r="AA14" s="2" t="str">
        <v>Premium</v>
      </c>
      <c r="AB14" s="5">
        <v>44870</v>
      </c>
      <c r="AC14" s="2">
        <v>1399.98</v>
      </c>
    </row>
    <row r="15" spans="1:29" x14ac:dyDescent="0.3">
      <c r="A15" s="2" t="str">
        <v>TRX0158</v>
      </c>
      <c r="B15" s="5">
        <v>45579</v>
      </c>
      <c r="C15" s="2" t="str">
        <v>CUST027</v>
      </c>
      <c r="D15" s="2" t="str">
        <v>George Adams</v>
      </c>
      <c r="E15" s="2" t="str">
        <v>P001</v>
      </c>
      <c r="F15" s="2" t="str">
        <v>Laptop</v>
      </c>
      <c r="G15" s="2" t="str">
        <v>Electronics</v>
      </c>
      <c r="H15" s="2">
        <v>3</v>
      </c>
      <c r="I15" s="2">
        <v>899.99</v>
      </c>
      <c r="J15" s="2" t="str">
        <v>PayPal</v>
      </c>
      <c r="K15" s="2" t="str">
        <v>West</v>
      </c>
      <c r="L15" s="2" t="str">
        <v>Basic</v>
      </c>
      <c r="M15" s="5">
        <v>45215</v>
      </c>
      <c r="N15" s="2">
        <v>2699.97</v>
      </c>
      <c r="P15" s="2" t="str">
        <v>TRX0123</v>
      </c>
      <c r="Q15" s="5">
        <v>45554</v>
      </c>
      <c r="R15" s="2" t="str">
        <v>CUST041</v>
      </c>
      <c r="S15" s="2" t="str">
        <v>Peter Richardson</v>
      </c>
      <c r="T15" s="2" t="str">
        <v>P002</v>
      </c>
      <c r="U15" s="2" t="str">
        <v>Smartphone</v>
      </c>
      <c r="V15" s="2" t="str">
        <v>Electronics</v>
      </c>
      <c r="W15" s="2">
        <v>4</v>
      </c>
      <c r="X15" s="2">
        <v>699.99</v>
      </c>
      <c r="Y15" s="2" t="str">
        <v>PayPal</v>
      </c>
      <c r="Z15" s="2" t="str">
        <v>South</v>
      </c>
      <c r="AA15" s="2" t="str">
        <v>Basic</v>
      </c>
      <c r="AB15" s="5">
        <v>44618</v>
      </c>
      <c r="AC15" s="2">
        <v>2799.96</v>
      </c>
    </row>
    <row r="16" spans="1:29" x14ac:dyDescent="0.3">
      <c r="A16" s="2" t="str">
        <v>TRX0189</v>
      </c>
      <c r="B16" s="5">
        <v>45581</v>
      </c>
      <c r="C16" s="2" t="str">
        <v>CUST040</v>
      </c>
      <c r="D16" s="2" t="str">
        <v>Sharon Butler</v>
      </c>
      <c r="E16" s="2" t="str">
        <v>P001</v>
      </c>
      <c r="F16" s="2" t="str">
        <v>Laptop</v>
      </c>
      <c r="G16" s="2" t="str">
        <v>Electronics</v>
      </c>
      <c r="H16" s="2">
        <v>1</v>
      </c>
      <c r="I16" s="2">
        <v>899.99</v>
      </c>
      <c r="J16" s="2" t="str">
        <v>Credit Card</v>
      </c>
      <c r="K16" s="2" t="str">
        <v>East</v>
      </c>
      <c r="L16" s="2" t="str">
        <v>Standard</v>
      </c>
      <c r="M16" s="5">
        <v>45369</v>
      </c>
      <c r="N16" s="2">
        <v>899.99</v>
      </c>
      <c r="P16" s="2" t="str">
        <v>TRX0055</v>
      </c>
      <c r="Q16" s="5">
        <v>45573</v>
      </c>
      <c r="R16" s="2" t="str">
        <v>CUST016</v>
      </c>
      <c r="S16" s="2" t="str">
        <v>Elizabeth Hall</v>
      </c>
      <c r="T16" s="2" t="str">
        <v>P002</v>
      </c>
      <c r="U16" s="2" t="str">
        <v>Smartphone</v>
      </c>
      <c r="V16" s="2" t="str">
        <v>Electronics</v>
      </c>
      <c r="W16" s="2">
        <v>2</v>
      </c>
      <c r="X16" s="2">
        <v>699.99</v>
      </c>
      <c r="Y16" s="2" t="str">
        <v>Debit Card</v>
      </c>
      <c r="Z16" s="2" t="str">
        <v>East</v>
      </c>
      <c r="AA16" s="2" t="str">
        <v>Premium</v>
      </c>
      <c r="AB16" s="5">
        <v>45274</v>
      </c>
      <c r="AC16" s="2">
        <v>1399.98</v>
      </c>
    </row>
    <row r="17" spans="1:29" x14ac:dyDescent="0.3">
      <c r="A17" s="2" t="str">
        <v>TRX0032</v>
      </c>
      <c r="B17" s="5">
        <v>45638</v>
      </c>
      <c r="C17" s="2" t="str">
        <v>CUST041</v>
      </c>
      <c r="D17" s="2" t="str">
        <v>Peter Richardson</v>
      </c>
      <c r="E17" s="2" t="str">
        <v>P001</v>
      </c>
      <c r="F17" s="2" t="str">
        <v>Laptop</v>
      </c>
      <c r="G17" s="2" t="str">
        <v>Electronics</v>
      </c>
      <c r="H17" s="2">
        <v>2</v>
      </c>
      <c r="I17" s="2">
        <v>899.99</v>
      </c>
      <c r="J17" s="2" t="str">
        <v>Cash</v>
      </c>
      <c r="K17" s="2" t="str">
        <v>North</v>
      </c>
      <c r="L17" s="2" t="str">
        <v>Basic</v>
      </c>
      <c r="M17" s="5">
        <v>44406</v>
      </c>
      <c r="N17" s="2">
        <v>1799.98</v>
      </c>
      <c r="P17" s="2" t="str">
        <v>TRX0173</v>
      </c>
      <c r="Q17" s="5">
        <v>45581</v>
      </c>
      <c r="R17" s="2" t="str">
        <v>CUST018</v>
      </c>
      <c r="S17" s="2" t="str">
        <v>Barbara Young</v>
      </c>
      <c r="T17" s="2" t="str">
        <v>P002</v>
      </c>
      <c r="U17" s="2" t="str">
        <v>Smartphone</v>
      </c>
      <c r="V17" s="2" t="str">
        <v>Electronics</v>
      </c>
      <c r="W17" s="2">
        <v>5</v>
      </c>
      <c r="X17" s="2">
        <v>699.99</v>
      </c>
      <c r="Y17" s="2" t="str">
        <v>Cash</v>
      </c>
      <c r="Z17" s="2" t="str">
        <v>East</v>
      </c>
      <c r="AA17" s="2" t="str">
        <v>Standard</v>
      </c>
      <c r="AB17" s="5">
        <v>45008</v>
      </c>
      <c r="AC17" s="2">
        <v>3499.95</v>
      </c>
    </row>
    <row r="18" spans="1:29" x14ac:dyDescent="0.3">
      <c r="A18" s="2" t="str">
        <v>TRX0163</v>
      </c>
      <c r="B18" s="5">
        <v>45645</v>
      </c>
      <c r="C18" s="2" t="str">
        <v>CUST019</v>
      </c>
      <c r="D18" s="2" t="str">
        <v>Daniel King</v>
      </c>
      <c r="E18" s="2" t="str">
        <v>P001</v>
      </c>
      <c r="F18" s="2" t="str">
        <v>Laptop</v>
      </c>
      <c r="G18" s="2" t="str">
        <v>Electronics</v>
      </c>
      <c r="H18" s="2">
        <v>5</v>
      </c>
      <c r="I18" s="2">
        <v>899.99</v>
      </c>
      <c r="J18" s="2" t="str">
        <v>Debit Card</v>
      </c>
      <c r="K18" s="2" t="str">
        <v>East</v>
      </c>
      <c r="L18" s="2" t="str">
        <v>Standard</v>
      </c>
      <c r="M18" s="5">
        <v>44625</v>
      </c>
      <c r="N18" s="2">
        <v>4499.95</v>
      </c>
      <c r="P18" s="2" t="str">
        <v>TRX0034</v>
      </c>
      <c r="Q18" s="5">
        <v>45581</v>
      </c>
      <c r="R18" s="2" t="str">
        <v>CUST049</v>
      </c>
      <c r="S18" s="2" t="str">
        <v>Raymond Ross</v>
      </c>
      <c r="T18" s="2" t="str">
        <v>P002</v>
      </c>
      <c r="U18" s="2" t="str">
        <v>Smartphone</v>
      </c>
      <c r="V18" s="2" t="str">
        <v>Electronics</v>
      </c>
      <c r="W18" s="2">
        <v>4</v>
      </c>
      <c r="X18" s="2">
        <v>699.99</v>
      </c>
      <c r="Y18" s="2" t="str">
        <v>Credit Card</v>
      </c>
      <c r="Z18" s="2" t="str">
        <v>Central</v>
      </c>
      <c r="AA18" s="2" t="str">
        <v>Basic</v>
      </c>
      <c r="AB18" s="5">
        <v>45385</v>
      </c>
      <c r="AC18" s="2">
        <v>2799.96</v>
      </c>
    </row>
    <row r="19" spans="1:29" x14ac:dyDescent="0.3">
      <c r="A19" s="2" t="str">
        <v>TRX0207</v>
      </c>
      <c r="B19" s="5">
        <v>45657</v>
      </c>
      <c r="C19" s="2" t="str">
        <v>CUST025</v>
      </c>
      <c r="D19" s="2" t="str">
        <v>Mark Carter</v>
      </c>
      <c r="E19" s="2" t="str">
        <v>P001</v>
      </c>
      <c r="F19" s="2" t="str">
        <v>Laptop</v>
      </c>
      <c r="G19" s="2" t="str">
        <v>Electronics</v>
      </c>
      <c r="H19" s="2">
        <v>1</v>
      </c>
      <c r="I19" s="2">
        <v>899.99</v>
      </c>
      <c r="J19" s="2" t="str">
        <v>PayPal</v>
      </c>
      <c r="K19" s="2" t="str">
        <v>North</v>
      </c>
      <c r="L19" s="2" t="str">
        <v>Premium</v>
      </c>
      <c r="M19" s="5">
        <v>45050</v>
      </c>
      <c r="N19" s="2">
        <v>899.99</v>
      </c>
      <c r="P19" s="2" t="str">
        <v>TRX0009</v>
      </c>
      <c r="Q19" s="5">
        <v>45588</v>
      </c>
      <c r="R19" s="2" t="str">
        <v>CUST004</v>
      </c>
      <c r="S19" s="2" t="str">
        <v>Sarah Davis</v>
      </c>
      <c r="T19" s="2" t="str">
        <v>P002</v>
      </c>
      <c r="U19" s="2" t="str">
        <v>Smartphone</v>
      </c>
      <c r="V19" s="2" t="str">
        <v>Electronics</v>
      </c>
      <c r="W19" s="2">
        <v>2</v>
      </c>
      <c r="X19" s="2">
        <v>699.99</v>
      </c>
      <c r="Y19" s="2" t="str">
        <v>Cash</v>
      </c>
      <c r="Z19" s="2" t="str">
        <v>Central</v>
      </c>
      <c r="AA19" s="2" t="str">
        <v>Basic</v>
      </c>
      <c r="AB19" s="5">
        <v>44992</v>
      </c>
      <c r="AC19" s="2">
        <v>1399.98</v>
      </c>
    </row>
    <row r="20" spans="1:29" x14ac:dyDescent="0.3">
      <c r="A20" s="2" t="str">
        <v>TRX0026</v>
      </c>
      <c r="B20" s="5">
        <v>45661</v>
      </c>
      <c r="C20" s="2" t="str">
        <v>CUST037</v>
      </c>
      <c r="D20" s="2" t="str">
        <v>Arthur Edwards</v>
      </c>
      <c r="E20" s="2" t="str">
        <v>P001</v>
      </c>
      <c r="F20" s="2" t="str">
        <v>Laptop</v>
      </c>
      <c r="G20" s="2" t="str">
        <v>Electronics</v>
      </c>
      <c r="H20" s="2">
        <v>1</v>
      </c>
      <c r="I20" s="2">
        <v>899.99</v>
      </c>
      <c r="J20" s="2" t="str">
        <v>PayPal</v>
      </c>
      <c r="K20" s="2" t="str">
        <v>North</v>
      </c>
      <c r="L20" s="2" t="str">
        <v>Standard</v>
      </c>
      <c r="M20" s="5">
        <v>44752</v>
      </c>
      <c r="N20" s="2">
        <v>899.99</v>
      </c>
      <c r="P20" s="2" t="str">
        <v>TRX0167</v>
      </c>
      <c r="Q20" s="5">
        <v>45589</v>
      </c>
      <c r="R20" s="2" t="str">
        <v>CUST028</v>
      </c>
      <c r="S20" s="2" t="str">
        <v>Betty Campbell</v>
      </c>
      <c r="T20" s="2" t="str">
        <v>P002</v>
      </c>
      <c r="U20" s="2" t="str">
        <v>Smartphone</v>
      </c>
      <c r="V20" s="2" t="str">
        <v>Electronics</v>
      </c>
      <c r="W20" s="2">
        <v>5</v>
      </c>
      <c r="X20" s="2">
        <v>699.99</v>
      </c>
      <c r="Y20" s="2" t="str">
        <v>Cash</v>
      </c>
      <c r="Z20" s="2" t="str">
        <v>North</v>
      </c>
      <c r="AA20" s="2" t="str">
        <v>Premium</v>
      </c>
      <c r="AB20" s="5">
        <v>44635</v>
      </c>
      <c r="AC20" s="2">
        <v>3499.95</v>
      </c>
    </row>
    <row r="21" spans="1:29" x14ac:dyDescent="0.3">
      <c r="A21" s="2" t="str">
        <v>TRX0030</v>
      </c>
      <c r="B21" s="5">
        <v>45686</v>
      </c>
      <c r="C21" s="2" t="str">
        <v>CUST011</v>
      </c>
      <c r="D21" s="2" t="str">
        <v>William White</v>
      </c>
      <c r="E21" s="2" t="str">
        <v>P001</v>
      </c>
      <c r="F21" s="2" t="str">
        <v>Laptop</v>
      </c>
      <c r="G21" s="2" t="str">
        <v>Electronics</v>
      </c>
      <c r="H21" s="2">
        <v>4</v>
      </c>
      <c r="I21" s="2">
        <v>899.99</v>
      </c>
      <c r="J21" s="2" t="str">
        <v>PayPal</v>
      </c>
      <c r="K21" s="2" t="str">
        <v>Central</v>
      </c>
      <c r="L21" s="2" t="str">
        <v>Basic</v>
      </c>
      <c r="M21" s="5">
        <v>44734</v>
      </c>
      <c r="N21" s="2">
        <v>3599.96</v>
      </c>
      <c r="P21" s="2" t="str">
        <v>TRX0033</v>
      </c>
      <c r="Q21" s="5">
        <v>45613</v>
      </c>
      <c r="R21" s="2" t="str">
        <v>CUST025</v>
      </c>
      <c r="S21" s="2" t="str">
        <v>Mark Carter</v>
      </c>
      <c r="T21" s="2" t="str">
        <v>P002</v>
      </c>
      <c r="U21" s="2" t="str">
        <v>Smartphone</v>
      </c>
      <c r="V21" s="2" t="str">
        <v>Electronics</v>
      </c>
      <c r="W21" s="2">
        <v>2</v>
      </c>
      <c r="X21" s="2">
        <v>699.99</v>
      </c>
      <c r="Y21" s="2" t="str">
        <v>PayPal</v>
      </c>
      <c r="Z21" s="2" t="str">
        <v>West</v>
      </c>
      <c r="AA21" s="2" t="str">
        <v>Standard</v>
      </c>
      <c r="AB21" s="5">
        <v>44770</v>
      </c>
      <c r="AC21" s="2">
        <v>1399.98</v>
      </c>
    </row>
    <row r="22" spans="1:29" x14ac:dyDescent="0.3">
      <c r="A22" s="2" t="str">
        <v>TRX0214</v>
      </c>
      <c r="B22" s="5">
        <v>45708</v>
      </c>
      <c r="C22" s="2" t="str">
        <v>CUST018</v>
      </c>
      <c r="D22" s="2" t="str">
        <v>Barbara Young</v>
      </c>
      <c r="E22" s="2" t="str">
        <v>P001</v>
      </c>
      <c r="F22" s="2" t="str">
        <v>Laptop</v>
      </c>
      <c r="G22" s="2" t="str">
        <v>Electronics</v>
      </c>
      <c r="H22" s="2">
        <v>3</v>
      </c>
      <c r="I22" s="2">
        <v>899.99</v>
      </c>
      <c r="J22" s="2" t="str">
        <v>Cash</v>
      </c>
      <c r="K22" s="2" t="str">
        <v>East</v>
      </c>
      <c r="L22" s="2" t="str">
        <v>Standard</v>
      </c>
      <c r="M22" s="5">
        <v>44613</v>
      </c>
      <c r="N22" s="2">
        <v>2699.97</v>
      </c>
      <c r="P22" s="2" t="str">
        <v>TRX0148</v>
      </c>
      <c r="Q22" s="5">
        <v>45619</v>
      </c>
      <c r="R22" s="2" t="str">
        <v>CUST004</v>
      </c>
      <c r="S22" s="2" t="str">
        <v>Sarah Davis</v>
      </c>
      <c r="T22" s="2" t="str">
        <v>P002</v>
      </c>
      <c r="U22" s="2" t="str">
        <v>Smartphone</v>
      </c>
      <c r="V22" s="2" t="str">
        <v>Electronics</v>
      </c>
      <c r="W22" s="2">
        <v>3</v>
      </c>
      <c r="X22" s="2">
        <v>699.99</v>
      </c>
      <c r="Y22" s="2" t="str">
        <v>PayPal</v>
      </c>
      <c r="Z22" s="2" t="str">
        <v>West</v>
      </c>
      <c r="AA22" s="2" t="str">
        <v>Standard</v>
      </c>
      <c r="AB22" s="5">
        <v>44583</v>
      </c>
      <c r="AC22" s="2">
        <v>2099.9699999999998</v>
      </c>
    </row>
    <row r="23" spans="1:29" x14ac:dyDescent="0.3">
      <c r="A23" s="2" t="str">
        <v>TRX0016</v>
      </c>
      <c r="B23" s="5">
        <v>45724</v>
      </c>
      <c r="C23" s="2" t="str">
        <v>CUST035</v>
      </c>
      <c r="D23" s="2" t="str">
        <v>Harry Morgan</v>
      </c>
      <c r="E23" s="2" t="str">
        <v>P001</v>
      </c>
      <c r="F23" s="2" t="str">
        <v>Laptop</v>
      </c>
      <c r="G23" s="2" t="str">
        <v>Electronics</v>
      </c>
      <c r="H23" s="2">
        <v>5</v>
      </c>
      <c r="I23" s="2">
        <v>899.99</v>
      </c>
      <c r="J23" s="2" t="str">
        <v>PayPal</v>
      </c>
      <c r="K23" s="2" t="str">
        <v>East</v>
      </c>
      <c r="L23" s="2" t="str">
        <v>Premium</v>
      </c>
      <c r="M23" s="5">
        <v>45389</v>
      </c>
      <c r="N23" s="2">
        <v>4499.95</v>
      </c>
      <c r="P23" s="2" t="str">
        <v>TRX0201</v>
      </c>
      <c r="Q23" s="5">
        <v>45627</v>
      </c>
      <c r="R23" s="2" t="str">
        <v>CUST025</v>
      </c>
      <c r="S23" s="2" t="str">
        <v>Mark Carter</v>
      </c>
      <c r="T23" s="2" t="str">
        <v>P002</v>
      </c>
      <c r="U23" s="2" t="str">
        <v>Smartphone</v>
      </c>
      <c r="V23" s="2" t="str">
        <v>Electronics</v>
      </c>
      <c r="W23" s="2">
        <v>5</v>
      </c>
      <c r="X23" s="2">
        <v>699.99</v>
      </c>
      <c r="Y23" s="2" t="str">
        <v>Debit Card</v>
      </c>
      <c r="Z23" s="2" t="str">
        <v>West</v>
      </c>
      <c r="AA23" s="2" t="str">
        <v>Standard</v>
      </c>
      <c r="AB23" s="5">
        <v>44944</v>
      </c>
      <c r="AC23" s="2">
        <v>3499.95</v>
      </c>
    </row>
    <row r="24" spans="1:29" x14ac:dyDescent="0.3">
      <c r="A24" s="2" t="str">
        <v>TRX0124</v>
      </c>
      <c r="B24" s="5">
        <v>45737</v>
      </c>
      <c r="C24" s="2" t="str">
        <v>CUST040</v>
      </c>
      <c r="D24" s="2" t="str">
        <v>Sharon Butler</v>
      </c>
      <c r="E24" s="2" t="str">
        <v>P001</v>
      </c>
      <c r="F24" s="2" t="str">
        <v>Laptop</v>
      </c>
      <c r="G24" s="2" t="str">
        <v>Electronics</v>
      </c>
      <c r="H24" s="2">
        <v>3</v>
      </c>
      <c r="I24" s="2">
        <v>899.99</v>
      </c>
      <c r="J24" s="2" t="str">
        <v>Debit Card</v>
      </c>
      <c r="K24" s="2" t="str">
        <v>North</v>
      </c>
      <c r="L24" s="2" t="str">
        <v>Premium</v>
      </c>
      <c r="M24" s="5">
        <v>44876</v>
      </c>
      <c r="N24" s="2">
        <v>2699.97</v>
      </c>
      <c r="P24" s="2" t="str">
        <v>TRX0066</v>
      </c>
      <c r="Q24" s="5">
        <v>45630</v>
      </c>
      <c r="R24" s="2" t="str">
        <v>CUST024</v>
      </c>
      <c r="S24" s="2" t="str">
        <v>Dorothy Nelson</v>
      </c>
      <c r="T24" s="2" t="str">
        <v>P002</v>
      </c>
      <c r="U24" s="2" t="str">
        <v>Smartphone</v>
      </c>
      <c r="V24" s="2" t="str">
        <v>Electronics</v>
      </c>
      <c r="W24" s="2">
        <v>4</v>
      </c>
      <c r="X24" s="2">
        <v>699.99</v>
      </c>
      <c r="Y24" s="2" t="str">
        <v>Credit Card</v>
      </c>
      <c r="Z24" s="2" t="str">
        <v>North</v>
      </c>
      <c r="AA24" s="2" t="str">
        <v>Premium</v>
      </c>
      <c r="AB24" s="5">
        <v>44703</v>
      </c>
      <c r="AC24" s="2">
        <v>2799.96</v>
      </c>
    </row>
    <row r="25" spans="1:29" x14ac:dyDescent="0.3">
      <c r="A25" s="2" t="str">
        <v>TRX0013</v>
      </c>
      <c r="B25" s="5">
        <v>45737</v>
      </c>
      <c r="C25" s="2" t="str">
        <v>CUST024</v>
      </c>
      <c r="D25" s="2" t="str">
        <v>Dorothy Nelson</v>
      </c>
      <c r="E25" s="2" t="str">
        <v>P001</v>
      </c>
      <c r="F25" s="2" t="str">
        <v>Laptop</v>
      </c>
      <c r="G25" s="2" t="str">
        <v>Electronics</v>
      </c>
      <c r="H25" s="2">
        <v>3</v>
      </c>
      <c r="I25" s="2">
        <v>899.99</v>
      </c>
      <c r="J25" s="2" t="str">
        <v>PayPal</v>
      </c>
      <c r="K25" s="2" t="str">
        <v>North</v>
      </c>
      <c r="L25" s="2" t="str">
        <v>Basic</v>
      </c>
      <c r="M25" s="5">
        <v>44975</v>
      </c>
      <c r="N25" s="2">
        <v>2699.97</v>
      </c>
      <c r="P25" s="2" t="str">
        <v>TRX0125</v>
      </c>
      <c r="Q25" s="5">
        <v>45666</v>
      </c>
      <c r="R25" s="2" t="str">
        <v>CUST026</v>
      </c>
      <c r="S25" s="2" t="str">
        <v>Karen Hill</v>
      </c>
      <c r="T25" s="2" t="str">
        <v>P002</v>
      </c>
      <c r="U25" s="2" t="str">
        <v>Smartphone</v>
      </c>
      <c r="V25" s="2" t="str">
        <v>Electronics</v>
      </c>
      <c r="W25" s="2">
        <v>3</v>
      </c>
      <c r="X25" s="2">
        <v>699.99</v>
      </c>
      <c r="Y25" s="2" t="str">
        <v>Credit Card</v>
      </c>
      <c r="Z25" s="2" t="str">
        <v>Central</v>
      </c>
      <c r="AA25" s="2" t="str">
        <v>Premium</v>
      </c>
      <c r="AB25" s="5">
        <v>45105</v>
      </c>
      <c r="AC25" s="2">
        <v>2099.9699999999998</v>
      </c>
    </row>
    <row r="26" spans="1:29" x14ac:dyDescent="0.3">
      <c r="A26" s="2" t="str">
        <v>TRX0144</v>
      </c>
      <c r="B26" s="5">
        <v>45749</v>
      </c>
      <c r="C26" s="2" t="str">
        <v>CUST029</v>
      </c>
      <c r="D26" s="2" t="str">
        <v>Edward Mitchell</v>
      </c>
      <c r="E26" s="2" t="str">
        <v>P001</v>
      </c>
      <c r="F26" s="2" t="str">
        <v>Laptop</v>
      </c>
      <c r="G26" s="2" t="str">
        <v>Electronics</v>
      </c>
      <c r="H26" s="2">
        <v>3</v>
      </c>
      <c r="I26" s="2">
        <v>899.99</v>
      </c>
      <c r="J26" s="2" t="str">
        <v>Cash</v>
      </c>
      <c r="K26" s="2" t="str">
        <v>Central</v>
      </c>
      <c r="L26" s="2" t="str">
        <v>Standard</v>
      </c>
      <c r="M26" s="5">
        <v>44953</v>
      </c>
      <c r="N26" s="2">
        <v>2699.97</v>
      </c>
      <c r="P26" s="2" t="str">
        <v>TRX0238</v>
      </c>
      <c r="Q26" s="5">
        <v>45668</v>
      </c>
      <c r="R26" s="2" t="str">
        <v>CUST038</v>
      </c>
      <c r="S26" s="2" t="str">
        <v>Michelle Rogers</v>
      </c>
      <c r="T26" s="2" t="str">
        <v>P002</v>
      </c>
      <c r="U26" s="2" t="str">
        <v>Smartphone</v>
      </c>
      <c r="V26" s="2" t="str">
        <v>Electronics</v>
      </c>
      <c r="W26" s="2">
        <v>3</v>
      </c>
      <c r="X26" s="2">
        <v>699.99</v>
      </c>
      <c r="Y26" s="2" t="str">
        <v>Cash</v>
      </c>
      <c r="Z26" s="2" t="str">
        <v>North</v>
      </c>
      <c r="AA26" s="2" t="str">
        <v>Premium</v>
      </c>
      <c r="AB26" s="5">
        <v>44602</v>
      </c>
      <c r="AC26" s="2">
        <v>2099.9699999999998</v>
      </c>
    </row>
    <row r="27" spans="1:29" x14ac:dyDescent="0.3">
      <c r="P27" s="2" t="str">
        <v>TRX0188</v>
      </c>
      <c r="Q27" s="5">
        <v>45686</v>
      </c>
      <c r="R27" s="2" t="str">
        <v>CUST045</v>
      </c>
      <c r="S27" s="2" t="str">
        <v>Douglas Watson</v>
      </c>
      <c r="T27" s="2" t="str">
        <v>P002</v>
      </c>
      <c r="U27" s="2" t="str">
        <v>Smartphone</v>
      </c>
      <c r="V27" s="2" t="str">
        <v>Electronics</v>
      </c>
      <c r="W27" s="2">
        <v>2</v>
      </c>
      <c r="X27" s="2">
        <v>699.99</v>
      </c>
      <c r="Y27" s="2" t="str">
        <v>Debit Card</v>
      </c>
      <c r="Z27" s="2" t="str">
        <v>Central</v>
      </c>
      <c r="AA27" s="2" t="str">
        <v>Premium</v>
      </c>
      <c r="AB27" s="5">
        <v>44681</v>
      </c>
      <c r="AC27" s="2">
        <v>1399.98</v>
      </c>
    </row>
    <row r="28" spans="1:29" x14ac:dyDescent="0.3">
      <c r="P28" s="2" t="str">
        <v>TRX0010</v>
      </c>
      <c r="Q28" s="5">
        <v>45688</v>
      </c>
      <c r="R28" s="2" t="str">
        <v>CUST026</v>
      </c>
      <c r="S28" s="2" t="str">
        <v>Karen Hill</v>
      </c>
      <c r="T28" s="2" t="str">
        <v>P002</v>
      </c>
      <c r="U28" s="2" t="str">
        <v>Smartphone</v>
      </c>
      <c r="V28" s="2" t="str">
        <v>Electronics</v>
      </c>
      <c r="W28" s="2">
        <v>4</v>
      </c>
      <c r="X28" s="2">
        <v>699.99</v>
      </c>
      <c r="Y28" s="2" t="str">
        <v>Debit Card</v>
      </c>
      <c r="Z28" s="2" t="str">
        <v>West</v>
      </c>
      <c r="AA28" s="2" t="str">
        <v>Premium</v>
      </c>
      <c r="AB28" s="5">
        <v>44692</v>
      </c>
      <c r="AC28" s="2">
        <v>2799.96</v>
      </c>
    </row>
    <row r="29" spans="1:29" x14ac:dyDescent="0.3">
      <c r="P29" s="2" t="str">
        <v>TRX0179</v>
      </c>
      <c r="Q29" s="5">
        <v>45707</v>
      </c>
      <c r="R29" s="2" t="str">
        <v>CUST029</v>
      </c>
      <c r="S29" s="2" t="str">
        <v>Edward Mitchell</v>
      </c>
      <c r="T29" s="2" t="str">
        <v>P002</v>
      </c>
      <c r="U29" s="2" t="str">
        <v>Smartphone</v>
      </c>
      <c r="V29" s="2" t="str">
        <v>Electronics</v>
      </c>
      <c r="W29" s="2">
        <v>5</v>
      </c>
      <c r="X29" s="2">
        <v>699.99</v>
      </c>
      <c r="Y29" s="2" t="str">
        <v>PayPal</v>
      </c>
      <c r="Z29" s="2" t="str">
        <v>South</v>
      </c>
      <c r="AA29" s="2" t="str">
        <v>Premium</v>
      </c>
      <c r="AB29" s="5">
        <v>45352</v>
      </c>
      <c r="AC29" s="2">
        <v>3499.95</v>
      </c>
    </row>
    <row r="30" spans="1:29" x14ac:dyDescent="0.3">
      <c r="P30" s="2" t="str">
        <v>TRX0151</v>
      </c>
      <c r="Q30" s="5">
        <v>45710</v>
      </c>
      <c r="R30" s="2" t="str">
        <v>CUST040</v>
      </c>
      <c r="S30" s="2" t="str">
        <v>Sharon Butler</v>
      </c>
      <c r="T30" s="2" t="str">
        <v>P002</v>
      </c>
      <c r="U30" s="2" t="str">
        <v>Smartphone</v>
      </c>
      <c r="V30" s="2" t="str">
        <v>Electronics</v>
      </c>
      <c r="W30" s="2">
        <v>1</v>
      </c>
      <c r="X30" s="2">
        <v>699.99</v>
      </c>
      <c r="Y30" s="2" t="str">
        <v>PayPal</v>
      </c>
      <c r="Z30" s="2" t="str">
        <v>West</v>
      </c>
      <c r="AA30" s="2" t="str">
        <v>Basic</v>
      </c>
      <c r="AB30" s="5">
        <v>44934</v>
      </c>
      <c r="AC30" s="2">
        <v>699.99</v>
      </c>
    </row>
    <row r="31" spans="1:29" x14ac:dyDescent="0.3">
      <c r="P31" s="2" t="str">
        <v>TRX0047</v>
      </c>
      <c r="Q31" s="5">
        <v>45711</v>
      </c>
      <c r="R31" s="2" t="str">
        <v>CUST042</v>
      </c>
      <c r="S31" s="2" t="str">
        <v>Ruth Brooks</v>
      </c>
      <c r="T31" s="2" t="str">
        <v>P002</v>
      </c>
      <c r="U31" s="2" t="str">
        <v>Smartphone</v>
      </c>
      <c r="V31" s="2" t="str">
        <v>Electronics</v>
      </c>
      <c r="W31" s="2">
        <v>1</v>
      </c>
      <c r="X31" s="2">
        <v>699.99</v>
      </c>
      <c r="Y31" s="2" t="str">
        <v>Cash</v>
      </c>
      <c r="Z31" s="2" t="str">
        <v>North</v>
      </c>
      <c r="AA31" s="2" t="str">
        <v>Premium</v>
      </c>
      <c r="AB31" s="5">
        <v>44583</v>
      </c>
      <c r="AC31" s="2">
        <v>699.99</v>
      </c>
    </row>
    <row r="32" spans="1:29" ht="15" thickBot="1" x14ac:dyDescent="0.35">
      <c r="A32" s="69" t="s">
        <v>406</v>
      </c>
      <c r="B32" s="70"/>
      <c r="C32" s="70"/>
      <c r="D32" s="70"/>
      <c r="E32" s="70"/>
      <c r="F32" s="70"/>
      <c r="G32" s="70"/>
      <c r="H32" s="70"/>
      <c r="I32" s="70"/>
      <c r="J32" s="70"/>
      <c r="K32" s="70"/>
      <c r="L32" s="70"/>
      <c r="M32" s="70"/>
      <c r="N32" s="70"/>
      <c r="P32" s="2" t="str">
        <v>TRX0226</v>
      </c>
      <c r="Q32" s="5">
        <v>45720</v>
      </c>
      <c r="R32" s="2" t="str">
        <v>CUST039</v>
      </c>
      <c r="S32" s="2" t="str">
        <v>Lawrence Reed</v>
      </c>
      <c r="T32" s="2" t="str">
        <v>P002</v>
      </c>
      <c r="U32" s="2" t="str">
        <v>Smartphone</v>
      </c>
      <c r="V32" s="2" t="str">
        <v>Electronics</v>
      </c>
      <c r="W32" s="2">
        <v>5</v>
      </c>
      <c r="X32" s="2">
        <v>699.99</v>
      </c>
      <c r="Y32" s="2" t="str">
        <v>Debit Card</v>
      </c>
      <c r="Z32" s="2" t="str">
        <v>East</v>
      </c>
      <c r="AA32" s="2" t="str">
        <v>Premium</v>
      </c>
      <c r="AB32" s="5">
        <v>45161</v>
      </c>
      <c r="AC32" s="2">
        <v>3499.95</v>
      </c>
    </row>
    <row r="33" spans="1:29" ht="15" thickBot="1" x14ac:dyDescent="0.35">
      <c r="A33" s="17" t="s">
        <v>0</v>
      </c>
      <c r="B33" s="17" t="s">
        <v>1</v>
      </c>
      <c r="C33" s="17" t="s">
        <v>2</v>
      </c>
      <c r="D33" s="17" t="s">
        <v>3</v>
      </c>
      <c r="E33" s="17" t="s">
        <v>4</v>
      </c>
      <c r="F33" s="17" t="s">
        <v>5</v>
      </c>
      <c r="G33" s="17" t="s">
        <v>6</v>
      </c>
      <c r="H33" s="17" t="s">
        <v>7</v>
      </c>
      <c r="I33" s="17" t="s">
        <v>8</v>
      </c>
      <c r="J33" s="17" t="s">
        <v>9</v>
      </c>
      <c r="K33" s="17" t="s">
        <v>10</v>
      </c>
      <c r="L33" s="17" t="s">
        <v>11</v>
      </c>
      <c r="M33" s="17" t="s">
        <v>12</v>
      </c>
      <c r="N33" s="17" t="s">
        <v>13</v>
      </c>
      <c r="P33" s="2" t="str">
        <v>TRX0068</v>
      </c>
      <c r="Q33" s="5">
        <v>45748</v>
      </c>
      <c r="R33" s="2" t="str">
        <v>CUST044</v>
      </c>
      <c r="S33" s="2" t="str">
        <v>Cynthia Price</v>
      </c>
      <c r="T33" s="2" t="str">
        <v>P002</v>
      </c>
      <c r="U33" s="2" t="str">
        <v>Smartphone</v>
      </c>
      <c r="V33" s="2" t="str">
        <v>Electronics</v>
      </c>
      <c r="W33" s="2">
        <v>2</v>
      </c>
      <c r="X33" s="2">
        <v>699.99</v>
      </c>
      <c r="Y33" s="2" t="str">
        <v>PayPal</v>
      </c>
      <c r="Z33" s="2" t="str">
        <v>North</v>
      </c>
      <c r="AA33" s="2" t="str">
        <v>Standard</v>
      </c>
      <c r="AB33" s="5">
        <v>44618</v>
      </c>
      <c r="AC33" s="2">
        <v>1399.98</v>
      </c>
    </row>
    <row r="34" spans="1:29" x14ac:dyDescent="0.3">
      <c r="A34" s="2" t="str" cm="1">
        <f t="array" ref="A34:N40">_xlfn._xlws.FILTER(Final_project_dataset!A2:N251, (Final_project_dataset!F2:F251 = "Desk") * (Final_project_dataset!L2:L251 = "Premium"))</f>
        <v>TRX0242</v>
      </c>
      <c r="B34" s="5">
        <v>45416</v>
      </c>
      <c r="C34" s="2" t="str">
        <v>CUST025</v>
      </c>
      <c r="D34" s="2" t="str">
        <v>Mark Carter</v>
      </c>
      <c r="E34" s="2" t="str">
        <v>P007</v>
      </c>
      <c r="F34" s="2" t="str">
        <v>Desk</v>
      </c>
      <c r="G34" s="2" t="str">
        <v>Furniture</v>
      </c>
      <c r="H34" s="2">
        <v>4</v>
      </c>
      <c r="I34" s="2">
        <v>299.99</v>
      </c>
      <c r="J34" s="2" t="str">
        <v>Cash</v>
      </c>
      <c r="K34" s="2" t="str">
        <v>West</v>
      </c>
      <c r="L34" s="2" t="str">
        <v>Premium</v>
      </c>
      <c r="M34" s="5">
        <v>44716</v>
      </c>
      <c r="N34" s="2">
        <v>1199.96</v>
      </c>
      <c r="P34" s="2" t="str">
        <v>TRX0120</v>
      </c>
      <c r="Q34" s="5">
        <v>45758</v>
      </c>
      <c r="R34" s="2" t="str">
        <v>CUST045</v>
      </c>
      <c r="S34" s="2" t="str">
        <v>Douglas Watson</v>
      </c>
      <c r="T34" s="2" t="str">
        <v>P002</v>
      </c>
      <c r="U34" s="2" t="str">
        <v>Smartphone</v>
      </c>
      <c r="V34" s="2" t="str">
        <v>Electronics</v>
      </c>
      <c r="W34" s="2">
        <v>3</v>
      </c>
      <c r="X34" s="2">
        <v>699.99</v>
      </c>
      <c r="Y34" s="2" t="str">
        <v>PayPal</v>
      </c>
      <c r="Z34" s="2" t="str">
        <v>North</v>
      </c>
      <c r="AA34" s="2" t="str">
        <v>Basic</v>
      </c>
      <c r="AB34" s="5">
        <v>44909</v>
      </c>
      <c r="AC34" s="2">
        <v>2099.9699999999998</v>
      </c>
    </row>
    <row r="35" spans="1:29" x14ac:dyDescent="0.3">
      <c r="A35" s="2" t="str">
        <v>TRX0141</v>
      </c>
      <c r="B35" s="5">
        <v>45484</v>
      </c>
      <c r="C35" s="2" t="str">
        <v>CUST033</v>
      </c>
      <c r="D35" s="2" t="str">
        <v>Frank Torres</v>
      </c>
      <c r="E35" s="2" t="str">
        <v>P007</v>
      </c>
      <c r="F35" s="2" t="str">
        <v>Desk</v>
      </c>
      <c r="G35" s="2" t="str">
        <v>Furniture</v>
      </c>
      <c r="H35" s="2">
        <v>1</v>
      </c>
      <c r="I35" s="2">
        <v>299.99</v>
      </c>
      <c r="J35" s="2" t="str">
        <v>Credit Card</v>
      </c>
      <c r="K35" s="2" t="str">
        <v>North</v>
      </c>
      <c r="L35" s="2" t="str">
        <v>Premium</v>
      </c>
      <c r="M35" s="5">
        <v>44891</v>
      </c>
      <c r="N35" s="2">
        <v>299.99</v>
      </c>
      <c r="Q35" s="5"/>
      <c r="AB35" s="5"/>
    </row>
    <row r="36" spans="1:29" x14ac:dyDescent="0.3">
      <c r="A36" s="2" t="str">
        <v>TRX0108</v>
      </c>
      <c r="B36" s="5">
        <v>45547</v>
      </c>
      <c r="C36" s="2" t="str">
        <v>CUST024</v>
      </c>
      <c r="D36" s="2" t="str">
        <v>Dorothy Nelson</v>
      </c>
      <c r="E36" s="2" t="str">
        <v>P007</v>
      </c>
      <c r="F36" s="2" t="str">
        <v>Desk</v>
      </c>
      <c r="G36" s="2" t="str">
        <v>Furniture</v>
      </c>
      <c r="H36" s="2">
        <v>3</v>
      </c>
      <c r="I36" s="2">
        <v>299.99</v>
      </c>
      <c r="J36" s="2" t="str">
        <v>Credit Card</v>
      </c>
      <c r="K36" s="2" t="str">
        <v>Central</v>
      </c>
      <c r="L36" s="2" t="str">
        <v>Premium</v>
      </c>
      <c r="M36" s="5">
        <v>44494</v>
      </c>
      <c r="N36" s="2">
        <v>899.97</v>
      </c>
    </row>
    <row r="37" spans="1:29" x14ac:dyDescent="0.3">
      <c r="A37" s="2" t="str">
        <v>TRX0174</v>
      </c>
      <c r="B37" s="5">
        <v>45566</v>
      </c>
      <c r="C37" s="2" t="str">
        <v>CUST003</v>
      </c>
      <c r="D37" s="2" t="str">
        <v>Michael Brown</v>
      </c>
      <c r="E37" s="2" t="str">
        <v>P007</v>
      </c>
      <c r="F37" s="2" t="str">
        <v>Desk</v>
      </c>
      <c r="G37" s="2" t="str">
        <v>Furniture</v>
      </c>
      <c r="H37" s="2">
        <v>4</v>
      </c>
      <c r="I37" s="2">
        <v>299.99</v>
      </c>
      <c r="J37" s="2" t="str">
        <v>Cash</v>
      </c>
      <c r="K37" s="2" t="str">
        <v>Central</v>
      </c>
      <c r="L37" s="2" t="str">
        <v>Premium</v>
      </c>
      <c r="M37" s="5">
        <v>44460</v>
      </c>
      <c r="N37" s="2">
        <v>1199.96</v>
      </c>
    </row>
    <row r="38" spans="1:29" x14ac:dyDescent="0.3">
      <c r="A38" s="2" t="str">
        <v>TRX0045</v>
      </c>
      <c r="B38" s="5">
        <v>45627</v>
      </c>
      <c r="C38" s="2" t="str">
        <v>CUST021</v>
      </c>
      <c r="D38" s="2" t="str">
        <v>Kevin Scott</v>
      </c>
      <c r="E38" s="2" t="str">
        <v>P007</v>
      </c>
      <c r="F38" s="2" t="str">
        <v>Desk</v>
      </c>
      <c r="G38" s="2" t="str">
        <v>Furniture</v>
      </c>
      <c r="H38" s="2">
        <v>3</v>
      </c>
      <c r="I38" s="2">
        <v>299.99</v>
      </c>
      <c r="J38" s="2" t="str">
        <v>Cash</v>
      </c>
      <c r="K38" s="2" t="str">
        <v>South</v>
      </c>
      <c r="L38" s="2" t="str">
        <v>Premium</v>
      </c>
      <c r="M38" s="5">
        <v>44659</v>
      </c>
      <c r="N38" s="2">
        <v>899.97</v>
      </c>
    </row>
    <row r="39" spans="1:29" x14ac:dyDescent="0.3">
      <c r="A39" s="2" t="str">
        <v>TRX0224</v>
      </c>
      <c r="B39" s="5">
        <v>45641</v>
      </c>
      <c r="C39" s="2" t="str">
        <v>CUST031</v>
      </c>
      <c r="D39" s="2" t="str">
        <v>Steven Turner</v>
      </c>
      <c r="E39" s="2" t="str">
        <v>P007</v>
      </c>
      <c r="F39" s="2" t="str">
        <v>Desk</v>
      </c>
      <c r="G39" s="2" t="str">
        <v>Furniture</v>
      </c>
      <c r="H39" s="2">
        <v>2</v>
      </c>
      <c r="I39" s="2">
        <v>299.99</v>
      </c>
      <c r="J39" s="2" t="str">
        <v>Cash</v>
      </c>
      <c r="K39" s="2" t="str">
        <v>East</v>
      </c>
      <c r="L39" s="2" t="str">
        <v>Premium</v>
      </c>
      <c r="M39" s="5">
        <v>44724</v>
      </c>
      <c r="N39" s="2">
        <v>599.98</v>
      </c>
    </row>
    <row r="40" spans="1:29" x14ac:dyDescent="0.3">
      <c r="A40" s="2" t="str">
        <v>TRX0019</v>
      </c>
      <c r="B40" s="5">
        <v>45739</v>
      </c>
      <c r="C40" s="2" t="str">
        <v>CUST023</v>
      </c>
      <c r="D40" s="2" t="str">
        <v>Paul Baker</v>
      </c>
      <c r="E40" s="2" t="str">
        <v>P007</v>
      </c>
      <c r="F40" s="2" t="str">
        <v>Desk</v>
      </c>
      <c r="G40" s="2" t="str">
        <v>Furniture</v>
      </c>
      <c r="H40" s="2">
        <v>3</v>
      </c>
      <c r="I40" s="2">
        <v>299.99</v>
      </c>
      <c r="J40" s="2" t="str">
        <v>Credit Card</v>
      </c>
      <c r="K40" s="2" t="str">
        <v>West</v>
      </c>
      <c r="L40" s="2" t="str">
        <v>Premium</v>
      </c>
      <c r="M40" s="5">
        <v>45234</v>
      </c>
      <c r="N40" s="2">
        <v>899.97</v>
      </c>
    </row>
    <row r="44" spans="1:29" ht="15" thickBot="1" x14ac:dyDescent="0.35">
      <c r="A44" s="69" t="s">
        <v>405</v>
      </c>
      <c r="B44" s="70"/>
      <c r="C44" s="70"/>
      <c r="D44" s="70"/>
      <c r="E44" s="70"/>
      <c r="F44" s="70"/>
      <c r="G44" s="70"/>
      <c r="H44" s="70"/>
      <c r="I44" s="70"/>
      <c r="J44" s="70"/>
      <c r="K44" s="70"/>
      <c r="L44" s="70"/>
      <c r="M44" s="70"/>
      <c r="N44" s="70"/>
    </row>
    <row r="45" spans="1:29" ht="15" thickBot="1" x14ac:dyDescent="0.35">
      <c r="A45" s="17" t="s">
        <v>0</v>
      </c>
      <c r="B45" s="17" t="s">
        <v>1</v>
      </c>
      <c r="C45" s="17" t="s">
        <v>2</v>
      </c>
      <c r="D45" s="17" t="s">
        <v>3</v>
      </c>
      <c r="E45" s="17" t="s">
        <v>4</v>
      </c>
      <c r="F45" s="17" t="s">
        <v>5</v>
      </c>
      <c r="G45" s="17" t="s">
        <v>6</v>
      </c>
      <c r="H45" s="17" t="s">
        <v>7</v>
      </c>
      <c r="I45" s="17" t="s">
        <v>8</v>
      </c>
      <c r="J45" s="17" t="s">
        <v>9</v>
      </c>
      <c r="K45" s="17" t="s">
        <v>10</v>
      </c>
      <c r="L45" s="17" t="s">
        <v>11</v>
      </c>
      <c r="M45" s="17" t="s">
        <v>12</v>
      </c>
      <c r="N45" s="17" t="s">
        <v>13</v>
      </c>
    </row>
    <row r="46" spans="1:29" x14ac:dyDescent="0.3">
      <c r="A46" s="2" t="str" cm="1">
        <f t="array" ref="A46:N173">_xlfn._xlws.FILTER(Final_project_dataset!A2:N251, (Final_project_dataset!J2:J251 = "Cash") + (Final_project_dataset!J2:J251 = "PayPal"))</f>
        <v>TRX0155</v>
      </c>
      <c r="B46" s="5">
        <v>45393</v>
      </c>
      <c r="C46" s="2" t="str">
        <v>CUST023</v>
      </c>
      <c r="D46" s="2" t="str">
        <v>Paul Baker</v>
      </c>
      <c r="E46" s="2" t="str">
        <v>P009</v>
      </c>
      <c r="F46" s="2" t="str">
        <v>Monitor</v>
      </c>
      <c r="G46" s="2" t="str">
        <v>Electronics</v>
      </c>
      <c r="H46" s="2">
        <v>3</v>
      </c>
      <c r="I46" s="2">
        <v>249.99</v>
      </c>
      <c r="J46" s="2" t="str">
        <v>Cash</v>
      </c>
      <c r="K46" s="2" t="str">
        <v>Central</v>
      </c>
      <c r="L46" s="2" t="str">
        <v>Basic</v>
      </c>
      <c r="M46" s="5">
        <v>44425</v>
      </c>
      <c r="N46" s="2">
        <v>749.97</v>
      </c>
    </row>
    <row r="47" spans="1:29" x14ac:dyDescent="0.3">
      <c r="A47" s="2" t="str">
        <v>TRX0139</v>
      </c>
      <c r="B47" s="5">
        <v>45399</v>
      </c>
      <c r="C47" s="2" t="str">
        <v>CUST021</v>
      </c>
      <c r="D47" s="2" t="str">
        <v>Kevin Scott</v>
      </c>
      <c r="E47" s="2" t="str">
        <v>P005</v>
      </c>
      <c r="F47" s="2" t="str">
        <v>Blender</v>
      </c>
      <c r="G47" s="2" t="str">
        <v>Appliances</v>
      </c>
      <c r="H47" s="2">
        <v>3</v>
      </c>
      <c r="I47" s="2">
        <v>59.99</v>
      </c>
      <c r="J47" s="2" t="str">
        <v>PayPal</v>
      </c>
      <c r="K47" s="2" t="str">
        <v>South</v>
      </c>
      <c r="L47" s="2" t="str">
        <v>Standard</v>
      </c>
      <c r="M47" s="5">
        <v>45262</v>
      </c>
      <c r="N47" s="2">
        <v>179.97</v>
      </c>
    </row>
    <row r="48" spans="1:29" x14ac:dyDescent="0.3">
      <c r="A48" s="2" t="str">
        <v>TRX0043</v>
      </c>
      <c r="B48" s="5">
        <v>45400</v>
      </c>
      <c r="C48" s="2" t="str">
        <v>CUST046</v>
      </c>
      <c r="D48" s="2" t="str">
        <v>Kathleen Bennett</v>
      </c>
      <c r="E48" s="2" t="str">
        <v>P005</v>
      </c>
      <c r="F48" s="2" t="str">
        <v>Blender</v>
      </c>
      <c r="G48" s="2" t="str">
        <v>Appliances</v>
      </c>
      <c r="H48" s="2">
        <v>3</v>
      </c>
      <c r="I48" s="2">
        <v>59.99</v>
      </c>
      <c r="J48" s="2" t="str">
        <v>Cash</v>
      </c>
      <c r="K48" s="2" t="str">
        <v>North</v>
      </c>
      <c r="L48" s="2" t="str">
        <v>Premium</v>
      </c>
      <c r="M48" s="5">
        <v>45114</v>
      </c>
      <c r="N48" s="2">
        <v>179.97</v>
      </c>
    </row>
    <row r="49" spans="1:14" x14ac:dyDescent="0.3">
      <c r="A49" s="2" t="str">
        <v>TRX0092</v>
      </c>
      <c r="B49" s="5">
        <v>45403</v>
      </c>
      <c r="C49" s="2" t="str">
        <v>CUST024</v>
      </c>
      <c r="D49" s="2" t="str">
        <v>Dorothy Nelson</v>
      </c>
      <c r="E49" s="2" t="str">
        <v>P005</v>
      </c>
      <c r="F49" s="2" t="str">
        <v>Blender</v>
      </c>
      <c r="G49" s="2" t="str">
        <v>Appliances</v>
      </c>
      <c r="H49" s="2">
        <v>2</v>
      </c>
      <c r="I49" s="2">
        <v>59.99</v>
      </c>
      <c r="J49" s="2" t="str">
        <v>Cash</v>
      </c>
      <c r="K49" s="2" t="str">
        <v>West</v>
      </c>
      <c r="L49" s="2" t="str">
        <v>Standard</v>
      </c>
      <c r="M49" s="5">
        <v>44746</v>
      </c>
      <c r="N49" s="2">
        <v>119.98</v>
      </c>
    </row>
    <row r="50" spans="1:14" x14ac:dyDescent="0.3">
      <c r="A50" s="2" t="str">
        <v>TRX0135</v>
      </c>
      <c r="B50" s="5">
        <v>45405</v>
      </c>
      <c r="C50" s="2" t="str">
        <v>CUST009</v>
      </c>
      <c r="D50" s="2" t="str">
        <v>Robert Thomas</v>
      </c>
      <c r="E50" s="2" t="str">
        <v>P001</v>
      </c>
      <c r="F50" s="2" t="str">
        <v>Laptop</v>
      </c>
      <c r="G50" s="2" t="str">
        <v>Electronics</v>
      </c>
      <c r="H50" s="2">
        <v>3</v>
      </c>
      <c r="I50" s="2">
        <v>899.99</v>
      </c>
      <c r="J50" s="2" t="str">
        <v>PayPal</v>
      </c>
      <c r="K50" s="2" t="str">
        <v>East</v>
      </c>
      <c r="L50" s="2" t="str">
        <v>Standard</v>
      </c>
      <c r="M50" s="5">
        <v>45299</v>
      </c>
      <c r="N50" s="2">
        <v>2699.97</v>
      </c>
    </row>
    <row r="51" spans="1:14" x14ac:dyDescent="0.3">
      <c r="A51" s="2" t="str">
        <v>TRX0185</v>
      </c>
      <c r="B51" s="5">
        <v>45408</v>
      </c>
      <c r="C51" s="2" t="str">
        <v>CUST026</v>
      </c>
      <c r="D51" s="2" t="str">
        <v>Karen Hill</v>
      </c>
      <c r="E51" s="2" t="str">
        <v>P005</v>
      </c>
      <c r="F51" s="2" t="str">
        <v>Blender</v>
      </c>
      <c r="G51" s="2" t="str">
        <v>Appliances</v>
      </c>
      <c r="H51" s="2">
        <v>3</v>
      </c>
      <c r="I51" s="2">
        <v>59.99</v>
      </c>
      <c r="J51" s="2" t="str">
        <v>Cash</v>
      </c>
      <c r="K51" s="2" t="str">
        <v>West</v>
      </c>
      <c r="L51" s="2" t="str">
        <v>Premium</v>
      </c>
      <c r="M51" s="5">
        <v>45207</v>
      </c>
      <c r="N51" s="2">
        <v>179.97</v>
      </c>
    </row>
    <row r="52" spans="1:14" x14ac:dyDescent="0.3">
      <c r="A52" s="2" t="str">
        <v>TRX0246</v>
      </c>
      <c r="B52" s="5">
        <v>45408</v>
      </c>
      <c r="C52" s="2" t="str">
        <v>CUST041</v>
      </c>
      <c r="D52" s="2" t="str">
        <v>Peter Richardson</v>
      </c>
      <c r="E52" s="2" t="str">
        <v>P008</v>
      </c>
      <c r="F52" s="2" t="str">
        <v>Bookshelf</v>
      </c>
      <c r="G52" s="2" t="str">
        <v>Furniture</v>
      </c>
      <c r="H52" s="2">
        <v>3</v>
      </c>
      <c r="I52" s="2">
        <v>149.99</v>
      </c>
      <c r="J52" s="2" t="str">
        <v>Cash</v>
      </c>
      <c r="K52" s="2" t="str">
        <v>North</v>
      </c>
      <c r="L52" s="2" t="str">
        <v>Premium</v>
      </c>
      <c r="M52" s="5">
        <v>44806</v>
      </c>
      <c r="N52" s="2">
        <v>449.97</v>
      </c>
    </row>
    <row r="53" spans="1:14" x14ac:dyDescent="0.3">
      <c r="A53" s="2" t="str">
        <v>TRX0134</v>
      </c>
      <c r="B53" s="5">
        <v>45410</v>
      </c>
      <c r="C53" s="2" t="str">
        <v>CUST010</v>
      </c>
      <c r="D53" s="2" t="str">
        <v>Maria Garcia</v>
      </c>
      <c r="E53" s="2" t="str">
        <v>P002</v>
      </c>
      <c r="F53" s="2" t="str">
        <v>Smartphone</v>
      </c>
      <c r="G53" s="2" t="str">
        <v>Electronics</v>
      </c>
      <c r="H53" s="2">
        <v>2</v>
      </c>
      <c r="I53" s="2">
        <v>699.99</v>
      </c>
      <c r="J53" s="2" t="str">
        <v>Cash</v>
      </c>
      <c r="K53" s="2" t="str">
        <v>North</v>
      </c>
      <c r="L53" s="2" t="str">
        <v>Basic</v>
      </c>
      <c r="M53" s="5">
        <v>44781</v>
      </c>
      <c r="N53" s="2">
        <v>1399.98</v>
      </c>
    </row>
    <row r="54" spans="1:14" x14ac:dyDescent="0.3">
      <c r="A54" s="2" t="str">
        <v>TRX0231</v>
      </c>
      <c r="B54" s="5">
        <v>45412</v>
      </c>
      <c r="C54" s="2" t="str">
        <v>CUST018</v>
      </c>
      <c r="D54" s="2" t="str">
        <v>Barbara Young</v>
      </c>
      <c r="E54" s="2" t="str">
        <v>P002</v>
      </c>
      <c r="F54" s="2" t="str">
        <v>Smartphone</v>
      </c>
      <c r="G54" s="2" t="str">
        <v>Electronics</v>
      </c>
      <c r="H54" s="2">
        <v>5</v>
      </c>
      <c r="I54" s="2">
        <v>699.99</v>
      </c>
      <c r="J54" s="2" t="str">
        <v>Cash</v>
      </c>
      <c r="K54" s="2" t="str">
        <v>West</v>
      </c>
      <c r="L54" s="2" t="str">
        <v>Basic</v>
      </c>
      <c r="M54" s="5">
        <v>45167</v>
      </c>
      <c r="N54" s="2">
        <v>3499.95</v>
      </c>
    </row>
    <row r="55" spans="1:14" x14ac:dyDescent="0.3">
      <c r="A55" s="2" t="str">
        <v>TRX0239</v>
      </c>
      <c r="B55" s="5">
        <v>45413</v>
      </c>
      <c r="C55" s="2" t="str">
        <v>CUST012</v>
      </c>
      <c r="D55" s="2" t="str">
        <v>Patricia Moore</v>
      </c>
      <c r="E55" s="2" t="str">
        <v>P002</v>
      </c>
      <c r="F55" s="2" t="str">
        <v>Smartphone</v>
      </c>
      <c r="G55" s="2" t="str">
        <v>Electronics</v>
      </c>
      <c r="H55" s="2">
        <v>4</v>
      </c>
      <c r="I55" s="2">
        <v>699.99</v>
      </c>
      <c r="J55" s="2" t="str">
        <v>Cash</v>
      </c>
      <c r="K55" s="2" t="str">
        <v>East</v>
      </c>
      <c r="L55" s="2" t="str">
        <v>Standard</v>
      </c>
      <c r="M55" s="5">
        <v>44409</v>
      </c>
      <c r="N55" s="2">
        <v>2799.96</v>
      </c>
    </row>
    <row r="56" spans="1:14" x14ac:dyDescent="0.3">
      <c r="A56" s="2" t="str">
        <v>TRX0204</v>
      </c>
      <c r="B56" s="5">
        <v>45415</v>
      </c>
      <c r="C56" s="2" t="str">
        <v>CUST044</v>
      </c>
      <c r="D56" s="2" t="str">
        <v>Cynthia Price</v>
      </c>
      <c r="E56" s="2" t="str">
        <v>P009</v>
      </c>
      <c r="F56" s="2" t="str">
        <v>Monitor</v>
      </c>
      <c r="G56" s="2" t="str">
        <v>Electronics</v>
      </c>
      <c r="H56" s="2">
        <v>4</v>
      </c>
      <c r="I56" s="2">
        <v>249.99</v>
      </c>
      <c r="J56" s="2" t="str">
        <v>PayPal</v>
      </c>
      <c r="K56" s="2" t="str">
        <v>North</v>
      </c>
      <c r="L56" s="2" t="str">
        <v>Standard</v>
      </c>
      <c r="M56" s="5">
        <v>44468</v>
      </c>
      <c r="N56" s="2">
        <v>999.96</v>
      </c>
    </row>
    <row r="57" spans="1:14" x14ac:dyDescent="0.3">
      <c r="A57" s="2" t="str">
        <v>TRX0242</v>
      </c>
      <c r="B57" s="5">
        <v>45416</v>
      </c>
      <c r="C57" s="2" t="str">
        <v>CUST025</v>
      </c>
      <c r="D57" s="2" t="str">
        <v>Mark Carter</v>
      </c>
      <c r="E57" s="2" t="str">
        <v>P007</v>
      </c>
      <c r="F57" s="2" t="str">
        <v>Desk</v>
      </c>
      <c r="G57" s="2" t="str">
        <v>Furniture</v>
      </c>
      <c r="H57" s="2">
        <v>4</v>
      </c>
      <c r="I57" s="2">
        <v>299.99</v>
      </c>
      <c r="J57" s="2" t="str">
        <v>Cash</v>
      </c>
      <c r="K57" s="2" t="str">
        <v>West</v>
      </c>
      <c r="L57" s="2" t="str">
        <v>Premium</v>
      </c>
      <c r="M57" s="5">
        <v>44716</v>
      </c>
      <c r="N57" s="2">
        <v>1199.96</v>
      </c>
    </row>
    <row r="58" spans="1:14" x14ac:dyDescent="0.3">
      <c r="A58" s="2" t="str">
        <v>TRX0040</v>
      </c>
      <c r="B58" s="5">
        <v>45424</v>
      </c>
      <c r="C58" s="2" t="str">
        <v>CUST022</v>
      </c>
      <c r="D58" s="2" t="str">
        <v>Susan Green</v>
      </c>
      <c r="E58" s="2" t="str">
        <v>P007</v>
      </c>
      <c r="F58" s="2" t="str">
        <v>Desk</v>
      </c>
      <c r="G58" s="2" t="str">
        <v>Furniture</v>
      </c>
      <c r="H58" s="2">
        <v>5</v>
      </c>
      <c r="I58" s="2">
        <v>299.99</v>
      </c>
      <c r="J58" s="2" t="str">
        <v>PayPal</v>
      </c>
      <c r="K58" s="2" t="str">
        <v>East</v>
      </c>
      <c r="L58" s="2" t="str">
        <v>Basic</v>
      </c>
      <c r="M58" s="5">
        <v>45168</v>
      </c>
      <c r="N58" s="2">
        <v>1499.95</v>
      </c>
    </row>
    <row r="59" spans="1:14" x14ac:dyDescent="0.3">
      <c r="A59" s="2" t="str">
        <v>TRX0235</v>
      </c>
      <c r="B59" s="5">
        <v>45424</v>
      </c>
      <c r="C59" s="2" t="str">
        <v>CUST014</v>
      </c>
      <c r="D59" s="2" t="str">
        <v>Linda Martin</v>
      </c>
      <c r="E59" s="2" t="str">
        <v>P004</v>
      </c>
      <c r="F59" s="2" t="str">
        <v>Coffee Maker</v>
      </c>
      <c r="G59" s="2" t="str">
        <v>Appliances</v>
      </c>
      <c r="H59" s="2">
        <v>3</v>
      </c>
      <c r="I59" s="2">
        <v>79.989999999999995</v>
      </c>
      <c r="J59" s="2" t="str">
        <v>PayPal</v>
      </c>
      <c r="K59" s="2" t="str">
        <v>East</v>
      </c>
      <c r="L59" s="2" t="str">
        <v>Premium</v>
      </c>
      <c r="M59" s="5">
        <v>45012</v>
      </c>
      <c r="N59" s="2">
        <v>239.97</v>
      </c>
    </row>
    <row r="60" spans="1:14" x14ac:dyDescent="0.3">
      <c r="A60" s="2" t="str">
        <v>TRX0004</v>
      </c>
      <c r="B60" s="5">
        <v>45424</v>
      </c>
      <c r="C60" s="2" t="str">
        <v>CUST012</v>
      </c>
      <c r="D60" s="2" t="str">
        <v>Patricia Moore</v>
      </c>
      <c r="E60" s="2" t="str">
        <v>P010</v>
      </c>
      <c r="F60" s="2" t="str">
        <v>Keyboard</v>
      </c>
      <c r="G60" s="2" t="str">
        <v>Electronics</v>
      </c>
      <c r="H60" s="2">
        <v>5</v>
      </c>
      <c r="I60" s="2">
        <v>89.99</v>
      </c>
      <c r="J60" s="2" t="str">
        <v>Cash</v>
      </c>
      <c r="K60" s="2" t="str">
        <v>North</v>
      </c>
      <c r="L60" s="2" t="str">
        <v>Premium</v>
      </c>
      <c r="M60" s="5">
        <v>44919</v>
      </c>
      <c r="N60" s="2">
        <v>449.95</v>
      </c>
    </row>
    <row r="61" spans="1:14" x14ac:dyDescent="0.3">
      <c r="A61" s="2" t="str">
        <v>TRX0029</v>
      </c>
      <c r="B61" s="5">
        <v>45427</v>
      </c>
      <c r="C61" s="2" t="str">
        <v>CUST017</v>
      </c>
      <c r="D61" s="2" t="str">
        <v>Charles Allen</v>
      </c>
      <c r="E61" s="2" t="str">
        <v>P006</v>
      </c>
      <c r="F61" s="2" t="str">
        <v>Office Chair</v>
      </c>
      <c r="G61" s="2" t="str">
        <v>Furniture</v>
      </c>
      <c r="H61" s="2">
        <v>5</v>
      </c>
      <c r="I61" s="2">
        <v>199.99</v>
      </c>
      <c r="J61" s="2" t="str">
        <v>Cash</v>
      </c>
      <c r="K61" s="2" t="str">
        <v>South</v>
      </c>
      <c r="L61" s="2" t="str">
        <v>Standard</v>
      </c>
      <c r="M61" s="5">
        <v>44412</v>
      </c>
      <c r="N61" s="2">
        <v>999.95</v>
      </c>
    </row>
    <row r="62" spans="1:14" x14ac:dyDescent="0.3">
      <c r="A62" s="2" t="str">
        <v>TRX0021</v>
      </c>
      <c r="B62" s="5">
        <v>45435</v>
      </c>
      <c r="C62" s="2" t="str">
        <v>CUST006</v>
      </c>
      <c r="D62" s="2" t="str">
        <v>Lisa Anderson</v>
      </c>
      <c r="E62" s="2" t="str">
        <v>P004</v>
      </c>
      <c r="F62" s="2" t="str">
        <v>Coffee Maker</v>
      </c>
      <c r="G62" s="2" t="str">
        <v>Appliances</v>
      </c>
      <c r="H62" s="2">
        <v>3</v>
      </c>
      <c r="I62" s="2">
        <v>79.989999999999995</v>
      </c>
      <c r="J62" s="2" t="str">
        <v>Cash</v>
      </c>
      <c r="K62" s="2" t="str">
        <v>South</v>
      </c>
      <c r="L62" s="2" t="str">
        <v>Basic</v>
      </c>
      <c r="M62" s="5">
        <v>45046</v>
      </c>
      <c r="N62" s="2">
        <v>239.97</v>
      </c>
    </row>
    <row r="63" spans="1:14" x14ac:dyDescent="0.3">
      <c r="A63" s="2" t="str">
        <v>TRX0015</v>
      </c>
      <c r="B63" s="5">
        <v>45440</v>
      </c>
      <c r="C63" s="2" t="str">
        <v>CUST008</v>
      </c>
      <c r="D63" s="2" t="str">
        <v>Jennifer Taylor</v>
      </c>
      <c r="E63" s="2" t="str">
        <v>P002</v>
      </c>
      <c r="F63" s="2" t="str">
        <v>Smartphone</v>
      </c>
      <c r="G63" s="2" t="str">
        <v>Electronics</v>
      </c>
      <c r="H63" s="2">
        <v>5</v>
      </c>
      <c r="I63" s="2">
        <v>699.99</v>
      </c>
      <c r="J63" s="2" t="str">
        <v>PayPal</v>
      </c>
      <c r="K63" s="2" t="str">
        <v>West</v>
      </c>
      <c r="L63" s="2" t="str">
        <v>Standard</v>
      </c>
      <c r="M63" s="5">
        <v>44407</v>
      </c>
      <c r="N63" s="2">
        <v>3499.95</v>
      </c>
    </row>
    <row r="64" spans="1:14" x14ac:dyDescent="0.3">
      <c r="A64" s="2" t="str">
        <v>TRX0202</v>
      </c>
      <c r="B64" s="5">
        <v>45441</v>
      </c>
      <c r="C64" s="2" t="str">
        <v>CUST035</v>
      </c>
      <c r="D64" s="2" t="str">
        <v>Harry Morgan</v>
      </c>
      <c r="E64" s="2" t="str">
        <v>P010</v>
      </c>
      <c r="F64" s="2" t="str">
        <v>Keyboard</v>
      </c>
      <c r="G64" s="2" t="str">
        <v>Electronics</v>
      </c>
      <c r="H64" s="2">
        <v>3</v>
      </c>
      <c r="I64" s="2">
        <v>89.99</v>
      </c>
      <c r="J64" s="2" t="str">
        <v>PayPal</v>
      </c>
      <c r="K64" s="2" t="str">
        <v>Central</v>
      </c>
      <c r="L64" s="2" t="str">
        <v>Premium</v>
      </c>
      <c r="M64" s="5">
        <v>45120</v>
      </c>
      <c r="N64" s="2">
        <v>269.97000000000003</v>
      </c>
    </row>
    <row r="65" spans="1:14" x14ac:dyDescent="0.3">
      <c r="A65" s="2" t="str">
        <v>TRX0042</v>
      </c>
      <c r="B65" s="5">
        <v>45443</v>
      </c>
      <c r="C65" s="2" t="str">
        <v>CUST019</v>
      </c>
      <c r="D65" s="2" t="str">
        <v>Daniel King</v>
      </c>
      <c r="E65" s="2" t="str">
        <v>P004</v>
      </c>
      <c r="F65" s="2" t="str">
        <v>Coffee Maker</v>
      </c>
      <c r="G65" s="2" t="str">
        <v>Appliances</v>
      </c>
      <c r="H65" s="2">
        <v>1</v>
      </c>
      <c r="I65" s="2">
        <v>79.989999999999995</v>
      </c>
      <c r="J65" s="2" t="str">
        <v>Cash</v>
      </c>
      <c r="K65" s="2" t="str">
        <v>North</v>
      </c>
      <c r="L65" s="2" t="str">
        <v>Standard</v>
      </c>
      <c r="M65" s="5">
        <v>44917</v>
      </c>
      <c r="N65" s="2">
        <v>79.989999999999995</v>
      </c>
    </row>
    <row r="66" spans="1:14" x14ac:dyDescent="0.3">
      <c r="A66" s="2" t="str">
        <v>TRX0128</v>
      </c>
      <c r="B66" s="5">
        <v>45444</v>
      </c>
      <c r="C66" s="2" t="str">
        <v>CUST040</v>
      </c>
      <c r="D66" s="2" t="str">
        <v>Sharon Butler</v>
      </c>
      <c r="E66" s="2" t="str">
        <v>P005</v>
      </c>
      <c r="F66" s="2" t="str">
        <v>Blender</v>
      </c>
      <c r="G66" s="2" t="str">
        <v>Appliances</v>
      </c>
      <c r="H66" s="2">
        <v>2</v>
      </c>
      <c r="I66" s="2">
        <v>59.99</v>
      </c>
      <c r="J66" s="2" t="str">
        <v>Cash</v>
      </c>
      <c r="K66" s="2" t="str">
        <v>West</v>
      </c>
      <c r="L66" s="2" t="str">
        <v>Basic</v>
      </c>
      <c r="M66" s="5">
        <v>45390</v>
      </c>
      <c r="N66" s="2">
        <v>119.98</v>
      </c>
    </row>
    <row r="67" spans="1:14" x14ac:dyDescent="0.3">
      <c r="A67" s="2" t="str">
        <v>TRX0117</v>
      </c>
      <c r="B67" s="5">
        <v>45444</v>
      </c>
      <c r="C67" s="2" t="str">
        <v>CUST017</v>
      </c>
      <c r="D67" s="2" t="str">
        <v>Charles Allen</v>
      </c>
      <c r="E67" s="2" t="str">
        <v>P010</v>
      </c>
      <c r="F67" s="2" t="str">
        <v>Keyboard</v>
      </c>
      <c r="G67" s="2" t="str">
        <v>Electronics</v>
      </c>
      <c r="H67" s="2">
        <v>1</v>
      </c>
      <c r="I67" s="2">
        <v>89.99</v>
      </c>
      <c r="J67" s="2" t="str">
        <v>Cash</v>
      </c>
      <c r="K67" s="2" t="str">
        <v>North</v>
      </c>
      <c r="L67" s="2" t="str">
        <v>Basic</v>
      </c>
      <c r="M67" s="5">
        <v>45141</v>
      </c>
      <c r="N67" s="2">
        <v>89.99</v>
      </c>
    </row>
    <row r="68" spans="1:14" x14ac:dyDescent="0.3">
      <c r="A68" s="2" t="str">
        <v>TRX0220</v>
      </c>
      <c r="B68" s="5">
        <v>45450</v>
      </c>
      <c r="C68" s="2" t="str">
        <v>CUST003</v>
      </c>
      <c r="D68" s="2" t="str">
        <v>Michael Brown</v>
      </c>
      <c r="E68" s="2" t="str">
        <v>P008</v>
      </c>
      <c r="F68" s="2" t="str">
        <v>Bookshelf</v>
      </c>
      <c r="G68" s="2" t="str">
        <v>Furniture</v>
      </c>
      <c r="H68" s="2">
        <v>2</v>
      </c>
      <c r="I68" s="2">
        <v>149.99</v>
      </c>
      <c r="J68" s="2" t="str">
        <v>Cash</v>
      </c>
      <c r="K68" s="2" t="str">
        <v>East</v>
      </c>
      <c r="L68" s="2" t="str">
        <v>Premium</v>
      </c>
      <c r="M68" s="5">
        <v>44645</v>
      </c>
      <c r="N68" s="2">
        <v>299.98</v>
      </c>
    </row>
    <row r="69" spans="1:14" x14ac:dyDescent="0.3">
      <c r="A69" s="2" t="str">
        <v>TRX0093</v>
      </c>
      <c r="B69" s="5">
        <v>45452</v>
      </c>
      <c r="C69" s="2" t="str">
        <v>CUST050</v>
      </c>
      <c r="D69" s="2" t="str">
        <v>Julie Foster</v>
      </c>
      <c r="E69" s="2" t="str">
        <v>P005</v>
      </c>
      <c r="F69" s="2" t="str">
        <v>Blender</v>
      </c>
      <c r="G69" s="2" t="str">
        <v>Appliances</v>
      </c>
      <c r="H69" s="2">
        <v>4</v>
      </c>
      <c r="I69" s="2">
        <v>59.99</v>
      </c>
      <c r="J69" s="2" t="str">
        <v>Cash</v>
      </c>
      <c r="K69" s="2" t="str">
        <v>East</v>
      </c>
      <c r="L69" s="2" t="str">
        <v>Standard</v>
      </c>
      <c r="M69" s="5">
        <v>44435</v>
      </c>
      <c r="N69" s="2">
        <v>239.96</v>
      </c>
    </row>
    <row r="70" spans="1:14" x14ac:dyDescent="0.3">
      <c r="A70" s="2" t="str">
        <v>TRX0088</v>
      </c>
      <c r="B70" s="5">
        <v>45456</v>
      </c>
      <c r="C70" s="2" t="str">
        <v>CUST006</v>
      </c>
      <c r="D70" s="2" t="str">
        <v>Lisa Anderson</v>
      </c>
      <c r="E70" s="2" t="str">
        <v>P010</v>
      </c>
      <c r="F70" s="2" t="str">
        <v>Keyboard</v>
      </c>
      <c r="G70" s="2" t="str">
        <v>Electronics</v>
      </c>
      <c r="H70" s="2">
        <v>5</v>
      </c>
      <c r="I70" s="2">
        <v>89.99</v>
      </c>
      <c r="J70" s="2" t="str">
        <v>Cash</v>
      </c>
      <c r="K70" s="2" t="str">
        <v>Central</v>
      </c>
      <c r="L70" s="2" t="str">
        <v>Premium</v>
      </c>
      <c r="M70" s="5">
        <v>44579</v>
      </c>
      <c r="N70" s="2">
        <v>449.95</v>
      </c>
    </row>
    <row r="71" spans="1:14" x14ac:dyDescent="0.3">
      <c r="A71" s="2" t="str">
        <v>TRX0044</v>
      </c>
      <c r="B71" s="5">
        <v>45459</v>
      </c>
      <c r="C71" s="2" t="str">
        <v>CUST029</v>
      </c>
      <c r="D71" s="2" t="str">
        <v>Edward Mitchell</v>
      </c>
      <c r="E71" s="2" t="str">
        <v>P001</v>
      </c>
      <c r="F71" s="2" t="str">
        <v>Laptop</v>
      </c>
      <c r="G71" s="2" t="str">
        <v>Electronics</v>
      </c>
      <c r="H71" s="2">
        <v>5</v>
      </c>
      <c r="I71" s="2">
        <v>899.99</v>
      </c>
      <c r="J71" s="2" t="str">
        <v>PayPal</v>
      </c>
      <c r="K71" s="2" t="str">
        <v>East</v>
      </c>
      <c r="L71" s="2" t="str">
        <v>Premium</v>
      </c>
      <c r="M71" s="5">
        <v>45278</v>
      </c>
      <c r="N71" s="2">
        <v>4499.95</v>
      </c>
    </row>
    <row r="72" spans="1:14" x14ac:dyDescent="0.3">
      <c r="A72" s="2" t="str">
        <v>TRX0078</v>
      </c>
      <c r="B72" s="5">
        <v>45469</v>
      </c>
      <c r="C72" s="2" t="str">
        <v>CUST021</v>
      </c>
      <c r="D72" s="2" t="str">
        <v>Kevin Scott</v>
      </c>
      <c r="E72" s="2" t="str">
        <v>P004</v>
      </c>
      <c r="F72" s="2" t="str">
        <v>Coffee Maker</v>
      </c>
      <c r="G72" s="2" t="str">
        <v>Appliances</v>
      </c>
      <c r="H72" s="2">
        <v>1</v>
      </c>
      <c r="I72" s="2">
        <v>79.989999999999995</v>
      </c>
      <c r="J72" s="2" t="str">
        <v>PayPal</v>
      </c>
      <c r="K72" s="2" t="str">
        <v>Central</v>
      </c>
      <c r="L72" s="2" t="str">
        <v>Premium</v>
      </c>
      <c r="M72" s="5">
        <v>45352</v>
      </c>
      <c r="N72" s="2">
        <v>79.989999999999995</v>
      </c>
    </row>
    <row r="73" spans="1:14" x14ac:dyDescent="0.3">
      <c r="A73" s="2" t="str">
        <v>TRX0007</v>
      </c>
      <c r="B73" s="5">
        <v>45469</v>
      </c>
      <c r="C73" s="2" t="str">
        <v>CUST009</v>
      </c>
      <c r="D73" s="2" t="str">
        <v>Robert Thomas</v>
      </c>
      <c r="E73" s="2" t="str">
        <v>P010</v>
      </c>
      <c r="F73" s="2" t="str">
        <v>Keyboard</v>
      </c>
      <c r="G73" s="2" t="str">
        <v>Electronics</v>
      </c>
      <c r="H73" s="2">
        <v>2</v>
      </c>
      <c r="I73" s="2">
        <v>89.99</v>
      </c>
      <c r="J73" s="2" t="str">
        <v>Cash</v>
      </c>
      <c r="K73" s="2" t="str">
        <v>West</v>
      </c>
      <c r="L73" s="2" t="str">
        <v>Basic</v>
      </c>
      <c r="M73" s="5">
        <v>44438</v>
      </c>
      <c r="N73" s="2">
        <v>179.98</v>
      </c>
    </row>
    <row r="74" spans="1:14" x14ac:dyDescent="0.3">
      <c r="A74" s="2" t="str">
        <v>TRX0127</v>
      </c>
      <c r="B74" s="5">
        <v>45472</v>
      </c>
      <c r="C74" s="2" t="str">
        <v>CUST030</v>
      </c>
      <c r="D74" s="2" t="str">
        <v>Helen Roberts</v>
      </c>
      <c r="E74" s="2" t="str">
        <v>P008</v>
      </c>
      <c r="F74" s="2" t="str">
        <v>Bookshelf</v>
      </c>
      <c r="G74" s="2" t="str">
        <v>Furniture</v>
      </c>
      <c r="H74" s="2">
        <v>1</v>
      </c>
      <c r="I74" s="2">
        <v>149.99</v>
      </c>
      <c r="J74" s="2" t="str">
        <v>PayPal</v>
      </c>
      <c r="K74" s="2" t="str">
        <v>East</v>
      </c>
      <c r="L74" s="2" t="str">
        <v>Basic</v>
      </c>
      <c r="M74" s="5">
        <v>44851</v>
      </c>
      <c r="N74" s="2">
        <v>149.99</v>
      </c>
    </row>
    <row r="75" spans="1:14" x14ac:dyDescent="0.3">
      <c r="A75" s="2" t="str">
        <v>TRX0096</v>
      </c>
      <c r="B75" s="5">
        <v>45474</v>
      </c>
      <c r="C75" s="2" t="str">
        <v>CUST002</v>
      </c>
      <c r="D75" s="2" t="str">
        <v>Emma Wilson</v>
      </c>
      <c r="E75" s="2" t="str">
        <v>P010</v>
      </c>
      <c r="F75" s="2" t="str">
        <v>Keyboard</v>
      </c>
      <c r="G75" s="2" t="str">
        <v>Electronics</v>
      </c>
      <c r="H75" s="2">
        <v>2</v>
      </c>
      <c r="I75" s="2">
        <v>89.99</v>
      </c>
      <c r="J75" s="2" t="str">
        <v>PayPal</v>
      </c>
      <c r="K75" s="2" t="str">
        <v>Central</v>
      </c>
      <c r="L75" s="2" t="str">
        <v>Premium</v>
      </c>
      <c r="M75" s="5">
        <v>45275</v>
      </c>
      <c r="N75" s="2">
        <v>179.98</v>
      </c>
    </row>
    <row r="76" spans="1:14" x14ac:dyDescent="0.3">
      <c r="A76" s="2" t="str">
        <v>TRX0192</v>
      </c>
      <c r="B76" s="5">
        <v>45475</v>
      </c>
      <c r="C76" s="2" t="str">
        <v>CUST017</v>
      </c>
      <c r="D76" s="2" t="str">
        <v>Charles Allen</v>
      </c>
      <c r="E76" s="2" t="str">
        <v>P010</v>
      </c>
      <c r="F76" s="2" t="str">
        <v>Keyboard</v>
      </c>
      <c r="G76" s="2" t="str">
        <v>Electronics</v>
      </c>
      <c r="H76" s="2">
        <v>1</v>
      </c>
      <c r="I76" s="2">
        <v>89.99</v>
      </c>
      <c r="J76" s="2" t="str">
        <v>PayPal</v>
      </c>
      <c r="K76" s="2" t="str">
        <v>West</v>
      </c>
      <c r="L76" s="2" t="str">
        <v>Standard</v>
      </c>
      <c r="M76" s="5">
        <v>44802</v>
      </c>
      <c r="N76" s="2">
        <v>89.99</v>
      </c>
    </row>
    <row r="77" spans="1:14" x14ac:dyDescent="0.3">
      <c r="A77" s="2" t="str">
        <v>TRX0052</v>
      </c>
      <c r="B77" s="5">
        <v>45476</v>
      </c>
      <c r="C77" s="2" t="str">
        <v>CUST022</v>
      </c>
      <c r="D77" s="2" t="str">
        <v>Susan Green</v>
      </c>
      <c r="E77" s="2" t="str">
        <v>P010</v>
      </c>
      <c r="F77" s="2" t="str">
        <v>Keyboard</v>
      </c>
      <c r="G77" s="2" t="str">
        <v>Electronics</v>
      </c>
      <c r="H77" s="2">
        <v>1</v>
      </c>
      <c r="I77" s="2">
        <v>89.99</v>
      </c>
      <c r="J77" s="2" t="str">
        <v>Cash</v>
      </c>
      <c r="K77" s="2" t="str">
        <v>South</v>
      </c>
      <c r="L77" s="2" t="str">
        <v>Standard</v>
      </c>
      <c r="M77" s="5">
        <v>44611</v>
      </c>
      <c r="N77" s="2">
        <v>89.99</v>
      </c>
    </row>
    <row r="78" spans="1:14" x14ac:dyDescent="0.3">
      <c r="A78" s="2" t="str">
        <v>TRX0086</v>
      </c>
      <c r="B78" s="5">
        <v>45481</v>
      </c>
      <c r="C78" s="2" t="str">
        <v>CUST020</v>
      </c>
      <c r="D78" s="2" t="str">
        <v>Margaret Wright</v>
      </c>
      <c r="E78" s="2" t="str">
        <v>P008</v>
      </c>
      <c r="F78" s="2" t="str">
        <v>Bookshelf</v>
      </c>
      <c r="G78" s="2" t="str">
        <v>Furniture</v>
      </c>
      <c r="H78" s="2">
        <v>1</v>
      </c>
      <c r="I78" s="2">
        <v>149.99</v>
      </c>
      <c r="J78" s="2" t="str">
        <v>PayPal</v>
      </c>
      <c r="K78" s="2" t="str">
        <v>North</v>
      </c>
      <c r="L78" s="2" t="str">
        <v>Basic</v>
      </c>
      <c r="M78" s="5">
        <v>44421</v>
      </c>
      <c r="N78" s="2">
        <v>149.99</v>
      </c>
    </row>
    <row r="79" spans="1:14" x14ac:dyDescent="0.3">
      <c r="A79" s="2" t="str">
        <v>TRX0113</v>
      </c>
      <c r="B79" s="5">
        <v>45481</v>
      </c>
      <c r="C79" s="2" t="str">
        <v>CUST003</v>
      </c>
      <c r="D79" s="2" t="str">
        <v>Michael Brown</v>
      </c>
      <c r="E79" s="2" t="str">
        <v>P002</v>
      </c>
      <c r="F79" s="2" t="str">
        <v>Smartphone</v>
      </c>
      <c r="G79" s="2" t="str">
        <v>Electronics</v>
      </c>
      <c r="H79" s="2">
        <v>2</v>
      </c>
      <c r="I79" s="2">
        <v>699.99</v>
      </c>
      <c r="J79" s="2" t="str">
        <v>PayPal</v>
      </c>
      <c r="K79" s="2" t="str">
        <v>East</v>
      </c>
      <c r="L79" s="2" t="str">
        <v>Premium</v>
      </c>
      <c r="M79" s="5">
        <v>45389</v>
      </c>
      <c r="N79" s="2">
        <v>1399.98</v>
      </c>
    </row>
    <row r="80" spans="1:14" x14ac:dyDescent="0.3">
      <c r="A80" s="2" t="str">
        <v>TRX0136</v>
      </c>
      <c r="B80" s="5">
        <v>45482</v>
      </c>
      <c r="C80" s="2" t="str">
        <v>CUST049</v>
      </c>
      <c r="D80" s="2" t="str">
        <v>Raymond Ross</v>
      </c>
      <c r="E80" s="2" t="str">
        <v>P005</v>
      </c>
      <c r="F80" s="2" t="str">
        <v>Blender</v>
      </c>
      <c r="G80" s="2" t="str">
        <v>Appliances</v>
      </c>
      <c r="H80" s="2">
        <v>4</v>
      </c>
      <c r="I80" s="2">
        <v>59.99</v>
      </c>
      <c r="J80" s="2" t="str">
        <v>Cash</v>
      </c>
      <c r="K80" s="2" t="str">
        <v>South</v>
      </c>
      <c r="L80" s="2" t="str">
        <v>Standard</v>
      </c>
      <c r="M80" s="5">
        <v>44509</v>
      </c>
      <c r="N80" s="2">
        <v>239.96</v>
      </c>
    </row>
    <row r="81" spans="1:14" x14ac:dyDescent="0.3">
      <c r="A81" s="2" t="str">
        <v>TRX0018</v>
      </c>
      <c r="B81" s="5">
        <v>45484</v>
      </c>
      <c r="C81" s="2" t="str">
        <v>CUST013</v>
      </c>
      <c r="D81" s="2" t="str">
        <v>Joseph Jackson</v>
      </c>
      <c r="E81" s="2" t="str">
        <v>P003</v>
      </c>
      <c r="F81" s="2" t="str">
        <v>Headphones</v>
      </c>
      <c r="G81" s="2" t="str">
        <v>Electronics</v>
      </c>
      <c r="H81" s="2">
        <v>1</v>
      </c>
      <c r="I81" s="2">
        <v>149.99</v>
      </c>
      <c r="J81" s="2" t="str">
        <v>Cash</v>
      </c>
      <c r="K81" s="2" t="str">
        <v>Central</v>
      </c>
      <c r="L81" s="2" t="str">
        <v>Standard</v>
      </c>
      <c r="M81" s="5">
        <v>44909</v>
      </c>
      <c r="N81" s="2">
        <v>149.99</v>
      </c>
    </row>
    <row r="82" spans="1:14" x14ac:dyDescent="0.3">
      <c r="A82" s="2" t="str">
        <v>TRX0097</v>
      </c>
      <c r="B82" s="5">
        <v>45487</v>
      </c>
      <c r="C82" s="2" t="str">
        <v>CUST033</v>
      </c>
      <c r="D82" s="2" t="str">
        <v>Frank Torres</v>
      </c>
      <c r="E82" s="2" t="str">
        <v>P006</v>
      </c>
      <c r="F82" s="2" t="str">
        <v>Office Chair</v>
      </c>
      <c r="G82" s="2" t="str">
        <v>Furniture</v>
      </c>
      <c r="H82" s="2">
        <v>2</v>
      </c>
      <c r="I82" s="2">
        <v>199.99</v>
      </c>
      <c r="J82" s="2" t="str">
        <v>Cash</v>
      </c>
      <c r="K82" s="2" t="str">
        <v>North</v>
      </c>
      <c r="L82" s="2" t="str">
        <v>Basic</v>
      </c>
      <c r="M82" s="5">
        <v>44541</v>
      </c>
      <c r="N82" s="2">
        <v>399.98</v>
      </c>
    </row>
    <row r="83" spans="1:14" x14ac:dyDescent="0.3">
      <c r="A83" s="2" t="str">
        <v>TRX0216</v>
      </c>
      <c r="B83" s="5">
        <v>45490</v>
      </c>
      <c r="C83" s="2" t="str">
        <v>CUST041</v>
      </c>
      <c r="D83" s="2" t="str">
        <v>Peter Richardson</v>
      </c>
      <c r="E83" s="2" t="str">
        <v>P008</v>
      </c>
      <c r="F83" s="2" t="str">
        <v>Bookshelf</v>
      </c>
      <c r="G83" s="2" t="str">
        <v>Furniture</v>
      </c>
      <c r="H83" s="2">
        <v>3</v>
      </c>
      <c r="I83" s="2">
        <v>149.99</v>
      </c>
      <c r="J83" s="2" t="str">
        <v>Cash</v>
      </c>
      <c r="K83" s="2" t="str">
        <v>Central</v>
      </c>
      <c r="L83" s="2" t="str">
        <v>Premium</v>
      </c>
      <c r="M83" s="5">
        <v>45199</v>
      </c>
      <c r="N83" s="2">
        <v>449.97</v>
      </c>
    </row>
    <row r="84" spans="1:14" x14ac:dyDescent="0.3">
      <c r="A84" s="2" t="str">
        <v>TRX0131</v>
      </c>
      <c r="B84" s="5">
        <v>45491</v>
      </c>
      <c r="C84" s="2" t="str">
        <v>CUST026</v>
      </c>
      <c r="D84" s="2" t="str">
        <v>Karen Hill</v>
      </c>
      <c r="E84" s="2" t="str">
        <v>P006</v>
      </c>
      <c r="F84" s="2" t="str">
        <v>Office Chair</v>
      </c>
      <c r="G84" s="2" t="str">
        <v>Furniture</v>
      </c>
      <c r="H84" s="2">
        <v>3</v>
      </c>
      <c r="I84" s="2">
        <v>199.99</v>
      </c>
      <c r="J84" s="2" t="str">
        <v>Cash</v>
      </c>
      <c r="K84" s="2" t="str">
        <v>North</v>
      </c>
      <c r="L84" s="2" t="str">
        <v>Premium</v>
      </c>
      <c r="M84" s="5">
        <v>45254</v>
      </c>
      <c r="N84" s="2">
        <v>599.97</v>
      </c>
    </row>
    <row r="85" spans="1:14" x14ac:dyDescent="0.3">
      <c r="A85" s="2" t="str">
        <v>TRX0162</v>
      </c>
      <c r="B85" s="5">
        <v>45496</v>
      </c>
      <c r="C85" s="2" t="str">
        <v>CUST040</v>
      </c>
      <c r="D85" s="2" t="str">
        <v>Sharon Butler</v>
      </c>
      <c r="E85" s="2" t="str">
        <v>P001</v>
      </c>
      <c r="F85" s="2" t="str">
        <v>Laptop</v>
      </c>
      <c r="G85" s="2" t="str">
        <v>Electronics</v>
      </c>
      <c r="H85" s="2">
        <v>1</v>
      </c>
      <c r="I85" s="2">
        <v>899.99</v>
      </c>
      <c r="J85" s="2" t="str">
        <v>Cash</v>
      </c>
      <c r="K85" s="2" t="str">
        <v>Central</v>
      </c>
      <c r="L85" s="2" t="str">
        <v>Standard</v>
      </c>
      <c r="M85" s="5">
        <v>45179</v>
      </c>
      <c r="N85" s="2">
        <v>899.99</v>
      </c>
    </row>
    <row r="86" spans="1:14" x14ac:dyDescent="0.3">
      <c r="A86" s="2" t="str">
        <v>TRX0006</v>
      </c>
      <c r="B86" s="5">
        <v>45498</v>
      </c>
      <c r="C86" s="2" t="str">
        <v>CUST007</v>
      </c>
      <c r="D86" s="2" t="str">
        <v>David Martinez</v>
      </c>
      <c r="E86" s="2" t="str">
        <v>P005</v>
      </c>
      <c r="F86" s="2" t="str">
        <v>Blender</v>
      </c>
      <c r="G86" s="2" t="str">
        <v>Appliances</v>
      </c>
      <c r="H86" s="2">
        <v>2</v>
      </c>
      <c r="I86" s="2">
        <v>59.99</v>
      </c>
      <c r="J86" s="2" t="str">
        <v>Cash</v>
      </c>
      <c r="K86" s="2" t="str">
        <v>North</v>
      </c>
      <c r="L86" s="2" t="str">
        <v>Standard</v>
      </c>
      <c r="M86" s="5">
        <v>45152</v>
      </c>
      <c r="N86" s="2">
        <v>119.98</v>
      </c>
    </row>
    <row r="87" spans="1:14" x14ac:dyDescent="0.3">
      <c r="A87" s="2" t="str">
        <v>TRX0080</v>
      </c>
      <c r="B87" s="5">
        <v>45500</v>
      </c>
      <c r="C87" s="2" t="str">
        <v>CUST018</v>
      </c>
      <c r="D87" s="2" t="str">
        <v>Barbara Young</v>
      </c>
      <c r="E87" s="2" t="str">
        <v>P009</v>
      </c>
      <c r="F87" s="2" t="str">
        <v>Monitor</v>
      </c>
      <c r="G87" s="2" t="str">
        <v>Electronics</v>
      </c>
      <c r="H87" s="2">
        <v>2</v>
      </c>
      <c r="I87" s="2">
        <v>249.99</v>
      </c>
      <c r="J87" s="2" t="str">
        <v>Cash</v>
      </c>
      <c r="K87" s="2" t="str">
        <v>North</v>
      </c>
      <c r="L87" s="2" t="str">
        <v>Premium</v>
      </c>
      <c r="M87" s="5">
        <v>45164</v>
      </c>
      <c r="N87" s="2">
        <v>499.98</v>
      </c>
    </row>
    <row r="88" spans="1:14" x14ac:dyDescent="0.3">
      <c r="A88" s="2" t="str">
        <v>TRX0228</v>
      </c>
      <c r="B88" s="5">
        <v>45500</v>
      </c>
      <c r="C88" s="2" t="str">
        <v>CUST019</v>
      </c>
      <c r="D88" s="2" t="str">
        <v>Daniel King</v>
      </c>
      <c r="E88" s="2" t="str">
        <v>P007</v>
      </c>
      <c r="F88" s="2" t="str">
        <v>Desk</v>
      </c>
      <c r="G88" s="2" t="str">
        <v>Furniture</v>
      </c>
      <c r="H88" s="2">
        <v>1</v>
      </c>
      <c r="I88" s="2">
        <v>299.99</v>
      </c>
      <c r="J88" s="2" t="str">
        <v>Cash</v>
      </c>
      <c r="K88" s="2" t="str">
        <v>South</v>
      </c>
      <c r="L88" s="2" t="str">
        <v>Basic</v>
      </c>
      <c r="M88" s="5">
        <v>44982</v>
      </c>
      <c r="N88" s="2">
        <v>299.99</v>
      </c>
    </row>
    <row r="89" spans="1:14" x14ac:dyDescent="0.3">
      <c r="A89" s="2" t="str">
        <v>TRX0157</v>
      </c>
      <c r="B89" s="5">
        <v>45501</v>
      </c>
      <c r="C89" s="2" t="str">
        <v>CUST025</v>
      </c>
      <c r="D89" s="2" t="str">
        <v>Mark Carter</v>
      </c>
      <c r="E89" s="2" t="str">
        <v>P010</v>
      </c>
      <c r="F89" s="2" t="str">
        <v>Keyboard</v>
      </c>
      <c r="G89" s="2" t="str">
        <v>Electronics</v>
      </c>
      <c r="H89" s="2">
        <v>2</v>
      </c>
      <c r="I89" s="2">
        <v>89.99</v>
      </c>
      <c r="J89" s="2" t="str">
        <v>PayPal</v>
      </c>
      <c r="K89" s="2" t="str">
        <v>South</v>
      </c>
      <c r="L89" s="2" t="str">
        <v>Basic</v>
      </c>
      <c r="M89" s="5">
        <v>44976</v>
      </c>
      <c r="N89" s="2">
        <v>179.98</v>
      </c>
    </row>
    <row r="90" spans="1:14" x14ac:dyDescent="0.3">
      <c r="A90" s="2" t="str">
        <v>TRX0002</v>
      </c>
      <c r="B90" s="5">
        <v>45501</v>
      </c>
      <c r="C90" s="2" t="str">
        <v>CUST019</v>
      </c>
      <c r="D90" s="2" t="str">
        <v>Daniel King</v>
      </c>
      <c r="E90" s="2" t="str">
        <v>P007</v>
      </c>
      <c r="F90" s="2" t="str">
        <v>Desk</v>
      </c>
      <c r="G90" s="2" t="str">
        <v>Furniture</v>
      </c>
      <c r="H90" s="2">
        <v>3</v>
      </c>
      <c r="I90" s="2">
        <v>299.99</v>
      </c>
      <c r="J90" s="2" t="str">
        <v>Cash</v>
      </c>
      <c r="K90" s="2" t="str">
        <v>Central</v>
      </c>
      <c r="L90" s="2" t="str">
        <v>Basic</v>
      </c>
      <c r="M90" s="5">
        <v>44732</v>
      </c>
      <c r="N90" s="2">
        <v>899.97</v>
      </c>
    </row>
    <row r="91" spans="1:14" x14ac:dyDescent="0.3">
      <c r="A91" s="2" t="str">
        <v>TRX0075</v>
      </c>
      <c r="B91" s="5">
        <v>45517</v>
      </c>
      <c r="C91" s="2" t="str">
        <v>CUST020</v>
      </c>
      <c r="D91" s="2" t="str">
        <v>Margaret Wright</v>
      </c>
      <c r="E91" s="2" t="str">
        <v>P009</v>
      </c>
      <c r="F91" s="2" t="str">
        <v>Monitor</v>
      </c>
      <c r="G91" s="2" t="str">
        <v>Electronics</v>
      </c>
      <c r="H91" s="2">
        <v>5</v>
      </c>
      <c r="I91" s="2">
        <v>249.99</v>
      </c>
      <c r="J91" s="2" t="str">
        <v>PayPal</v>
      </c>
      <c r="K91" s="2" t="str">
        <v>East</v>
      </c>
      <c r="L91" s="2" t="str">
        <v>Premium</v>
      </c>
      <c r="M91" s="5">
        <v>44782</v>
      </c>
      <c r="N91" s="2">
        <v>1249.95</v>
      </c>
    </row>
    <row r="92" spans="1:14" x14ac:dyDescent="0.3">
      <c r="A92" s="2" t="str">
        <v>TRX0098</v>
      </c>
      <c r="B92" s="5">
        <v>45517</v>
      </c>
      <c r="C92" s="2" t="str">
        <v>CUST026</v>
      </c>
      <c r="D92" s="2" t="str">
        <v>Karen Hill</v>
      </c>
      <c r="E92" s="2" t="str">
        <v>P009</v>
      </c>
      <c r="F92" s="2" t="str">
        <v>Monitor</v>
      </c>
      <c r="G92" s="2" t="str">
        <v>Electronics</v>
      </c>
      <c r="H92" s="2">
        <v>3</v>
      </c>
      <c r="I92" s="2">
        <v>249.99</v>
      </c>
      <c r="J92" s="2" t="str">
        <v>PayPal</v>
      </c>
      <c r="K92" s="2" t="str">
        <v>North</v>
      </c>
      <c r="L92" s="2" t="str">
        <v>Premium</v>
      </c>
      <c r="M92" s="5">
        <v>44465</v>
      </c>
      <c r="N92" s="2">
        <v>749.97</v>
      </c>
    </row>
    <row r="93" spans="1:14" x14ac:dyDescent="0.3">
      <c r="A93" s="2" t="str">
        <v>TRX0247</v>
      </c>
      <c r="B93" s="5">
        <v>45517</v>
      </c>
      <c r="C93" s="2" t="str">
        <v>CUST046</v>
      </c>
      <c r="D93" s="2" t="str">
        <v>Kathleen Bennett</v>
      </c>
      <c r="E93" s="2" t="str">
        <v>P006</v>
      </c>
      <c r="F93" s="2" t="str">
        <v>Office Chair</v>
      </c>
      <c r="G93" s="2" t="str">
        <v>Furniture</v>
      </c>
      <c r="H93" s="2">
        <v>4</v>
      </c>
      <c r="I93" s="2">
        <v>199.99</v>
      </c>
      <c r="J93" s="2" t="str">
        <v>Cash</v>
      </c>
      <c r="K93" s="2" t="str">
        <v>North</v>
      </c>
      <c r="L93" s="2" t="str">
        <v>Standard</v>
      </c>
      <c r="M93" s="5">
        <v>44458</v>
      </c>
      <c r="N93" s="2">
        <v>799.96</v>
      </c>
    </row>
    <row r="94" spans="1:14" x14ac:dyDescent="0.3">
      <c r="A94" s="2" t="str">
        <v>TRX0027</v>
      </c>
      <c r="B94" s="5">
        <v>45519</v>
      </c>
      <c r="C94" s="2" t="str">
        <v>CUST028</v>
      </c>
      <c r="D94" s="2" t="str">
        <v>Betty Campbell</v>
      </c>
      <c r="E94" s="2" t="str">
        <v>P006</v>
      </c>
      <c r="F94" s="2" t="str">
        <v>Office Chair</v>
      </c>
      <c r="G94" s="2" t="str">
        <v>Furniture</v>
      </c>
      <c r="H94" s="2">
        <v>5</v>
      </c>
      <c r="I94" s="2">
        <v>199.99</v>
      </c>
      <c r="J94" s="2" t="str">
        <v>Cash</v>
      </c>
      <c r="K94" s="2" t="str">
        <v>North</v>
      </c>
      <c r="L94" s="2" t="str">
        <v>Premium</v>
      </c>
      <c r="M94" s="5">
        <v>44991</v>
      </c>
      <c r="N94" s="2">
        <v>999.95</v>
      </c>
    </row>
    <row r="95" spans="1:14" x14ac:dyDescent="0.3">
      <c r="A95" s="2" t="str">
        <v>TRX0140</v>
      </c>
      <c r="B95" s="5">
        <v>45522</v>
      </c>
      <c r="C95" s="2" t="str">
        <v>CUST025</v>
      </c>
      <c r="D95" s="2" t="str">
        <v>Mark Carter</v>
      </c>
      <c r="E95" s="2" t="str">
        <v>P010</v>
      </c>
      <c r="F95" s="2" t="str">
        <v>Keyboard</v>
      </c>
      <c r="G95" s="2" t="str">
        <v>Electronics</v>
      </c>
      <c r="H95" s="2">
        <v>2</v>
      </c>
      <c r="I95" s="2">
        <v>89.99</v>
      </c>
      <c r="J95" s="2" t="str">
        <v>Cash</v>
      </c>
      <c r="K95" s="2" t="str">
        <v>East</v>
      </c>
      <c r="L95" s="2" t="str">
        <v>Premium</v>
      </c>
      <c r="M95" s="5">
        <v>44972</v>
      </c>
      <c r="N95" s="2">
        <v>179.98</v>
      </c>
    </row>
    <row r="96" spans="1:14" x14ac:dyDescent="0.3">
      <c r="A96" s="2" t="str">
        <v>TRX0031</v>
      </c>
      <c r="B96" s="5">
        <v>45523</v>
      </c>
      <c r="C96" s="2" t="str">
        <v>CUST036</v>
      </c>
      <c r="D96" s="2" t="str">
        <v>Nancy Collins</v>
      </c>
      <c r="E96" s="2" t="str">
        <v>P003</v>
      </c>
      <c r="F96" s="2" t="str">
        <v>Headphones</v>
      </c>
      <c r="G96" s="2" t="str">
        <v>Electronics</v>
      </c>
      <c r="H96" s="2">
        <v>3</v>
      </c>
      <c r="I96" s="2">
        <v>149.99</v>
      </c>
      <c r="J96" s="2" t="str">
        <v>PayPal</v>
      </c>
      <c r="K96" s="2" t="str">
        <v>East</v>
      </c>
      <c r="L96" s="2" t="str">
        <v>Basic</v>
      </c>
      <c r="M96" s="5">
        <v>44574</v>
      </c>
      <c r="N96" s="2">
        <v>449.97</v>
      </c>
    </row>
    <row r="97" spans="1:14" x14ac:dyDescent="0.3">
      <c r="A97" s="2" t="str">
        <v>TRX0001</v>
      </c>
      <c r="B97" s="5">
        <v>45528</v>
      </c>
      <c r="C97" s="2" t="str">
        <v>CUST039</v>
      </c>
      <c r="D97" s="2" t="str">
        <v>Lawrence Reed</v>
      </c>
      <c r="E97" s="2" t="str">
        <v>P004</v>
      </c>
      <c r="F97" s="2" t="str">
        <v>Coffee Maker</v>
      </c>
      <c r="G97" s="2" t="str">
        <v>Appliances</v>
      </c>
      <c r="H97" s="2">
        <v>3</v>
      </c>
      <c r="I97" s="2">
        <v>79.989999999999995</v>
      </c>
      <c r="J97" s="2" t="str">
        <v>Cash</v>
      </c>
      <c r="K97" s="2" t="str">
        <v>Central</v>
      </c>
      <c r="L97" s="2" t="str">
        <v>Premium</v>
      </c>
      <c r="M97" s="5">
        <v>44779</v>
      </c>
      <c r="N97" s="2">
        <v>239.97</v>
      </c>
    </row>
    <row r="98" spans="1:14" x14ac:dyDescent="0.3">
      <c r="A98" s="2" t="str">
        <v>TRX0037</v>
      </c>
      <c r="B98" s="5">
        <v>45528</v>
      </c>
      <c r="C98" s="2" t="str">
        <v>CUST035</v>
      </c>
      <c r="D98" s="2" t="str">
        <v>Harry Morgan</v>
      </c>
      <c r="E98" s="2" t="str">
        <v>P009</v>
      </c>
      <c r="F98" s="2" t="str">
        <v>Monitor</v>
      </c>
      <c r="G98" s="2" t="str">
        <v>Electronics</v>
      </c>
      <c r="H98" s="2">
        <v>2</v>
      </c>
      <c r="I98" s="2">
        <v>249.99</v>
      </c>
      <c r="J98" s="2" t="str">
        <v>Cash</v>
      </c>
      <c r="K98" s="2" t="str">
        <v>South</v>
      </c>
      <c r="L98" s="2" t="str">
        <v>Standard</v>
      </c>
      <c r="M98" s="5">
        <v>44572</v>
      </c>
      <c r="N98" s="2">
        <v>499.98</v>
      </c>
    </row>
    <row r="99" spans="1:14" x14ac:dyDescent="0.3">
      <c r="A99" s="2" t="str">
        <v>TRX0058</v>
      </c>
      <c r="B99" s="5">
        <v>45532</v>
      </c>
      <c r="C99" s="2" t="str">
        <v>CUST047</v>
      </c>
      <c r="D99" s="2" t="str">
        <v>Gerald Murphy</v>
      </c>
      <c r="E99" s="2" t="str">
        <v>P002</v>
      </c>
      <c r="F99" s="2" t="str">
        <v>Smartphone</v>
      </c>
      <c r="G99" s="2" t="str">
        <v>Electronics</v>
      </c>
      <c r="H99" s="2">
        <v>1</v>
      </c>
      <c r="I99" s="2">
        <v>699.99</v>
      </c>
      <c r="J99" s="2" t="str">
        <v>Cash</v>
      </c>
      <c r="K99" s="2" t="str">
        <v>Central</v>
      </c>
      <c r="L99" s="2" t="str">
        <v>Premium</v>
      </c>
      <c r="M99" s="5">
        <v>44497</v>
      </c>
      <c r="N99" s="2">
        <v>699.99</v>
      </c>
    </row>
    <row r="100" spans="1:14" x14ac:dyDescent="0.3">
      <c r="A100" s="2" t="str">
        <v>TRX0170</v>
      </c>
      <c r="B100" s="5">
        <v>45532</v>
      </c>
      <c r="C100" s="2" t="str">
        <v>CUST034</v>
      </c>
      <c r="D100" s="2" t="str">
        <v>Carol Evans</v>
      </c>
      <c r="E100" s="2" t="str">
        <v>P003</v>
      </c>
      <c r="F100" s="2" t="str">
        <v>Headphones</v>
      </c>
      <c r="G100" s="2" t="str">
        <v>Electronics</v>
      </c>
      <c r="H100" s="2">
        <v>3</v>
      </c>
      <c r="I100" s="2">
        <v>149.99</v>
      </c>
      <c r="J100" s="2" t="str">
        <v>Cash</v>
      </c>
      <c r="K100" s="2" t="str">
        <v>West</v>
      </c>
      <c r="L100" s="2" t="str">
        <v>Premium</v>
      </c>
      <c r="M100" s="5">
        <v>45212</v>
      </c>
      <c r="N100" s="2">
        <v>449.97</v>
      </c>
    </row>
    <row r="101" spans="1:14" x14ac:dyDescent="0.3">
      <c r="A101" s="2" t="str">
        <v>TRX0142</v>
      </c>
      <c r="B101" s="5">
        <v>45544</v>
      </c>
      <c r="C101" s="2" t="str">
        <v>CUST002</v>
      </c>
      <c r="D101" s="2" t="str">
        <v>Emma Wilson</v>
      </c>
      <c r="E101" s="2" t="str">
        <v>P005</v>
      </c>
      <c r="F101" s="2" t="str">
        <v>Blender</v>
      </c>
      <c r="G101" s="2" t="str">
        <v>Appliances</v>
      </c>
      <c r="H101" s="2">
        <v>3</v>
      </c>
      <c r="I101" s="2">
        <v>59.99</v>
      </c>
      <c r="J101" s="2" t="str">
        <v>PayPal</v>
      </c>
      <c r="K101" s="2" t="str">
        <v>East</v>
      </c>
      <c r="L101" s="2" t="str">
        <v>Standard</v>
      </c>
      <c r="M101" s="5">
        <v>44748</v>
      </c>
      <c r="N101" s="2">
        <v>179.97</v>
      </c>
    </row>
    <row r="102" spans="1:14" x14ac:dyDescent="0.3">
      <c r="A102" s="2" t="str">
        <v>TRX0112</v>
      </c>
      <c r="B102" s="5">
        <v>45544</v>
      </c>
      <c r="C102" s="2" t="str">
        <v>CUST008</v>
      </c>
      <c r="D102" s="2" t="str">
        <v>Jennifer Taylor</v>
      </c>
      <c r="E102" s="2" t="str">
        <v>P004</v>
      </c>
      <c r="F102" s="2" t="str">
        <v>Coffee Maker</v>
      </c>
      <c r="G102" s="2" t="str">
        <v>Appliances</v>
      </c>
      <c r="H102" s="2">
        <v>4</v>
      </c>
      <c r="I102" s="2">
        <v>79.989999999999995</v>
      </c>
      <c r="J102" s="2" t="str">
        <v>Cash</v>
      </c>
      <c r="K102" s="2" t="str">
        <v>North</v>
      </c>
      <c r="L102" s="2" t="str">
        <v>Basic</v>
      </c>
      <c r="M102" s="5">
        <v>44530</v>
      </c>
      <c r="N102" s="2">
        <v>319.95999999999998</v>
      </c>
    </row>
    <row r="103" spans="1:14" x14ac:dyDescent="0.3">
      <c r="A103" s="2" t="str">
        <v>TRX0161</v>
      </c>
      <c r="B103" s="5">
        <v>45545</v>
      </c>
      <c r="C103" s="2" t="str">
        <v>CUST017</v>
      </c>
      <c r="D103" s="2" t="str">
        <v>Charles Allen</v>
      </c>
      <c r="E103" s="2" t="str">
        <v>P004</v>
      </c>
      <c r="F103" s="2" t="str">
        <v>Coffee Maker</v>
      </c>
      <c r="G103" s="2" t="str">
        <v>Appliances</v>
      </c>
      <c r="H103" s="2">
        <v>1</v>
      </c>
      <c r="I103" s="2">
        <v>79.989999999999995</v>
      </c>
      <c r="J103" s="2" t="str">
        <v>Cash</v>
      </c>
      <c r="K103" s="2" t="str">
        <v>West</v>
      </c>
      <c r="L103" s="2" t="str">
        <v>Basic</v>
      </c>
      <c r="M103" s="5">
        <v>44693</v>
      </c>
      <c r="N103" s="2">
        <v>79.989999999999995</v>
      </c>
    </row>
    <row r="104" spans="1:14" x14ac:dyDescent="0.3">
      <c r="A104" s="2" t="str">
        <v>TRX0005</v>
      </c>
      <c r="B104" s="5">
        <v>45550</v>
      </c>
      <c r="C104" s="2" t="str">
        <v>CUST042</v>
      </c>
      <c r="D104" s="2" t="str">
        <v>Ruth Brooks</v>
      </c>
      <c r="E104" s="2" t="str">
        <v>P003</v>
      </c>
      <c r="F104" s="2" t="str">
        <v>Headphones</v>
      </c>
      <c r="G104" s="2" t="str">
        <v>Electronics</v>
      </c>
      <c r="H104" s="2">
        <v>4</v>
      </c>
      <c r="I104" s="2">
        <v>149.99</v>
      </c>
      <c r="J104" s="2" t="str">
        <v>Cash</v>
      </c>
      <c r="K104" s="2" t="str">
        <v>North</v>
      </c>
      <c r="L104" s="2" t="str">
        <v>Basic</v>
      </c>
      <c r="M104" s="5">
        <v>44909</v>
      </c>
      <c r="N104" s="2">
        <v>599.96</v>
      </c>
    </row>
    <row r="105" spans="1:14" x14ac:dyDescent="0.3">
      <c r="A105" s="2" t="str">
        <v>TRX0195</v>
      </c>
      <c r="B105" s="5">
        <v>45551</v>
      </c>
      <c r="C105" s="2" t="str">
        <v>CUST026</v>
      </c>
      <c r="D105" s="2" t="str">
        <v>Karen Hill</v>
      </c>
      <c r="E105" s="2" t="str">
        <v>P009</v>
      </c>
      <c r="F105" s="2" t="str">
        <v>Monitor</v>
      </c>
      <c r="G105" s="2" t="str">
        <v>Electronics</v>
      </c>
      <c r="H105" s="2">
        <v>2</v>
      </c>
      <c r="I105" s="2">
        <v>249.99</v>
      </c>
      <c r="J105" s="2" t="str">
        <v>PayPal</v>
      </c>
      <c r="K105" s="2" t="str">
        <v>South</v>
      </c>
      <c r="L105" s="2" t="str">
        <v>Basic</v>
      </c>
      <c r="M105" s="5">
        <v>44993</v>
      </c>
      <c r="N105" s="2">
        <v>499.98</v>
      </c>
    </row>
    <row r="106" spans="1:14" x14ac:dyDescent="0.3">
      <c r="A106" s="2" t="str">
        <v>TRX0111</v>
      </c>
      <c r="B106" s="5">
        <v>45554</v>
      </c>
      <c r="C106" s="2" t="str">
        <v>CUST011</v>
      </c>
      <c r="D106" s="2" t="str">
        <v>William White</v>
      </c>
      <c r="E106" s="2" t="str">
        <v>P003</v>
      </c>
      <c r="F106" s="2" t="str">
        <v>Headphones</v>
      </c>
      <c r="G106" s="2" t="str">
        <v>Electronics</v>
      </c>
      <c r="H106" s="2">
        <v>1</v>
      </c>
      <c r="I106" s="2">
        <v>149.99</v>
      </c>
      <c r="J106" s="2" t="str">
        <v>PayPal</v>
      </c>
      <c r="K106" s="2" t="str">
        <v>East</v>
      </c>
      <c r="L106" s="2" t="str">
        <v>Standard</v>
      </c>
      <c r="M106" s="5">
        <v>44482</v>
      </c>
      <c r="N106" s="2">
        <v>149.99</v>
      </c>
    </row>
    <row r="107" spans="1:14" x14ac:dyDescent="0.3">
      <c r="A107" s="2" t="str">
        <v>TRX0123</v>
      </c>
      <c r="B107" s="5">
        <v>45554</v>
      </c>
      <c r="C107" s="2" t="str">
        <v>CUST041</v>
      </c>
      <c r="D107" s="2" t="str">
        <v>Peter Richardson</v>
      </c>
      <c r="E107" s="2" t="str">
        <v>P002</v>
      </c>
      <c r="F107" s="2" t="str">
        <v>Smartphone</v>
      </c>
      <c r="G107" s="2" t="str">
        <v>Electronics</v>
      </c>
      <c r="H107" s="2">
        <v>4</v>
      </c>
      <c r="I107" s="2">
        <v>699.99</v>
      </c>
      <c r="J107" s="2" t="str">
        <v>PayPal</v>
      </c>
      <c r="K107" s="2" t="str">
        <v>South</v>
      </c>
      <c r="L107" s="2" t="str">
        <v>Basic</v>
      </c>
      <c r="M107" s="5">
        <v>44618</v>
      </c>
      <c r="N107" s="2">
        <v>2799.96</v>
      </c>
    </row>
    <row r="108" spans="1:14" x14ac:dyDescent="0.3">
      <c r="A108" s="2" t="str">
        <v>TRX0119</v>
      </c>
      <c r="B108" s="5">
        <v>45560</v>
      </c>
      <c r="C108" s="2" t="str">
        <v>CUST014</v>
      </c>
      <c r="D108" s="2" t="str">
        <v>Linda Martin</v>
      </c>
      <c r="E108" s="2" t="str">
        <v>P008</v>
      </c>
      <c r="F108" s="2" t="str">
        <v>Bookshelf</v>
      </c>
      <c r="G108" s="2" t="str">
        <v>Furniture</v>
      </c>
      <c r="H108" s="2">
        <v>3</v>
      </c>
      <c r="I108" s="2">
        <v>149.99</v>
      </c>
      <c r="J108" s="2" t="str">
        <v>PayPal</v>
      </c>
      <c r="K108" s="2" t="str">
        <v>East</v>
      </c>
      <c r="L108" s="2" t="str">
        <v>Basic</v>
      </c>
      <c r="M108" s="5">
        <v>44886</v>
      </c>
      <c r="N108" s="2">
        <v>449.97</v>
      </c>
    </row>
    <row r="109" spans="1:14" x14ac:dyDescent="0.3">
      <c r="A109" s="2" t="str">
        <v>TRX0174</v>
      </c>
      <c r="B109" s="5">
        <v>45566</v>
      </c>
      <c r="C109" s="2" t="str">
        <v>CUST003</v>
      </c>
      <c r="D109" s="2" t="str">
        <v>Michael Brown</v>
      </c>
      <c r="E109" s="2" t="str">
        <v>P007</v>
      </c>
      <c r="F109" s="2" t="str">
        <v>Desk</v>
      </c>
      <c r="G109" s="2" t="str">
        <v>Furniture</v>
      </c>
      <c r="H109" s="2">
        <v>4</v>
      </c>
      <c r="I109" s="2">
        <v>299.99</v>
      </c>
      <c r="J109" s="2" t="str">
        <v>Cash</v>
      </c>
      <c r="K109" s="2" t="str">
        <v>Central</v>
      </c>
      <c r="L109" s="2" t="str">
        <v>Premium</v>
      </c>
      <c r="M109" s="5">
        <v>44460</v>
      </c>
      <c r="N109" s="2">
        <v>1199.96</v>
      </c>
    </row>
    <row r="110" spans="1:14" x14ac:dyDescent="0.3">
      <c r="A110" s="2" t="str">
        <v>TRX0158</v>
      </c>
      <c r="B110" s="5">
        <v>45579</v>
      </c>
      <c r="C110" s="2" t="str">
        <v>CUST027</v>
      </c>
      <c r="D110" s="2" t="str">
        <v>George Adams</v>
      </c>
      <c r="E110" s="2" t="str">
        <v>P001</v>
      </c>
      <c r="F110" s="2" t="str">
        <v>Laptop</v>
      </c>
      <c r="G110" s="2" t="str">
        <v>Electronics</v>
      </c>
      <c r="H110" s="2">
        <v>3</v>
      </c>
      <c r="I110" s="2">
        <v>899.99</v>
      </c>
      <c r="J110" s="2" t="str">
        <v>PayPal</v>
      </c>
      <c r="K110" s="2" t="str">
        <v>West</v>
      </c>
      <c r="L110" s="2" t="str">
        <v>Basic</v>
      </c>
      <c r="M110" s="5">
        <v>45215</v>
      </c>
      <c r="N110" s="2">
        <v>2699.97</v>
      </c>
    </row>
    <row r="111" spans="1:14" x14ac:dyDescent="0.3">
      <c r="A111" s="2" t="str">
        <v>TRX0173</v>
      </c>
      <c r="B111" s="5">
        <v>45581</v>
      </c>
      <c r="C111" s="2" t="str">
        <v>CUST018</v>
      </c>
      <c r="D111" s="2" t="str">
        <v>Barbara Young</v>
      </c>
      <c r="E111" s="2" t="str">
        <v>P002</v>
      </c>
      <c r="F111" s="2" t="str">
        <v>Smartphone</v>
      </c>
      <c r="G111" s="2" t="str">
        <v>Electronics</v>
      </c>
      <c r="H111" s="2">
        <v>5</v>
      </c>
      <c r="I111" s="2">
        <v>699.99</v>
      </c>
      <c r="J111" s="2" t="str">
        <v>Cash</v>
      </c>
      <c r="K111" s="2" t="str">
        <v>East</v>
      </c>
      <c r="L111" s="2" t="str">
        <v>Standard</v>
      </c>
      <c r="M111" s="5">
        <v>45008</v>
      </c>
      <c r="N111" s="2">
        <v>3499.95</v>
      </c>
    </row>
    <row r="112" spans="1:14" x14ac:dyDescent="0.3">
      <c r="A112" s="2" t="str">
        <v>TRX0079</v>
      </c>
      <c r="B112" s="5">
        <v>45586</v>
      </c>
      <c r="C112" s="2" t="str">
        <v>CUST039</v>
      </c>
      <c r="D112" s="2" t="str">
        <v>Lawrence Reed</v>
      </c>
      <c r="E112" s="2" t="str">
        <v>P010</v>
      </c>
      <c r="F112" s="2" t="str">
        <v>Keyboard</v>
      </c>
      <c r="G112" s="2" t="str">
        <v>Electronics</v>
      </c>
      <c r="H112" s="2">
        <v>3</v>
      </c>
      <c r="I112" s="2">
        <v>89.99</v>
      </c>
      <c r="J112" s="2" t="str">
        <v>PayPal</v>
      </c>
      <c r="K112" s="2" t="str">
        <v>Central</v>
      </c>
      <c r="L112" s="2" t="str">
        <v>Basic</v>
      </c>
      <c r="M112" s="5">
        <v>44551</v>
      </c>
      <c r="N112" s="2">
        <v>269.97000000000003</v>
      </c>
    </row>
    <row r="113" spans="1:14" x14ac:dyDescent="0.3">
      <c r="A113" s="2" t="str">
        <v>TRX0095</v>
      </c>
      <c r="B113" s="5">
        <v>45588</v>
      </c>
      <c r="C113" s="2" t="str">
        <v>CUST046</v>
      </c>
      <c r="D113" s="2" t="str">
        <v>Kathleen Bennett</v>
      </c>
      <c r="E113" s="2" t="str">
        <v>P003</v>
      </c>
      <c r="F113" s="2" t="str">
        <v>Headphones</v>
      </c>
      <c r="G113" s="2" t="str">
        <v>Electronics</v>
      </c>
      <c r="H113" s="2">
        <v>2</v>
      </c>
      <c r="I113" s="2">
        <v>149.99</v>
      </c>
      <c r="J113" s="2" t="str">
        <v>PayPal</v>
      </c>
      <c r="K113" s="2" t="str">
        <v>Central</v>
      </c>
      <c r="L113" s="2" t="str">
        <v>Basic</v>
      </c>
      <c r="M113" s="5">
        <v>44473</v>
      </c>
      <c r="N113" s="2">
        <v>299.98</v>
      </c>
    </row>
    <row r="114" spans="1:14" x14ac:dyDescent="0.3">
      <c r="A114" s="2" t="str">
        <v>TRX0009</v>
      </c>
      <c r="B114" s="5">
        <v>45588</v>
      </c>
      <c r="C114" s="2" t="str">
        <v>CUST004</v>
      </c>
      <c r="D114" s="2" t="str">
        <v>Sarah Davis</v>
      </c>
      <c r="E114" s="2" t="str">
        <v>P002</v>
      </c>
      <c r="F114" s="2" t="str">
        <v>Smartphone</v>
      </c>
      <c r="G114" s="2" t="str">
        <v>Electronics</v>
      </c>
      <c r="H114" s="2">
        <v>2</v>
      </c>
      <c r="I114" s="2">
        <v>699.99</v>
      </c>
      <c r="J114" s="2" t="str">
        <v>Cash</v>
      </c>
      <c r="K114" s="2" t="str">
        <v>Central</v>
      </c>
      <c r="L114" s="2" t="str">
        <v>Basic</v>
      </c>
      <c r="M114" s="5">
        <v>44992</v>
      </c>
      <c r="N114" s="2">
        <v>1399.98</v>
      </c>
    </row>
    <row r="115" spans="1:14" x14ac:dyDescent="0.3">
      <c r="A115" s="2" t="str">
        <v>TRX0167</v>
      </c>
      <c r="B115" s="5">
        <v>45589</v>
      </c>
      <c r="C115" s="2" t="str">
        <v>CUST028</v>
      </c>
      <c r="D115" s="2" t="str">
        <v>Betty Campbell</v>
      </c>
      <c r="E115" s="2" t="str">
        <v>P002</v>
      </c>
      <c r="F115" s="2" t="str">
        <v>Smartphone</v>
      </c>
      <c r="G115" s="2" t="str">
        <v>Electronics</v>
      </c>
      <c r="H115" s="2">
        <v>5</v>
      </c>
      <c r="I115" s="2">
        <v>699.99</v>
      </c>
      <c r="J115" s="2" t="str">
        <v>Cash</v>
      </c>
      <c r="K115" s="2" t="str">
        <v>North</v>
      </c>
      <c r="L115" s="2" t="str">
        <v>Premium</v>
      </c>
      <c r="M115" s="5">
        <v>44635</v>
      </c>
      <c r="N115" s="2">
        <v>3499.95</v>
      </c>
    </row>
    <row r="116" spans="1:14" x14ac:dyDescent="0.3">
      <c r="A116" s="2" t="str">
        <v>TRX0035</v>
      </c>
      <c r="B116" s="5">
        <v>45607</v>
      </c>
      <c r="C116" s="2" t="str">
        <v>CUST041</v>
      </c>
      <c r="D116" s="2" t="str">
        <v>Peter Richardson</v>
      </c>
      <c r="E116" s="2" t="str">
        <v>P003</v>
      </c>
      <c r="F116" s="2" t="str">
        <v>Headphones</v>
      </c>
      <c r="G116" s="2" t="str">
        <v>Electronics</v>
      </c>
      <c r="H116" s="2">
        <v>3</v>
      </c>
      <c r="I116" s="2">
        <v>149.99</v>
      </c>
      <c r="J116" s="2" t="str">
        <v>Cash</v>
      </c>
      <c r="K116" s="2" t="str">
        <v>North</v>
      </c>
      <c r="L116" s="2" t="str">
        <v>Basic</v>
      </c>
      <c r="M116" s="5">
        <v>44769</v>
      </c>
      <c r="N116" s="2">
        <v>449.97</v>
      </c>
    </row>
    <row r="117" spans="1:14" x14ac:dyDescent="0.3">
      <c r="A117" s="2" t="str">
        <v>TRX0172</v>
      </c>
      <c r="B117" s="5">
        <v>45607</v>
      </c>
      <c r="C117" s="2" t="str">
        <v>CUST023</v>
      </c>
      <c r="D117" s="2" t="str">
        <v>Paul Baker</v>
      </c>
      <c r="E117" s="2" t="str">
        <v>P005</v>
      </c>
      <c r="F117" s="2" t="str">
        <v>Blender</v>
      </c>
      <c r="G117" s="2" t="str">
        <v>Appliances</v>
      </c>
      <c r="H117" s="2">
        <v>5</v>
      </c>
      <c r="I117" s="2">
        <v>59.99</v>
      </c>
      <c r="J117" s="2" t="str">
        <v>PayPal</v>
      </c>
      <c r="K117" s="2" t="str">
        <v>West</v>
      </c>
      <c r="L117" s="2" t="str">
        <v>Premium</v>
      </c>
      <c r="M117" s="5">
        <v>44694</v>
      </c>
      <c r="N117" s="2">
        <v>299.95</v>
      </c>
    </row>
    <row r="118" spans="1:14" x14ac:dyDescent="0.3">
      <c r="A118" s="2" t="str">
        <v>TRX0210</v>
      </c>
      <c r="B118" s="5">
        <v>45608</v>
      </c>
      <c r="C118" s="2" t="str">
        <v>CUST004</v>
      </c>
      <c r="D118" s="2" t="str">
        <v>Sarah Davis</v>
      </c>
      <c r="E118" s="2" t="str">
        <v>P008</v>
      </c>
      <c r="F118" s="2" t="str">
        <v>Bookshelf</v>
      </c>
      <c r="G118" s="2" t="str">
        <v>Furniture</v>
      </c>
      <c r="H118" s="2">
        <v>5</v>
      </c>
      <c r="I118" s="2">
        <v>149.99</v>
      </c>
      <c r="J118" s="2" t="str">
        <v>PayPal</v>
      </c>
      <c r="K118" s="2" t="str">
        <v>Central</v>
      </c>
      <c r="L118" s="2" t="str">
        <v>Basic</v>
      </c>
      <c r="M118" s="5">
        <v>44901</v>
      </c>
      <c r="N118" s="2">
        <v>749.95</v>
      </c>
    </row>
    <row r="119" spans="1:14" x14ac:dyDescent="0.3">
      <c r="A119" s="2" t="str">
        <v>TRX0073</v>
      </c>
      <c r="B119" s="5">
        <v>45613</v>
      </c>
      <c r="C119" s="2" t="str">
        <v>CUST032</v>
      </c>
      <c r="D119" s="2" t="str">
        <v>Sandra Phillips</v>
      </c>
      <c r="E119" s="2" t="str">
        <v>P008</v>
      </c>
      <c r="F119" s="2" t="str">
        <v>Bookshelf</v>
      </c>
      <c r="G119" s="2" t="str">
        <v>Furniture</v>
      </c>
      <c r="H119" s="2">
        <v>5</v>
      </c>
      <c r="I119" s="2">
        <v>149.99</v>
      </c>
      <c r="J119" s="2" t="str">
        <v>Cash</v>
      </c>
      <c r="K119" s="2" t="str">
        <v>North</v>
      </c>
      <c r="L119" s="2" t="str">
        <v>Basic</v>
      </c>
      <c r="M119" s="5">
        <v>44869</v>
      </c>
      <c r="N119" s="2">
        <v>749.95</v>
      </c>
    </row>
    <row r="120" spans="1:14" x14ac:dyDescent="0.3">
      <c r="A120" s="2" t="str">
        <v>TRX0033</v>
      </c>
      <c r="B120" s="5">
        <v>45613</v>
      </c>
      <c r="C120" s="2" t="str">
        <v>CUST025</v>
      </c>
      <c r="D120" s="2" t="str">
        <v>Mark Carter</v>
      </c>
      <c r="E120" s="2" t="str">
        <v>P002</v>
      </c>
      <c r="F120" s="2" t="str">
        <v>Smartphone</v>
      </c>
      <c r="G120" s="2" t="str">
        <v>Electronics</v>
      </c>
      <c r="H120" s="2">
        <v>2</v>
      </c>
      <c r="I120" s="2">
        <v>699.99</v>
      </c>
      <c r="J120" s="2" t="str">
        <v>PayPal</v>
      </c>
      <c r="K120" s="2" t="str">
        <v>West</v>
      </c>
      <c r="L120" s="2" t="str">
        <v>Standard</v>
      </c>
      <c r="M120" s="5">
        <v>44770</v>
      </c>
      <c r="N120" s="2">
        <v>1399.98</v>
      </c>
    </row>
    <row r="121" spans="1:14" x14ac:dyDescent="0.3">
      <c r="A121" s="2" t="str">
        <v>TRX0148</v>
      </c>
      <c r="B121" s="5">
        <v>45619</v>
      </c>
      <c r="C121" s="2" t="str">
        <v>CUST004</v>
      </c>
      <c r="D121" s="2" t="str">
        <v>Sarah Davis</v>
      </c>
      <c r="E121" s="2" t="str">
        <v>P002</v>
      </c>
      <c r="F121" s="2" t="str">
        <v>Smartphone</v>
      </c>
      <c r="G121" s="2" t="str">
        <v>Electronics</v>
      </c>
      <c r="H121" s="2">
        <v>3</v>
      </c>
      <c r="I121" s="2">
        <v>699.99</v>
      </c>
      <c r="J121" s="2" t="str">
        <v>PayPal</v>
      </c>
      <c r="K121" s="2" t="str">
        <v>West</v>
      </c>
      <c r="L121" s="2" t="str">
        <v>Standard</v>
      </c>
      <c r="M121" s="5">
        <v>44583</v>
      </c>
      <c r="N121" s="2">
        <v>2099.9699999999998</v>
      </c>
    </row>
    <row r="122" spans="1:14" x14ac:dyDescent="0.3">
      <c r="A122" s="2" t="str">
        <v>TRX0206</v>
      </c>
      <c r="B122" s="5">
        <v>45623</v>
      </c>
      <c r="C122" s="2" t="str">
        <v>CUST014</v>
      </c>
      <c r="D122" s="2" t="str">
        <v>Linda Martin</v>
      </c>
      <c r="E122" s="2" t="str">
        <v>P008</v>
      </c>
      <c r="F122" s="2" t="str">
        <v>Bookshelf</v>
      </c>
      <c r="G122" s="2" t="str">
        <v>Furniture</v>
      </c>
      <c r="H122" s="2">
        <v>2</v>
      </c>
      <c r="I122" s="2">
        <v>149.99</v>
      </c>
      <c r="J122" s="2" t="str">
        <v>Cash</v>
      </c>
      <c r="K122" s="2" t="str">
        <v>South</v>
      </c>
      <c r="L122" s="2" t="str">
        <v>Standard</v>
      </c>
      <c r="M122" s="5">
        <v>45101</v>
      </c>
      <c r="N122" s="2">
        <v>299.98</v>
      </c>
    </row>
    <row r="123" spans="1:14" x14ac:dyDescent="0.3">
      <c r="A123" s="2" t="str">
        <v>TRX0045</v>
      </c>
      <c r="B123" s="5">
        <v>45627</v>
      </c>
      <c r="C123" s="2" t="str">
        <v>CUST021</v>
      </c>
      <c r="D123" s="2" t="str">
        <v>Kevin Scott</v>
      </c>
      <c r="E123" s="2" t="str">
        <v>P007</v>
      </c>
      <c r="F123" s="2" t="str">
        <v>Desk</v>
      </c>
      <c r="G123" s="2" t="str">
        <v>Furniture</v>
      </c>
      <c r="H123" s="2">
        <v>3</v>
      </c>
      <c r="I123" s="2">
        <v>299.99</v>
      </c>
      <c r="J123" s="2" t="str">
        <v>Cash</v>
      </c>
      <c r="K123" s="2" t="str">
        <v>South</v>
      </c>
      <c r="L123" s="2" t="str">
        <v>Premium</v>
      </c>
      <c r="M123" s="5">
        <v>44659</v>
      </c>
      <c r="N123" s="2">
        <v>899.97</v>
      </c>
    </row>
    <row r="124" spans="1:14" x14ac:dyDescent="0.3">
      <c r="A124" s="2" t="str">
        <v>TRX0094</v>
      </c>
      <c r="B124" s="5">
        <v>45627</v>
      </c>
      <c r="C124" s="2" t="str">
        <v>CUST017</v>
      </c>
      <c r="D124" s="2" t="str">
        <v>Charles Allen</v>
      </c>
      <c r="E124" s="2" t="str">
        <v>P009</v>
      </c>
      <c r="F124" s="2" t="str">
        <v>Monitor</v>
      </c>
      <c r="G124" s="2" t="str">
        <v>Electronics</v>
      </c>
      <c r="H124" s="2">
        <v>5</v>
      </c>
      <c r="I124" s="2">
        <v>249.99</v>
      </c>
      <c r="J124" s="2" t="str">
        <v>Cash</v>
      </c>
      <c r="K124" s="2" t="str">
        <v>Central</v>
      </c>
      <c r="L124" s="2" t="str">
        <v>Premium</v>
      </c>
      <c r="M124" s="5">
        <v>44485</v>
      </c>
      <c r="N124" s="2">
        <v>1249.95</v>
      </c>
    </row>
    <row r="125" spans="1:14" x14ac:dyDescent="0.3">
      <c r="A125" s="2" t="str">
        <v>TRX0133</v>
      </c>
      <c r="B125" s="5">
        <v>45627</v>
      </c>
      <c r="C125" s="2" t="str">
        <v>CUST013</v>
      </c>
      <c r="D125" s="2" t="str">
        <v>Joseph Jackson</v>
      </c>
      <c r="E125" s="2" t="str">
        <v>P003</v>
      </c>
      <c r="F125" s="2" t="str">
        <v>Headphones</v>
      </c>
      <c r="G125" s="2" t="str">
        <v>Electronics</v>
      </c>
      <c r="H125" s="2">
        <v>2</v>
      </c>
      <c r="I125" s="2">
        <v>149.99</v>
      </c>
      <c r="J125" s="2" t="str">
        <v>Cash</v>
      </c>
      <c r="K125" s="2" t="str">
        <v>South</v>
      </c>
      <c r="L125" s="2" t="str">
        <v>Premium</v>
      </c>
      <c r="M125" s="5">
        <v>44475</v>
      </c>
      <c r="N125" s="2">
        <v>299.98</v>
      </c>
    </row>
    <row r="126" spans="1:14" x14ac:dyDescent="0.3">
      <c r="A126" s="2" t="str">
        <v>TRX0137</v>
      </c>
      <c r="B126" s="5">
        <v>45629</v>
      </c>
      <c r="C126" s="2" t="str">
        <v>CUST011</v>
      </c>
      <c r="D126" s="2" t="str">
        <v>William White</v>
      </c>
      <c r="E126" s="2" t="str">
        <v>P009</v>
      </c>
      <c r="F126" s="2" t="str">
        <v>Monitor</v>
      </c>
      <c r="G126" s="2" t="str">
        <v>Electronics</v>
      </c>
      <c r="H126" s="2">
        <v>4</v>
      </c>
      <c r="I126" s="2">
        <v>249.99</v>
      </c>
      <c r="J126" s="2" t="str">
        <v>PayPal</v>
      </c>
      <c r="K126" s="2" t="str">
        <v>East</v>
      </c>
      <c r="L126" s="2" t="str">
        <v>Premium</v>
      </c>
      <c r="M126" s="5">
        <v>45098</v>
      </c>
      <c r="N126" s="2">
        <v>999.96</v>
      </c>
    </row>
    <row r="127" spans="1:14" x14ac:dyDescent="0.3">
      <c r="A127" s="2" t="str">
        <v>TRX0082</v>
      </c>
      <c r="B127" s="5">
        <v>45635</v>
      </c>
      <c r="C127" s="2" t="str">
        <v>CUST005</v>
      </c>
      <c r="D127" s="2" t="str">
        <v>James Johnson</v>
      </c>
      <c r="E127" s="2" t="str">
        <v>P005</v>
      </c>
      <c r="F127" s="2" t="str">
        <v>Blender</v>
      </c>
      <c r="G127" s="2" t="str">
        <v>Appliances</v>
      </c>
      <c r="H127" s="2">
        <v>3</v>
      </c>
      <c r="I127" s="2">
        <v>59.99</v>
      </c>
      <c r="J127" s="2" t="str">
        <v>Cash</v>
      </c>
      <c r="K127" s="2" t="str">
        <v>Central</v>
      </c>
      <c r="L127" s="2" t="str">
        <v>Premium</v>
      </c>
      <c r="M127" s="5">
        <v>45052</v>
      </c>
      <c r="N127" s="2">
        <v>179.97</v>
      </c>
    </row>
    <row r="128" spans="1:14" x14ac:dyDescent="0.3">
      <c r="A128" s="2" t="str">
        <v>TRX0032</v>
      </c>
      <c r="B128" s="5">
        <v>45638</v>
      </c>
      <c r="C128" s="2" t="str">
        <v>CUST041</v>
      </c>
      <c r="D128" s="2" t="str">
        <v>Peter Richardson</v>
      </c>
      <c r="E128" s="2" t="str">
        <v>P001</v>
      </c>
      <c r="F128" s="2" t="str">
        <v>Laptop</v>
      </c>
      <c r="G128" s="2" t="str">
        <v>Electronics</v>
      </c>
      <c r="H128" s="2">
        <v>2</v>
      </c>
      <c r="I128" s="2">
        <v>899.99</v>
      </c>
      <c r="J128" s="2" t="str">
        <v>Cash</v>
      </c>
      <c r="K128" s="2" t="str">
        <v>North</v>
      </c>
      <c r="L128" s="2" t="str">
        <v>Basic</v>
      </c>
      <c r="M128" s="5">
        <v>44406</v>
      </c>
      <c r="N128" s="2">
        <v>1799.98</v>
      </c>
    </row>
    <row r="129" spans="1:14" x14ac:dyDescent="0.3">
      <c r="A129" s="2" t="str">
        <v>TRX0224</v>
      </c>
      <c r="B129" s="5">
        <v>45641</v>
      </c>
      <c r="C129" s="2" t="str">
        <v>CUST031</v>
      </c>
      <c r="D129" s="2" t="str">
        <v>Steven Turner</v>
      </c>
      <c r="E129" s="2" t="str">
        <v>P007</v>
      </c>
      <c r="F129" s="2" t="str">
        <v>Desk</v>
      </c>
      <c r="G129" s="2" t="str">
        <v>Furniture</v>
      </c>
      <c r="H129" s="2">
        <v>2</v>
      </c>
      <c r="I129" s="2">
        <v>299.99</v>
      </c>
      <c r="J129" s="2" t="str">
        <v>Cash</v>
      </c>
      <c r="K129" s="2" t="str">
        <v>East</v>
      </c>
      <c r="L129" s="2" t="str">
        <v>Premium</v>
      </c>
      <c r="M129" s="5">
        <v>44724</v>
      </c>
      <c r="N129" s="2">
        <v>599.98</v>
      </c>
    </row>
    <row r="130" spans="1:14" x14ac:dyDescent="0.3">
      <c r="A130" s="2" t="str">
        <v>TRX0028</v>
      </c>
      <c r="B130" s="5">
        <v>45644</v>
      </c>
      <c r="C130" s="2" t="str">
        <v>CUST002</v>
      </c>
      <c r="D130" s="2" t="str">
        <v>Emma Wilson</v>
      </c>
      <c r="E130" s="2" t="str">
        <v>P005</v>
      </c>
      <c r="F130" s="2" t="str">
        <v>Blender</v>
      </c>
      <c r="G130" s="2" t="str">
        <v>Appliances</v>
      </c>
      <c r="H130" s="2">
        <v>2</v>
      </c>
      <c r="I130" s="2">
        <v>59.99</v>
      </c>
      <c r="J130" s="2" t="str">
        <v>Cash</v>
      </c>
      <c r="K130" s="2" t="str">
        <v>West</v>
      </c>
      <c r="L130" s="2" t="str">
        <v>Basic</v>
      </c>
      <c r="M130" s="5">
        <v>45191</v>
      </c>
      <c r="N130" s="2">
        <v>119.98</v>
      </c>
    </row>
    <row r="131" spans="1:14" x14ac:dyDescent="0.3">
      <c r="A131" s="2" t="str">
        <v>TRX0046</v>
      </c>
      <c r="B131" s="5">
        <v>45646</v>
      </c>
      <c r="C131" s="2" t="str">
        <v>CUST003</v>
      </c>
      <c r="D131" s="2" t="str">
        <v>Michael Brown</v>
      </c>
      <c r="E131" s="2" t="str">
        <v>P008</v>
      </c>
      <c r="F131" s="2" t="str">
        <v>Bookshelf</v>
      </c>
      <c r="G131" s="2" t="str">
        <v>Furniture</v>
      </c>
      <c r="H131" s="2">
        <v>2</v>
      </c>
      <c r="I131" s="2">
        <v>149.99</v>
      </c>
      <c r="J131" s="2" t="str">
        <v>Cash</v>
      </c>
      <c r="K131" s="2" t="str">
        <v>South</v>
      </c>
      <c r="L131" s="2" t="str">
        <v>Basic</v>
      </c>
      <c r="M131" s="5">
        <v>45239</v>
      </c>
      <c r="N131" s="2">
        <v>299.98</v>
      </c>
    </row>
    <row r="132" spans="1:14" x14ac:dyDescent="0.3">
      <c r="A132" s="2" t="str">
        <v>TRX0171</v>
      </c>
      <c r="B132" s="5">
        <v>45649</v>
      </c>
      <c r="C132" s="2" t="str">
        <v>CUST021</v>
      </c>
      <c r="D132" s="2" t="str">
        <v>Kevin Scott</v>
      </c>
      <c r="E132" s="2" t="str">
        <v>P007</v>
      </c>
      <c r="F132" s="2" t="str">
        <v>Desk</v>
      </c>
      <c r="G132" s="2" t="str">
        <v>Furniture</v>
      </c>
      <c r="H132" s="2">
        <v>2</v>
      </c>
      <c r="I132" s="2">
        <v>299.99</v>
      </c>
      <c r="J132" s="2" t="str">
        <v>PayPal</v>
      </c>
      <c r="K132" s="2" t="str">
        <v>South</v>
      </c>
      <c r="L132" s="2" t="str">
        <v>Basic</v>
      </c>
      <c r="M132" s="5">
        <v>44721</v>
      </c>
      <c r="N132" s="2">
        <v>599.98</v>
      </c>
    </row>
    <row r="133" spans="1:14" x14ac:dyDescent="0.3">
      <c r="A133" s="2" t="str">
        <v>TRX0143</v>
      </c>
      <c r="B133" s="5">
        <v>45654</v>
      </c>
      <c r="C133" s="2" t="str">
        <v>CUST003</v>
      </c>
      <c r="D133" s="2" t="str">
        <v>Michael Brown</v>
      </c>
      <c r="E133" s="2" t="str">
        <v>P007</v>
      </c>
      <c r="F133" s="2" t="str">
        <v>Desk</v>
      </c>
      <c r="G133" s="2" t="str">
        <v>Furniture</v>
      </c>
      <c r="H133" s="2">
        <v>2</v>
      </c>
      <c r="I133" s="2">
        <v>299.99</v>
      </c>
      <c r="J133" s="2" t="str">
        <v>Cash</v>
      </c>
      <c r="K133" s="2" t="str">
        <v>West</v>
      </c>
      <c r="L133" s="2" t="str">
        <v>Basic</v>
      </c>
      <c r="M133" s="5">
        <v>44771</v>
      </c>
      <c r="N133" s="2">
        <v>599.98</v>
      </c>
    </row>
    <row r="134" spans="1:14" x14ac:dyDescent="0.3">
      <c r="A134" s="2" t="str">
        <v>TRX0147</v>
      </c>
      <c r="B134" s="5">
        <v>45655</v>
      </c>
      <c r="C134" s="2" t="str">
        <v>CUST036</v>
      </c>
      <c r="D134" s="2" t="str">
        <v>Nancy Collins</v>
      </c>
      <c r="E134" s="2" t="str">
        <v>P008</v>
      </c>
      <c r="F134" s="2" t="str">
        <v>Bookshelf</v>
      </c>
      <c r="G134" s="2" t="str">
        <v>Furniture</v>
      </c>
      <c r="H134" s="2">
        <v>5</v>
      </c>
      <c r="I134" s="2">
        <v>149.99</v>
      </c>
      <c r="J134" s="2" t="str">
        <v>Cash</v>
      </c>
      <c r="K134" s="2" t="str">
        <v>Central</v>
      </c>
      <c r="L134" s="2" t="str">
        <v>Premium</v>
      </c>
      <c r="M134" s="5">
        <v>45347</v>
      </c>
      <c r="N134" s="2">
        <v>749.95</v>
      </c>
    </row>
    <row r="135" spans="1:14" x14ac:dyDescent="0.3">
      <c r="A135" s="2" t="str">
        <v>TRX0207</v>
      </c>
      <c r="B135" s="5">
        <v>45657</v>
      </c>
      <c r="C135" s="2" t="str">
        <v>CUST025</v>
      </c>
      <c r="D135" s="2" t="str">
        <v>Mark Carter</v>
      </c>
      <c r="E135" s="2" t="str">
        <v>P001</v>
      </c>
      <c r="F135" s="2" t="str">
        <v>Laptop</v>
      </c>
      <c r="G135" s="2" t="str">
        <v>Electronics</v>
      </c>
      <c r="H135" s="2">
        <v>1</v>
      </c>
      <c r="I135" s="2">
        <v>899.99</v>
      </c>
      <c r="J135" s="2" t="str">
        <v>PayPal</v>
      </c>
      <c r="K135" s="2" t="str">
        <v>North</v>
      </c>
      <c r="L135" s="2" t="str">
        <v>Premium</v>
      </c>
      <c r="M135" s="5">
        <v>45050</v>
      </c>
      <c r="N135" s="2">
        <v>899.99</v>
      </c>
    </row>
    <row r="136" spans="1:14" x14ac:dyDescent="0.3">
      <c r="A136" s="2" t="str">
        <v>TRX0026</v>
      </c>
      <c r="B136" s="5">
        <v>45661</v>
      </c>
      <c r="C136" s="2" t="str">
        <v>CUST037</v>
      </c>
      <c r="D136" s="2" t="str">
        <v>Arthur Edwards</v>
      </c>
      <c r="E136" s="2" t="str">
        <v>P001</v>
      </c>
      <c r="F136" s="2" t="str">
        <v>Laptop</v>
      </c>
      <c r="G136" s="2" t="str">
        <v>Electronics</v>
      </c>
      <c r="H136" s="2">
        <v>1</v>
      </c>
      <c r="I136" s="2">
        <v>899.99</v>
      </c>
      <c r="J136" s="2" t="str">
        <v>PayPal</v>
      </c>
      <c r="K136" s="2" t="str">
        <v>North</v>
      </c>
      <c r="L136" s="2" t="str">
        <v>Standard</v>
      </c>
      <c r="M136" s="5">
        <v>44752</v>
      </c>
      <c r="N136" s="2">
        <v>899.99</v>
      </c>
    </row>
    <row r="137" spans="1:14" x14ac:dyDescent="0.3">
      <c r="A137" s="2" t="str">
        <v>TRX0237</v>
      </c>
      <c r="B137" s="5">
        <v>45663</v>
      </c>
      <c r="C137" s="2" t="str">
        <v>CUST006</v>
      </c>
      <c r="D137" s="2" t="str">
        <v>Lisa Anderson</v>
      </c>
      <c r="E137" s="2" t="str">
        <v>P003</v>
      </c>
      <c r="F137" s="2" t="str">
        <v>Headphones</v>
      </c>
      <c r="G137" s="2" t="str">
        <v>Electronics</v>
      </c>
      <c r="H137" s="2">
        <v>5</v>
      </c>
      <c r="I137" s="2">
        <v>149.99</v>
      </c>
      <c r="J137" s="2" t="str">
        <v>PayPal</v>
      </c>
      <c r="K137" s="2" t="str">
        <v>East</v>
      </c>
      <c r="L137" s="2" t="str">
        <v>Premium</v>
      </c>
      <c r="M137" s="5">
        <v>44824</v>
      </c>
      <c r="N137" s="2">
        <v>749.95</v>
      </c>
    </row>
    <row r="138" spans="1:14" x14ac:dyDescent="0.3">
      <c r="A138" s="2" t="str">
        <v>TRX0091</v>
      </c>
      <c r="B138" s="5">
        <v>45663</v>
      </c>
      <c r="C138" s="2" t="str">
        <v>CUST003</v>
      </c>
      <c r="D138" s="2" t="str">
        <v>Michael Brown</v>
      </c>
      <c r="E138" s="2" t="str">
        <v>P007</v>
      </c>
      <c r="F138" s="2" t="str">
        <v>Desk</v>
      </c>
      <c r="G138" s="2" t="str">
        <v>Furniture</v>
      </c>
      <c r="H138" s="2">
        <v>3</v>
      </c>
      <c r="I138" s="2">
        <v>299.99</v>
      </c>
      <c r="J138" s="2" t="str">
        <v>Cash</v>
      </c>
      <c r="K138" s="2" t="str">
        <v>South</v>
      </c>
      <c r="L138" s="2" t="str">
        <v>Standard</v>
      </c>
      <c r="M138" s="5">
        <v>44422</v>
      </c>
      <c r="N138" s="2">
        <v>899.97</v>
      </c>
    </row>
    <row r="139" spans="1:14" x14ac:dyDescent="0.3">
      <c r="A139" s="2" t="str">
        <v>TRX0223</v>
      </c>
      <c r="B139" s="5">
        <v>45667</v>
      </c>
      <c r="C139" s="2" t="str">
        <v>CUST036</v>
      </c>
      <c r="D139" s="2" t="str">
        <v>Nancy Collins</v>
      </c>
      <c r="E139" s="2" t="str">
        <v>P006</v>
      </c>
      <c r="F139" s="2" t="str">
        <v>Office Chair</v>
      </c>
      <c r="G139" s="2" t="str">
        <v>Furniture</v>
      </c>
      <c r="H139" s="2">
        <v>5</v>
      </c>
      <c r="I139" s="2">
        <v>199.99</v>
      </c>
      <c r="J139" s="2" t="str">
        <v>PayPal</v>
      </c>
      <c r="K139" s="2" t="str">
        <v>Central</v>
      </c>
      <c r="L139" s="2" t="str">
        <v>Standard</v>
      </c>
      <c r="M139" s="5">
        <v>44633</v>
      </c>
      <c r="N139" s="2">
        <v>999.95</v>
      </c>
    </row>
    <row r="140" spans="1:14" x14ac:dyDescent="0.3">
      <c r="A140" s="2" t="str">
        <v>TRX0238</v>
      </c>
      <c r="B140" s="5">
        <v>45668</v>
      </c>
      <c r="C140" s="2" t="str">
        <v>CUST038</v>
      </c>
      <c r="D140" s="2" t="str">
        <v>Michelle Rogers</v>
      </c>
      <c r="E140" s="2" t="str">
        <v>P002</v>
      </c>
      <c r="F140" s="2" t="str">
        <v>Smartphone</v>
      </c>
      <c r="G140" s="2" t="str">
        <v>Electronics</v>
      </c>
      <c r="H140" s="2">
        <v>3</v>
      </c>
      <c r="I140" s="2">
        <v>699.99</v>
      </c>
      <c r="J140" s="2" t="str">
        <v>Cash</v>
      </c>
      <c r="K140" s="2" t="str">
        <v>North</v>
      </c>
      <c r="L140" s="2" t="str">
        <v>Premium</v>
      </c>
      <c r="M140" s="5">
        <v>44602</v>
      </c>
      <c r="N140" s="2">
        <v>2099.9699999999998</v>
      </c>
    </row>
    <row r="141" spans="1:14" x14ac:dyDescent="0.3">
      <c r="A141" s="2" t="str">
        <v>TRX0107</v>
      </c>
      <c r="B141" s="5">
        <v>45671</v>
      </c>
      <c r="C141" s="2" t="str">
        <v>CUST030</v>
      </c>
      <c r="D141" s="2" t="str">
        <v>Helen Roberts</v>
      </c>
      <c r="E141" s="2" t="str">
        <v>P003</v>
      </c>
      <c r="F141" s="2" t="str">
        <v>Headphones</v>
      </c>
      <c r="G141" s="2" t="str">
        <v>Electronics</v>
      </c>
      <c r="H141" s="2">
        <v>2</v>
      </c>
      <c r="I141" s="2">
        <v>149.99</v>
      </c>
      <c r="J141" s="2" t="str">
        <v>Cash</v>
      </c>
      <c r="K141" s="2" t="str">
        <v>North</v>
      </c>
      <c r="L141" s="2" t="str">
        <v>Standard</v>
      </c>
      <c r="M141" s="5">
        <v>44913</v>
      </c>
      <c r="N141" s="2">
        <v>299.98</v>
      </c>
    </row>
    <row r="142" spans="1:14" x14ac:dyDescent="0.3">
      <c r="A142" s="2" t="str">
        <v>TRX0030</v>
      </c>
      <c r="B142" s="5">
        <v>45686</v>
      </c>
      <c r="C142" s="2" t="str">
        <v>CUST011</v>
      </c>
      <c r="D142" s="2" t="str">
        <v>William White</v>
      </c>
      <c r="E142" s="2" t="str">
        <v>P001</v>
      </c>
      <c r="F142" s="2" t="str">
        <v>Laptop</v>
      </c>
      <c r="G142" s="2" t="str">
        <v>Electronics</v>
      </c>
      <c r="H142" s="2">
        <v>4</v>
      </c>
      <c r="I142" s="2">
        <v>899.99</v>
      </c>
      <c r="J142" s="2" t="str">
        <v>PayPal</v>
      </c>
      <c r="K142" s="2" t="str">
        <v>Central</v>
      </c>
      <c r="L142" s="2" t="str">
        <v>Basic</v>
      </c>
      <c r="M142" s="5">
        <v>44734</v>
      </c>
      <c r="N142" s="2">
        <v>3599.96</v>
      </c>
    </row>
    <row r="143" spans="1:14" x14ac:dyDescent="0.3">
      <c r="A143" s="2" t="str">
        <v>TRX0187</v>
      </c>
      <c r="B143" s="5">
        <v>45701</v>
      </c>
      <c r="C143" s="2" t="str">
        <v>CUST036</v>
      </c>
      <c r="D143" s="2" t="str">
        <v>Nancy Collins</v>
      </c>
      <c r="E143" s="2" t="str">
        <v>P004</v>
      </c>
      <c r="F143" s="2" t="str">
        <v>Coffee Maker</v>
      </c>
      <c r="G143" s="2" t="str">
        <v>Appliances</v>
      </c>
      <c r="H143" s="2">
        <v>3</v>
      </c>
      <c r="I143" s="2">
        <v>79.989999999999995</v>
      </c>
      <c r="J143" s="2" t="str">
        <v>Cash</v>
      </c>
      <c r="K143" s="2" t="str">
        <v>East</v>
      </c>
      <c r="L143" s="2" t="str">
        <v>Premium</v>
      </c>
      <c r="M143" s="5">
        <v>44436</v>
      </c>
      <c r="N143" s="2">
        <v>239.97</v>
      </c>
    </row>
    <row r="144" spans="1:14" x14ac:dyDescent="0.3">
      <c r="A144" s="2" t="str">
        <v>TRX0089</v>
      </c>
      <c r="B144" s="5">
        <v>45704</v>
      </c>
      <c r="C144" s="2" t="str">
        <v>CUST021</v>
      </c>
      <c r="D144" s="2" t="str">
        <v>Kevin Scott</v>
      </c>
      <c r="E144" s="2" t="str">
        <v>P006</v>
      </c>
      <c r="F144" s="2" t="str">
        <v>Office Chair</v>
      </c>
      <c r="G144" s="2" t="str">
        <v>Furniture</v>
      </c>
      <c r="H144" s="2">
        <v>3</v>
      </c>
      <c r="I144" s="2">
        <v>199.99</v>
      </c>
      <c r="J144" s="2" t="str">
        <v>Cash</v>
      </c>
      <c r="K144" s="2" t="str">
        <v>Central</v>
      </c>
      <c r="L144" s="2" t="str">
        <v>Basic</v>
      </c>
      <c r="M144" s="5">
        <v>44735</v>
      </c>
      <c r="N144" s="2">
        <v>599.97</v>
      </c>
    </row>
    <row r="145" spans="1:14" x14ac:dyDescent="0.3">
      <c r="A145" s="2" t="str">
        <v>TRX0196</v>
      </c>
      <c r="B145" s="5">
        <v>45704</v>
      </c>
      <c r="C145" s="2" t="str">
        <v>CUST023</v>
      </c>
      <c r="D145" s="2" t="str">
        <v>Paul Baker</v>
      </c>
      <c r="E145" s="2" t="str">
        <v>P010</v>
      </c>
      <c r="F145" s="2" t="str">
        <v>Keyboard</v>
      </c>
      <c r="G145" s="2" t="str">
        <v>Electronics</v>
      </c>
      <c r="H145" s="2">
        <v>2</v>
      </c>
      <c r="I145" s="2">
        <v>89.99</v>
      </c>
      <c r="J145" s="2" t="str">
        <v>PayPal</v>
      </c>
      <c r="K145" s="2" t="str">
        <v>Central</v>
      </c>
      <c r="L145" s="2" t="str">
        <v>Basic</v>
      </c>
      <c r="M145" s="5">
        <v>45257</v>
      </c>
      <c r="N145" s="2">
        <v>179.98</v>
      </c>
    </row>
    <row r="146" spans="1:14" x14ac:dyDescent="0.3">
      <c r="A146" s="2" t="str">
        <v>TRX0118</v>
      </c>
      <c r="B146" s="5">
        <v>45705</v>
      </c>
      <c r="C146" s="2" t="str">
        <v>CUST015</v>
      </c>
      <c r="D146" s="2" t="str">
        <v>Richard Lee</v>
      </c>
      <c r="E146" s="2" t="str">
        <v>P008</v>
      </c>
      <c r="F146" s="2" t="str">
        <v>Bookshelf</v>
      </c>
      <c r="G146" s="2" t="str">
        <v>Furniture</v>
      </c>
      <c r="H146" s="2">
        <v>2</v>
      </c>
      <c r="I146" s="2">
        <v>149.99</v>
      </c>
      <c r="J146" s="2" t="str">
        <v>Cash</v>
      </c>
      <c r="K146" s="2" t="str">
        <v>South</v>
      </c>
      <c r="L146" s="2" t="str">
        <v>Premium</v>
      </c>
      <c r="M146" s="5">
        <v>44728</v>
      </c>
      <c r="N146" s="2">
        <v>299.98</v>
      </c>
    </row>
    <row r="147" spans="1:14" x14ac:dyDescent="0.3">
      <c r="A147" s="2" t="str">
        <v>TRX0179</v>
      </c>
      <c r="B147" s="5">
        <v>45707</v>
      </c>
      <c r="C147" s="2" t="str">
        <v>CUST029</v>
      </c>
      <c r="D147" s="2" t="str">
        <v>Edward Mitchell</v>
      </c>
      <c r="E147" s="2" t="str">
        <v>P002</v>
      </c>
      <c r="F147" s="2" t="str">
        <v>Smartphone</v>
      </c>
      <c r="G147" s="2" t="str">
        <v>Electronics</v>
      </c>
      <c r="H147" s="2">
        <v>5</v>
      </c>
      <c r="I147" s="2">
        <v>699.99</v>
      </c>
      <c r="J147" s="2" t="str">
        <v>PayPal</v>
      </c>
      <c r="K147" s="2" t="str">
        <v>South</v>
      </c>
      <c r="L147" s="2" t="str">
        <v>Premium</v>
      </c>
      <c r="M147" s="5">
        <v>45352</v>
      </c>
      <c r="N147" s="2">
        <v>3499.95</v>
      </c>
    </row>
    <row r="148" spans="1:14" x14ac:dyDescent="0.3">
      <c r="A148" s="2" t="str">
        <v>TRX0168</v>
      </c>
      <c r="B148" s="5">
        <v>45707</v>
      </c>
      <c r="C148" s="2" t="str">
        <v>CUST003</v>
      </c>
      <c r="D148" s="2" t="str">
        <v>Michael Brown</v>
      </c>
      <c r="E148" s="2" t="str">
        <v>P008</v>
      </c>
      <c r="F148" s="2" t="str">
        <v>Bookshelf</v>
      </c>
      <c r="G148" s="2" t="str">
        <v>Furniture</v>
      </c>
      <c r="H148" s="2">
        <v>3</v>
      </c>
      <c r="I148" s="2">
        <v>149.99</v>
      </c>
      <c r="J148" s="2" t="str">
        <v>PayPal</v>
      </c>
      <c r="K148" s="2" t="str">
        <v>Central</v>
      </c>
      <c r="L148" s="2" t="str">
        <v>Standard</v>
      </c>
      <c r="M148" s="5">
        <v>44633</v>
      </c>
      <c r="N148" s="2">
        <v>449.97</v>
      </c>
    </row>
    <row r="149" spans="1:14" x14ac:dyDescent="0.3">
      <c r="A149" s="2" t="str">
        <v>TRX0214</v>
      </c>
      <c r="B149" s="5">
        <v>45708</v>
      </c>
      <c r="C149" s="2" t="str">
        <v>CUST018</v>
      </c>
      <c r="D149" s="2" t="str">
        <v>Barbara Young</v>
      </c>
      <c r="E149" s="2" t="str">
        <v>P001</v>
      </c>
      <c r="F149" s="2" t="str">
        <v>Laptop</v>
      </c>
      <c r="G149" s="2" t="str">
        <v>Electronics</v>
      </c>
      <c r="H149" s="2">
        <v>3</v>
      </c>
      <c r="I149" s="2">
        <v>899.99</v>
      </c>
      <c r="J149" s="2" t="str">
        <v>Cash</v>
      </c>
      <c r="K149" s="2" t="str">
        <v>East</v>
      </c>
      <c r="L149" s="2" t="str">
        <v>Standard</v>
      </c>
      <c r="M149" s="5">
        <v>44613</v>
      </c>
      <c r="N149" s="2">
        <v>2699.97</v>
      </c>
    </row>
    <row r="150" spans="1:14" x14ac:dyDescent="0.3">
      <c r="A150" s="2" t="str">
        <v>TRX0221</v>
      </c>
      <c r="B150" s="5">
        <v>45708</v>
      </c>
      <c r="C150" s="2" t="str">
        <v>CUST033</v>
      </c>
      <c r="D150" s="2" t="str">
        <v>Frank Torres</v>
      </c>
      <c r="E150" s="2" t="str">
        <v>P006</v>
      </c>
      <c r="F150" s="2" t="str">
        <v>Office Chair</v>
      </c>
      <c r="G150" s="2" t="str">
        <v>Furniture</v>
      </c>
      <c r="H150" s="2">
        <v>3</v>
      </c>
      <c r="I150" s="2">
        <v>199.99</v>
      </c>
      <c r="J150" s="2" t="str">
        <v>Cash</v>
      </c>
      <c r="K150" s="2" t="str">
        <v>West</v>
      </c>
      <c r="L150" s="2" t="str">
        <v>Premium</v>
      </c>
      <c r="M150" s="5">
        <v>44823</v>
      </c>
      <c r="N150" s="2">
        <v>599.97</v>
      </c>
    </row>
    <row r="151" spans="1:14" x14ac:dyDescent="0.3">
      <c r="A151" s="2" t="str">
        <v>TRX0083</v>
      </c>
      <c r="B151" s="5">
        <v>45710</v>
      </c>
      <c r="C151" s="2" t="str">
        <v>CUST017</v>
      </c>
      <c r="D151" s="2" t="str">
        <v>Charles Allen</v>
      </c>
      <c r="E151" s="2" t="str">
        <v>P007</v>
      </c>
      <c r="F151" s="2" t="str">
        <v>Desk</v>
      </c>
      <c r="G151" s="2" t="str">
        <v>Furniture</v>
      </c>
      <c r="H151" s="2">
        <v>5</v>
      </c>
      <c r="I151" s="2">
        <v>299.99</v>
      </c>
      <c r="J151" s="2" t="str">
        <v>Cash</v>
      </c>
      <c r="K151" s="2" t="str">
        <v>West</v>
      </c>
      <c r="L151" s="2" t="str">
        <v>Standard</v>
      </c>
      <c r="M151" s="5">
        <v>45142</v>
      </c>
      <c r="N151" s="2">
        <v>1499.95</v>
      </c>
    </row>
    <row r="152" spans="1:14" x14ac:dyDescent="0.3">
      <c r="A152" s="2" t="str">
        <v>TRX0151</v>
      </c>
      <c r="B152" s="5">
        <v>45710</v>
      </c>
      <c r="C152" s="2" t="str">
        <v>CUST040</v>
      </c>
      <c r="D152" s="2" t="str">
        <v>Sharon Butler</v>
      </c>
      <c r="E152" s="2" t="str">
        <v>P002</v>
      </c>
      <c r="F152" s="2" t="str">
        <v>Smartphone</v>
      </c>
      <c r="G152" s="2" t="str">
        <v>Electronics</v>
      </c>
      <c r="H152" s="2">
        <v>1</v>
      </c>
      <c r="I152" s="2">
        <v>699.99</v>
      </c>
      <c r="J152" s="2" t="str">
        <v>PayPal</v>
      </c>
      <c r="K152" s="2" t="str">
        <v>West</v>
      </c>
      <c r="L152" s="2" t="str">
        <v>Basic</v>
      </c>
      <c r="M152" s="5">
        <v>44934</v>
      </c>
      <c r="N152" s="2">
        <v>699.99</v>
      </c>
    </row>
    <row r="153" spans="1:14" x14ac:dyDescent="0.3">
      <c r="A153" s="2" t="str">
        <v>TRX0047</v>
      </c>
      <c r="B153" s="5">
        <v>45711</v>
      </c>
      <c r="C153" s="2" t="str">
        <v>CUST042</v>
      </c>
      <c r="D153" s="2" t="str">
        <v>Ruth Brooks</v>
      </c>
      <c r="E153" s="2" t="str">
        <v>P002</v>
      </c>
      <c r="F153" s="2" t="str">
        <v>Smartphone</v>
      </c>
      <c r="G153" s="2" t="str">
        <v>Electronics</v>
      </c>
      <c r="H153" s="2">
        <v>1</v>
      </c>
      <c r="I153" s="2">
        <v>699.99</v>
      </c>
      <c r="J153" s="2" t="str">
        <v>Cash</v>
      </c>
      <c r="K153" s="2" t="str">
        <v>North</v>
      </c>
      <c r="L153" s="2" t="str">
        <v>Premium</v>
      </c>
      <c r="M153" s="5">
        <v>44583</v>
      </c>
      <c r="N153" s="2">
        <v>699.99</v>
      </c>
    </row>
    <row r="154" spans="1:14" x14ac:dyDescent="0.3">
      <c r="A154" s="2" t="str">
        <v>TRX0200</v>
      </c>
      <c r="B154" s="5">
        <v>45711</v>
      </c>
      <c r="C154" s="2" t="str">
        <v>CUST037</v>
      </c>
      <c r="D154" s="2" t="str">
        <v>Arthur Edwards</v>
      </c>
      <c r="E154" s="2" t="str">
        <v>P008</v>
      </c>
      <c r="F154" s="2" t="str">
        <v>Bookshelf</v>
      </c>
      <c r="G154" s="2" t="str">
        <v>Furniture</v>
      </c>
      <c r="H154" s="2">
        <v>4</v>
      </c>
      <c r="I154" s="2">
        <v>149.99</v>
      </c>
      <c r="J154" s="2" t="str">
        <v>PayPal</v>
      </c>
      <c r="K154" s="2" t="str">
        <v>North</v>
      </c>
      <c r="L154" s="2" t="str">
        <v>Premium</v>
      </c>
      <c r="M154" s="5">
        <v>44412</v>
      </c>
      <c r="N154" s="2">
        <v>599.96</v>
      </c>
    </row>
    <row r="155" spans="1:14" x14ac:dyDescent="0.3">
      <c r="A155" s="2" t="str">
        <v>TRX0062</v>
      </c>
      <c r="B155" s="5">
        <v>45711</v>
      </c>
      <c r="C155" s="2" t="str">
        <v>CUST016</v>
      </c>
      <c r="D155" s="2" t="str">
        <v>Elizabeth Hall</v>
      </c>
      <c r="E155" s="2" t="str">
        <v>P010</v>
      </c>
      <c r="F155" s="2" t="str">
        <v>Keyboard</v>
      </c>
      <c r="G155" s="2" t="str">
        <v>Electronics</v>
      </c>
      <c r="H155" s="2">
        <v>5</v>
      </c>
      <c r="I155" s="2">
        <v>89.99</v>
      </c>
      <c r="J155" s="2" t="str">
        <v>PayPal</v>
      </c>
      <c r="K155" s="2" t="str">
        <v>West</v>
      </c>
      <c r="L155" s="2" t="str">
        <v>Premium</v>
      </c>
      <c r="M155" s="5">
        <v>45140</v>
      </c>
      <c r="N155" s="2">
        <v>449.95</v>
      </c>
    </row>
    <row r="156" spans="1:14" x14ac:dyDescent="0.3">
      <c r="A156" s="2" t="str">
        <v>TRX0182</v>
      </c>
      <c r="B156" s="5">
        <v>45712</v>
      </c>
      <c r="C156" s="2" t="str">
        <v>CUST031</v>
      </c>
      <c r="D156" s="2" t="str">
        <v>Steven Turner</v>
      </c>
      <c r="E156" s="2" t="str">
        <v>P006</v>
      </c>
      <c r="F156" s="2" t="str">
        <v>Office Chair</v>
      </c>
      <c r="G156" s="2" t="str">
        <v>Furniture</v>
      </c>
      <c r="H156" s="2">
        <v>2</v>
      </c>
      <c r="I156" s="2">
        <v>199.99</v>
      </c>
      <c r="J156" s="2" t="str">
        <v>Cash</v>
      </c>
      <c r="K156" s="2" t="str">
        <v>Central</v>
      </c>
      <c r="L156" s="2" t="str">
        <v>Premium</v>
      </c>
      <c r="M156" s="5">
        <v>44573</v>
      </c>
      <c r="N156" s="2">
        <v>399.98</v>
      </c>
    </row>
    <row r="157" spans="1:14" x14ac:dyDescent="0.3">
      <c r="A157" s="2" t="str">
        <v>TRX0229</v>
      </c>
      <c r="B157" s="5">
        <v>45715</v>
      </c>
      <c r="C157" s="2" t="str">
        <v>CUST015</v>
      </c>
      <c r="D157" s="2" t="str">
        <v>Richard Lee</v>
      </c>
      <c r="E157" s="2" t="str">
        <v>P005</v>
      </c>
      <c r="F157" s="2" t="str">
        <v>Blender</v>
      </c>
      <c r="G157" s="2" t="str">
        <v>Appliances</v>
      </c>
      <c r="H157" s="2">
        <v>4</v>
      </c>
      <c r="I157" s="2">
        <v>59.99</v>
      </c>
      <c r="J157" s="2" t="str">
        <v>Cash</v>
      </c>
      <c r="K157" s="2" t="str">
        <v>West</v>
      </c>
      <c r="L157" s="2" t="str">
        <v>Standard</v>
      </c>
      <c r="M157" s="5">
        <v>45070</v>
      </c>
      <c r="N157" s="2">
        <v>239.96</v>
      </c>
    </row>
    <row r="158" spans="1:14" x14ac:dyDescent="0.3">
      <c r="A158" s="2" t="str">
        <v>TRX0048</v>
      </c>
      <c r="B158" s="5">
        <v>45715</v>
      </c>
      <c r="C158" s="2" t="str">
        <v>CUST048</v>
      </c>
      <c r="D158" s="2" t="str">
        <v>Virginia Sanders</v>
      </c>
      <c r="E158" s="2" t="str">
        <v>P007</v>
      </c>
      <c r="F158" s="2" t="str">
        <v>Desk</v>
      </c>
      <c r="G158" s="2" t="str">
        <v>Furniture</v>
      </c>
      <c r="H158" s="2">
        <v>2</v>
      </c>
      <c r="I158" s="2">
        <v>299.99</v>
      </c>
      <c r="J158" s="2" t="str">
        <v>PayPal</v>
      </c>
      <c r="K158" s="2" t="str">
        <v>South</v>
      </c>
      <c r="L158" s="2" t="str">
        <v>Basic</v>
      </c>
      <c r="M158" s="5">
        <v>44576</v>
      </c>
      <c r="N158" s="2">
        <v>599.98</v>
      </c>
    </row>
    <row r="159" spans="1:14" x14ac:dyDescent="0.3">
      <c r="A159" s="2" t="str">
        <v>TRX0227</v>
      </c>
      <c r="B159" s="5">
        <v>45718</v>
      </c>
      <c r="C159" s="2" t="str">
        <v>CUST017</v>
      </c>
      <c r="D159" s="2" t="str">
        <v>Charles Allen</v>
      </c>
      <c r="E159" s="2" t="str">
        <v>P008</v>
      </c>
      <c r="F159" s="2" t="str">
        <v>Bookshelf</v>
      </c>
      <c r="G159" s="2" t="str">
        <v>Furniture</v>
      </c>
      <c r="H159" s="2">
        <v>2</v>
      </c>
      <c r="I159" s="2">
        <v>149.99</v>
      </c>
      <c r="J159" s="2" t="str">
        <v>Cash</v>
      </c>
      <c r="K159" s="2" t="str">
        <v>Central</v>
      </c>
      <c r="L159" s="2" t="str">
        <v>Basic</v>
      </c>
      <c r="M159" s="5">
        <v>45068</v>
      </c>
      <c r="N159" s="2">
        <v>299.98</v>
      </c>
    </row>
    <row r="160" spans="1:14" x14ac:dyDescent="0.3">
      <c r="A160" s="2" t="str">
        <v>TRX0053</v>
      </c>
      <c r="B160" s="5">
        <v>45721</v>
      </c>
      <c r="C160" s="2" t="str">
        <v>CUST043</v>
      </c>
      <c r="D160" s="2" t="str">
        <v>Dennis Gray</v>
      </c>
      <c r="E160" s="2" t="str">
        <v>P005</v>
      </c>
      <c r="F160" s="2" t="str">
        <v>Blender</v>
      </c>
      <c r="G160" s="2" t="str">
        <v>Appliances</v>
      </c>
      <c r="H160" s="2">
        <v>5</v>
      </c>
      <c r="I160" s="2">
        <v>59.99</v>
      </c>
      <c r="J160" s="2" t="str">
        <v>Cash</v>
      </c>
      <c r="K160" s="2" t="str">
        <v>West</v>
      </c>
      <c r="L160" s="2" t="str">
        <v>Premium</v>
      </c>
      <c r="M160" s="5">
        <v>45291</v>
      </c>
      <c r="N160" s="2">
        <v>299.95</v>
      </c>
    </row>
    <row r="161" spans="1:14" x14ac:dyDescent="0.3">
      <c r="A161" s="2" t="str">
        <v>TRX0175</v>
      </c>
      <c r="B161" s="5">
        <v>45723</v>
      </c>
      <c r="C161" s="2" t="str">
        <v>CUST030</v>
      </c>
      <c r="D161" s="2" t="str">
        <v>Helen Roberts</v>
      </c>
      <c r="E161" s="2" t="str">
        <v>P009</v>
      </c>
      <c r="F161" s="2" t="str">
        <v>Monitor</v>
      </c>
      <c r="G161" s="2" t="str">
        <v>Electronics</v>
      </c>
      <c r="H161" s="2">
        <v>5</v>
      </c>
      <c r="I161" s="2">
        <v>249.99</v>
      </c>
      <c r="J161" s="2" t="str">
        <v>Cash</v>
      </c>
      <c r="K161" s="2" t="str">
        <v>East</v>
      </c>
      <c r="L161" s="2" t="str">
        <v>Standard</v>
      </c>
      <c r="M161" s="5">
        <v>44540</v>
      </c>
      <c r="N161" s="2">
        <v>1249.95</v>
      </c>
    </row>
    <row r="162" spans="1:14" x14ac:dyDescent="0.3">
      <c r="A162" s="2" t="str">
        <v>TRX0186</v>
      </c>
      <c r="B162" s="5">
        <v>45724</v>
      </c>
      <c r="C162" s="2" t="str">
        <v>CUST039</v>
      </c>
      <c r="D162" s="2" t="str">
        <v>Lawrence Reed</v>
      </c>
      <c r="E162" s="2" t="str">
        <v>P008</v>
      </c>
      <c r="F162" s="2" t="str">
        <v>Bookshelf</v>
      </c>
      <c r="G162" s="2" t="str">
        <v>Furniture</v>
      </c>
      <c r="H162" s="2">
        <v>2</v>
      </c>
      <c r="I162" s="2">
        <v>149.99</v>
      </c>
      <c r="J162" s="2" t="str">
        <v>PayPal</v>
      </c>
      <c r="K162" s="2" t="str">
        <v>Central</v>
      </c>
      <c r="L162" s="2" t="str">
        <v>Premium</v>
      </c>
      <c r="M162" s="5">
        <v>44632</v>
      </c>
      <c r="N162" s="2">
        <v>299.98</v>
      </c>
    </row>
    <row r="163" spans="1:14" x14ac:dyDescent="0.3">
      <c r="A163" s="2" t="str">
        <v>TRX0016</v>
      </c>
      <c r="B163" s="5">
        <v>45724</v>
      </c>
      <c r="C163" s="2" t="str">
        <v>CUST035</v>
      </c>
      <c r="D163" s="2" t="str">
        <v>Harry Morgan</v>
      </c>
      <c r="E163" s="2" t="str">
        <v>P001</v>
      </c>
      <c r="F163" s="2" t="str">
        <v>Laptop</v>
      </c>
      <c r="G163" s="2" t="str">
        <v>Electronics</v>
      </c>
      <c r="H163" s="2">
        <v>5</v>
      </c>
      <c r="I163" s="2">
        <v>899.99</v>
      </c>
      <c r="J163" s="2" t="str">
        <v>PayPal</v>
      </c>
      <c r="K163" s="2" t="str">
        <v>East</v>
      </c>
      <c r="L163" s="2" t="str">
        <v>Premium</v>
      </c>
      <c r="M163" s="5">
        <v>45389</v>
      </c>
      <c r="N163" s="2">
        <v>4499.95</v>
      </c>
    </row>
    <row r="164" spans="1:14" x14ac:dyDescent="0.3">
      <c r="A164" s="2" t="str">
        <v>TRX0199</v>
      </c>
      <c r="B164" s="5">
        <v>45724</v>
      </c>
      <c r="C164" s="2" t="str">
        <v>CUST017</v>
      </c>
      <c r="D164" s="2" t="str">
        <v>Charles Allen</v>
      </c>
      <c r="E164" s="2" t="str">
        <v>P008</v>
      </c>
      <c r="F164" s="2" t="str">
        <v>Bookshelf</v>
      </c>
      <c r="G164" s="2" t="str">
        <v>Furniture</v>
      </c>
      <c r="H164" s="2">
        <v>4</v>
      </c>
      <c r="I164" s="2">
        <v>149.99</v>
      </c>
      <c r="J164" s="2" t="str">
        <v>Cash</v>
      </c>
      <c r="K164" s="2" t="str">
        <v>Central</v>
      </c>
      <c r="L164" s="2" t="str">
        <v>Standard</v>
      </c>
      <c r="M164" s="5">
        <v>45263</v>
      </c>
      <c r="N164" s="2">
        <v>599.96</v>
      </c>
    </row>
    <row r="165" spans="1:14" x14ac:dyDescent="0.3">
      <c r="A165" s="2" t="str">
        <v>TRX0038</v>
      </c>
      <c r="B165" s="5">
        <v>45726</v>
      </c>
      <c r="C165" s="2" t="str">
        <v>CUST035</v>
      </c>
      <c r="D165" s="2" t="str">
        <v>Harry Morgan</v>
      </c>
      <c r="E165" s="2" t="str">
        <v>P009</v>
      </c>
      <c r="F165" s="2" t="str">
        <v>Monitor</v>
      </c>
      <c r="G165" s="2" t="str">
        <v>Electronics</v>
      </c>
      <c r="H165" s="2">
        <v>1</v>
      </c>
      <c r="I165" s="2">
        <v>249.99</v>
      </c>
      <c r="J165" s="2" t="str">
        <v>Cash</v>
      </c>
      <c r="K165" s="2" t="str">
        <v>North</v>
      </c>
      <c r="L165" s="2" t="str">
        <v>Standard</v>
      </c>
      <c r="M165" s="5">
        <v>45117</v>
      </c>
      <c r="N165" s="2">
        <v>249.99</v>
      </c>
    </row>
    <row r="166" spans="1:14" x14ac:dyDescent="0.3">
      <c r="A166" s="2" t="str">
        <v>TRX0003</v>
      </c>
      <c r="B166" s="5">
        <v>45737</v>
      </c>
      <c r="C166" s="2" t="str">
        <v>CUST002</v>
      </c>
      <c r="D166" s="2" t="str">
        <v>Emma Wilson</v>
      </c>
      <c r="E166" s="2" t="str">
        <v>P008</v>
      </c>
      <c r="F166" s="2" t="str">
        <v>Bookshelf</v>
      </c>
      <c r="G166" s="2" t="str">
        <v>Furniture</v>
      </c>
      <c r="H166" s="2">
        <v>2</v>
      </c>
      <c r="I166" s="2">
        <v>149.99</v>
      </c>
      <c r="J166" s="2" t="str">
        <v>Cash</v>
      </c>
      <c r="K166" s="2" t="str">
        <v>West</v>
      </c>
      <c r="L166" s="2" t="str">
        <v>Premium</v>
      </c>
      <c r="M166" s="5">
        <v>45233</v>
      </c>
      <c r="N166" s="2">
        <v>299.98</v>
      </c>
    </row>
    <row r="167" spans="1:14" x14ac:dyDescent="0.3">
      <c r="A167" s="2" t="str">
        <v>TRX0013</v>
      </c>
      <c r="B167" s="5">
        <v>45737</v>
      </c>
      <c r="C167" s="2" t="str">
        <v>CUST024</v>
      </c>
      <c r="D167" s="2" t="str">
        <v>Dorothy Nelson</v>
      </c>
      <c r="E167" s="2" t="str">
        <v>P001</v>
      </c>
      <c r="F167" s="2" t="str">
        <v>Laptop</v>
      </c>
      <c r="G167" s="2" t="str">
        <v>Electronics</v>
      </c>
      <c r="H167" s="2">
        <v>3</v>
      </c>
      <c r="I167" s="2">
        <v>899.99</v>
      </c>
      <c r="J167" s="2" t="str">
        <v>PayPal</v>
      </c>
      <c r="K167" s="2" t="str">
        <v>North</v>
      </c>
      <c r="L167" s="2" t="str">
        <v>Basic</v>
      </c>
      <c r="M167" s="5">
        <v>44975</v>
      </c>
      <c r="N167" s="2">
        <v>2699.97</v>
      </c>
    </row>
    <row r="168" spans="1:14" x14ac:dyDescent="0.3">
      <c r="A168" s="2" t="str">
        <v>TRX0050</v>
      </c>
      <c r="B168" s="5">
        <v>45740</v>
      </c>
      <c r="C168" s="2" t="str">
        <v>CUST001</v>
      </c>
      <c r="D168" s="2" t="str">
        <v>John Smith</v>
      </c>
      <c r="E168" s="2" t="str">
        <v>P008</v>
      </c>
      <c r="F168" s="2" t="str">
        <v>Bookshelf</v>
      </c>
      <c r="G168" s="2" t="str">
        <v>Furniture</v>
      </c>
      <c r="H168" s="2">
        <v>4</v>
      </c>
      <c r="I168" s="2">
        <v>149.99</v>
      </c>
      <c r="J168" s="2" t="str">
        <v>PayPal</v>
      </c>
      <c r="K168" s="2" t="str">
        <v>West</v>
      </c>
      <c r="L168" s="2" t="str">
        <v>Standard</v>
      </c>
      <c r="M168" s="5">
        <v>44560</v>
      </c>
      <c r="N168" s="2">
        <v>599.96</v>
      </c>
    </row>
    <row r="169" spans="1:14" x14ac:dyDescent="0.3">
      <c r="A169" s="2" t="str">
        <v>TRX0213</v>
      </c>
      <c r="B169" s="5">
        <v>45745</v>
      </c>
      <c r="C169" s="2" t="str">
        <v>CUST020</v>
      </c>
      <c r="D169" s="2" t="str">
        <v>Margaret Wright</v>
      </c>
      <c r="E169" s="2" t="str">
        <v>P010</v>
      </c>
      <c r="F169" s="2" t="str">
        <v>Keyboard</v>
      </c>
      <c r="G169" s="2" t="str">
        <v>Electronics</v>
      </c>
      <c r="H169" s="2">
        <v>5</v>
      </c>
      <c r="I169" s="2">
        <v>89.99</v>
      </c>
      <c r="J169" s="2" t="str">
        <v>PayPal</v>
      </c>
      <c r="K169" s="2" t="str">
        <v>South</v>
      </c>
      <c r="L169" s="2" t="str">
        <v>Basic</v>
      </c>
      <c r="M169" s="5">
        <v>44704</v>
      </c>
      <c r="N169" s="2">
        <v>449.95</v>
      </c>
    </row>
    <row r="170" spans="1:14" x14ac:dyDescent="0.3">
      <c r="A170" s="2" t="str">
        <v>TRX0197</v>
      </c>
      <c r="B170" s="5">
        <v>45746</v>
      </c>
      <c r="C170" s="2" t="str">
        <v>CUST048</v>
      </c>
      <c r="D170" s="2" t="str">
        <v>Virginia Sanders</v>
      </c>
      <c r="E170" s="2" t="str">
        <v>P008</v>
      </c>
      <c r="F170" s="2" t="str">
        <v>Bookshelf</v>
      </c>
      <c r="G170" s="2" t="str">
        <v>Furniture</v>
      </c>
      <c r="H170" s="2">
        <v>3</v>
      </c>
      <c r="I170" s="2">
        <v>149.99</v>
      </c>
      <c r="J170" s="2" t="str">
        <v>PayPal</v>
      </c>
      <c r="K170" s="2" t="str">
        <v>Central</v>
      </c>
      <c r="L170" s="2" t="str">
        <v>Standard</v>
      </c>
      <c r="M170" s="5">
        <v>45171</v>
      </c>
      <c r="N170" s="2">
        <v>449.97</v>
      </c>
    </row>
    <row r="171" spans="1:14" x14ac:dyDescent="0.3">
      <c r="A171" s="2" t="str">
        <v>TRX0068</v>
      </c>
      <c r="B171" s="5">
        <v>45748</v>
      </c>
      <c r="C171" s="2" t="str">
        <v>CUST044</v>
      </c>
      <c r="D171" s="2" t="str">
        <v>Cynthia Price</v>
      </c>
      <c r="E171" s="2" t="str">
        <v>P002</v>
      </c>
      <c r="F171" s="2" t="str">
        <v>Smartphone</v>
      </c>
      <c r="G171" s="2" t="str">
        <v>Electronics</v>
      </c>
      <c r="H171" s="2">
        <v>2</v>
      </c>
      <c r="I171" s="2">
        <v>699.99</v>
      </c>
      <c r="J171" s="2" t="str">
        <v>PayPal</v>
      </c>
      <c r="K171" s="2" t="str">
        <v>North</v>
      </c>
      <c r="L171" s="2" t="str">
        <v>Standard</v>
      </c>
      <c r="M171" s="5">
        <v>44618</v>
      </c>
      <c r="N171" s="2">
        <v>1399.98</v>
      </c>
    </row>
    <row r="172" spans="1:14" x14ac:dyDescent="0.3">
      <c r="A172" s="2" t="str">
        <v>TRX0144</v>
      </c>
      <c r="B172" s="5">
        <v>45749</v>
      </c>
      <c r="C172" s="2" t="str">
        <v>CUST029</v>
      </c>
      <c r="D172" s="2" t="str">
        <v>Edward Mitchell</v>
      </c>
      <c r="E172" s="2" t="str">
        <v>P001</v>
      </c>
      <c r="F172" s="2" t="str">
        <v>Laptop</v>
      </c>
      <c r="G172" s="2" t="str">
        <v>Electronics</v>
      </c>
      <c r="H172" s="2">
        <v>3</v>
      </c>
      <c r="I172" s="2">
        <v>899.99</v>
      </c>
      <c r="J172" s="2" t="str">
        <v>Cash</v>
      </c>
      <c r="K172" s="2" t="str">
        <v>Central</v>
      </c>
      <c r="L172" s="2" t="str">
        <v>Standard</v>
      </c>
      <c r="M172" s="5">
        <v>44953</v>
      </c>
      <c r="N172" s="2">
        <v>2699.97</v>
      </c>
    </row>
    <row r="173" spans="1:14" x14ac:dyDescent="0.3">
      <c r="A173" s="2" t="str">
        <v>TRX0120</v>
      </c>
      <c r="B173" s="5">
        <v>45758</v>
      </c>
      <c r="C173" s="2" t="str">
        <v>CUST045</v>
      </c>
      <c r="D173" s="2" t="str">
        <v>Douglas Watson</v>
      </c>
      <c r="E173" s="2" t="str">
        <v>P002</v>
      </c>
      <c r="F173" s="2" t="str">
        <v>Smartphone</v>
      </c>
      <c r="G173" s="2" t="str">
        <v>Electronics</v>
      </c>
      <c r="H173" s="2">
        <v>3</v>
      </c>
      <c r="I173" s="2">
        <v>699.99</v>
      </c>
      <c r="J173" s="2" t="str">
        <v>PayPal</v>
      </c>
      <c r="K173" s="2" t="str">
        <v>North</v>
      </c>
      <c r="L173" s="2" t="str">
        <v>Basic</v>
      </c>
      <c r="M173" s="5">
        <v>44909</v>
      </c>
      <c r="N173" s="2">
        <v>2099.9699999999998</v>
      </c>
    </row>
  </sheetData>
  <mergeCells count="4">
    <mergeCell ref="A1:N1"/>
    <mergeCell ref="A44:N44"/>
    <mergeCell ref="A32:N32"/>
    <mergeCell ref="P2:AC2"/>
  </mergeCells>
  <dataValidations count="1">
    <dataValidation allowBlank="1" showInputMessage="1" showErrorMessage="1" prompt="give me the product name_x000a_" sqref="P1" xr:uid="{5A8926EC-7B61-417E-B039-3E55F0E585A3}"/>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946ED-ADB8-4C7E-8B04-AE27F409DF3B}">
  <dimension ref="A1:N251"/>
  <sheetViews>
    <sheetView topLeftCell="G1" workbookViewId="0">
      <selection activeCell="L20" sqref="L20"/>
    </sheetView>
  </sheetViews>
  <sheetFormatPr defaultRowHeight="14.4" x14ac:dyDescent="0.3"/>
  <cols>
    <col min="1" max="1" width="22.5546875" bestFit="1" customWidth="1"/>
    <col min="2" max="2" width="12.88671875" style="42" bestFit="1" customWidth="1"/>
    <col min="3" max="3" width="19" bestFit="1" customWidth="1"/>
    <col min="4" max="4" width="14.21875" bestFit="1" customWidth="1"/>
    <col min="5" max="5" width="16" bestFit="1" customWidth="1"/>
    <col min="6" max="6" width="15.6640625" bestFit="1" customWidth="1"/>
    <col min="7" max="7" width="4.5546875" bestFit="1" customWidth="1"/>
    <col min="8" max="8" width="5.5546875" bestFit="1" customWidth="1"/>
    <col min="9" max="9" width="5.33203125" bestFit="1" customWidth="1"/>
    <col min="10" max="10" width="5" bestFit="1" customWidth="1"/>
    <col min="11" max="11" width="8.44140625" bestFit="1" customWidth="1"/>
    <col min="12" max="12" width="26.5546875" bestFit="1" customWidth="1"/>
    <col min="13" max="13" width="14.6640625" bestFit="1" customWidth="1"/>
    <col min="14" max="14" width="9" bestFit="1" customWidth="1"/>
  </cols>
  <sheetData>
    <row r="1" spans="1:14" ht="15" thickBot="1" x14ac:dyDescent="0.35">
      <c r="A1" s="43" t="s">
        <v>468</v>
      </c>
      <c r="B1" s="46" t="s">
        <v>458</v>
      </c>
      <c r="C1" s="44" t="s">
        <v>459</v>
      </c>
      <c r="D1" s="44" t="s">
        <v>463</v>
      </c>
      <c r="E1" s="44" t="s">
        <v>464</v>
      </c>
      <c r="F1" s="43" t="s">
        <v>467</v>
      </c>
      <c r="G1" s="73" t="s">
        <v>466</v>
      </c>
      <c r="H1" s="73"/>
      <c r="I1" s="73"/>
      <c r="J1" s="73"/>
      <c r="K1" s="44" t="s">
        <v>469</v>
      </c>
      <c r="L1" s="22"/>
      <c r="M1" s="73" t="s">
        <v>459</v>
      </c>
      <c r="N1" s="73"/>
    </row>
    <row r="2" spans="1:14" ht="15" thickBot="1" x14ac:dyDescent="0.35">
      <c r="A2" s="22" t="str" cm="1">
        <f t="array" ref="A2:A51">_xlfn.UNIQUE(Final_project_dataset!D2:D251)</f>
        <v>Paul Baker</v>
      </c>
      <c r="B2" s="47">
        <f>SUMIFS(Final_project_dataset!$N$2:$N$251, Final_project_dataset!$D$2:$D$251, A2)</f>
        <v>8309.739999999998</v>
      </c>
      <c r="C2" s="22" t="str">
        <f>IF(B2&gt;10000, "High-Value", "-----")</f>
        <v>-----</v>
      </c>
      <c r="D2" s="22" t="s">
        <v>87</v>
      </c>
      <c r="E2" s="22" t="str">
        <f>IF(ISNUMBER(MATCH(D2, A2:A251, 0)), D2, "")</f>
        <v>Mark Carter</v>
      </c>
      <c r="F2" s="50">
        <f>COUNTIF(Final_project_dataset!D:D,Final_project_dataset!D2)</f>
        <v>8</v>
      </c>
      <c r="G2" s="22" t="str">
        <f>LEFT(A2,1) &amp; MID(A2,FIND(" ",A2)+1,1)</f>
        <v>PB</v>
      </c>
      <c r="H2" s="22" t="str">
        <f>LEFT(A2,1) &amp; MID(A2,FIND(" ",A2)+1,1) &amp; RIGHT(A2,1)</f>
        <v>PBr</v>
      </c>
      <c r="I2" s="22" t="str">
        <f>UPPER(LEFT(A2,3))</f>
        <v>PAU</v>
      </c>
      <c r="J2" s="22" t="str">
        <f>UPPER(LEFT(A2,1) &amp; MID(A2,INT(LEN(A2)/2),1) &amp; RIGHT(A2,1))</f>
        <v>P R</v>
      </c>
      <c r="K2" s="22" t="str">
        <f>_xlfn.TEXTJOIN("", TRUE, LEFT(A2,1), MID(A2, FIND(" ",A2)+1,1), RIGHT(A2,1))</f>
        <v>PBr</v>
      </c>
      <c r="L2" s="22"/>
      <c r="M2" s="48" t="str" cm="1">
        <f t="array" ref="M2:N4">_xlfn._xlws.FILTER(A2:B100, B2:B100&gt;10000)</f>
        <v>Mark Carter</v>
      </c>
      <c r="N2" s="48">
        <v>15659.65</v>
      </c>
    </row>
    <row r="3" spans="1:14" ht="15" thickBot="1" x14ac:dyDescent="0.35">
      <c r="A3" s="22" t="str">
        <v>Joseph Jackson</v>
      </c>
      <c r="B3" s="47">
        <f>SUMIFS(Final_project_dataset!$N$2:$N$251, Final_project_dataset!$D$2:$D$251, A3)</f>
        <v>6949.84</v>
      </c>
      <c r="C3" s="22" t="str">
        <f t="shared" ref="C3:C51" si="0">IF(B3&gt;10000, "High-Value", "-----")</f>
        <v>-----</v>
      </c>
      <c r="D3" s="22" t="s">
        <v>461</v>
      </c>
      <c r="E3" s="22" t="str">
        <f t="shared" ref="E3:E51" si="1">IF(ISNUMBER(MATCH(D3, A3:A252, 0)), D3, "")</f>
        <v/>
      </c>
      <c r="F3" s="50">
        <f>COUNTIF(Final_project_dataset!D:D,Final_project_dataset!D3)</f>
        <v>5</v>
      </c>
      <c r="G3" s="22" t="str">
        <f t="shared" ref="G3:G51" si="2">LEFT(A3,1) &amp; MID(A3,FIND(" ",A3)+1,1)</f>
        <v>JJ</v>
      </c>
      <c r="H3" s="22" t="str">
        <f t="shared" ref="H3:H51" si="3">LEFT(A3,1) &amp; MID(A3,FIND(" ",A3)+1,1) &amp; RIGHT(A3,1)</f>
        <v>JJn</v>
      </c>
      <c r="I3" s="22" t="str">
        <f t="shared" ref="I3:I51" si="4">UPPER(LEFT(A3,3))</f>
        <v>JOS</v>
      </c>
      <c r="J3" s="22" t="str">
        <f t="shared" ref="J3:J51" si="5">UPPER(LEFT(A3,1) &amp; MID(A3,INT(LEN(A3)/2),1) &amp; RIGHT(A3,1))</f>
        <v>J N</v>
      </c>
      <c r="K3" s="22" t="str">
        <f t="shared" ref="K3:K66" si="6">_xlfn.TEXTJOIN("", TRUE, LEFT(A3,1), MID(A3, FIND(" ",A3)+1,1), RIGHT(A3,1))</f>
        <v>JJn</v>
      </c>
      <c r="L3" s="22"/>
      <c r="M3" s="48" t="str">
        <v>Barbara Young</v>
      </c>
      <c r="N3" s="48">
        <v>10649.8</v>
      </c>
    </row>
    <row r="4" spans="1:14" ht="15" thickBot="1" x14ac:dyDescent="0.35">
      <c r="A4" s="22" t="str">
        <v>Kevin Scott</v>
      </c>
      <c r="B4" s="47">
        <f>SUMIFS(Final_project_dataset!$N$2:$N$251, Final_project_dataset!$D$2:$D$251, A4)</f>
        <v>3259.87</v>
      </c>
      <c r="C4" s="22" t="str">
        <f t="shared" si="0"/>
        <v>-----</v>
      </c>
      <c r="D4" s="22" t="s">
        <v>124</v>
      </c>
      <c r="E4" s="22" t="str">
        <f t="shared" si="1"/>
        <v>Edward Mitchell</v>
      </c>
      <c r="F4" s="50">
        <f>COUNTIF(Final_project_dataset!D:D,Final_project_dataset!D4)</f>
        <v>6</v>
      </c>
      <c r="G4" s="22" t="str">
        <f t="shared" si="2"/>
        <v>KS</v>
      </c>
      <c r="H4" s="22" t="str">
        <f t="shared" si="3"/>
        <v>KSt</v>
      </c>
      <c r="I4" s="22" t="str">
        <f t="shared" si="4"/>
        <v>KEV</v>
      </c>
      <c r="J4" s="22" t="str">
        <f t="shared" si="5"/>
        <v>KNT</v>
      </c>
      <c r="K4" s="22" t="str">
        <f t="shared" si="6"/>
        <v>KSt</v>
      </c>
      <c r="L4" s="22"/>
      <c r="M4" s="48" t="str">
        <v>Edward Mitchell</v>
      </c>
      <c r="N4" s="48">
        <v>11919.769999999999</v>
      </c>
    </row>
    <row r="5" spans="1:14" ht="15" thickBot="1" x14ac:dyDescent="0.35">
      <c r="A5" s="22" t="str">
        <v>Kathleen Bennett</v>
      </c>
      <c r="B5" s="47">
        <f>SUMIFS(Final_project_dataset!$N$2:$N$251, Final_project_dataset!$D$2:$D$251, A5)</f>
        <v>4309.8099999999995</v>
      </c>
      <c r="C5" s="22" t="str">
        <f t="shared" si="0"/>
        <v>-----</v>
      </c>
      <c r="D5" s="22" t="s">
        <v>462</v>
      </c>
      <c r="E5" s="22" t="str">
        <f t="shared" si="1"/>
        <v/>
      </c>
      <c r="F5" s="50">
        <f>COUNTIF(Final_project_dataset!D:D,Final_project_dataset!D5)</f>
        <v>6</v>
      </c>
      <c r="G5" s="22" t="str">
        <f t="shared" si="2"/>
        <v>KB</v>
      </c>
      <c r="H5" s="22" t="str">
        <f t="shared" si="3"/>
        <v>KBt</v>
      </c>
      <c r="I5" s="22" t="str">
        <f t="shared" si="4"/>
        <v>KAT</v>
      </c>
      <c r="J5" s="22" t="str">
        <f t="shared" si="5"/>
        <v>KNT</v>
      </c>
      <c r="K5" s="22" t="str">
        <f t="shared" si="6"/>
        <v>KBt</v>
      </c>
      <c r="L5" s="22"/>
      <c r="M5" s="22"/>
      <c r="N5" s="22"/>
    </row>
    <row r="6" spans="1:14" ht="15" thickBot="1" x14ac:dyDescent="0.35">
      <c r="A6" s="22" t="str">
        <v>Michael Brown</v>
      </c>
      <c r="B6" s="47">
        <f>SUMIFS(Final_project_dataset!$N$2:$N$251, Final_project_dataset!$D$2:$D$251, A6)</f>
        <v>6169.7400000000007</v>
      </c>
      <c r="C6" s="22" t="str">
        <f t="shared" si="0"/>
        <v>-----</v>
      </c>
      <c r="D6" s="22" t="s">
        <v>100</v>
      </c>
      <c r="E6" s="22" t="str">
        <f t="shared" si="1"/>
        <v>Patricia Moore</v>
      </c>
      <c r="F6" s="50">
        <f>COUNTIF(Final_project_dataset!D:D,Final_project_dataset!D6)</f>
        <v>9</v>
      </c>
      <c r="G6" s="22" t="str">
        <f t="shared" si="2"/>
        <v>MB</v>
      </c>
      <c r="H6" s="22" t="str">
        <f t="shared" si="3"/>
        <v>MBn</v>
      </c>
      <c r="I6" s="22" t="str">
        <f t="shared" si="4"/>
        <v>MIC</v>
      </c>
      <c r="J6" s="22" t="str">
        <f t="shared" si="5"/>
        <v>MEN</v>
      </c>
      <c r="K6" s="22" t="str">
        <f t="shared" si="6"/>
        <v>MBn</v>
      </c>
      <c r="L6" s="22"/>
      <c r="M6" s="22"/>
      <c r="N6" s="22"/>
    </row>
    <row r="7" spans="1:14" ht="15" thickBot="1" x14ac:dyDescent="0.35">
      <c r="A7" s="22" t="str">
        <v>Dorothy Nelson</v>
      </c>
      <c r="B7" s="47">
        <f>SUMIFS(Final_project_dataset!$N$2:$N$251, Final_project_dataset!$D$2:$D$251, A7)</f>
        <v>8269.7900000000009</v>
      </c>
      <c r="C7" s="22" t="str">
        <f t="shared" si="0"/>
        <v>-----</v>
      </c>
      <c r="D7" s="22"/>
      <c r="E7" s="22" t="str">
        <f t="shared" si="1"/>
        <v/>
      </c>
      <c r="F7" s="50">
        <f>COUNTIF(Final_project_dataset!D:D,Final_project_dataset!D7)</f>
        <v>6</v>
      </c>
      <c r="G7" s="22" t="str">
        <f t="shared" si="2"/>
        <v>DN</v>
      </c>
      <c r="H7" s="22" t="str">
        <f t="shared" si="3"/>
        <v>DNn</v>
      </c>
      <c r="I7" s="22" t="str">
        <f t="shared" si="4"/>
        <v>DOR</v>
      </c>
      <c r="J7" s="22" t="str">
        <f t="shared" si="5"/>
        <v>DYN</v>
      </c>
      <c r="K7" s="22" t="str">
        <f t="shared" si="6"/>
        <v>DNn</v>
      </c>
      <c r="L7" s="22"/>
      <c r="M7" s="22"/>
      <c r="N7" s="22"/>
    </row>
    <row r="8" spans="1:14" ht="15" thickBot="1" x14ac:dyDescent="0.35">
      <c r="A8" s="22" t="str">
        <v>Charles Allen</v>
      </c>
      <c r="B8" s="47">
        <f>SUMIFS(Final_project_dataset!$N$2:$N$251, Final_project_dataset!$D$2:$D$251, A8)</f>
        <v>5089.7300000000005</v>
      </c>
      <c r="C8" s="22" t="str">
        <f t="shared" si="0"/>
        <v>-----</v>
      </c>
      <c r="D8" s="22"/>
      <c r="E8" s="22" t="str">
        <f t="shared" si="1"/>
        <v/>
      </c>
      <c r="F8" s="50">
        <f>COUNTIF(Final_project_dataset!D:D,Final_project_dataset!D8)</f>
        <v>6</v>
      </c>
      <c r="G8" s="22" t="str">
        <f t="shared" si="2"/>
        <v>CA</v>
      </c>
      <c r="H8" s="22" t="str">
        <f t="shared" si="3"/>
        <v>CAn</v>
      </c>
      <c r="I8" s="22" t="str">
        <f t="shared" si="4"/>
        <v>CHA</v>
      </c>
      <c r="J8" s="22" t="str">
        <f t="shared" si="5"/>
        <v>CEN</v>
      </c>
      <c r="K8" s="22" t="str">
        <f t="shared" si="6"/>
        <v>CAn</v>
      </c>
      <c r="L8" s="45" t="s">
        <v>460</v>
      </c>
      <c r="M8" s="49" t="str" cm="1">
        <f t="array" ref="M8">INDEX(Sales_data[Product_Name],MODE(MATCH(Sales_data[Product_Name],Sales_data[Product_Name],0)))</f>
        <v>Bookshelf</v>
      </c>
      <c r="N8" s="22"/>
    </row>
    <row r="9" spans="1:14" ht="15" thickBot="1" x14ac:dyDescent="0.35">
      <c r="A9" s="22" t="str">
        <v>Robert Thomas</v>
      </c>
      <c r="B9" s="47">
        <f>SUMIFS(Final_project_dataset!$N$2:$N$251, Final_project_dataset!$D$2:$D$251, A9)</f>
        <v>3509.8999999999996</v>
      </c>
      <c r="C9" s="22" t="str">
        <f t="shared" si="0"/>
        <v>-----</v>
      </c>
      <c r="D9" s="22"/>
      <c r="E9" s="22" t="str">
        <f t="shared" si="1"/>
        <v/>
      </c>
      <c r="F9" s="50">
        <f>COUNTIF(Final_project_dataset!D:D,Final_project_dataset!D9)</f>
        <v>9</v>
      </c>
      <c r="G9" s="22" t="str">
        <f t="shared" si="2"/>
        <v>RT</v>
      </c>
      <c r="H9" s="22" t="str">
        <f t="shared" si="3"/>
        <v>RTs</v>
      </c>
      <c r="I9" s="22" t="str">
        <f t="shared" si="4"/>
        <v>ROB</v>
      </c>
      <c r="J9" s="22" t="str">
        <f t="shared" si="5"/>
        <v>RTS</v>
      </c>
      <c r="K9" s="22" t="str">
        <f t="shared" si="6"/>
        <v>RTs</v>
      </c>
      <c r="L9" s="22"/>
      <c r="M9" s="22"/>
      <c r="N9" s="22"/>
    </row>
    <row r="10" spans="1:14" ht="15" thickBot="1" x14ac:dyDescent="0.35">
      <c r="A10" s="22" t="str">
        <v>Karen Hill</v>
      </c>
      <c r="B10" s="47">
        <f>SUMIFS(Final_project_dataset!$N$2:$N$251, Final_project_dataset!$D$2:$D$251, A10)</f>
        <v>8009.7699999999995</v>
      </c>
      <c r="C10" s="22" t="str">
        <f t="shared" si="0"/>
        <v>-----</v>
      </c>
      <c r="D10" s="22"/>
      <c r="E10" s="22" t="str">
        <f t="shared" si="1"/>
        <v/>
      </c>
      <c r="F10" s="50">
        <f>COUNTIF(Final_project_dataset!D:D,Final_project_dataset!D10)</f>
        <v>5</v>
      </c>
      <c r="G10" s="22" t="str">
        <f t="shared" si="2"/>
        <v>KH</v>
      </c>
      <c r="H10" s="22" t="str">
        <f t="shared" si="3"/>
        <v>KHl</v>
      </c>
      <c r="I10" s="22" t="str">
        <f t="shared" si="4"/>
        <v>KAR</v>
      </c>
      <c r="J10" s="22" t="str">
        <f t="shared" si="5"/>
        <v>KNL</v>
      </c>
      <c r="K10" s="22" t="str">
        <f t="shared" si="6"/>
        <v>KHl</v>
      </c>
      <c r="L10" s="45"/>
      <c r="M10" s="22"/>
    </row>
    <row r="11" spans="1:14" ht="15" thickBot="1" x14ac:dyDescent="0.35">
      <c r="A11" s="22" t="str">
        <v>Susan Green</v>
      </c>
      <c r="B11" s="47">
        <f>SUMIFS(Final_project_dataset!$N$2:$N$251, Final_project_dataset!$D$2:$D$251, A11)</f>
        <v>1979.89</v>
      </c>
      <c r="C11" s="22" t="str">
        <f t="shared" si="0"/>
        <v>-----</v>
      </c>
      <c r="D11" s="22"/>
      <c r="E11" s="22" t="str">
        <f t="shared" si="1"/>
        <v/>
      </c>
      <c r="F11" s="50">
        <f>COUNTIF(Final_project_dataset!D:D,Final_project_dataset!D11)</f>
        <v>8</v>
      </c>
      <c r="G11" s="22" t="str">
        <f t="shared" si="2"/>
        <v>SG</v>
      </c>
      <c r="H11" s="22" t="str">
        <f t="shared" si="3"/>
        <v>SGn</v>
      </c>
      <c r="I11" s="22" t="str">
        <f t="shared" si="4"/>
        <v>SUS</v>
      </c>
      <c r="J11" s="22" t="str">
        <f t="shared" si="5"/>
        <v>SNN</v>
      </c>
      <c r="K11" s="22" t="str">
        <f t="shared" si="6"/>
        <v>SGn</v>
      </c>
      <c r="L11" s="22"/>
      <c r="M11" s="22"/>
      <c r="N11" s="22"/>
    </row>
    <row r="12" spans="1:14" ht="15" thickBot="1" x14ac:dyDescent="0.35">
      <c r="A12" s="22" t="str">
        <v>Peter Richardson</v>
      </c>
      <c r="B12" s="47">
        <f>SUMIFS(Final_project_dataset!$N$2:$N$251, Final_project_dataset!$D$2:$D$251, A12)</f>
        <v>5949.85</v>
      </c>
      <c r="C12" s="22" t="str">
        <f t="shared" si="0"/>
        <v>-----</v>
      </c>
      <c r="D12" s="22"/>
      <c r="E12" s="22" t="str">
        <f t="shared" si="1"/>
        <v/>
      </c>
      <c r="F12" s="50">
        <f>COUNTIF(Final_project_dataset!D:D,Final_project_dataset!D12)</f>
        <v>4</v>
      </c>
      <c r="G12" s="22" t="str">
        <f t="shared" si="2"/>
        <v>PR</v>
      </c>
      <c r="H12" s="22" t="str">
        <f t="shared" si="3"/>
        <v>PRn</v>
      </c>
      <c r="I12" s="22" t="str">
        <f t="shared" si="4"/>
        <v>PET</v>
      </c>
      <c r="J12" s="22" t="str">
        <f t="shared" si="5"/>
        <v>PIN</v>
      </c>
      <c r="K12" s="22" t="str">
        <f t="shared" si="6"/>
        <v>PRn</v>
      </c>
      <c r="L12" s="22"/>
      <c r="M12" s="22"/>
      <c r="N12" s="22"/>
    </row>
    <row r="13" spans="1:14" ht="15" thickBot="1" x14ac:dyDescent="0.35">
      <c r="A13" s="22" t="str">
        <v>Dennis Gray</v>
      </c>
      <c r="B13" s="47">
        <f>SUMIFS(Final_project_dataset!$N$2:$N$251, Final_project_dataset!$D$2:$D$251, A13)</f>
        <v>479.91999999999996</v>
      </c>
      <c r="C13" s="22" t="str">
        <f t="shared" si="0"/>
        <v>-----</v>
      </c>
      <c r="D13" s="22"/>
      <c r="E13" s="22" t="str">
        <f t="shared" si="1"/>
        <v/>
      </c>
      <c r="F13" s="50">
        <f>COUNTIF(Final_project_dataset!D:D,Final_project_dataset!D13)</f>
        <v>6</v>
      </c>
      <c r="G13" s="22" t="str">
        <f t="shared" si="2"/>
        <v>DG</v>
      </c>
      <c r="H13" s="22" t="str">
        <f t="shared" si="3"/>
        <v>DGy</v>
      </c>
      <c r="I13" s="22" t="str">
        <f t="shared" si="4"/>
        <v>DEN</v>
      </c>
      <c r="J13" s="22" t="str">
        <f t="shared" si="5"/>
        <v>DIY</v>
      </c>
      <c r="K13" s="22" t="str">
        <f t="shared" si="6"/>
        <v>DGy</v>
      </c>
      <c r="L13" s="45" t="s">
        <v>465</v>
      </c>
      <c r="M13" s="49" t="str">
        <f>INDEX(Final_project_dataset!D2:D251, MATCH(MAX(F2:F251),F2:F251, 0))</f>
        <v>Mark Carter</v>
      </c>
      <c r="N13" s="22"/>
    </row>
    <row r="14" spans="1:14" ht="15" thickBot="1" x14ac:dyDescent="0.35">
      <c r="A14" s="22" t="str">
        <v>Michelle Rogers</v>
      </c>
      <c r="B14" s="47">
        <f>SUMIFS(Final_project_dataset!$N$2:$N$251, Final_project_dataset!$D$2:$D$251, A14)</f>
        <v>4199.9399999999996</v>
      </c>
      <c r="C14" s="22" t="str">
        <f t="shared" si="0"/>
        <v>-----</v>
      </c>
      <c r="D14" s="22"/>
      <c r="E14" s="22" t="str">
        <f t="shared" si="1"/>
        <v/>
      </c>
      <c r="F14" s="50">
        <f>COUNTIF(Final_project_dataset!D:D,Final_project_dataset!D14)</f>
        <v>5</v>
      </c>
      <c r="G14" s="22" t="str">
        <f t="shared" si="2"/>
        <v>MR</v>
      </c>
      <c r="H14" s="22" t="str">
        <f t="shared" si="3"/>
        <v>MRs</v>
      </c>
      <c r="I14" s="22" t="str">
        <f t="shared" si="4"/>
        <v>MIC</v>
      </c>
      <c r="J14" s="22" t="str">
        <f t="shared" si="5"/>
        <v>MLS</v>
      </c>
      <c r="K14" s="22" t="str">
        <f t="shared" si="6"/>
        <v>MRs</v>
      </c>
      <c r="L14" s="22"/>
      <c r="M14" s="22"/>
      <c r="N14" s="22"/>
    </row>
    <row r="15" spans="1:14" ht="15" thickBot="1" x14ac:dyDescent="0.35">
      <c r="A15" s="22" t="str">
        <v>George Adams</v>
      </c>
      <c r="B15" s="47">
        <f>SUMIFS(Final_project_dataset!$N$2:$N$251, Final_project_dataset!$D$2:$D$251, A15)</f>
        <v>3779.93</v>
      </c>
      <c r="C15" s="22" t="str">
        <f t="shared" si="0"/>
        <v>-----</v>
      </c>
      <c r="D15" s="22"/>
      <c r="E15" s="22" t="str">
        <f t="shared" si="1"/>
        <v/>
      </c>
      <c r="F15" s="50">
        <f>COUNTIF(Final_project_dataset!D:D,Final_project_dataset!D15)</f>
        <v>2</v>
      </c>
      <c r="G15" s="22" t="str">
        <f t="shared" si="2"/>
        <v>GA</v>
      </c>
      <c r="H15" s="22" t="str">
        <f t="shared" si="3"/>
        <v>GAs</v>
      </c>
      <c r="I15" s="22" t="str">
        <f t="shared" si="4"/>
        <v>GEO</v>
      </c>
      <c r="J15" s="22" t="str">
        <f t="shared" si="5"/>
        <v>GES</v>
      </c>
      <c r="K15" s="22" t="str">
        <f t="shared" si="6"/>
        <v>GAs</v>
      </c>
      <c r="L15" s="22"/>
      <c r="M15" s="22"/>
      <c r="N15" s="22"/>
    </row>
    <row r="16" spans="1:14" ht="15" thickBot="1" x14ac:dyDescent="0.35">
      <c r="A16" s="22" t="str">
        <v>Mark Carter</v>
      </c>
      <c r="B16" s="47">
        <f>SUMIFS(Final_project_dataset!$N$2:$N$251, Final_project_dataset!$D$2:$D$251, A16)</f>
        <v>15659.65</v>
      </c>
      <c r="C16" s="22" t="str">
        <f t="shared" si="0"/>
        <v>High-Value</v>
      </c>
      <c r="D16" s="22"/>
      <c r="E16" s="22" t="str">
        <f t="shared" si="1"/>
        <v/>
      </c>
      <c r="F16" s="50">
        <f>COUNTIF(Final_project_dataset!D:D,Final_project_dataset!D16)</f>
        <v>2</v>
      </c>
      <c r="G16" s="22" t="str">
        <f t="shared" si="2"/>
        <v>MC</v>
      </c>
      <c r="H16" s="22" t="str">
        <f t="shared" si="3"/>
        <v>MCr</v>
      </c>
      <c r="I16" s="22" t="str">
        <f t="shared" si="4"/>
        <v>MAR</v>
      </c>
      <c r="J16" s="22" t="str">
        <f t="shared" si="5"/>
        <v>M R</v>
      </c>
      <c r="K16" s="22" t="str">
        <f t="shared" si="6"/>
        <v>MCr</v>
      </c>
      <c r="L16" s="22"/>
      <c r="M16" s="22"/>
      <c r="N16" s="22"/>
    </row>
    <row r="17" spans="1:14" ht="15" thickBot="1" x14ac:dyDescent="0.35">
      <c r="A17" s="22" t="str">
        <v>Maria Garcia</v>
      </c>
      <c r="B17" s="47">
        <f>SUMIFS(Final_project_dataset!$N$2:$N$251, Final_project_dataset!$D$2:$D$251, A17)</f>
        <v>1909.93</v>
      </c>
      <c r="C17" s="22" t="str">
        <f t="shared" si="0"/>
        <v>-----</v>
      </c>
      <c r="D17" s="22"/>
      <c r="E17" s="22" t="str">
        <f t="shared" si="1"/>
        <v/>
      </c>
      <c r="F17" s="50">
        <f>COUNTIF(Final_project_dataset!D:D,Final_project_dataset!D17)</f>
        <v>3</v>
      </c>
      <c r="G17" s="22" t="str">
        <f t="shared" si="2"/>
        <v>MG</v>
      </c>
      <c r="H17" s="22" t="str">
        <f t="shared" si="3"/>
        <v>MGa</v>
      </c>
      <c r="I17" s="22" t="str">
        <f t="shared" si="4"/>
        <v>MAR</v>
      </c>
      <c r="J17" s="22" t="str">
        <f t="shared" si="5"/>
        <v>M A</v>
      </c>
      <c r="K17" s="22" t="str">
        <f t="shared" si="6"/>
        <v>MGa</v>
      </c>
      <c r="L17" s="22"/>
      <c r="M17" s="22"/>
      <c r="N17" s="22"/>
    </row>
    <row r="18" spans="1:14" ht="15" thickBot="1" x14ac:dyDescent="0.35">
      <c r="A18" s="22" t="str">
        <v>Virginia Sanders</v>
      </c>
      <c r="B18" s="47">
        <f>SUMIFS(Final_project_dataset!$N$2:$N$251, Final_project_dataset!$D$2:$D$251, A18)</f>
        <v>4789.7900000000009</v>
      </c>
      <c r="C18" s="22" t="str">
        <f t="shared" si="0"/>
        <v>-----</v>
      </c>
      <c r="D18" s="22"/>
      <c r="E18" s="22" t="str">
        <f t="shared" si="1"/>
        <v/>
      </c>
      <c r="F18" s="50">
        <f>COUNTIF(Final_project_dataset!D:D,Final_project_dataset!D18)</f>
        <v>12</v>
      </c>
      <c r="G18" s="22" t="str">
        <f t="shared" si="2"/>
        <v>VS</v>
      </c>
      <c r="H18" s="22" t="str">
        <f t="shared" si="3"/>
        <v>VSs</v>
      </c>
      <c r="I18" s="22" t="str">
        <f t="shared" si="4"/>
        <v>VIR</v>
      </c>
      <c r="J18" s="22" t="str">
        <f t="shared" si="5"/>
        <v>VAS</v>
      </c>
      <c r="K18" s="22" t="str">
        <f t="shared" si="6"/>
        <v>VSs</v>
      </c>
      <c r="L18" s="22"/>
      <c r="M18" s="22"/>
      <c r="N18" s="22"/>
    </row>
    <row r="19" spans="1:14" ht="15" thickBot="1" x14ac:dyDescent="0.35">
      <c r="A19" s="22" t="str">
        <v>Barbara Young</v>
      </c>
      <c r="B19" s="47">
        <f>SUMIFS(Final_project_dataset!$N$2:$N$251, Final_project_dataset!$D$2:$D$251, A19)</f>
        <v>10649.8</v>
      </c>
      <c r="C19" s="22" t="str">
        <f t="shared" si="0"/>
        <v>High-Value</v>
      </c>
      <c r="D19" s="22"/>
      <c r="E19" s="22" t="str">
        <f t="shared" si="1"/>
        <v/>
      </c>
      <c r="F19" s="50">
        <f>COUNTIF(Final_project_dataset!D:D,Final_project_dataset!D19)</f>
        <v>4</v>
      </c>
      <c r="G19" s="22" t="str">
        <f t="shared" si="2"/>
        <v>BY</v>
      </c>
      <c r="H19" s="22" t="str">
        <f t="shared" si="3"/>
        <v>BYg</v>
      </c>
      <c r="I19" s="22" t="str">
        <f t="shared" si="4"/>
        <v>BAR</v>
      </c>
      <c r="J19" s="22" t="str">
        <f t="shared" si="5"/>
        <v>BRG</v>
      </c>
      <c r="K19" s="22" t="str">
        <f t="shared" si="6"/>
        <v>BYg</v>
      </c>
      <c r="L19" s="22"/>
      <c r="M19" s="22"/>
      <c r="N19" s="22"/>
    </row>
    <row r="20" spans="1:14" ht="15" thickBot="1" x14ac:dyDescent="0.35">
      <c r="A20" s="22" t="str">
        <v>Patricia Moore</v>
      </c>
      <c r="B20" s="47">
        <f>SUMIFS(Final_project_dataset!$N$2:$N$251, Final_project_dataset!$D$2:$D$251, A20)</f>
        <v>9799.73</v>
      </c>
      <c r="C20" s="22" t="str">
        <f t="shared" si="0"/>
        <v>-----</v>
      </c>
      <c r="D20" s="22"/>
      <c r="E20" s="22" t="str">
        <f t="shared" si="1"/>
        <v/>
      </c>
      <c r="F20" s="50">
        <f>COUNTIF(Final_project_dataset!D:D,Final_project_dataset!D20)</f>
        <v>12</v>
      </c>
      <c r="G20" s="22" t="str">
        <f t="shared" si="2"/>
        <v>PM</v>
      </c>
      <c r="H20" s="22" t="str">
        <f t="shared" si="3"/>
        <v>PMe</v>
      </c>
      <c r="I20" s="22" t="str">
        <f t="shared" si="4"/>
        <v>PAT</v>
      </c>
      <c r="J20" s="22" t="str">
        <f t="shared" si="5"/>
        <v>PIE</v>
      </c>
      <c r="K20" s="22" t="str">
        <f t="shared" si="6"/>
        <v>PMe</v>
      </c>
      <c r="L20" s="22"/>
      <c r="M20" s="22"/>
      <c r="N20" s="22"/>
    </row>
    <row r="21" spans="1:14" ht="15" thickBot="1" x14ac:dyDescent="0.35">
      <c r="A21" s="22" t="str">
        <v>Cynthia Price</v>
      </c>
      <c r="B21" s="47">
        <f>SUMIFS(Final_project_dataset!$N$2:$N$251, Final_project_dataset!$D$2:$D$251, A21)</f>
        <v>3769.8300000000004</v>
      </c>
      <c r="C21" s="22" t="str">
        <f t="shared" si="0"/>
        <v>-----</v>
      </c>
      <c r="D21" s="22"/>
      <c r="E21" s="22" t="str">
        <f t="shared" si="1"/>
        <v/>
      </c>
      <c r="F21" s="50">
        <f>COUNTIF(Final_project_dataset!D:D,Final_project_dataset!D21)</f>
        <v>6</v>
      </c>
      <c r="G21" s="22" t="str">
        <f t="shared" si="2"/>
        <v>CP</v>
      </c>
      <c r="H21" s="22" t="str">
        <f t="shared" si="3"/>
        <v>CPe</v>
      </c>
      <c r="I21" s="22" t="str">
        <f t="shared" si="4"/>
        <v>CYN</v>
      </c>
      <c r="J21" s="22" t="str">
        <f t="shared" si="5"/>
        <v>CIE</v>
      </c>
      <c r="K21" s="22" t="str">
        <f t="shared" si="6"/>
        <v>CPe</v>
      </c>
      <c r="L21" s="22"/>
      <c r="M21" s="22"/>
      <c r="N21" s="22"/>
    </row>
    <row r="22" spans="1:14" ht="15" thickBot="1" x14ac:dyDescent="0.35">
      <c r="A22" s="22" t="str">
        <v>Nancy Collins</v>
      </c>
      <c r="B22" s="47">
        <f>SUMIFS(Final_project_dataset!$N$2:$N$251, Final_project_dataset!$D$2:$D$251, A22)</f>
        <v>4189.7700000000004</v>
      </c>
      <c r="C22" s="22" t="str">
        <f t="shared" si="0"/>
        <v>-----</v>
      </c>
      <c r="D22" s="22"/>
      <c r="E22" s="22" t="str">
        <f t="shared" si="1"/>
        <v/>
      </c>
      <c r="F22" s="50">
        <f>COUNTIF(Final_project_dataset!D:D,Final_project_dataset!D22)</f>
        <v>5</v>
      </c>
      <c r="G22" s="22" t="str">
        <f t="shared" si="2"/>
        <v>NC</v>
      </c>
      <c r="H22" s="22" t="str">
        <f t="shared" si="3"/>
        <v>NCs</v>
      </c>
      <c r="I22" s="22" t="str">
        <f t="shared" si="4"/>
        <v>NAN</v>
      </c>
      <c r="J22" s="22" t="str">
        <f t="shared" si="5"/>
        <v>N S</v>
      </c>
      <c r="K22" s="22" t="str">
        <f t="shared" si="6"/>
        <v>NCs</v>
      </c>
      <c r="L22" s="22"/>
      <c r="M22" s="22"/>
      <c r="N22" s="22"/>
    </row>
    <row r="23" spans="1:14" ht="15" thickBot="1" x14ac:dyDescent="0.35">
      <c r="A23" s="22" t="str">
        <v>Linda Martin</v>
      </c>
      <c r="B23" s="47">
        <f>SUMIFS(Final_project_dataset!$N$2:$N$251, Final_project_dataset!$D$2:$D$251, A23)</f>
        <v>1289.9000000000001</v>
      </c>
      <c r="C23" s="22" t="str">
        <f t="shared" si="0"/>
        <v>-----</v>
      </c>
      <c r="D23" s="22"/>
      <c r="E23" s="22" t="str">
        <f t="shared" si="1"/>
        <v/>
      </c>
      <c r="F23" s="50">
        <f>COUNTIF(Final_project_dataset!D:D,Final_project_dataset!D23)</f>
        <v>8</v>
      </c>
      <c r="G23" s="22" t="str">
        <f t="shared" si="2"/>
        <v>LM</v>
      </c>
      <c r="H23" s="22" t="str">
        <f t="shared" si="3"/>
        <v>LMn</v>
      </c>
      <c r="I23" s="22" t="str">
        <f t="shared" si="4"/>
        <v>LIN</v>
      </c>
      <c r="J23" s="22" t="str">
        <f t="shared" si="5"/>
        <v>L N</v>
      </c>
      <c r="K23" s="22" t="str">
        <f t="shared" si="6"/>
        <v>LMn</v>
      </c>
      <c r="L23" s="22"/>
      <c r="M23" s="22"/>
      <c r="N23" s="22"/>
    </row>
    <row r="24" spans="1:14" ht="15" thickBot="1" x14ac:dyDescent="0.35">
      <c r="A24" s="22" t="str">
        <v>Helen Roberts</v>
      </c>
      <c r="B24" s="47">
        <f>SUMIFS(Final_project_dataset!$N$2:$N$251, Final_project_dataset!$D$2:$D$251, A24)</f>
        <v>6459.79</v>
      </c>
      <c r="C24" s="22" t="str">
        <f t="shared" si="0"/>
        <v>-----</v>
      </c>
      <c r="D24" s="22"/>
      <c r="E24" s="22" t="str">
        <f t="shared" si="1"/>
        <v/>
      </c>
      <c r="F24" s="50">
        <f>COUNTIF(Final_project_dataset!D:D,Final_project_dataset!D24)</f>
        <v>5</v>
      </c>
      <c r="G24" s="22" t="str">
        <f t="shared" si="2"/>
        <v>HR</v>
      </c>
      <c r="H24" s="22" t="str">
        <f t="shared" si="3"/>
        <v>HRs</v>
      </c>
      <c r="I24" s="22" t="str">
        <f t="shared" si="4"/>
        <v>HEL</v>
      </c>
      <c r="J24" s="22" t="str">
        <f t="shared" si="5"/>
        <v>H S</v>
      </c>
      <c r="K24" s="22" t="str">
        <f t="shared" si="6"/>
        <v>HRs</v>
      </c>
      <c r="L24" s="22"/>
      <c r="M24" s="22"/>
      <c r="N24" s="22"/>
    </row>
    <row r="25" spans="1:14" ht="15" thickBot="1" x14ac:dyDescent="0.35">
      <c r="A25" s="22" t="str">
        <v>Edward Mitchell</v>
      </c>
      <c r="B25" s="47">
        <f>SUMIFS(Final_project_dataset!$N$2:$N$251, Final_project_dataset!$D$2:$D$251, A25)</f>
        <v>11919.769999999999</v>
      </c>
      <c r="C25" s="22" t="str">
        <f t="shared" si="0"/>
        <v>High-Value</v>
      </c>
      <c r="D25" s="22"/>
      <c r="E25" s="22" t="str">
        <f t="shared" si="1"/>
        <v/>
      </c>
      <c r="F25" s="50">
        <f>COUNTIF(Final_project_dataset!D:D,Final_project_dataset!D25)</f>
        <v>12</v>
      </c>
      <c r="G25" s="22" t="str">
        <f t="shared" si="2"/>
        <v>EM</v>
      </c>
      <c r="H25" s="22" t="str">
        <f t="shared" si="3"/>
        <v>EMl</v>
      </c>
      <c r="I25" s="22" t="str">
        <f t="shared" si="4"/>
        <v>EDW</v>
      </c>
      <c r="J25" s="22" t="str">
        <f t="shared" si="5"/>
        <v>E L</v>
      </c>
      <c r="K25" s="22" t="str">
        <f t="shared" si="6"/>
        <v>EMl</v>
      </c>
      <c r="L25" s="22"/>
      <c r="M25" s="22"/>
      <c r="N25" s="22"/>
    </row>
    <row r="26" spans="1:14" ht="15" thickBot="1" x14ac:dyDescent="0.35">
      <c r="A26" s="22" t="str">
        <v>Lisa Anderson</v>
      </c>
      <c r="B26" s="47">
        <f>SUMIFS(Final_project_dataset!$N$2:$N$251, Final_project_dataset!$D$2:$D$251, A26)</f>
        <v>2039.8000000000002</v>
      </c>
      <c r="C26" s="22" t="str">
        <f t="shared" si="0"/>
        <v>-----</v>
      </c>
      <c r="D26" s="22"/>
      <c r="E26" s="22" t="str">
        <f t="shared" si="1"/>
        <v/>
      </c>
      <c r="F26" s="50">
        <f>COUNTIF(Final_project_dataset!D:D,Final_project_dataset!D26)</f>
        <v>6</v>
      </c>
      <c r="G26" s="22" t="str">
        <f t="shared" si="2"/>
        <v>LA</v>
      </c>
      <c r="H26" s="22" t="str">
        <f t="shared" si="3"/>
        <v>LAn</v>
      </c>
      <c r="I26" s="22" t="str">
        <f t="shared" si="4"/>
        <v>LIS</v>
      </c>
      <c r="J26" s="22" t="str">
        <f t="shared" si="5"/>
        <v>LAN</v>
      </c>
      <c r="K26" s="22" t="str">
        <f t="shared" si="6"/>
        <v>LAn</v>
      </c>
      <c r="L26" s="22"/>
      <c r="M26" s="22"/>
      <c r="N26" s="22"/>
    </row>
    <row r="27" spans="1:14" ht="15" thickBot="1" x14ac:dyDescent="0.35">
      <c r="A27" s="22" t="str">
        <v>Emma Wilson</v>
      </c>
      <c r="B27" s="47">
        <f>SUMIFS(Final_project_dataset!$N$2:$N$251, Final_project_dataset!$D$2:$D$251, A27)</f>
        <v>1229.8800000000001</v>
      </c>
      <c r="C27" s="22" t="str">
        <f t="shared" si="0"/>
        <v>-----</v>
      </c>
      <c r="D27" s="22"/>
      <c r="E27" s="22" t="str">
        <f t="shared" si="1"/>
        <v/>
      </c>
      <c r="F27" s="50">
        <f>COUNTIF(Final_project_dataset!D:D,Final_project_dataset!D27)</f>
        <v>4</v>
      </c>
      <c r="G27" s="22" t="str">
        <f t="shared" si="2"/>
        <v>EW</v>
      </c>
      <c r="H27" s="22" t="str">
        <f t="shared" si="3"/>
        <v>EWn</v>
      </c>
      <c r="I27" s="22" t="str">
        <f t="shared" si="4"/>
        <v>EMM</v>
      </c>
      <c r="J27" s="22" t="str">
        <f t="shared" si="5"/>
        <v>E N</v>
      </c>
      <c r="K27" s="22" t="str">
        <f t="shared" si="6"/>
        <v>EWn</v>
      </c>
      <c r="L27" s="22"/>
      <c r="M27" s="22"/>
      <c r="N27" s="22"/>
    </row>
    <row r="28" spans="1:14" ht="15" thickBot="1" x14ac:dyDescent="0.35">
      <c r="A28" s="22" t="str">
        <v>Steven Turner</v>
      </c>
      <c r="B28" s="47">
        <f>SUMIFS(Final_project_dataset!$N$2:$N$251, Final_project_dataset!$D$2:$D$251, A28)</f>
        <v>2649.83</v>
      </c>
      <c r="C28" s="22" t="str">
        <f t="shared" si="0"/>
        <v>-----</v>
      </c>
      <c r="D28" s="22"/>
      <c r="E28" s="22" t="str">
        <f t="shared" si="1"/>
        <v/>
      </c>
      <c r="F28" s="50">
        <f>COUNTIF(Final_project_dataset!D:D,Final_project_dataset!D28)</f>
        <v>4</v>
      </c>
      <c r="G28" s="22" t="str">
        <f t="shared" si="2"/>
        <v>ST</v>
      </c>
      <c r="H28" s="22" t="str">
        <f t="shared" si="3"/>
        <v>STr</v>
      </c>
      <c r="I28" s="22" t="str">
        <f t="shared" si="4"/>
        <v>STE</v>
      </c>
      <c r="J28" s="22" t="str">
        <f t="shared" si="5"/>
        <v>SNR</v>
      </c>
      <c r="K28" s="22" t="str">
        <f t="shared" si="6"/>
        <v>STr</v>
      </c>
      <c r="L28" s="22"/>
      <c r="M28" s="22"/>
      <c r="N28" s="22"/>
    </row>
    <row r="29" spans="1:14" ht="15" thickBot="1" x14ac:dyDescent="0.35">
      <c r="A29" s="22" t="str">
        <v>Jennifer Taylor</v>
      </c>
      <c r="B29" s="47">
        <f>SUMIFS(Final_project_dataset!$N$2:$N$251, Final_project_dataset!$D$2:$D$251, A29)</f>
        <v>4739.8500000000004</v>
      </c>
      <c r="C29" s="22" t="str">
        <f t="shared" si="0"/>
        <v>-----</v>
      </c>
      <c r="D29" s="22"/>
      <c r="E29" s="22" t="str">
        <f t="shared" si="1"/>
        <v/>
      </c>
      <c r="F29" s="50">
        <f>COUNTIF(Final_project_dataset!D:D,Final_project_dataset!D29)</f>
        <v>8</v>
      </c>
      <c r="G29" s="22" t="str">
        <f t="shared" si="2"/>
        <v>JT</v>
      </c>
      <c r="H29" s="22" t="str">
        <f t="shared" si="3"/>
        <v>JTr</v>
      </c>
      <c r="I29" s="22" t="str">
        <f t="shared" si="4"/>
        <v>JEN</v>
      </c>
      <c r="J29" s="22" t="str">
        <f t="shared" si="5"/>
        <v>JER</v>
      </c>
      <c r="K29" s="22" t="str">
        <f t="shared" si="6"/>
        <v>JTr</v>
      </c>
      <c r="L29" s="22"/>
      <c r="M29" s="22"/>
      <c r="N29" s="22"/>
    </row>
    <row r="30" spans="1:14" ht="15" thickBot="1" x14ac:dyDescent="0.35">
      <c r="A30" s="22" t="str">
        <v>Harry Morgan</v>
      </c>
      <c r="B30" s="47">
        <f>SUMIFS(Final_project_dataset!$N$2:$N$251, Final_project_dataset!$D$2:$D$251, A30)</f>
        <v>5519.8899999999994</v>
      </c>
      <c r="C30" s="22" t="str">
        <f t="shared" si="0"/>
        <v>-----</v>
      </c>
      <c r="D30" s="22"/>
      <c r="E30" s="22" t="str">
        <f t="shared" si="1"/>
        <v/>
      </c>
      <c r="F30" s="50">
        <f>COUNTIF(Final_project_dataset!D:D,Final_project_dataset!D30)</f>
        <v>7</v>
      </c>
      <c r="G30" s="22" t="str">
        <f t="shared" si="2"/>
        <v>HM</v>
      </c>
      <c r="H30" s="22" t="str">
        <f t="shared" si="3"/>
        <v>HMn</v>
      </c>
      <c r="I30" s="22" t="str">
        <f t="shared" si="4"/>
        <v>HAR</v>
      </c>
      <c r="J30" s="22" t="str">
        <f t="shared" si="5"/>
        <v>H N</v>
      </c>
      <c r="K30" s="22" t="str">
        <f t="shared" si="6"/>
        <v>HMn</v>
      </c>
      <c r="L30" s="22"/>
      <c r="M30" s="22"/>
      <c r="N30" s="22"/>
    </row>
    <row r="31" spans="1:14" ht="15" thickBot="1" x14ac:dyDescent="0.35">
      <c r="A31" s="22" t="str">
        <v>Daniel King</v>
      </c>
      <c r="B31" s="47">
        <f>SUMIFS(Final_project_dataset!$N$2:$N$251, Final_project_dataset!$D$2:$D$251, A31)</f>
        <v>7309.7999999999993</v>
      </c>
      <c r="C31" s="22" t="str">
        <f t="shared" si="0"/>
        <v>-----</v>
      </c>
      <c r="D31" s="22"/>
      <c r="E31" s="22" t="str">
        <f t="shared" si="1"/>
        <v/>
      </c>
      <c r="F31" s="50">
        <f>COUNTIF(Final_project_dataset!D:D,Final_project_dataset!D31)</f>
        <v>6</v>
      </c>
      <c r="G31" s="22" t="str">
        <f t="shared" si="2"/>
        <v>DK</v>
      </c>
      <c r="H31" s="22" t="str">
        <f t="shared" si="3"/>
        <v>DKg</v>
      </c>
      <c r="I31" s="22" t="str">
        <f t="shared" si="4"/>
        <v>DAN</v>
      </c>
      <c r="J31" s="22" t="str">
        <f t="shared" si="5"/>
        <v>DEG</v>
      </c>
      <c r="K31" s="22" t="str">
        <f t="shared" si="6"/>
        <v>DKg</v>
      </c>
      <c r="L31" s="22"/>
      <c r="M31" s="22"/>
      <c r="N31" s="22"/>
    </row>
    <row r="32" spans="1:14" ht="15" thickBot="1" x14ac:dyDescent="0.35">
      <c r="A32" s="22" t="str">
        <v>Sharon Butler</v>
      </c>
      <c r="B32" s="47">
        <f>SUMIFS(Final_project_dataset!$N$2:$N$251, Final_project_dataset!$D$2:$D$251, A32)</f>
        <v>5619.869999999999</v>
      </c>
      <c r="C32" s="22" t="str">
        <f t="shared" si="0"/>
        <v>-----</v>
      </c>
      <c r="D32" s="22"/>
      <c r="E32" s="22" t="str">
        <f t="shared" si="1"/>
        <v/>
      </c>
      <c r="F32" s="50">
        <f>COUNTIF(Final_project_dataset!D:D,Final_project_dataset!D32)</f>
        <v>9</v>
      </c>
      <c r="G32" s="22" t="str">
        <f t="shared" si="2"/>
        <v>SB</v>
      </c>
      <c r="H32" s="22" t="str">
        <f t="shared" si="3"/>
        <v>SBr</v>
      </c>
      <c r="I32" s="22" t="str">
        <f t="shared" si="4"/>
        <v>SHA</v>
      </c>
      <c r="J32" s="22" t="str">
        <f t="shared" si="5"/>
        <v>SNR</v>
      </c>
      <c r="K32" s="22" t="str">
        <f t="shared" si="6"/>
        <v>SBr</v>
      </c>
      <c r="L32" s="22"/>
      <c r="M32" s="22"/>
      <c r="N32" s="22"/>
    </row>
    <row r="33" spans="1:14" ht="15" thickBot="1" x14ac:dyDescent="0.35">
      <c r="A33" s="22" t="str">
        <v>Sarah Davis</v>
      </c>
      <c r="B33" s="47">
        <f>SUMIFS(Final_project_dataset!$N$2:$N$251, Final_project_dataset!$D$2:$D$251, A33)</f>
        <v>5499.8099999999995</v>
      </c>
      <c r="C33" s="22" t="str">
        <f t="shared" si="0"/>
        <v>-----</v>
      </c>
      <c r="D33" s="22"/>
      <c r="E33" s="22" t="str">
        <f t="shared" si="1"/>
        <v/>
      </c>
      <c r="F33" s="50">
        <f>COUNTIF(Final_project_dataset!D:D,Final_project_dataset!D33)</f>
        <v>5</v>
      </c>
      <c r="G33" s="22" t="str">
        <f t="shared" si="2"/>
        <v>SD</v>
      </c>
      <c r="H33" s="22" t="str">
        <f t="shared" si="3"/>
        <v>SDs</v>
      </c>
      <c r="I33" s="22" t="str">
        <f t="shared" si="4"/>
        <v>SAR</v>
      </c>
      <c r="J33" s="22" t="str">
        <f t="shared" si="5"/>
        <v>SHS</v>
      </c>
      <c r="K33" s="22" t="str">
        <f t="shared" si="6"/>
        <v>SDs</v>
      </c>
      <c r="L33" s="22"/>
      <c r="M33" s="22"/>
      <c r="N33" s="22"/>
    </row>
    <row r="34" spans="1:14" ht="15" thickBot="1" x14ac:dyDescent="0.35">
      <c r="A34" s="22" t="str">
        <v>Betty Campbell</v>
      </c>
      <c r="B34" s="47">
        <f>SUMIFS(Final_project_dataset!$N$2:$N$251, Final_project_dataset!$D$2:$D$251, A34)</f>
        <v>5649.84</v>
      </c>
      <c r="C34" s="22" t="str">
        <f t="shared" si="0"/>
        <v>-----</v>
      </c>
      <c r="D34" s="22"/>
      <c r="E34" s="22" t="str">
        <f t="shared" si="1"/>
        <v/>
      </c>
      <c r="F34" s="50">
        <f>COUNTIF(Final_project_dataset!D:D,Final_project_dataset!D34)</f>
        <v>5</v>
      </c>
      <c r="G34" s="22" t="str">
        <f t="shared" si="2"/>
        <v>BC</v>
      </c>
      <c r="H34" s="22" t="str">
        <f t="shared" si="3"/>
        <v>BCl</v>
      </c>
      <c r="I34" s="22" t="str">
        <f t="shared" si="4"/>
        <v>BET</v>
      </c>
      <c r="J34" s="22" t="str">
        <f t="shared" si="5"/>
        <v>BCL</v>
      </c>
      <c r="K34" s="22" t="str">
        <f t="shared" si="6"/>
        <v>BCl</v>
      </c>
      <c r="L34" s="22"/>
      <c r="M34" s="22"/>
      <c r="N34" s="22"/>
    </row>
    <row r="35" spans="1:14" ht="15" thickBot="1" x14ac:dyDescent="0.35">
      <c r="A35" s="22" t="str">
        <v>Julie Foster</v>
      </c>
      <c r="B35" s="47">
        <f>SUMIFS(Final_project_dataset!$N$2:$N$251, Final_project_dataset!$D$2:$D$251, A35)</f>
        <v>239.96</v>
      </c>
      <c r="C35" s="22" t="str">
        <f t="shared" si="0"/>
        <v>-----</v>
      </c>
      <c r="D35" s="22"/>
      <c r="E35" s="22" t="str">
        <f t="shared" si="1"/>
        <v/>
      </c>
      <c r="F35" s="50">
        <f>COUNTIF(Final_project_dataset!D:D,Final_project_dataset!D35)</f>
        <v>6</v>
      </c>
      <c r="G35" s="22" t="str">
        <f t="shared" si="2"/>
        <v>JF</v>
      </c>
      <c r="H35" s="22" t="str">
        <f t="shared" si="3"/>
        <v>JFr</v>
      </c>
      <c r="I35" s="22" t="str">
        <f t="shared" si="4"/>
        <v>JUL</v>
      </c>
      <c r="J35" s="22" t="str">
        <f t="shared" si="5"/>
        <v>J R</v>
      </c>
      <c r="K35" s="22" t="str">
        <f t="shared" si="6"/>
        <v>JFr</v>
      </c>
      <c r="L35" s="22"/>
      <c r="M35" s="22"/>
      <c r="N35" s="22"/>
    </row>
    <row r="36" spans="1:14" ht="15" thickBot="1" x14ac:dyDescent="0.35">
      <c r="A36" s="22" t="str">
        <v>Raymond Ross</v>
      </c>
      <c r="B36" s="47">
        <f>SUMIFS(Final_project_dataset!$N$2:$N$251, Final_project_dataset!$D$2:$D$251, A36)</f>
        <v>3669.8500000000004</v>
      </c>
      <c r="C36" s="22" t="str">
        <f t="shared" si="0"/>
        <v>-----</v>
      </c>
      <c r="D36" s="22"/>
      <c r="E36" s="22" t="str">
        <f t="shared" si="1"/>
        <v/>
      </c>
      <c r="F36" s="50">
        <f>COUNTIF(Final_project_dataset!D:D,Final_project_dataset!D36)</f>
        <v>8</v>
      </c>
      <c r="G36" s="22" t="str">
        <f t="shared" si="2"/>
        <v>RR</v>
      </c>
      <c r="H36" s="22" t="str">
        <f t="shared" si="3"/>
        <v>RRs</v>
      </c>
      <c r="I36" s="22" t="str">
        <f t="shared" si="4"/>
        <v>RAY</v>
      </c>
      <c r="J36" s="22" t="str">
        <f t="shared" si="5"/>
        <v>RNS</v>
      </c>
      <c r="K36" s="22" t="str">
        <f t="shared" si="6"/>
        <v>RRs</v>
      </c>
      <c r="L36" s="22"/>
      <c r="M36" s="22"/>
      <c r="N36" s="22"/>
    </row>
    <row r="37" spans="1:14" ht="15" thickBot="1" x14ac:dyDescent="0.35">
      <c r="A37" s="22" t="str">
        <v>David Martinez</v>
      </c>
      <c r="B37" s="47">
        <f>SUMIFS(Final_project_dataset!$N$2:$N$251, Final_project_dataset!$D$2:$D$251, A37)</f>
        <v>1809.84</v>
      </c>
      <c r="C37" s="22" t="str">
        <f t="shared" si="0"/>
        <v>-----</v>
      </c>
      <c r="D37" s="22"/>
      <c r="E37" s="22" t="str">
        <f t="shared" si="1"/>
        <v/>
      </c>
      <c r="F37" s="50">
        <f>COUNTIF(Final_project_dataset!D:D,Final_project_dataset!D37)</f>
        <v>5</v>
      </c>
      <c r="G37" s="22" t="str">
        <f t="shared" si="2"/>
        <v>DM</v>
      </c>
      <c r="H37" s="22" t="str">
        <f t="shared" si="3"/>
        <v>DMz</v>
      </c>
      <c r="I37" s="22" t="str">
        <f t="shared" si="4"/>
        <v>DAV</v>
      </c>
      <c r="J37" s="22" t="str">
        <f t="shared" si="5"/>
        <v>DMZ</v>
      </c>
      <c r="K37" s="22" t="str">
        <f t="shared" si="6"/>
        <v>DMz</v>
      </c>
      <c r="L37" s="22"/>
      <c r="M37" s="22"/>
      <c r="N37" s="22"/>
    </row>
    <row r="38" spans="1:14" ht="15" thickBot="1" x14ac:dyDescent="0.35">
      <c r="A38" s="22" t="str">
        <v>Margaret Wright</v>
      </c>
      <c r="B38" s="47">
        <f>SUMIFS(Final_project_dataset!$N$2:$N$251, Final_project_dataset!$D$2:$D$251, A38)</f>
        <v>2099.88</v>
      </c>
      <c r="C38" s="22" t="str">
        <f t="shared" si="0"/>
        <v>-----</v>
      </c>
      <c r="D38" s="22"/>
      <c r="E38" s="22" t="str">
        <f t="shared" si="1"/>
        <v/>
      </c>
      <c r="F38" s="50">
        <f>COUNTIF(Final_project_dataset!D:D,Final_project_dataset!D38)</f>
        <v>6</v>
      </c>
      <c r="G38" s="22" t="str">
        <f t="shared" si="2"/>
        <v>MW</v>
      </c>
      <c r="H38" s="22" t="str">
        <f t="shared" si="3"/>
        <v>MWt</v>
      </c>
      <c r="I38" s="22" t="str">
        <f t="shared" si="4"/>
        <v>MAR</v>
      </c>
      <c r="J38" s="22" t="str">
        <f t="shared" si="5"/>
        <v>MET</v>
      </c>
      <c r="K38" s="22" t="str">
        <f t="shared" si="6"/>
        <v>MWt</v>
      </c>
      <c r="L38" s="22"/>
      <c r="M38" s="22"/>
      <c r="N38" s="22"/>
    </row>
    <row r="39" spans="1:14" ht="15" thickBot="1" x14ac:dyDescent="0.35">
      <c r="A39" s="22" t="str">
        <v>Frank Torres</v>
      </c>
      <c r="B39" s="47">
        <f>SUMIFS(Final_project_dataset!$N$2:$N$251, Final_project_dataset!$D$2:$D$251, A39)</f>
        <v>1479.91</v>
      </c>
      <c r="C39" s="22" t="str">
        <f t="shared" si="0"/>
        <v>-----</v>
      </c>
      <c r="D39" s="22"/>
      <c r="E39" s="22" t="str">
        <f t="shared" si="1"/>
        <v/>
      </c>
      <c r="F39" s="50">
        <f>COUNTIF(Final_project_dataset!D:D,Final_project_dataset!D39)</f>
        <v>4</v>
      </c>
      <c r="G39" s="22" t="str">
        <f t="shared" si="2"/>
        <v>FT</v>
      </c>
      <c r="H39" s="22" t="str">
        <f t="shared" si="3"/>
        <v>FTs</v>
      </c>
      <c r="I39" s="22" t="str">
        <f t="shared" si="4"/>
        <v>FRA</v>
      </c>
      <c r="J39" s="22" t="str">
        <f t="shared" si="5"/>
        <v>F S</v>
      </c>
      <c r="K39" s="22" t="str">
        <f t="shared" si="6"/>
        <v>FTs</v>
      </c>
      <c r="L39" s="22"/>
      <c r="M39" s="22"/>
      <c r="N39" s="22"/>
    </row>
    <row r="40" spans="1:14" ht="15" thickBot="1" x14ac:dyDescent="0.35">
      <c r="A40" s="22" t="str">
        <v>Gerald Murphy</v>
      </c>
      <c r="B40" s="47">
        <f>SUMIFS(Final_project_dataset!$N$2:$N$251, Final_project_dataset!$D$2:$D$251, A40)</f>
        <v>6379.87</v>
      </c>
      <c r="C40" s="22" t="str">
        <f t="shared" si="0"/>
        <v>-----</v>
      </c>
      <c r="D40" s="22"/>
      <c r="E40" s="22" t="str">
        <f t="shared" si="1"/>
        <v/>
      </c>
      <c r="F40" s="50">
        <f>COUNTIF(Final_project_dataset!D:D,Final_project_dataset!D40)</f>
        <v>4</v>
      </c>
      <c r="G40" s="22" t="str">
        <f t="shared" si="2"/>
        <v>GM</v>
      </c>
      <c r="H40" s="22" t="str">
        <f t="shared" si="3"/>
        <v>GMy</v>
      </c>
      <c r="I40" s="22" t="str">
        <f t="shared" si="4"/>
        <v>GER</v>
      </c>
      <c r="J40" s="22" t="str">
        <f t="shared" si="5"/>
        <v>GDY</v>
      </c>
      <c r="K40" s="22" t="str">
        <f t="shared" si="6"/>
        <v>GMy</v>
      </c>
      <c r="L40" s="22"/>
      <c r="M40" s="22"/>
      <c r="N40" s="22"/>
    </row>
    <row r="41" spans="1:14" ht="15" thickBot="1" x14ac:dyDescent="0.35">
      <c r="A41" s="22" t="str">
        <v>Elizabeth Hall</v>
      </c>
      <c r="B41" s="47">
        <f>SUMIFS(Final_project_dataset!$N$2:$N$251, Final_project_dataset!$D$2:$D$251, A41)</f>
        <v>3649.8599999999997</v>
      </c>
      <c r="C41" s="22" t="str">
        <f t="shared" si="0"/>
        <v>-----</v>
      </c>
      <c r="D41" s="22"/>
      <c r="E41" s="22" t="str">
        <f t="shared" si="1"/>
        <v/>
      </c>
      <c r="F41" s="50">
        <f>COUNTIF(Final_project_dataset!D:D,Final_project_dataset!D41)</f>
        <v>7</v>
      </c>
      <c r="G41" s="22" t="str">
        <f t="shared" si="2"/>
        <v>EH</v>
      </c>
      <c r="H41" s="22" t="str">
        <f t="shared" si="3"/>
        <v>EHl</v>
      </c>
      <c r="I41" s="22" t="str">
        <f t="shared" si="4"/>
        <v>ELI</v>
      </c>
      <c r="J41" s="22" t="str">
        <f t="shared" si="5"/>
        <v>EEL</v>
      </c>
      <c r="K41" s="22" t="str">
        <f t="shared" si="6"/>
        <v>EHl</v>
      </c>
      <c r="L41" s="22"/>
      <c r="M41" s="22"/>
      <c r="N41" s="22"/>
    </row>
    <row r="42" spans="1:14" ht="15" thickBot="1" x14ac:dyDescent="0.35">
      <c r="A42" s="22" t="str">
        <v>Lawrence Reed</v>
      </c>
      <c r="B42" s="47">
        <f>SUMIFS(Final_project_dataset!$N$2:$N$251, Final_project_dataset!$D$2:$D$251, A42)</f>
        <v>6989.7699999999986</v>
      </c>
      <c r="C42" s="22" t="str">
        <f t="shared" si="0"/>
        <v>-----</v>
      </c>
      <c r="D42" s="22"/>
      <c r="E42" s="22" t="str">
        <f t="shared" si="1"/>
        <v/>
      </c>
      <c r="F42" s="50">
        <f>COUNTIF(Final_project_dataset!D:D,Final_project_dataset!D42)</f>
        <v>6</v>
      </c>
      <c r="G42" s="22" t="str">
        <f t="shared" si="2"/>
        <v>LR</v>
      </c>
      <c r="H42" s="22" t="str">
        <f t="shared" si="3"/>
        <v>LRd</v>
      </c>
      <c r="I42" s="22" t="str">
        <f t="shared" si="4"/>
        <v>LAW</v>
      </c>
      <c r="J42" s="22" t="str">
        <f t="shared" si="5"/>
        <v>LND</v>
      </c>
      <c r="K42" s="22" t="str">
        <f t="shared" si="6"/>
        <v>LRd</v>
      </c>
      <c r="L42" s="22"/>
      <c r="M42" s="22"/>
      <c r="N42" s="22"/>
    </row>
    <row r="43" spans="1:14" ht="15" thickBot="1" x14ac:dyDescent="0.35">
      <c r="A43" s="22" t="str">
        <v>Carol Evans</v>
      </c>
      <c r="B43" s="47">
        <f>SUMIFS(Final_project_dataset!$N$2:$N$251, Final_project_dataset!$D$2:$D$251, A43)</f>
        <v>1149.93</v>
      </c>
      <c r="C43" s="22" t="str">
        <f t="shared" si="0"/>
        <v>-----</v>
      </c>
      <c r="D43" s="22"/>
      <c r="E43" s="22" t="str">
        <f t="shared" si="1"/>
        <v/>
      </c>
      <c r="F43" s="50">
        <f>COUNTIF(Final_project_dataset!D:D,Final_project_dataset!D43)</f>
        <v>9</v>
      </c>
      <c r="G43" s="22" t="str">
        <f t="shared" si="2"/>
        <v>CE</v>
      </c>
      <c r="H43" s="22" t="str">
        <f t="shared" si="3"/>
        <v>CEs</v>
      </c>
      <c r="I43" s="22" t="str">
        <f t="shared" si="4"/>
        <v>CAR</v>
      </c>
      <c r="J43" s="22" t="str">
        <f t="shared" si="5"/>
        <v>CLS</v>
      </c>
      <c r="K43" s="22" t="str">
        <f t="shared" si="6"/>
        <v>CEs</v>
      </c>
      <c r="L43" s="22"/>
      <c r="M43" s="22"/>
      <c r="N43" s="22"/>
    </row>
    <row r="44" spans="1:14" ht="15" thickBot="1" x14ac:dyDescent="0.35">
      <c r="A44" s="22" t="str">
        <v>Sandra Phillips</v>
      </c>
      <c r="B44" s="47">
        <f>SUMIFS(Final_project_dataset!$N$2:$N$251, Final_project_dataset!$D$2:$D$251, A44)</f>
        <v>6349.83</v>
      </c>
      <c r="C44" s="22" t="str">
        <f t="shared" si="0"/>
        <v>-----</v>
      </c>
      <c r="D44" s="22"/>
      <c r="E44" s="22" t="str">
        <f t="shared" si="1"/>
        <v/>
      </c>
      <c r="F44" s="50">
        <f>COUNTIF(Final_project_dataset!D:D,Final_project_dataset!D44)</f>
        <v>5</v>
      </c>
      <c r="G44" s="22" t="str">
        <f t="shared" si="2"/>
        <v>SP</v>
      </c>
      <c r="H44" s="22" t="str">
        <f t="shared" si="3"/>
        <v>SPs</v>
      </c>
      <c r="I44" s="22" t="str">
        <f t="shared" si="4"/>
        <v>SAN</v>
      </c>
      <c r="J44" s="22" t="str">
        <f t="shared" si="5"/>
        <v>S S</v>
      </c>
      <c r="K44" s="22" t="str">
        <f t="shared" si="6"/>
        <v>SPs</v>
      </c>
      <c r="L44" s="22"/>
      <c r="M44" s="22"/>
      <c r="N44" s="22"/>
    </row>
    <row r="45" spans="1:14" ht="15" thickBot="1" x14ac:dyDescent="0.35">
      <c r="A45" s="22" t="str">
        <v>Ruth Brooks</v>
      </c>
      <c r="B45" s="47">
        <f>SUMIFS(Final_project_dataset!$N$2:$N$251, Final_project_dataset!$D$2:$D$251, A45)</f>
        <v>1749.92</v>
      </c>
      <c r="C45" s="22" t="str">
        <f t="shared" si="0"/>
        <v>-----</v>
      </c>
      <c r="D45" s="22"/>
      <c r="E45" s="22" t="str">
        <f t="shared" si="1"/>
        <v/>
      </c>
      <c r="F45" s="50">
        <f>COUNTIF(Final_project_dataset!D:D,Final_project_dataset!D45)</f>
        <v>5</v>
      </c>
      <c r="G45" s="22" t="str">
        <f t="shared" si="2"/>
        <v>RB</v>
      </c>
      <c r="H45" s="22" t="str">
        <f t="shared" si="3"/>
        <v>RBs</v>
      </c>
      <c r="I45" s="22" t="str">
        <f t="shared" si="4"/>
        <v>RUT</v>
      </c>
      <c r="J45" s="22" t="str">
        <f t="shared" si="5"/>
        <v>R S</v>
      </c>
      <c r="K45" s="22" t="str">
        <f t="shared" si="6"/>
        <v>RBs</v>
      </c>
      <c r="L45" s="22"/>
      <c r="M45" s="22"/>
      <c r="N45" s="22"/>
    </row>
    <row r="46" spans="1:14" ht="15" thickBot="1" x14ac:dyDescent="0.35">
      <c r="A46" s="22" t="str">
        <v>William White</v>
      </c>
      <c r="B46" s="47">
        <f>SUMIFS(Final_project_dataset!$N$2:$N$251, Final_project_dataset!$D$2:$D$251, A46)</f>
        <v>4749.91</v>
      </c>
      <c r="C46" s="22" t="str">
        <f t="shared" si="0"/>
        <v>-----</v>
      </c>
      <c r="D46" s="22"/>
      <c r="E46" s="22" t="str">
        <f t="shared" si="1"/>
        <v/>
      </c>
      <c r="F46" s="50">
        <f>COUNTIF(Final_project_dataset!D:D,Final_project_dataset!D46)</f>
        <v>5</v>
      </c>
      <c r="G46" s="22" t="str">
        <f t="shared" si="2"/>
        <v>WW</v>
      </c>
      <c r="H46" s="22" t="str">
        <f t="shared" si="3"/>
        <v>WWe</v>
      </c>
      <c r="I46" s="22" t="str">
        <f t="shared" si="4"/>
        <v>WIL</v>
      </c>
      <c r="J46" s="22" t="str">
        <f t="shared" si="5"/>
        <v>WAE</v>
      </c>
      <c r="K46" s="22" t="str">
        <f t="shared" si="6"/>
        <v>WWe</v>
      </c>
      <c r="L46" s="22"/>
      <c r="M46" s="22"/>
      <c r="N46" s="22"/>
    </row>
    <row r="47" spans="1:14" ht="15" thickBot="1" x14ac:dyDescent="0.35">
      <c r="A47" s="22" t="str">
        <v>Richard Lee</v>
      </c>
      <c r="B47" s="47">
        <f>SUMIFS(Final_project_dataset!$N$2:$N$251, Final_project_dataset!$D$2:$D$251, A47)</f>
        <v>739.93000000000006</v>
      </c>
      <c r="C47" s="22" t="str">
        <f t="shared" si="0"/>
        <v>-----</v>
      </c>
      <c r="D47" s="22"/>
      <c r="E47" s="22" t="str">
        <f t="shared" si="1"/>
        <v/>
      </c>
      <c r="F47" s="50">
        <f>COUNTIF(Final_project_dataset!D:D,Final_project_dataset!D47)</f>
        <v>9</v>
      </c>
      <c r="G47" s="22" t="str">
        <f t="shared" si="2"/>
        <v>RL</v>
      </c>
      <c r="H47" s="22" t="str">
        <f t="shared" si="3"/>
        <v>RLe</v>
      </c>
      <c r="I47" s="22" t="str">
        <f t="shared" si="4"/>
        <v>RIC</v>
      </c>
      <c r="J47" s="22" t="str">
        <f t="shared" si="5"/>
        <v>RAE</v>
      </c>
      <c r="K47" s="22" t="str">
        <f t="shared" si="6"/>
        <v>RLe</v>
      </c>
      <c r="L47" s="22"/>
      <c r="M47" s="22"/>
      <c r="N47" s="22"/>
    </row>
    <row r="48" spans="1:14" ht="15" thickBot="1" x14ac:dyDescent="0.35">
      <c r="A48" s="22" t="str">
        <v>Douglas Watson</v>
      </c>
      <c r="B48" s="47">
        <f>SUMIFS(Final_project_dataset!$N$2:$N$251, Final_project_dataset!$D$2:$D$251, A48)</f>
        <v>4829.8899999999994</v>
      </c>
      <c r="C48" s="22" t="str">
        <f t="shared" si="0"/>
        <v>-----</v>
      </c>
      <c r="D48" s="22"/>
      <c r="E48" s="22" t="str">
        <f t="shared" si="1"/>
        <v/>
      </c>
      <c r="F48" s="50">
        <f>COUNTIF(Final_project_dataset!D:D,Final_project_dataset!D48)</f>
        <v>1</v>
      </c>
      <c r="G48" s="22" t="str">
        <f t="shared" si="2"/>
        <v>DW</v>
      </c>
      <c r="H48" s="22" t="str">
        <f t="shared" si="3"/>
        <v>DWn</v>
      </c>
      <c r="I48" s="22" t="str">
        <f t="shared" si="4"/>
        <v>DOU</v>
      </c>
      <c r="J48" s="22" t="str">
        <f t="shared" si="5"/>
        <v>DSN</v>
      </c>
      <c r="K48" s="22" t="str">
        <f t="shared" si="6"/>
        <v>DWn</v>
      </c>
      <c r="L48" s="22"/>
      <c r="M48" s="22"/>
      <c r="N48" s="22"/>
    </row>
    <row r="49" spans="1:14" ht="15" thickBot="1" x14ac:dyDescent="0.35">
      <c r="A49" s="22" t="str">
        <v>James Johnson</v>
      </c>
      <c r="B49" s="47">
        <f>SUMIFS(Final_project_dataset!$N$2:$N$251, Final_project_dataset!$D$2:$D$251, A49)</f>
        <v>179.97</v>
      </c>
      <c r="C49" s="22" t="str">
        <f t="shared" si="0"/>
        <v>-----</v>
      </c>
      <c r="D49" s="22"/>
      <c r="E49" s="22" t="str">
        <f t="shared" si="1"/>
        <v/>
      </c>
      <c r="F49" s="50">
        <f>COUNTIF(Final_project_dataset!D:D,Final_project_dataset!D49)</f>
        <v>5</v>
      </c>
      <c r="G49" s="22" t="str">
        <f t="shared" si="2"/>
        <v>JJ</v>
      </c>
      <c r="H49" s="22" t="str">
        <f t="shared" si="3"/>
        <v>JJn</v>
      </c>
      <c r="I49" s="22" t="str">
        <f t="shared" si="4"/>
        <v>JAM</v>
      </c>
      <c r="J49" s="22" t="str">
        <f t="shared" si="5"/>
        <v>J N</v>
      </c>
      <c r="K49" s="22" t="str">
        <f t="shared" si="6"/>
        <v>JJn</v>
      </c>
      <c r="L49" s="22"/>
      <c r="M49" s="22"/>
      <c r="N49" s="22"/>
    </row>
    <row r="50" spans="1:14" ht="15" thickBot="1" x14ac:dyDescent="0.35">
      <c r="A50" s="22" t="str">
        <v>Arthur Edwards</v>
      </c>
      <c r="B50" s="47">
        <f>SUMIFS(Final_project_dataset!$N$2:$N$251, Final_project_dataset!$D$2:$D$251, A50)</f>
        <v>1559.94</v>
      </c>
      <c r="C50" s="22" t="str">
        <f t="shared" si="0"/>
        <v>-----</v>
      </c>
      <c r="D50" s="22"/>
      <c r="E50" s="22" t="str">
        <f t="shared" si="1"/>
        <v/>
      </c>
      <c r="F50" s="50">
        <f>COUNTIF(Final_project_dataset!D:D,Final_project_dataset!D50)</f>
        <v>8</v>
      </c>
      <c r="G50" s="22" t="str">
        <f t="shared" si="2"/>
        <v>AE</v>
      </c>
      <c r="H50" s="22" t="str">
        <f t="shared" si="3"/>
        <v>AEs</v>
      </c>
      <c r="I50" s="22" t="str">
        <f t="shared" si="4"/>
        <v>ART</v>
      </c>
      <c r="J50" s="22" t="str">
        <f t="shared" si="5"/>
        <v>A S</v>
      </c>
      <c r="K50" s="22" t="str">
        <f t="shared" si="6"/>
        <v>AEs</v>
      </c>
      <c r="L50" s="22"/>
      <c r="M50" s="22"/>
      <c r="N50" s="22"/>
    </row>
    <row r="51" spans="1:14" ht="15" thickBot="1" x14ac:dyDescent="0.35">
      <c r="A51" s="22" t="str">
        <v>John Smith</v>
      </c>
      <c r="B51" s="47">
        <f>SUMIFS(Final_project_dataset!$N$2:$N$251, Final_project_dataset!$D$2:$D$251, A51)</f>
        <v>599.96</v>
      </c>
      <c r="C51" s="22" t="str">
        <f t="shared" si="0"/>
        <v>-----</v>
      </c>
      <c r="D51" s="22"/>
      <c r="E51" s="22" t="str">
        <f t="shared" si="1"/>
        <v/>
      </c>
      <c r="F51" s="50">
        <f>COUNTIF(Final_project_dataset!D:D,Final_project_dataset!D51)</f>
        <v>8</v>
      </c>
      <c r="G51" s="22" t="str">
        <f t="shared" si="2"/>
        <v>JS</v>
      </c>
      <c r="H51" s="22" t="str">
        <f t="shared" si="3"/>
        <v>JSh</v>
      </c>
      <c r="I51" s="22" t="str">
        <f t="shared" si="4"/>
        <v>JOH</v>
      </c>
      <c r="J51" s="22" t="str">
        <f t="shared" si="5"/>
        <v>J H</v>
      </c>
      <c r="K51" s="22" t="str">
        <f t="shared" si="6"/>
        <v>JSh</v>
      </c>
      <c r="L51" s="22"/>
      <c r="M51" s="22"/>
      <c r="N51" s="22"/>
    </row>
    <row r="52" spans="1:14" ht="15" thickBot="1" x14ac:dyDescent="0.35">
      <c r="F52" s="50">
        <f>COUNTIF(Final_project_dataset!D:D,Final_project_dataset!D52)</f>
        <v>6</v>
      </c>
      <c r="K52" s="22" t="e">
        <f t="shared" si="6"/>
        <v>#VALUE!</v>
      </c>
    </row>
    <row r="53" spans="1:14" ht="15" thickBot="1" x14ac:dyDescent="0.35">
      <c r="F53" s="50">
        <f>COUNTIF(Final_project_dataset!D:D,Final_project_dataset!D53)</f>
        <v>5</v>
      </c>
      <c r="K53" s="22" t="e">
        <f t="shared" si="6"/>
        <v>#VALUE!</v>
      </c>
    </row>
    <row r="54" spans="1:14" ht="15" thickBot="1" x14ac:dyDescent="0.35">
      <c r="F54" s="50">
        <f>COUNTIF(Final_project_dataset!D:D,Final_project_dataset!D54)</f>
        <v>4</v>
      </c>
      <c r="K54" s="22" t="e">
        <f t="shared" si="6"/>
        <v>#VALUE!</v>
      </c>
    </row>
    <row r="55" spans="1:14" ht="15" thickBot="1" x14ac:dyDescent="0.35">
      <c r="F55" s="50">
        <f>COUNTIF(Final_project_dataset!D:D,Final_project_dataset!D55)</f>
        <v>4</v>
      </c>
      <c r="K55" s="22" t="e">
        <f t="shared" si="6"/>
        <v>#VALUE!</v>
      </c>
    </row>
    <row r="56" spans="1:14" ht="15" thickBot="1" x14ac:dyDescent="0.35">
      <c r="F56" s="50">
        <f>COUNTIF(Final_project_dataset!D:D,Final_project_dataset!D56)</f>
        <v>6</v>
      </c>
      <c r="K56" s="22" t="e">
        <f t="shared" si="6"/>
        <v>#VALUE!</v>
      </c>
    </row>
    <row r="57" spans="1:14" ht="15" thickBot="1" x14ac:dyDescent="0.35">
      <c r="F57" s="50">
        <f>COUNTIF(Final_project_dataset!D:D,Final_project_dataset!D57)</f>
        <v>5</v>
      </c>
      <c r="K57" s="22" t="e">
        <f t="shared" si="6"/>
        <v>#VALUE!</v>
      </c>
    </row>
    <row r="58" spans="1:14" ht="15" thickBot="1" x14ac:dyDescent="0.35">
      <c r="F58" s="50">
        <f>COUNTIF(Final_project_dataset!D:D,Final_project_dataset!D58)</f>
        <v>6</v>
      </c>
      <c r="K58" s="22" t="e">
        <f t="shared" si="6"/>
        <v>#VALUE!</v>
      </c>
    </row>
    <row r="59" spans="1:14" ht="15" thickBot="1" x14ac:dyDescent="0.35">
      <c r="F59" s="50">
        <f>COUNTIF(Final_project_dataset!D:D,Final_project_dataset!D59)</f>
        <v>8</v>
      </c>
      <c r="K59" s="22" t="e">
        <f t="shared" si="6"/>
        <v>#VALUE!</v>
      </c>
    </row>
    <row r="60" spans="1:14" ht="15" thickBot="1" x14ac:dyDescent="0.35">
      <c r="F60" s="50">
        <f>COUNTIF(Final_project_dataset!D:D,Final_project_dataset!D60)</f>
        <v>7</v>
      </c>
      <c r="K60" s="22" t="e">
        <f t="shared" si="6"/>
        <v>#VALUE!</v>
      </c>
    </row>
    <row r="61" spans="1:14" ht="15" thickBot="1" x14ac:dyDescent="0.35">
      <c r="F61" s="50">
        <f>COUNTIF(Final_project_dataset!D:D,Final_project_dataset!D61)</f>
        <v>5</v>
      </c>
      <c r="K61" s="22" t="e">
        <f t="shared" si="6"/>
        <v>#VALUE!</v>
      </c>
    </row>
    <row r="62" spans="1:14" ht="15" thickBot="1" x14ac:dyDescent="0.35">
      <c r="F62" s="50">
        <f>COUNTIF(Final_project_dataset!D:D,Final_project_dataset!D62)</f>
        <v>9</v>
      </c>
      <c r="K62" s="22" t="e">
        <f t="shared" si="6"/>
        <v>#VALUE!</v>
      </c>
    </row>
    <row r="63" spans="1:14" ht="15" thickBot="1" x14ac:dyDescent="0.35">
      <c r="F63" s="50">
        <f>COUNTIF(Final_project_dataset!D:D,Final_project_dataset!D63)</f>
        <v>4</v>
      </c>
      <c r="K63" s="22" t="e">
        <f t="shared" si="6"/>
        <v>#VALUE!</v>
      </c>
    </row>
    <row r="64" spans="1:14" ht="15" thickBot="1" x14ac:dyDescent="0.35">
      <c r="F64" s="50">
        <f>COUNTIF(Final_project_dataset!D:D,Final_project_dataset!D64)</f>
        <v>6</v>
      </c>
      <c r="K64" s="22" t="e">
        <f t="shared" si="6"/>
        <v>#VALUE!</v>
      </c>
    </row>
    <row r="65" spans="6:11" ht="15" thickBot="1" x14ac:dyDescent="0.35">
      <c r="F65" s="50">
        <f>COUNTIF(Final_project_dataset!D:D,Final_project_dataset!D65)</f>
        <v>4</v>
      </c>
      <c r="K65" s="22" t="e">
        <f t="shared" si="6"/>
        <v>#VALUE!</v>
      </c>
    </row>
    <row r="66" spans="6:11" ht="15" thickBot="1" x14ac:dyDescent="0.35">
      <c r="F66" s="50">
        <f>COUNTIF(Final_project_dataset!D:D,Final_project_dataset!D66)</f>
        <v>9</v>
      </c>
      <c r="K66" s="22" t="e">
        <f t="shared" si="6"/>
        <v>#VALUE!</v>
      </c>
    </row>
    <row r="67" spans="6:11" ht="15" thickBot="1" x14ac:dyDescent="0.35">
      <c r="F67" s="50">
        <f>COUNTIF(Final_project_dataset!D:D,Final_project_dataset!D67)</f>
        <v>5</v>
      </c>
      <c r="K67" s="22" t="e">
        <f t="shared" ref="K67:K130" si="7">_xlfn.TEXTJOIN("", TRUE, LEFT(A67,1), MID(A67, FIND(" ",A67)+1,1), RIGHT(A67,1))</f>
        <v>#VALUE!</v>
      </c>
    </row>
    <row r="68" spans="6:11" ht="15" thickBot="1" x14ac:dyDescent="0.35">
      <c r="F68" s="50">
        <f>COUNTIF(Final_project_dataset!D:D,Final_project_dataset!D68)</f>
        <v>4</v>
      </c>
      <c r="K68" s="22" t="e">
        <f t="shared" si="7"/>
        <v>#VALUE!</v>
      </c>
    </row>
    <row r="69" spans="6:11" ht="15" thickBot="1" x14ac:dyDescent="0.35">
      <c r="F69" s="50">
        <f>COUNTIF(Final_project_dataset!D:D,Final_project_dataset!D69)</f>
        <v>5</v>
      </c>
      <c r="K69" s="22" t="e">
        <f t="shared" si="7"/>
        <v>#VALUE!</v>
      </c>
    </row>
    <row r="70" spans="6:11" ht="15" thickBot="1" x14ac:dyDescent="0.35">
      <c r="F70" s="50">
        <f>COUNTIF(Final_project_dataset!D:D,Final_project_dataset!D70)</f>
        <v>5</v>
      </c>
      <c r="K70" s="22" t="e">
        <f t="shared" si="7"/>
        <v>#VALUE!</v>
      </c>
    </row>
    <row r="71" spans="6:11" ht="15" thickBot="1" x14ac:dyDescent="0.35">
      <c r="F71" s="50">
        <f>COUNTIF(Final_project_dataset!D:D,Final_project_dataset!D71)</f>
        <v>5</v>
      </c>
      <c r="K71" s="22" t="e">
        <f t="shared" si="7"/>
        <v>#VALUE!</v>
      </c>
    </row>
    <row r="72" spans="6:11" ht="15" thickBot="1" x14ac:dyDescent="0.35">
      <c r="F72" s="50">
        <f>COUNTIF(Final_project_dataset!D:D,Final_project_dataset!D72)</f>
        <v>4</v>
      </c>
      <c r="K72" s="22" t="e">
        <f t="shared" si="7"/>
        <v>#VALUE!</v>
      </c>
    </row>
    <row r="73" spans="6:11" ht="15" thickBot="1" x14ac:dyDescent="0.35">
      <c r="F73" s="50">
        <f>COUNTIF(Final_project_dataset!D:D,Final_project_dataset!D73)</f>
        <v>5</v>
      </c>
      <c r="K73" s="22" t="e">
        <f t="shared" si="7"/>
        <v>#VALUE!</v>
      </c>
    </row>
    <row r="74" spans="6:11" ht="15" thickBot="1" x14ac:dyDescent="0.35">
      <c r="F74" s="50">
        <f>COUNTIF(Final_project_dataset!D:D,Final_project_dataset!D74)</f>
        <v>8</v>
      </c>
      <c r="K74" s="22" t="e">
        <f t="shared" si="7"/>
        <v>#VALUE!</v>
      </c>
    </row>
    <row r="75" spans="6:11" ht="15" thickBot="1" x14ac:dyDescent="0.35">
      <c r="F75" s="50">
        <f>COUNTIF(Final_project_dataset!D:D,Final_project_dataset!D75)</f>
        <v>6</v>
      </c>
      <c r="K75" s="22" t="e">
        <f t="shared" si="7"/>
        <v>#VALUE!</v>
      </c>
    </row>
    <row r="76" spans="6:11" ht="15" thickBot="1" x14ac:dyDescent="0.35">
      <c r="F76" s="50">
        <f>COUNTIF(Final_project_dataset!D:D,Final_project_dataset!D76)</f>
        <v>5</v>
      </c>
      <c r="K76" s="22" t="e">
        <f t="shared" si="7"/>
        <v>#VALUE!</v>
      </c>
    </row>
    <row r="77" spans="6:11" ht="15" thickBot="1" x14ac:dyDescent="0.35">
      <c r="F77" s="50">
        <f>COUNTIF(Final_project_dataset!D:D,Final_project_dataset!D77)</f>
        <v>6</v>
      </c>
      <c r="K77" s="22" t="e">
        <f t="shared" si="7"/>
        <v>#VALUE!</v>
      </c>
    </row>
    <row r="78" spans="6:11" ht="15" thickBot="1" x14ac:dyDescent="0.35">
      <c r="F78" s="50">
        <f>COUNTIF(Final_project_dataset!D:D,Final_project_dataset!D78)</f>
        <v>4</v>
      </c>
      <c r="K78" s="22" t="e">
        <f t="shared" si="7"/>
        <v>#VALUE!</v>
      </c>
    </row>
    <row r="79" spans="6:11" ht="15" thickBot="1" x14ac:dyDescent="0.35">
      <c r="F79" s="50">
        <f>COUNTIF(Final_project_dataset!D:D,Final_project_dataset!D79)</f>
        <v>5</v>
      </c>
      <c r="K79" s="22" t="e">
        <f t="shared" si="7"/>
        <v>#VALUE!</v>
      </c>
    </row>
    <row r="80" spans="6:11" ht="15" thickBot="1" x14ac:dyDescent="0.35">
      <c r="F80" s="50">
        <f>COUNTIF(Final_project_dataset!D:D,Final_project_dataset!D80)</f>
        <v>7</v>
      </c>
      <c r="K80" s="22" t="e">
        <f t="shared" si="7"/>
        <v>#VALUE!</v>
      </c>
    </row>
    <row r="81" spans="6:11" ht="15" thickBot="1" x14ac:dyDescent="0.35">
      <c r="F81" s="50">
        <f>COUNTIF(Final_project_dataset!D:D,Final_project_dataset!D81)</f>
        <v>12</v>
      </c>
      <c r="K81" s="22" t="e">
        <f t="shared" si="7"/>
        <v>#VALUE!</v>
      </c>
    </row>
    <row r="82" spans="6:11" ht="15" thickBot="1" x14ac:dyDescent="0.35">
      <c r="F82" s="50">
        <f>COUNTIF(Final_project_dataset!D:D,Final_project_dataset!D82)</f>
        <v>7</v>
      </c>
      <c r="K82" s="22" t="e">
        <f t="shared" si="7"/>
        <v>#VALUE!</v>
      </c>
    </row>
    <row r="83" spans="6:11" ht="15" thickBot="1" x14ac:dyDescent="0.35">
      <c r="F83" s="50">
        <f>COUNTIF(Final_project_dataset!D:D,Final_project_dataset!D83)</f>
        <v>12</v>
      </c>
      <c r="K83" s="22" t="e">
        <f t="shared" si="7"/>
        <v>#VALUE!</v>
      </c>
    </row>
    <row r="84" spans="6:11" ht="15" thickBot="1" x14ac:dyDescent="0.35">
      <c r="F84" s="50">
        <f>COUNTIF(Final_project_dataset!D:D,Final_project_dataset!D84)</f>
        <v>7</v>
      </c>
      <c r="K84" s="22" t="e">
        <f t="shared" si="7"/>
        <v>#VALUE!</v>
      </c>
    </row>
    <row r="85" spans="6:11" ht="15" thickBot="1" x14ac:dyDescent="0.35">
      <c r="F85" s="50">
        <f>COUNTIF(Final_project_dataset!D:D,Final_project_dataset!D85)</f>
        <v>4</v>
      </c>
      <c r="K85" s="22" t="e">
        <f t="shared" si="7"/>
        <v>#VALUE!</v>
      </c>
    </row>
    <row r="86" spans="6:11" ht="15" thickBot="1" x14ac:dyDescent="0.35">
      <c r="F86" s="50">
        <f>COUNTIF(Final_project_dataset!D:D,Final_project_dataset!D86)</f>
        <v>5</v>
      </c>
      <c r="K86" s="22" t="e">
        <f t="shared" si="7"/>
        <v>#VALUE!</v>
      </c>
    </row>
    <row r="87" spans="6:11" ht="15" thickBot="1" x14ac:dyDescent="0.35">
      <c r="F87" s="50">
        <f>COUNTIF(Final_project_dataset!D:D,Final_project_dataset!D87)</f>
        <v>4</v>
      </c>
      <c r="K87" s="22" t="e">
        <f t="shared" si="7"/>
        <v>#VALUE!</v>
      </c>
    </row>
    <row r="88" spans="6:11" ht="15" thickBot="1" x14ac:dyDescent="0.35">
      <c r="F88" s="50">
        <f>COUNTIF(Final_project_dataset!D:D,Final_project_dataset!D88)</f>
        <v>12</v>
      </c>
      <c r="K88" s="22" t="e">
        <f t="shared" si="7"/>
        <v>#VALUE!</v>
      </c>
    </row>
    <row r="89" spans="6:11" ht="15" thickBot="1" x14ac:dyDescent="0.35">
      <c r="F89" s="50">
        <f>COUNTIF(Final_project_dataset!D:D,Final_project_dataset!D89)</f>
        <v>6</v>
      </c>
      <c r="K89" s="22" t="e">
        <f t="shared" si="7"/>
        <v>#VALUE!</v>
      </c>
    </row>
    <row r="90" spans="6:11" ht="15" thickBot="1" x14ac:dyDescent="0.35">
      <c r="F90" s="50">
        <f>COUNTIF(Final_project_dataset!D:D,Final_project_dataset!D90)</f>
        <v>4</v>
      </c>
      <c r="K90" s="22" t="e">
        <f t="shared" si="7"/>
        <v>#VALUE!</v>
      </c>
    </row>
    <row r="91" spans="6:11" ht="15" thickBot="1" x14ac:dyDescent="0.35">
      <c r="F91" s="50">
        <f>COUNTIF(Final_project_dataset!D:D,Final_project_dataset!D91)</f>
        <v>8</v>
      </c>
      <c r="K91" s="22" t="e">
        <f t="shared" si="7"/>
        <v>#VALUE!</v>
      </c>
    </row>
    <row r="92" spans="6:11" ht="15" thickBot="1" x14ac:dyDescent="0.35">
      <c r="F92" s="50">
        <f>COUNTIF(Final_project_dataset!D:D,Final_project_dataset!D92)</f>
        <v>6</v>
      </c>
      <c r="K92" s="22" t="e">
        <f t="shared" si="7"/>
        <v>#VALUE!</v>
      </c>
    </row>
    <row r="93" spans="6:11" ht="15" thickBot="1" x14ac:dyDescent="0.35">
      <c r="F93" s="50">
        <f>COUNTIF(Final_project_dataset!D:D,Final_project_dataset!D93)</f>
        <v>5</v>
      </c>
      <c r="K93" s="22" t="e">
        <f t="shared" si="7"/>
        <v>#VALUE!</v>
      </c>
    </row>
    <row r="94" spans="6:11" ht="15" thickBot="1" x14ac:dyDescent="0.35">
      <c r="F94" s="50">
        <f>COUNTIF(Final_project_dataset!D:D,Final_project_dataset!D94)</f>
        <v>12</v>
      </c>
      <c r="K94" s="22" t="e">
        <f t="shared" si="7"/>
        <v>#VALUE!</v>
      </c>
    </row>
    <row r="95" spans="6:11" ht="15" thickBot="1" x14ac:dyDescent="0.35">
      <c r="F95" s="50">
        <f>COUNTIF(Final_project_dataset!D:D,Final_project_dataset!D95)</f>
        <v>4</v>
      </c>
      <c r="K95" s="22" t="e">
        <f t="shared" si="7"/>
        <v>#VALUE!</v>
      </c>
    </row>
    <row r="96" spans="6:11" ht="15" thickBot="1" x14ac:dyDescent="0.35">
      <c r="F96" s="50">
        <f>COUNTIF(Final_project_dataset!D:D,Final_project_dataset!D96)</f>
        <v>6</v>
      </c>
      <c r="K96" s="22" t="e">
        <f t="shared" si="7"/>
        <v>#VALUE!</v>
      </c>
    </row>
    <row r="97" spans="6:11" ht="15" thickBot="1" x14ac:dyDescent="0.35">
      <c r="F97" s="50">
        <f>COUNTIF(Final_project_dataset!D:D,Final_project_dataset!D97)</f>
        <v>5</v>
      </c>
      <c r="K97" s="22" t="e">
        <f t="shared" si="7"/>
        <v>#VALUE!</v>
      </c>
    </row>
    <row r="98" spans="6:11" ht="15" thickBot="1" x14ac:dyDescent="0.35">
      <c r="F98" s="50">
        <f>COUNTIF(Final_project_dataset!D:D,Final_project_dataset!D98)</f>
        <v>8</v>
      </c>
      <c r="K98" s="22" t="e">
        <f t="shared" si="7"/>
        <v>#VALUE!</v>
      </c>
    </row>
    <row r="99" spans="6:11" ht="15" thickBot="1" x14ac:dyDescent="0.35">
      <c r="F99" s="50">
        <f>COUNTIF(Final_project_dataset!D:D,Final_project_dataset!D99)</f>
        <v>4</v>
      </c>
      <c r="K99" s="22" t="e">
        <f t="shared" si="7"/>
        <v>#VALUE!</v>
      </c>
    </row>
    <row r="100" spans="6:11" ht="15" thickBot="1" x14ac:dyDescent="0.35">
      <c r="F100" s="50">
        <f>COUNTIF(Final_project_dataset!D:D,Final_project_dataset!D100)</f>
        <v>4</v>
      </c>
      <c r="K100" s="22" t="e">
        <f t="shared" si="7"/>
        <v>#VALUE!</v>
      </c>
    </row>
    <row r="101" spans="6:11" ht="15" thickBot="1" x14ac:dyDescent="0.35">
      <c r="F101" s="50">
        <f>COUNTIF(Final_project_dataset!D:D,Final_project_dataset!D101)</f>
        <v>3</v>
      </c>
      <c r="K101" s="22" t="e">
        <f t="shared" si="7"/>
        <v>#VALUE!</v>
      </c>
    </row>
    <row r="102" spans="6:11" ht="15" thickBot="1" x14ac:dyDescent="0.35">
      <c r="F102" s="50">
        <f>COUNTIF(Final_project_dataset!D:D,Final_project_dataset!D102)</f>
        <v>5</v>
      </c>
      <c r="K102" s="22" t="e">
        <f t="shared" si="7"/>
        <v>#VALUE!</v>
      </c>
    </row>
    <row r="103" spans="6:11" ht="15" thickBot="1" x14ac:dyDescent="0.35">
      <c r="F103" s="50">
        <f>COUNTIF(Final_project_dataset!D:D,Final_project_dataset!D103)</f>
        <v>3</v>
      </c>
      <c r="K103" s="22" t="e">
        <f t="shared" si="7"/>
        <v>#VALUE!</v>
      </c>
    </row>
    <row r="104" spans="6:11" ht="15" thickBot="1" x14ac:dyDescent="0.35">
      <c r="F104" s="50">
        <f>COUNTIF(Final_project_dataset!D:D,Final_project_dataset!D104)</f>
        <v>8</v>
      </c>
      <c r="K104" s="22" t="e">
        <f t="shared" si="7"/>
        <v>#VALUE!</v>
      </c>
    </row>
    <row r="105" spans="6:11" ht="15" thickBot="1" x14ac:dyDescent="0.35">
      <c r="F105" s="50">
        <f>COUNTIF(Final_project_dataset!D:D,Final_project_dataset!D105)</f>
        <v>8</v>
      </c>
      <c r="K105" s="22" t="e">
        <f t="shared" si="7"/>
        <v>#VALUE!</v>
      </c>
    </row>
    <row r="106" spans="6:11" ht="15" thickBot="1" x14ac:dyDescent="0.35">
      <c r="F106" s="50">
        <f>COUNTIF(Final_project_dataset!D:D,Final_project_dataset!D106)</f>
        <v>6</v>
      </c>
      <c r="K106" s="22" t="e">
        <f t="shared" si="7"/>
        <v>#VALUE!</v>
      </c>
    </row>
    <row r="107" spans="6:11" ht="15" thickBot="1" x14ac:dyDescent="0.35">
      <c r="F107" s="50">
        <f>COUNTIF(Final_project_dataset!D:D,Final_project_dataset!D107)</f>
        <v>5</v>
      </c>
      <c r="K107" s="22" t="e">
        <f t="shared" si="7"/>
        <v>#VALUE!</v>
      </c>
    </row>
    <row r="108" spans="6:11" ht="15" thickBot="1" x14ac:dyDescent="0.35">
      <c r="F108" s="50">
        <f>COUNTIF(Final_project_dataset!D:D,Final_project_dataset!D108)</f>
        <v>4</v>
      </c>
      <c r="K108" s="22" t="e">
        <f t="shared" si="7"/>
        <v>#VALUE!</v>
      </c>
    </row>
    <row r="109" spans="6:11" ht="15" thickBot="1" x14ac:dyDescent="0.35">
      <c r="F109" s="50">
        <f>COUNTIF(Final_project_dataset!D:D,Final_project_dataset!D109)</f>
        <v>9</v>
      </c>
      <c r="K109" s="22" t="e">
        <f t="shared" si="7"/>
        <v>#VALUE!</v>
      </c>
    </row>
    <row r="110" spans="6:11" ht="15" thickBot="1" x14ac:dyDescent="0.35">
      <c r="F110" s="50">
        <f>COUNTIF(Final_project_dataset!D:D,Final_project_dataset!D110)</f>
        <v>6</v>
      </c>
      <c r="K110" s="22" t="e">
        <f t="shared" si="7"/>
        <v>#VALUE!</v>
      </c>
    </row>
    <row r="111" spans="6:11" ht="15" thickBot="1" x14ac:dyDescent="0.35">
      <c r="F111" s="50">
        <f>COUNTIF(Final_project_dataset!D:D,Final_project_dataset!D111)</f>
        <v>6</v>
      </c>
      <c r="K111" s="22" t="e">
        <f t="shared" si="7"/>
        <v>#VALUE!</v>
      </c>
    </row>
    <row r="112" spans="6:11" ht="15" thickBot="1" x14ac:dyDescent="0.35">
      <c r="F112" s="50">
        <f>COUNTIF(Final_project_dataset!D:D,Final_project_dataset!D112)</f>
        <v>3</v>
      </c>
      <c r="K112" s="22" t="e">
        <f t="shared" si="7"/>
        <v>#VALUE!</v>
      </c>
    </row>
    <row r="113" spans="6:11" ht="15" thickBot="1" x14ac:dyDescent="0.35">
      <c r="F113" s="50">
        <f>COUNTIF(Final_project_dataset!D:D,Final_project_dataset!D113)</f>
        <v>8</v>
      </c>
      <c r="K113" s="22" t="e">
        <f t="shared" si="7"/>
        <v>#VALUE!</v>
      </c>
    </row>
    <row r="114" spans="6:11" ht="15" thickBot="1" x14ac:dyDescent="0.35">
      <c r="F114" s="50">
        <f>COUNTIF(Final_project_dataset!D:D,Final_project_dataset!D114)</f>
        <v>5</v>
      </c>
      <c r="K114" s="22" t="e">
        <f t="shared" si="7"/>
        <v>#VALUE!</v>
      </c>
    </row>
    <row r="115" spans="6:11" ht="15" thickBot="1" x14ac:dyDescent="0.35">
      <c r="F115" s="50">
        <f>COUNTIF(Final_project_dataset!D:D,Final_project_dataset!D115)</f>
        <v>7</v>
      </c>
      <c r="K115" s="22" t="e">
        <f t="shared" si="7"/>
        <v>#VALUE!</v>
      </c>
    </row>
    <row r="116" spans="6:11" ht="15" thickBot="1" x14ac:dyDescent="0.35">
      <c r="F116" s="50">
        <f>COUNTIF(Final_project_dataset!D:D,Final_project_dataset!D116)</f>
        <v>3</v>
      </c>
      <c r="K116" s="22" t="e">
        <f t="shared" si="7"/>
        <v>#VALUE!</v>
      </c>
    </row>
    <row r="117" spans="6:11" ht="15" thickBot="1" x14ac:dyDescent="0.35">
      <c r="F117" s="50">
        <f>COUNTIF(Final_project_dataset!D:D,Final_project_dataset!D117)</f>
        <v>5</v>
      </c>
      <c r="K117" s="22" t="e">
        <f t="shared" si="7"/>
        <v>#VALUE!</v>
      </c>
    </row>
    <row r="118" spans="6:11" ht="15" thickBot="1" x14ac:dyDescent="0.35">
      <c r="F118" s="50">
        <f>COUNTIF(Final_project_dataset!D:D,Final_project_dataset!D118)</f>
        <v>5</v>
      </c>
      <c r="K118" s="22" t="e">
        <f t="shared" si="7"/>
        <v>#VALUE!</v>
      </c>
    </row>
    <row r="119" spans="6:11" ht="15" thickBot="1" x14ac:dyDescent="0.35">
      <c r="F119" s="50">
        <f>COUNTIF(Final_project_dataset!D:D,Final_project_dataset!D119)</f>
        <v>4</v>
      </c>
      <c r="K119" s="22" t="e">
        <f t="shared" si="7"/>
        <v>#VALUE!</v>
      </c>
    </row>
    <row r="120" spans="6:11" ht="15" thickBot="1" x14ac:dyDescent="0.35">
      <c r="F120" s="50">
        <f>COUNTIF(Final_project_dataset!D:D,Final_project_dataset!D120)</f>
        <v>8</v>
      </c>
      <c r="K120" s="22" t="e">
        <f t="shared" si="7"/>
        <v>#VALUE!</v>
      </c>
    </row>
    <row r="121" spans="6:11" ht="15" thickBot="1" x14ac:dyDescent="0.35">
      <c r="F121" s="50">
        <f>COUNTIF(Final_project_dataset!D:D,Final_project_dataset!D121)</f>
        <v>3</v>
      </c>
      <c r="K121" s="22" t="e">
        <f t="shared" si="7"/>
        <v>#VALUE!</v>
      </c>
    </row>
    <row r="122" spans="6:11" ht="15" thickBot="1" x14ac:dyDescent="0.35">
      <c r="F122" s="50">
        <f>COUNTIF(Final_project_dataset!D:D,Final_project_dataset!D122)</f>
        <v>9</v>
      </c>
      <c r="K122" s="22" t="e">
        <f t="shared" si="7"/>
        <v>#VALUE!</v>
      </c>
    </row>
    <row r="123" spans="6:11" ht="15" thickBot="1" x14ac:dyDescent="0.35">
      <c r="F123" s="50">
        <f>COUNTIF(Final_project_dataset!D:D,Final_project_dataset!D123)</f>
        <v>4</v>
      </c>
      <c r="K123" s="22" t="e">
        <f t="shared" si="7"/>
        <v>#VALUE!</v>
      </c>
    </row>
    <row r="124" spans="6:11" ht="15" thickBot="1" x14ac:dyDescent="0.35">
      <c r="F124" s="50">
        <f>COUNTIF(Final_project_dataset!D:D,Final_project_dataset!D124)</f>
        <v>5</v>
      </c>
      <c r="K124" s="22" t="e">
        <f t="shared" si="7"/>
        <v>#VALUE!</v>
      </c>
    </row>
    <row r="125" spans="6:11" ht="15" thickBot="1" x14ac:dyDescent="0.35">
      <c r="F125" s="50">
        <f>COUNTIF(Final_project_dataset!D:D,Final_project_dataset!D125)</f>
        <v>4</v>
      </c>
      <c r="K125" s="22" t="e">
        <f t="shared" si="7"/>
        <v>#VALUE!</v>
      </c>
    </row>
    <row r="126" spans="6:11" ht="15" thickBot="1" x14ac:dyDescent="0.35">
      <c r="F126" s="50">
        <f>COUNTIF(Final_project_dataset!D:D,Final_project_dataset!D126)</f>
        <v>3</v>
      </c>
      <c r="K126" s="22" t="e">
        <f t="shared" si="7"/>
        <v>#VALUE!</v>
      </c>
    </row>
    <row r="127" spans="6:11" ht="15" thickBot="1" x14ac:dyDescent="0.35">
      <c r="F127" s="50">
        <f>COUNTIF(Final_project_dataset!D:D,Final_project_dataset!D127)</f>
        <v>7</v>
      </c>
      <c r="K127" s="22" t="e">
        <f t="shared" si="7"/>
        <v>#VALUE!</v>
      </c>
    </row>
    <row r="128" spans="6:11" ht="15" thickBot="1" x14ac:dyDescent="0.35">
      <c r="F128" s="50">
        <f>COUNTIF(Final_project_dataset!D:D,Final_project_dataset!D128)</f>
        <v>3</v>
      </c>
      <c r="K128" s="22" t="e">
        <f t="shared" si="7"/>
        <v>#VALUE!</v>
      </c>
    </row>
    <row r="129" spans="6:11" ht="15" thickBot="1" x14ac:dyDescent="0.35">
      <c r="F129" s="50">
        <f>COUNTIF(Final_project_dataset!D:D,Final_project_dataset!D129)</f>
        <v>5</v>
      </c>
      <c r="K129" s="22" t="e">
        <f t="shared" si="7"/>
        <v>#VALUE!</v>
      </c>
    </row>
    <row r="130" spans="6:11" ht="15" thickBot="1" x14ac:dyDescent="0.35">
      <c r="F130" s="50">
        <f>COUNTIF(Final_project_dataset!D:D,Final_project_dataset!D130)</f>
        <v>4</v>
      </c>
      <c r="K130" s="22" t="e">
        <f t="shared" si="7"/>
        <v>#VALUE!</v>
      </c>
    </row>
    <row r="131" spans="6:11" ht="15" thickBot="1" x14ac:dyDescent="0.35">
      <c r="F131" s="50">
        <f>COUNTIF(Final_project_dataset!D:D,Final_project_dataset!D131)</f>
        <v>6</v>
      </c>
      <c r="K131" s="22" t="e">
        <f t="shared" ref="K131:K194" si="8">_xlfn.TEXTJOIN("", TRUE, LEFT(A131,1), MID(A131, FIND(" ",A131)+1,1), RIGHT(A131,1))</f>
        <v>#VALUE!</v>
      </c>
    </row>
    <row r="132" spans="6:11" ht="15" thickBot="1" x14ac:dyDescent="0.35">
      <c r="F132" s="50">
        <f>COUNTIF(Final_project_dataset!D:D,Final_project_dataset!D132)</f>
        <v>8</v>
      </c>
      <c r="K132" s="22" t="e">
        <f t="shared" si="8"/>
        <v>#VALUE!</v>
      </c>
    </row>
    <row r="133" spans="6:11" ht="15" thickBot="1" x14ac:dyDescent="0.35">
      <c r="F133" s="50">
        <f>COUNTIF(Final_project_dataset!D:D,Final_project_dataset!D133)</f>
        <v>8</v>
      </c>
      <c r="K133" s="22" t="e">
        <f t="shared" si="8"/>
        <v>#VALUE!</v>
      </c>
    </row>
    <row r="134" spans="6:11" ht="15" thickBot="1" x14ac:dyDescent="0.35">
      <c r="F134" s="50">
        <f>COUNTIF(Final_project_dataset!D:D,Final_project_dataset!D134)</f>
        <v>6</v>
      </c>
      <c r="K134" s="22" t="e">
        <f t="shared" si="8"/>
        <v>#VALUE!</v>
      </c>
    </row>
    <row r="135" spans="6:11" ht="15" thickBot="1" x14ac:dyDescent="0.35">
      <c r="F135" s="50">
        <f>COUNTIF(Final_project_dataset!D:D,Final_project_dataset!D135)</f>
        <v>5</v>
      </c>
      <c r="K135" s="22" t="e">
        <f t="shared" si="8"/>
        <v>#VALUE!</v>
      </c>
    </row>
    <row r="136" spans="6:11" ht="15" thickBot="1" x14ac:dyDescent="0.35">
      <c r="F136" s="50">
        <f>COUNTIF(Final_project_dataset!D:D,Final_project_dataset!D136)</f>
        <v>5</v>
      </c>
      <c r="K136" s="22" t="e">
        <f t="shared" si="8"/>
        <v>#VALUE!</v>
      </c>
    </row>
    <row r="137" spans="6:11" ht="15" thickBot="1" x14ac:dyDescent="0.35">
      <c r="F137" s="50">
        <f>COUNTIF(Final_project_dataset!D:D,Final_project_dataset!D137)</f>
        <v>4</v>
      </c>
      <c r="K137" s="22" t="e">
        <f t="shared" si="8"/>
        <v>#VALUE!</v>
      </c>
    </row>
    <row r="138" spans="6:11" ht="15" thickBot="1" x14ac:dyDescent="0.35">
      <c r="F138" s="50">
        <f>COUNTIF(Final_project_dataset!D:D,Final_project_dataset!D138)</f>
        <v>8</v>
      </c>
      <c r="K138" s="22" t="e">
        <f t="shared" si="8"/>
        <v>#VALUE!</v>
      </c>
    </row>
    <row r="139" spans="6:11" ht="15" thickBot="1" x14ac:dyDescent="0.35">
      <c r="F139" s="50">
        <f>COUNTIF(Final_project_dataset!D:D,Final_project_dataset!D139)</f>
        <v>8</v>
      </c>
      <c r="K139" s="22" t="e">
        <f t="shared" si="8"/>
        <v>#VALUE!</v>
      </c>
    </row>
    <row r="140" spans="6:11" ht="15" thickBot="1" x14ac:dyDescent="0.35">
      <c r="F140" s="50">
        <f>COUNTIF(Final_project_dataset!D:D,Final_project_dataset!D140)</f>
        <v>8</v>
      </c>
      <c r="K140" s="22" t="e">
        <f t="shared" si="8"/>
        <v>#VALUE!</v>
      </c>
    </row>
    <row r="141" spans="6:11" ht="15" thickBot="1" x14ac:dyDescent="0.35">
      <c r="F141" s="50">
        <f>COUNTIF(Final_project_dataset!D:D,Final_project_dataset!D141)</f>
        <v>4</v>
      </c>
      <c r="K141" s="22" t="e">
        <f t="shared" si="8"/>
        <v>#VALUE!</v>
      </c>
    </row>
    <row r="142" spans="6:11" ht="15" thickBot="1" x14ac:dyDescent="0.35">
      <c r="F142" s="50">
        <f>COUNTIF(Final_project_dataset!D:D,Final_project_dataset!D142)</f>
        <v>4</v>
      </c>
      <c r="K142" s="22" t="e">
        <f t="shared" si="8"/>
        <v>#VALUE!</v>
      </c>
    </row>
    <row r="143" spans="6:11" ht="15" thickBot="1" x14ac:dyDescent="0.35">
      <c r="F143" s="50">
        <f>COUNTIF(Final_project_dataset!D:D,Final_project_dataset!D143)</f>
        <v>5</v>
      </c>
      <c r="K143" s="22" t="e">
        <f t="shared" si="8"/>
        <v>#VALUE!</v>
      </c>
    </row>
    <row r="144" spans="6:11" ht="15" thickBot="1" x14ac:dyDescent="0.35">
      <c r="F144" s="50">
        <f>COUNTIF(Final_project_dataset!D:D,Final_project_dataset!D144)</f>
        <v>8</v>
      </c>
      <c r="K144" s="22" t="e">
        <f t="shared" si="8"/>
        <v>#VALUE!</v>
      </c>
    </row>
    <row r="145" spans="6:11" ht="15" thickBot="1" x14ac:dyDescent="0.35">
      <c r="F145" s="50">
        <f>COUNTIF(Final_project_dataset!D:D,Final_project_dataset!D145)</f>
        <v>8</v>
      </c>
      <c r="K145" s="22" t="e">
        <f t="shared" si="8"/>
        <v>#VALUE!</v>
      </c>
    </row>
    <row r="146" spans="6:11" ht="15" thickBot="1" x14ac:dyDescent="0.35">
      <c r="F146" s="50">
        <f>COUNTIF(Final_project_dataset!D:D,Final_project_dataset!D146)</f>
        <v>5</v>
      </c>
      <c r="K146" s="22" t="e">
        <f t="shared" si="8"/>
        <v>#VALUE!</v>
      </c>
    </row>
    <row r="147" spans="6:11" ht="15" thickBot="1" x14ac:dyDescent="0.35">
      <c r="F147" s="50">
        <f>COUNTIF(Final_project_dataset!D:D,Final_project_dataset!D147)</f>
        <v>3</v>
      </c>
      <c r="K147" s="22" t="e">
        <f t="shared" si="8"/>
        <v>#VALUE!</v>
      </c>
    </row>
    <row r="148" spans="6:11" ht="15" thickBot="1" x14ac:dyDescent="0.35">
      <c r="F148" s="50">
        <f>COUNTIF(Final_project_dataset!D:D,Final_project_dataset!D148)</f>
        <v>5</v>
      </c>
      <c r="K148" s="22" t="e">
        <f t="shared" si="8"/>
        <v>#VALUE!</v>
      </c>
    </row>
    <row r="149" spans="6:11" ht="15" thickBot="1" x14ac:dyDescent="0.35">
      <c r="F149" s="50">
        <f>COUNTIF(Final_project_dataset!D:D,Final_project_dataset!D149)</f>
        <v>12</v>
      </c>
      <c r="K149" s="22" t="e">
        <f t="shared" si="8"/>
        <v>#VALUE!</v>
      </c>
    </row>
    <row r="150" spans="6:11" ht="15" thickBot="1" x14ac:dyDescent="0.35">
      <c r="F150" s="50">
        <f>COUNTIF(Final_project_dataset!D:D,Final_project_dataset!D150)</f>
        <v>6</v>
      </c>
      <c r="K150" s="22" t="e">
        <f t="shared" si="8"/>
        <v>#VALUE!</v>
      </c>
    </row>
    <row r="151" spans="6:11" ht="15" thickBot="1" x14ac:dyDescent="0.35">
      <c r="F151" s="50">
        <f>COUNTIF(Final_project_dataset!D:D,Final_project_dataset!D151)</f>
        <v>5</v>
      </c>
      <c r="K151" s="22" t="e">
        <f t="shared" si="8"/>
        <v>#VALUE!</v>
      </c>
    </row>
    <row r="152" spans="6:11" ht="15" thickBot="1" x14ac:dyDescent="0.35">
      <c r="F152" s="50">
        <f>COUNTIF(Final_project_dataset!D:D,Final_project_dataset!D152)</f>
        <v>5</v>
      </c>
      <c r="K152" s="22" t="e">
        <f t="shared" si="8"/>
        <v>#VALUE!</v>
      </c>
    </row>
    <row r="153" spans="6:11" ht="15" thickBot="1" x14ac:dyDescent="0.35">
      <c r="F153" s="50">
        <f>COUNTIF(Final_project_dataset!D:D,Final_project_dataset!D153)</f>
        <v>4</v>
      </c>
      <c r="K153" s="22" t="e">
        <f t="shared" si="8"/>
        <v>#VALUE!</v>
      </c>
    </row>
    <row r="154" spans="6:11" ht="15" thickBot="1" x14ac:dyDescent="0.35">
      <c r="F154" s="50">
        <f>COUNTIF(Final_project_dataset!D:D,Final_project_dataset!D154)</f>
        <v>4</v>
      </c>
      <c r="K154" s="22" t="e">
        <f t="shared" si="8"/>
        <v>#VALUE!</v>
      </c>
    </row>
    <row r="155" spans="6:11" ht="15" thickBot="1" x14ac:dyDescent="0.35">
      <c r="F155" s="50">
        <f>COUNTIF(Final_project_dataset!D:D,Final_project_dataset!D155)</f>
        <v>6</v>
      </c>
      <c r="K155" s="22" t="e">
        <f t="shared" si="8"/>
        <v>#VALUE!</v>
      </c>
    </row>
    <row r="156" spans="6:11" ht="15" thickBot="1" x14ac:dyDescent="0.35">
      <c r="F156" s="50">
        <f>COUNTIF(Final_project_dataset!D:D,Final_project_dataset!D156)</f>
        <v>9</v>
      </c>
      <c r="K156" s="22" t="e">
        <f t="shared" si="8"/>
        <v>#VALUE!</v>
      </c>
    </row>
    <row r="157" spans="6:11" ht="15" thickBot="1" x14ac:dyDescent="0.35">
      <c r="F157" s="50">
        <f>COUNTIF(Final_project_dataset!D:D,Final_project_dataset!D157)</f>
        <v>5</v>
      </c>
      <c r="K157" s="22" t="e">
        <f t="shared" si="8"/>
        <v>#VALUE!</v>
      </c>
    </row>
    <row r="158" spans="6:11" ht="15" thickBot="1" x14ac:dyDescent="0.35">
      <c r="F158" s="50">
        <f>COUNTIF(Final_project_dataset!D:D,Final_project_dataset!D158)</f>
        <v>12</v>
      </c>
      <c r="K158" s="22" t="e">
        <f t="shared" si="8"/>
        <v>#VALUE!</v>
      </c>
    </row>
    <row r="159" spans="6:11" ht="15" thickBot="1" x14ac:dyDescent="0.35">
      <c r="F159" s="50">
        <f>COUNTIF(Final_project_dataset!D:D,Final_project_dataset!D159)</f>
        <v>3</v>
      </c>
      <c r="K159" s="22" t="e">
        <f t="shared" si="8"/>
        <v>#VALUE!</v>
      </c>
    </row>
    <row r="160" spans="6:11" ht="15" thickBot="1" x14ac:dyDescent="0.35">
      <c r="F160" s="50">
        <f>COUNTIF(Final_project_dataset!D:D,Final_project_dataset!D160)</f>
        <v>6</v>
      </c>
      <c r="K160" s="22" t="e">
        <f t="shared" si="8"/>
        <v>#VALUE!</v>
      </c>
    </row>
    <row r="161" spans="6:11" ht="15" thickBot="1" x14ac:dyDescent="0.35">
      <c r="F161" s="50">
        <f>COUNTIF(Final_project_dataset!D:D,Final_project_dataset!D161)</f>
        <v>6</v>
      </c>
      <c r="K161" s="22" t="e">
        <f t="shared" si="8"/>
        <v>#VALUE!</v>
      </c>
    </row>
    <row r="162" spans="6:11" ht="15" thickBot="1" x14ac:dyDescent="0.35">
      <c r="F162" s="50">
        <f>COUNTIF(Final_project_dataset!D:D,Final_project_dataset!D162)</f>
        <v>1</v>
      </c>
      <c r="K162" s="22" t="e">
        <f t="shared" si="8"/>
        <v>#VALUE!</v>
      </c>
    </row>
    <row r="163" spans="6:11" ht="15" thickBot="1" x14ac:dyDescent="0.35">
      <c r="F163" s="50">
        <f>COUNTIF(Final_project_dataset!D:D,Final_project_dataset!D163)</f>
        <v>4</v>
      </c>
      <c r="K163" s="22" t="e">
        <f t="shared" si="8"/>
        <v>#VALUE!</v>
      </c>
    </row>
    <row r="164" spans="6:11" ht="15" thickBot="1" x14ac:dyDescent="0.35">
      <c r="F164" s="50">
        <f>COUNTIF(Final_project_dataset!D:D,Final_project_dataset!D164)</f>
        <v>7</v>
      </c>
      <c r="K164" s="22" t="e">
        <f t="shared" si="8"/>
        <v>#VALUE!</v>
      </c>
    </row>
    <row r="165" spans="6:11" ht="15" thickBot="1" x14ac:dyDescent="0.35">
      <c r="F165" s="50">
        <f>COUNTIF(Final_project_dataset!D:D,Final_project_dataset!D165)</f>
        <v>5</v>
      </c>
      <c r="K165" s="22" t="e">
        <f t="shared" si="8"/>
        <v>#VALUE!</v>
      </c>
    </row>
    <row r="166" spans="6:11" ht="15" thickBot="1" x14ac:dyDescent="0.35">
      <c r="F166" s="50">
        <f>COUNTIF(Final_project_dataset!D:D,Final_project_dataset!D166)</f>
        <v>6</v>
      </c>
      <c r="K166" s="22" t="e">
        <f t="shared" si="8"/>
        <v>#VALUE!</v>
      </c>
    </row>
    <row r="167" spans="6:11" ht="15" thickBot="1" x14ac:dyDescent="0.35">
      <c r="F167" s="50">
        <f>COUNTIF(Final_project_dataset!D:D,Final_project_dataset!D167)</f>
        <v>6</v>
      </c>
      <c r="K167" s="22" t="e">
        <f t="shared" si="8"/>
        <v>#VALUE!</v>
      </c>
    </row>
    <row r="168" spans="6:11" ht="15" thickBot="1" x14ac:dyDescent="0.35">
      <c r="F168" s="50">
        <f>COUNTIF(Final_project_dataset!D:D,Final_project_dataset!D168)</f>
        <v>5</v>
      </c>
      <c r="K168" s="22" t="e">
        <f t="shared" si="8"/>
        <v>#VALUE!</v>
      </c>
    </row>
    <row r="169" spans="6:11" ht="15" thickBot="1" x14ac:dyDescent="0.35">
      <c r="F169" s="50">
        <f>COUNTIF(Final_project_dataset!D:D,Final_project_dataset!D169)</f>
        <v>6</v>
      </c>
      <c r="K169" s="22" t="e">
        <f t="shared" si="8"/>
        <v>#VALUE!</v>
      </c>
    </row>
    <row r="170" spans="6:11" ht="15" thickBot="1" x14ac:dyDescent="0.35">
      <c r="F170" s="50">
        <f>COUNTIF(Final_project_dataset!D:D,Final_project_dataset!D170)</f>
        <v>7</v>
      </c>
      <c r="K170" s="22" t="e">
        <f t="shared" si="8"/>
        <v>#VALUE!</v>
      </c>
    </row>
    <row r="171" spans="6:11" ht="15" thickBot="1" x14ac:dyDescent="0.35">
      <c r="F171" s="50">
        <f>COUNTIF(Final_project_dataset!D:D,Final_project_dataset!D171)</f>
        <v>9</v>
      </c>
      <c r="K171" s="22" t="e">
        <f t="shared" si="8"/>
        <v>#VALUE!</v>
      </c>
    </row>
    <row r="172" spans="6:11" ht="15" thickBot="1" x14ac:dyDescent="0.35">
      <c r="F172" s="50">
        <f>COUNTIF(Final_project_dataset!D:D,Final_project_dataset!D172)</f>
        <v>4</v>
      </c>
      <c r="K172" s="22" t="e">
        <f t="shared" si="8"/>
        <v>#VALUE!</v>
      </c>
    </row>
    <row r="173" spans="6:11" ht="15" thickBot="1" x14ac:dyDescent="0.35">
      <c r="F173" s="50">
        <f>COUNTIF(Final_project_dataset!D:D,Final_project_dataset!D173)</f>
        <v>6</v>
      </c>
      <c r="K173" s="22" t="e">
        <f t="shared" si="8"/>
        <v>#VALUE!</v>
      </c>
    </row>
    <row r="174" spans="6:11" ht="15" thickBot="1" x14ac:dyDescent="0.35">
      <c r="F174" s="50">
        <f>COUNTIF(Final_project_dataset!D:D,Final_project_dataset!D174)</f>
        <v>6</v>
      </c>
      <c r="K174" s="22" t="e">
        <f t="shared" si="8"/>
        <v>#VALUE!</v>
      </c>
    </row>
    <row r="175" spans="6:11" ht="15" thickBot="1" x14ac:dyDescent="0.35">
      <c r="F175" s="50">
        <f>COUNTIF(Final_project_dataset!D:D,Final_project_dataset!D175)</f>
        <v>9</v>
      </c>
      <c r="K175" s="22" t="e">
        <f t="shared" si="8"/>
        <v>#VALUE!</v>
      </c>
    </row>
    <row r="176" spans="6:11" ht="15" thickBot="1" x14ac:dyDescent="0.35">
      <c r="F176" s="50">
        <f>COUNTIF(Final_project_dataset!D:D,Final_project_dataset!D176)</f>
        <v>7</v>
      </c>
      <c r="K176" s="22" t="e">
        <f t="shared" si="8"/>
        <v>#VALUE!</v>
      </c>
    </row>
    <row r="177" spans="6:11" ht="15" thickBot="1" x14ac:dyDescent="0.35">
      <c r="F177" s="50">
        <f>COUNTIF(Final_project_dataset!D:D,Final_project_dataset!D177)</f>
        <v>5</v>
      </c>
      <c r="K177" s="22" t="e">
        <f t="shared" si="8"/>
        <v>#VALUE!</v>
      </c>
    </row>
    <row r="178" spans="6:11" ht="15" thickBot="1" x14ac:dyDescent="0.35">
      <c r="F178" s="50">
        <f>COUNTIF(Final_project_dataset!D:D,Final_project_dataset!D178)</f>
        <v>6</v>
      </c>
      <c r="K178" s="22" t="e">
        <f t="shared" si="8"/>
        <v>#VALUE!</v>
      </c>
    </row>
    <row r="179" spans="6:11" ht="15" thickBot="1" x14ac:dyDescent="0.35">
      <c r="F179" s="50">
        <f>COUNTIF(Final_project_dataset!D:D,Final_project_dataset!D179)</f>
        <v>12</v>
      </c>
      <c r="K179" s="22" t="e">
        <f t="shared" si="8"/>
        <v>#VALUE!</v>
      </c>
    </row>
    <row r="180" spans="6:11" ht="15" thickBot="1" x14ac:dyDescent="0.35">
      <c r="F180" s="50">
        <f>COUNTIF(Final_project_dataset!D:D,Final_project_dataset!D180)</f>
        <v>7</v>
      </c>
      <c r="K180" s="22" t="e">
        <f t="shared" si="8"/>
        <v>#VALUE!</v>
      </c>
    </row>
    <row r="181" spans="6:11" ht="15" thickBot="1" x14ac:dyDescent="0.35">
      <c r="F181" s="50">
        <f>COUNTIF(Final_project_dataset!D:D,Final_project_dataset!D181)</f>
        <v>3</v>
      </c>
      <c r="K181" s="22" t="e">
        <f t="shared" si="8"/>
        <v>#VALUE!</v>
      </c>
    </row>
    <row r="182" spans="6:11" ht="15" thickBot="1" x14ac:dyDescent="0.35">
      <c r="F182" s="50">
        <f>COUNTIF(Final_project_dataset!D:D,Final_project_dataset!D182)</f>
        <v>5</v>
      </c>
      <c r="K182" s="22" t="e">
        <f t="shared" si="8"/>
        <v>#VALUE!</v>
      </c>
    </row>
    <row r="183" spans="6:11" ht="15" thickBot="1" x14ac:dyDescent="0.35">
      <c r="F183" s="50">
        <f>COUNTIF(Final_project_dataset!D:D,Final_project_dataset!D183)</f>
        <v>9</v>
      </c>
      <c r="K183" s="22" t="e">
        <f t="shared" si="8"/>
        <v>#VALUE!</v>
      </c>
    </row>
    <row r="184" spans="6:11" ht="15" thickBot="1" x14ac:dyDescent="0.35">
      <c r="F184" s="50">
        <f>COUNTIF(Final_project_dataset!D:D,Final_project_dataset!D184)</f>
        <v>8</v>
      </c>
      <c r="K184" s="22" t="e">
        <f t="shared" si="8"/>
        <v>#VALUE!</v>
      </c>
    </row>
    <row r="185" spans="6:11" ht="15" thickBot="1" x14ac:dyDescent="0.35">
      <c r="F185" s="50">
        <f>COUNTIF(Final_project_dataset!D:D,Final_project_dataset!D185)</f>
        <v>6</v>
      </c>
      <c r="K185" s="22" t="e">
        <f t="shared" si="8"/>
        <v>#VALUE!</v>
      </c>
    </row>
    <row r="186" spans="6:11" ht="15" thickBot="1" x14ac:dyDescent="0.35">
      <c r="F186" s="50">
        <f>COUNTIF(Final_project_dataset!D:D,Final_project_dataset!D186)</f>
        <v>6</v>
      </c>
      <c r="K186" s="22" t="e">
        <f t="shared" si="8"/>
        <v>#VALUE!</v>
      </c>
    </row>
    <row r="187" spans="6:11" ht="15" thickBot="1" x14ac:dyDescent="0.35">
      <c r="F187" s="50">
        <f>COUNTIF(Final_project_dataset!D:D,Final_project_dataset!D187)</f>
        <v>6</v>
      </c>
      <c r="K187" s="22" t="e">
        <f t="shared" si="8"/>
        <v>#VALUE!</v>
      </c>
    </row>
    <row r="188" spans="6:11" ht="15" thickBot="1" x14ac:dyDescent="0.35">
      <c r="F188" s="50">
        <f>COUNTIF(Final_project_dataset!D:D,Final_project_dataset!D188)</f>
        <v>2</v>
      </c>
      <c r="K188" s="22" t="e">
        <f t="shared" si="8"/>
        <v>#VALUE!</v>
      </c>
    </row>
    <row r="189" spans="6:11" ht="15" thickBot="1" x14ac:dyDescent="0.35">
      <c r="F189" s="50">
        <f>COUNTIF(Final_project_dataset!D:D,Final_project_dataset!D189)</f>
        <v>4</v>
      </c>
      <c r="K189" s="22" t="e">
        <f t="shared" si="8"/>
        <v>#VALUE!</v>
      </c>
    </row>
    <row r="190" spans="6:11" ht="15" thickBot="1" x14ac:dyDescent="0.35">
      <c r="F190" s="50">
        <f>COUNTIF(Final_project_dataset!D:D,Final_project_dataset!D190)</f>
        <v>12</v>
      </c>
      <c r="K190" s="22" t="e">
        <f t="shared" si="8"/>
        <v>#VALUE!</v>
      </c>
    </row>
    <row r="191" spans="6:11" ht="15" thickBot="1" x14ac:dyDescent="0.35">
      <c r="F191" s="50">
        <f>COUNTIF(Final_project_dataset!D:D,Final_project_dataset!D191)</f>
        <v>5</v>
      </c>
      <c r="K191" s="22" t="e">
        <f t="shared" si="8"/>
        <v>#VALUE!</v>
      </c>
    </row>
    <row r="192" spans="6:11" ht="15" thickBot="1" x14ac:dyDescent="0.35">
      <c r="F192" s="50">
        <f>COUNTIF(Final_project_dataset!D:D,Final_project_dataset!D192)</f>
        <v>7</v>
      </c>
      <c r="K192" s="22" t="e">
        <f t="shared" si="8"/>
        <v>#VALUE!</v>
      </c>
    </row>
    <row r="193" spans="6:11" ht="15" thickBot="1" x14ac:dyDescent="0.35">
      <c r="F193" s="50">
        <f>COUNTIF(Final_project_dataset!D:D,Final_project_dataset!D193)</f>
        <v>5</v>
      </c>
      <c r="K193" s="22" t="e">
        <f t="shared" si="8"/>
        <v>#VALUE!</v>
      </c>
    </row>
    <row r="194" spans="6:11" ht="15" thickBot="1" x14ac:dyDescent="0.35">
      <c r="F194" s="50">
        <f>COUNTIF(Final_project_dataset!D:D,Final_project_dataset!D194)</f>
        <v>8</v>
      </c>
      <c r="K194" s="22" t="e">
        <f t="shared" si="8"/>
        <v>#VALUE!</v>
      </c>
    </row>
    <row r="195" spans="6:11" ht="15" thickBot="1" x14ac:dyDescent="0.35">
      <c r="F195" s="50">
        <f>COUNTIF(Final_project_dataset!D:D,Final_project_dataset!D195)</f>
        <v>4</v>
      </c>
      <c r="K195" s="22" t="e">
        <f t="shared" ref="K195:K251" si="9">_xlfn.TEXTJOIN("", TRUE, LEFT(A195,1), MID(A195, FIND(" ",A195)+1,1), RIGHT(A195,1))</f>
        <v>#VALUE!</v>
      </c>
    </row>
    <row r="196" spans="6:11" ht="15" thickBot="1" x14ac:dyDescent="0.35">
      <c r="F196" s="50">
        <f>COUNTIF(Final_project_dataset!D:D,Final_project_dataset!D196)</f>
        <v>5</v>
      </c>
      <c r="K196" s="22" t="e">
        <f t="shared" si="9"/>
        <v>#VALUE!</v>
      </c>
    </row>
    <row r="197" spans="6:11" ht="15" thickBot="1" x14ac:dyDescent="0.35">
      <c r="F197" s="50">
        <f>COUNTIF(Final_project_dataset!D:D,Final_project_dataset!D197)</f>
        <v>5</v>
      </c>
      <c r="K197" s="22" t="e">
        <f t="shared" si="9"/>
        <v>#VALUE!</v>
      </c>
    </row>
    <row r="198" spans="6:11" ht="15" thickBot="1" x14ac:dyDescent="0.35">
      <c r="F198" s="50">
        <f>COUNTIF(Final_project_dataset!D:D,Final_project_dataset!D198)</f>
        <v>4</v>
      </c>
      <c r="K198" s="22" t="e">
        <f t="shared" si="9"/>
        <v>#VALUE!</v>
      </c>
    </row>
    <row r="199" spans="6:11" ht="15" thickBot="1" x14ac:dyDescent="0.35">
      <c r="F199" s="50">
        <f>COUNTIF(Final_project_dataset!D:D,Final_project_dataset!D199)</f>
        <v>6</v>
      </c>
      <c r="K199" s="22" t="e">
        <f t="shared" si="9"/>
        <v>#VALUE!</v>
      </c>
    </row>
    <row r="200" spans="6:11" ht="15" thickBot="1" x14ac:dyDescent="0.35">
      <c r="F200" s="50">
        <f>COUNTIF(Final_project_dataset!D:D,Final_project_dataset!D200)</f>
        <v>3</v>
      </c>
      <c r="K200" s="22" t="e">
        <f t="shared" si="9"/>
        <v>#VALUE!</v>
      </c>
    </row>
    <row r="201" spans="6:11" ht="15" thickBot="1" x14ac:dyDescent="0.35">
      <c r="F201" s="50">
        <f>COUNTIF(Final_project_dataset!D:D,Final_project_dataset!D201)</f>
        <v>12</v>
      </c>
      <c r="K201" s="22" t="e">
        <f t="shared" si="9"/>
        <v>#VALUE!</v>
      </c>
    </row>
    <row r="202" spans="6:11" ht="15" thickBot="1" x14ac:dyDescent="0.35">
      <c r="F202" s="50">
        <f>COUNTIF(Final_project_dataset!D:D,Final_project_dataset!D202)</f>
        <v>4</v>
      </c>
      <c r="K202" s="22" t="e">
        <f t="shared" si="9"/>
        <v>#VALUE!</v>
      </c>
    </row>
    <row r="203" spans="6:11" ht="15" thickBot="1" x14ac:dyDescent="0.35">
      <c r="F203" s="50">
        <f>COUNTIF(Final_project_dataset!D:D,Final_project_dataset!D203)</f>
        <v>8</v>
      </c>
      <c r="K203" s="22" t="e">
        <f t="shared" si="9"/>
        <v>#VALUE!</v>
      </c>
    </row>
    <row r="204" spans="6:11" ht="15" thickBot="1" x14ac:dyDescent="0.35">
      <c r="F204" s="50">
        <f>COUNTIF(Final_project_dataset!D:D,Final_project_dataset!D204)</f>
        <v>6</v>
      </c>
      <c r="K204" s="22" t="e">
        <f t="shared" si="9"/>
        <v>#VALUE!</v>
      </c>
    </row>
    <row r="205" spans="6:11" ht="15" thickBot="1" x14ac:dyDescent="0.35">
      <c r="F205" s="50">
        <f>COUNTIF(Final_project_dataset!D:D,Final_project_dataset!D205)</f>
        <v>9</v>
      </c>
      <c r="K205" s="22" t="e">
        <f t="shared" si="9"/>
        <v>#VALUE!</v>
      </c>
    </row>
    <row r="206" spans="6:11" ht="15" thickBot="1" x14ac:dyDescent="0.35">
      <c r="F206" s="50">
        <f>COUNTIF(Final_project_dataset!D:D,Final_project_dataset!D206)</f>
        <v>3</v>
      </c>
      <c r="K206" s="22" t="e">
        <f t="shared" si="9"/>
        <v>#VALUE!</v>
      </c>
    </row>
    <row r="207" spans="6:11" ht="15" thickBot="1" x14ac:dyDescent="0.35">
      <c r="F207" s="50">
        <f>COUNTIF(Final_project_dataset!D:D,Final_project_dataset!D207)</f>
        <v>3</v>
      </c>
      <c r="K207" s="22" t="e">
        <f t="shared" si="9"/>
        <v>#VALUE!</v>
      </c>
    </row>
    <row r="208" spans="6:11" ht="15" thickBot="1" x14ac:dyDescent="0.35">
      <c r="F208" s="50">
        <f>COUNTIF(Final_project_dataset!D:D,Final_project_dataset!D208)</f>
        <v>6</v>
      </c>
      <c r="K208" s="22" t="e">
        <f t="shared" si="9"/>
        <v>#VALUE!</v>
      </c>
    </row>
    <row r="209" spans="6:11" ht="15" thickBot="1" x14ac:dyDescent="0.35">
      <c r="F209" s="50">
        <f>COUNTIF(Final_project_dataset!D:D,Final_project_dataset!D209)</f>
        <v>6</v>
      </c>
      <c r="K209" s="22" t="e">
        <f t="shared" si="9"/>
        <v>#VALUE!</v>
      </c>
    </row>
    <row r="210" spans="6:11" ht="15" thickBot="1" x14ac:dyDescent="0.35">
      <c r="F210" s="50">
        <f>COUNTIF(Final_project_dataset!D:D,Final_project_dataset!D210)</f>
        <v>6</v>
      </c>
      <c r="K210" s="22" t="e">
        <f t="shared" si="9"/>
        <v>#VALUE!</v>
      </c>
    </row>
    <row r="211" spans="6:11" ht="15" thickBot="1" x14ac:dyDescent="0.35">
      <c r="F211" s="50">
        <f>COUNTIF(Final_project_dataset!D:D,Final_project_dataset!D211)</f>
        <v>6</v>
      </c>
      <c r="K211" s="22" t="e">
        <f t="shared" si="9"/>
        <v>#VALUE!</v>
      </c>
    </row>
    <row r="212" spans="6:11" ht="15" thickBot="1" x14ac:dyDescent="0.35">
      <c r="F212" s="50">
        <f>COUNTIF(Final_project_dataset!D:D,Final_project_dataset!D212)</f>
        <v>8</v>
      </c>
      <c r="K212" s="22" t="e">
        <f t="shared" si="9"/>
        <v>#VALUE!</v>
      </c>
    </row>
    <row r="213" spans="6:11" ht="15" thickBot="1" x14ac:dyDescent="0.35">
      <c r="F213" s="50">
        <f>COUNTIF(Final_project_dataset!D:D,Final_project_dataset!D213)</f>
        <v>3</v>
      </c>
      <c r="K213" s="22" t="e">
        <f t="shared" si="9"/>
        <v>#VALUE!</v>
      </c>
    </row>
    <row r="214" spans="6:11" ht="15" thickBot="1" x14ac:dyDescent="0.35">
      <c r="F214" s="50">
        <f>COUNTIF(Final_project_dataset!D:D,Final_project_dataset!D214)</f>
        <v>6</v>
      </c>
      <c r="K214" s="22" t="e">
        <f t="shared" si="9"/>
        <v>#VALUE!</v>
      </c>
    </row>
    <row r="215" spans="6:11" ht="15" thickBot="1" x14ac:dyDescent="0.35">
      <c r="F215" s="50">
        <f>COUNTIF(Final_project_dataset!D:D,Final_project_dataset!D215)</f>
        <v>9</v>
      </c>
      <c r="K215" s="22" t="e">
        <f t="shared" si="9"/>
        <v>#VALUE!</v>
      </c>
    </row>
    <row r="216" spans="6:11" ht="15" thickBot="1" x14ac:dyDescent="0.35">
      <c r="F216" s="50">
        <f>COUNTIF(Final_project_dataset!D:D,Final_project_dataset!D216)</f>
        <v>5</v>
      </c>
      <c r="K216" s="22" t="e">
        <f t="shared" si="9"/>
        <v>#VALUE!</v>
      </c>
    </row>
    <row r="217" spans="6:11" ht="15" thickBot="1" x14ac:dyDescent="0.35">
      <c r="F217" s="50">
        <f>COUNTIF(Final_project_dataset!D:D,Final_project_dataset!D217)</f>
        <v>5</v>
      </c>
      <c r="K217" s="22" t="e">
        <f t="shared" si="9"/>
        <v>#VALUE!</v>
      </c>
    </row>
    <row r="218" spans="6:11" ht="15" thickBot="1" x14ac:dyDescent="0.35">
      <c r="F218" s="50">
        <f>COUNTIF(Final_project_dataset!D:D,Final_project_dataset!D218)</f>
        <v>9</v>
      </c>
      <c r="K218" s="22" t="e">
        <f t="shared" si="9"/>
        <v>#VALUE!</v>
      </c>
    </row>
    <row r="219" spans="6:11" ht="15" thickBot="1" x14ac:dyDescent="0.35">
      <c r="F219" s="50">
        <f>COUNTIF(Final_project_dataset!D:D,Final_project_dataset!D219)</f>
        <v>6</v>
      </c>
      <c r="K219" s="22" t="e">
        <f t="shared" si="9"/>
        <v>#VALUE!</v>
      </c>
    </row>
    <row r="220" spans="6:11" ht="15" thickBot="1" x14ac:dyDescent="0.35">
      <c r="F220" s="50">
        <f>COUNTIF(Final_project_dataset!D:D,Final_project_dataset!D220)</f>
        <v>3</v>
      </c>
      <c r="K220" s="22" t="e">
        <f t="shared" si="9"/>
        <v>#VALUE!</v>
      </c>
    </row>
    <row r="221" spans="6:11" ht="15" thickBot="1" x14ac:dyDescent="0.35">
      <c r="F221" s="50">
        <f>COUNTIF(Final_project_dataset!D:D,Final_project_dataset!D221)</f>
        <v>3</v>
      </c>
      <c r="K221" s="22" t="e">
        <f t="shared" si="9"/>
        <v>#VALUE!</v>
      </c>
    </row>
    <row r="222" spans="6:11" ht="15" thickBot="1" x14ac:dyDescent="0.35">
      <c r="F222" s="50">
        <f>COUNTIF(Final_project_dataset!D:D,Final_project_dataset!D222)</f>
        <v>4</v>
      </c>
      <c r="K222" s="22" t="e">
        <f t="shared" si="9"/>
        <v>#VALUE!</v>
      </c>
    </row>
    <row r="223" spans="6:11" ht="15" thickBot="1" x14ac:dyDescent="0.35">
      <c r="F223" s="50">
        <f>COUNTIF(Final_project_dataset!D:D,Final_project_dataset!D223)</f>
        <v>6</v>
      </c>
      <c r="K223" s="22" t="e">
        <f t="shared" si="9"/>
        <v>#VALUE!</v>
      </c>
    </row>
    <row r="224" spans="6:11" ht="15" thickBot="1" x14ac:dyDescent="0.35">
      <c r="F224" s="50">
        <f>COUNTIF(Final_project_dataset!D:D,Final_project_dataset!D224)</f>
        <v>3</v>
      </c>
      <c r="K224" s="22" t="e">
        <f t="shared" si="9"/>
        <v>#VALUE!</v>
      </c>
    </row>
    <row r="225" spans="6:11" ht="15" thickBot="1" x14ac:dyDescent="0.35">
      <c r="F225" s="50">
        <f>COUNTIF(Final_project_dataset!D:D,Final_project_dataset!D225)</f>
        <v>6</v>
      </c>
      <c r="K225" s="22" t="e">
        <f t="shared" si="9"/>
        <v>#VALUE!</v>
      </c>
    </row>
    <row r="226" spans="6:11" ht="15" thickBot="1" x14ac:dyDescent="0.35">
      <c r="F226" s="50">
        <f>COUNTIF(Final_project_dataset!D:D,Final_project_dataset!D226)</f>
        <v>9</v>
      </c>
      <c r="K226" s="22" t="e">
        <f t="shared" si="9"/>
        <v>#VALUE!</v>
      </c>
    </row>
    <row r="227" spans="6:11" ht="15" thickBot="1" x14ac:dyDescent="0.35">
      <c r="F227" s="50">
        <f>COUNTIF(Final_project_dataset!D:D,Final_project_dataset!D227)</f>
        <v>8</v>
      </c>
      <c r="K227" s="22" t="e">
        <f t="shared" si="9"/>
        <v>#VALUE!</v>
      </c>
    </row>
    <row r="228" spans="6:11" ht="15" thickBot="1" x14ac:dyDescent="0.35">
      <c r="F228" s="50">
        <f>COUNTIF(Final_project_dataset!D:D,Final_project_dataset!D228)</f>
        <v>2</v>
      </c>
      <c r="K228" s="22" t="e">
        <f t="shared" si="9"/>
        <v>#VALUE!</v>
      </c>
    </row>
    <row r="229" spans="6:11" ht="15" thickBot="1" x14ac:dyDescent="0.35">
      <c r="F229" s="50">
        <f>COUNTIF(Final_project_dataset!D:D,Final_project_dataset!D229)</f>
        <v>8</v>
      </c>
      <c r="K229" s="22" t="e">
        <f t="shared" si="9"/>
        <v>#VALUE!</v>
      </c>
    </row>
    <row r="230" spans="6:11" ht="15" thickBot="1" x14ac:dyDescent="0.35">
      <c r="F230" s="50">
        <f>COUNTIF(Final_project_dataset!D:D,Final_project_dataset!D230)</f>
        <v>7</v>
      </c>
      <c r="K230" s="22" t="e">
        <f t="shared" si="9"/>
        <v>#VALUE!</v>
      </c>
    </row>
    <row r="231" spans="6:11" ht="15" thickBot="1" x14ac:dyDescent="0.35">
      <c r="F231" s="50">
        <f>COUNTIF(Final_project_dataset!D:D,Final_project_dataset!D231)</f>
        <v>8</v>
      </c>
      <c r="K231" s="22" t="e">
        <f t="shared" si="9"/>
        <v>#VALUE!</v>
      </c>
    </row>
    <row r="232" spans="6:11" ht="15" thickBot="1" x14ac:dyDescent="0.35">
      <c r="F232" s="50">
        <f>COUNTIF(Final_project_dataset!D:D,Final_project_dataset!D232)</f>
        <v>4</v>
      </c>
      <c r="K232" s="22" t="e">
        <f t="shared" si="9"/>
        <v>#VALUE!</v>
      </c>
    </row>
    <row r="233" spans="6:11" ht="15" thickBot="1" x14ac:dyDescent="0.35">
      <c r="F233" s="50">
        <f>COUNTIF(Final_project_dataset!D:D,Final_project_dataset!D233)</f>
        <v>9</v>
      </c>
      <c r="K233" s="22" t="e">
        <f t="shared" si="9"/>
        <v>#VALUE!</v>
      </c>
    </row>
    <row r="234" spans="6:11" ht="15" thickBot="1" x14ac:dyDescent="0.35">
      <c r="F234" s="50">
        <f>COUNTIF(Final_project_dataset!D:D,Final_project_dataset!D234)</f>
        <v>4</v>
      </c>
      <c r="K234" s="22" t="e">
        <f t="shared" si="9"/>
        <v>#VALUE!</v>
      </c>
    </row>
    <row r="235" spans="6:11" ht="15" thickBot="1" x14ac:dyDescent="0.35">
      <c r="F235" s="50">
        <f>COUNTIF(Final_project_dataset!D:D,Final_project_dataset!D235)</f>
        <v>5</v>
      </c>
      <c r="K235" s="22" t="e">
        <f t="shared" si="9"/>
        <v>#VALUE!</v>
      </c>
    </row>
    <row r="236" spans="6:11" ht="15" thickBot="1" x14ac:dyDescent="0.35">
      <c r="F236" s="50">
        <f>COUNTIF(Final_project_dataset!D:D,Final_project_dataset!D236)</f>
        <v>5</v>
      </c>
      <c r="K236" s="22" t="e">
        <f t="shared" si="9"/>
        <v>#VALUE!</v>
      </c>
    </row>
    <row r="237" spans="6:11" ht="15" thickBot="1" x14ac:dyDescent="0.35">
      <c r="F237" s="50">
        <f>COUNTIF(Final_project_dataset!D:D,Final_project_dataset!D237)</f>
        <v>6</v>
      </c>
      <c r="K237" s="22" t="e">
        <f t="shared" si="9"/>
        <v>#VALUE!</v>
      </c>
    </row>
    <row r="238" spans="6:11" ht="15" thickBot="1" x14ac:dyDescent="0.35">
      <c r="F238" s="50">
        <f>COUNTIF(Final_project_dataset!D:D,Final_project_dataset!D238)</f>
        <v>6</v>
      </c>
      <c r="K238" s="22" t="e">
        <f t="shared" si="9"/>
        <v>#VALUE!</v>
      </c>
    </row>
    <row r="239" spans="6:11" ht="15" thickBot="1" x14ac:dyDescent="0.35">
      <c r="F239" s="50">
        <f>COUNTIF(Final_project_dataset!D:D,Final_project_dataset!D239)</f>
        <v>8</v>
      </c>
      <c r="K239" s="22" t="e">
        <f t="shared" si="9"/>
        <v>#VALUE!</v>
      </c>
    </row>
    <row r="240" spans="6:11" ht="15" thickBot="1" x14ac:dyDescent="0.35">
      <c r="F240" s="50">
        <f>COUNTIF(Final_project_dataset!D:D,Final_project_dataset!D240)</f>
        <v>1</v>
      </c>
      <c r="K240" s="22" t="e">
        <f t="shared" si="9"/>
        <v>#VALUE!</v>
      </c>
    </row>
    <row r="241" spans="6:11" ht="15" thickBot="1" x14ac:dyDescent="0.35">
      <c r="F241" s="50">
        <f>COUNTIF(Final_project_dataset!D:D,Final_project_dataset!D241)</f>
        <v>5</v>
      </c>
      <c r="K241" s="22" t="e">
        <f t="shared" si="9"/>
        <v>#VALUE!</v>
      </c>
    </row>
    <row r="242" spans="6:11" ht="15" thickBot="1" x14ac:dyDescent="0.35">
      <c r="F242" s="50">
        <f>COUNTIF(Final_project_dataset!D:D,Final_project_dataset!D242)</f>
        <v>4</v>
      </c>
      <c r="K242" s="22" t="e">
        <f t="shared" si="9"/>
        <v>#VALUE!</v>
      </c>
    </row>
    <row r="243" spans="6:11" ht="15" thickBot="1" x14ac:dyDescent="0.35">
      <c r="F243" s="50">
        <f>COUNTIF(Final_project_dataset!D:D,Final_project_dataset!D243)</f>
        <v>6</v>
      </c>
      <c r="K243" s="22" t="e">
        <f t="shared" si="9"/>
        <v>#VALUE!</v>
      </c>
    </row>
    <row r="244" spans="6:11" ht="15" thickBot="1" x14ac:dyDescent="0.35">
      <c r="F244" s="50">
        <f>COUNTIF(Final_project_dataset!D:D,Final_project_dataset!D244)</f>
        <v>8</v>
      </c>
      <c r="K244" s="22" t="e">
        <f t="shared" si="9"/>
        <v>#VALUE!</v>
      </c>
    </row>
    <row r="245" spans="6:11" ht="15" thickBot="1" x14ac:dyDescent="0.35">
      <c r="F245" s="50">
        <f>COUNTIF(Final_project_dataset!D:D,Final_project_dataset!D245)</f>
        <v>5</v>
      </c>
      <c r="K245" s="22" t="e">
        <f t="shared" si="9"/>
        <v>#VALUE!</v>
      </c>
    </row>
    <row r="246" spans="6:11" ht="15" thickBot="1" x14ac:dyDescent="0.35">
      <c r="F246" s="50">
        <f>COUNTIF(Final_project_dataset!D:D,Final_project_dataset!D246)</f>
        <v>6</v>
      </c>
      <c r="K246" s="22" t="e">
        <f t="shared" si="9"/>
        <v>#VALUE!</v>
      </c>
    </row>
    <row r="247" spans="6:11" ht="15" thickBot="1" x14ac:dyDescent="0.35">
      <c r="F247" s="50">
        <f>COUNTIF(Final_project_dataset!D:D,Final_project_dataset!D247)</f>
        <v>6</v>
      </c>
      <c r="K247" s="22" t="e">
        <f t="shared" si="9"/>
        <v>#VALUE!</v>
      </c>
    </row>
    <row r="248" spans="6:11" ht="15" thickBot="1" x14ac:dyDescent="0.35">
      <c r="F248" s="50">
        <f>COUNTIF(Final_project_dataset!D:D,Final_project_dataset!D248)</f>
        <v>5</v>
      </c>
      <c r="K248" s="22" t="e">
        <f t="shared" si="9"/>
        <v>#VALUE!</v>
      </c>
    </row>
    <row r="249" spans="6:11" ht="15" thickBot="1" x14ac:dyDescent="0.35">
      <c r="F249" s="50">
        <f>COUNTIF(Final_project_dataset!D:D,Final_project_dataset!D249)</f>
        <v>4</v>
      </c>
      <c r="K249" s="22" t="e">
        <f t="shared" si="9"/>
        <v>#VALUE!</v>
      </c>
    </row>
    <row r="250" spans="6:11" ht="15" thickBot="1" x14ac:dyDescent="0.35">
      <c r="F250" s="50">
        <f>COUNTIF(Final_project_dataset!D:D,Final_project_dataset!D250)</f>
        <v>8</v>
      </c>
      <c r="K250" s="22" t="e">
        <f t="shared" si="9"/>
        <v>#VALUE!</v>
      </c>
    </row>
    <row r="251" spans="6:11" ht="15" thickBot="1" x14ac:dyDescent="0.35">
      <c r="F251" s="50">
        <f>COUNTIF(Final_project_dataset!D:D,Final_project_dataset!D251)</f>
        <v>6</v>
      </c>
      <c r="K251" s="22" t="e">
        <f t="shared" si="9"/>
        <v>#VALUE!</v>
      </c>
    </row>
  </sheetData>
  <mergeCells count="2">
    <mergeCell ref="M1:N1"/>
    <mergeCell ref="G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3</vt:i4>
      </vt:variant>
    </vt:vector>
  </HeadingPairs>
  <TitlesOfParts>
    <vt:vector size="13" baseType="lpstr">
      <vt:lpstr>Time_Stamp</vt:lpstr>
      <vt:lpstr>Task1</vt:lpstr>
      <vt:lpstr>Final_project_dataset</vt:lpstr>
      <vt:lpstr>Scenario Summary</vt:lpstr>
      <vt:lpstr>cost_price &amp; profit</vt:lpstr>
      <vt:lpstr>Dashboard</vt:lpstr>
      <vt:lpstr>pivot_table</vt:lpstr>
      <vt:lpstr>Linear_Regression</vt:lpstr>
      <vt:lpstr>Filter_functions</vt:lpstr>
      <vt:lpstr>High_value_customer</vt:lpstr>
      <vt:lpstr>cost_price</vt:lpstr>
      <vt:lpstr>profit</vt:lpstr>
      <vt:lpstr>unit_price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mihir limje</dc:creator>
  <cp:lastModifiedBy>mihir limje</cp:lastModifiedBy>
  <dcterms:created xsi:type="dcterms:W3CDTF">2025-04-17T09:59:23Z</dcterms:created>
  <dcterms:modified xsi:type="dcterms:W3CDTF">2025-04-27T09:18:51Z</dcterms:modified>
</cp:coreProperties>
</file>