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a\Documents\"/>
    </mc:Choice>
  </mc:AlternateContent>
  <xr:revisionPtr revIDLastSave="0" documentId="13_ncr:1_{9E7E1AEB-4DE8-441D-8342-5520613D56DB}" xr6:coauthVersionLast="45" xr6:coauthVersionMax="45" xr10:uidLastSave="{00000000-0000-0000-0000-000000000000}"/>
  <bookViews>
    <workbookView xWindow="28680" yWindow="-120" windowWidth="29040" windowHeight="15840" tabRatio="131" xr2:uid="{0A1AC424-35EA-4918-B81A-3675E52BB6BA}"/>
  </bookViews>
  <sheets>
    <sheet name="Hoj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5" i="1" l="1"/>
  <c r="AE16" i="1" s="1"/>
  <c r="AE17" i="1" s="1"/>
  <c r="AE18" i="1" s="1"/>
  <c r="AE19" i="1" s="1"/>
  <c r="AE20" i="1" s="1"/>
  <c r="AE14" i="1"/>
  <c r="Y15" i="1"/>
  <c r="Y16" i="1" s="1"/>
  <c r="Y17" i="1" s="1"/>
  <c r="Y18" i="1" s="1"/>
  <c r="Y19" i="1" s="1"/>
  <c r="Y20" i="1" s="1"/>
  <c r="Y14" i="1"/>
  <c r="N14" i="1"/>
  <c r="N15" i="1" s="1"/>
  <c r="N16" i="1" s="1"/>
  <c r="N17" i="1" s="1"/>
  <c r="N18" i="1" s="1"/>
  <c r="N19" i="1" s="1"/>
  <c r="N20" i="1" s="1"/>
  <c r="M16" i="1"/>
  <c r="M17" i="1" s="1"/>
  <c r="M18" i="1" s="1"/>
  <c r="M19" i="1" s="1"/>
  <c r="M20" i="1" s="1"/>
  <c r="M15" i="1"/>
  <c r="M14" i="1"/>
  <c r="L15" i="1"/>
  <c r="L16" i="1"/>
  <c r="L17" i="1" s="1"/>
  <c r="L18" i="1" s="1"/>
  <c r="L19" i="1" s="1"/>
  <c r="L20" i="1" s="1"/>
  <c r="L14" i="1"/>
  <c r="E15" i="1"/>
  <c r="C15" i="1"/>
  <c r="E14" i="1"/>
  <c r="D7" i="1"/>
  <c r="C14" i="1"/>
  <c r="F14" i="1" s="1"/>
  <c r="AG13" i="1"/>
  <c r="J3" i="1"/>
  <c r="J2" i="1"/>
  <c r="L13" i="1"/>
  <c r="E13" i="1"/>
  <c r="E3" i="1"/>
</calcChain>
</file>

<file path=xl/sharedStrings.xml><?xml version="1.0" encoding="utf-8"?>
<sst xmlns="http://schemas.openxmlformats.org/spreadsheetml/2006/main" count="101" uniqueCount="39">
  <si>
    <t>Reloj</t>
  </si>
  <si>
    <t xml:space="preserve">Evento </t>
  </si>
  <si>
    <t>Prox Llegada Bici</t>
  </si>
  <si>
    <t xml:space="preserve">Pintura </t>
  </si>
  <si>
    <t>Cola</t>
  </si>
  <si>
    <t>Id Bici</t>
  </si>
  <si>
    <t>tiempo atencion</t>
  </si>
  <si>
    <t>fin atencion</t>
  </si>
  <si>
    <t>Ruedas</t>
  </si>
  <si>
    <t>ESTACIÓN 1</t>
  </si>
  <si>
    <t>ESTACIÓN 2</t>
  </si>
  <si>
    <t>Rueda</t>
  </si>
  <si>
    <t>Colocación de ruedas</t>
  </si>
  <si>
    <t>Prox Llegada Ruedas</t>
  </si>
  <si>
    <t>Prox Llegadas</t>
  </si>
  <si>
    <t>Bicicletas</t>
  </si>
  <si>
    <t>Cola Máx</t>
  </si>
  <si>
    <t>Tiempo Ocioso</t>
  </si>
  <si>
    <t>Ruedas sin Bici</t>
  </si>
  <si>
    <t>Hay bici pero no ruedas</t>
  </si>
  <si>
    <t>Hay ruedas pero no bicis</t>
  </si>
  <si>
    <t>RND</t>
  </si>
  <si>
    <t>ExpNegativa</t>
  </si>
  <si>
    <t>Media</t>
  </si>
  <si>
    <t>Lambda</t>
  </si>
  <si>
    <t>-</t>
  </si>
  <si>
    <t>RND 2</t>
  </si>
  <si>
    <t>RND 1</t>
  </si>
  <si>
    <t>VAR ALEATORIA NOMAL</t>
  </si>
  <si>
    <t>Normal para b</t>
  </si>
  <si>
    <t>N1</t>
  </si>
  <si>
    <t>Desviación</t>
  </si>
  <si>
    <t>N2</t>
  </si>
  <si>
    <t>Ruedas (Actuales)</t>
  </si>
  <si>
    <t>Ruedas (Entrantes)</t>
  </si>
  <si>
    <t>Cantidad</t>
  </si>
  <si>
    <t>Inicio</t>
  </si>
  <si>
    <t>LlegadaBici</t>
  </si>
  <si>
    <t>num aleatorio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</si>
</sst>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_ ;[Red]\-0.0000\ 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/>
    <xf numFmtId="0" fontId="0" fillId="0" borderId="8" xfId="0" applyBorder="1"/>
    <xf numFmtId="0" fontId="0" fillId="0" borderId="0" xfId="0" applyBorder="1"/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/>
    <xf numFmtId="0" fontId="0" fillId="12" borderId="0" xfId="0" applyFill="1"/>
    <xf numFmtId="164" fontId="0" fillId="12" borderId="0" xfId="0" applyNumberFormat="1" applyFill="1"/>
    <xf numFmtId="0" fontId="2" fillId="13" borderId="5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2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" fillId="11" borderId="19" xfId="0" applyFont="1" applyFill="1" applyBorder="1"/>
    <xf numFmtId="2" fontId="0" fillId="12" borderId="20" xfId="0" applyNumberFormat="1" applyFill="1" applyBorder="1"/>
    <xf numFmtId="165" fontId="0" fillId="0" borderId="16" xfId="0" applyNumberFormat="1" applyBorder="1" applyAlignment="1">
      <alignment horizontal="center" vertical="center"/>
    </xf>
    <xf numFmtId="0" fontId="2" fillId="11" borderId="9" xfId="0" applyFont="1" applyFill="1" applyBorder="1"/>
    <xf numFmtId="2" fontId="0" fillId="12" borderId="10" xfId="0" applyNumberFormat="1" applyFill="1" applyBorder="1"/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53552-2077-4FB9-87CC-0446891F500E}">
  <dimension ref="A1:AJ24"/>
  <sheetViews>
    <sheetView tabSelected="1" zoomScale="145" zoomScaleNormal="145" workbookViewId="0">
      <selection activeCell="P32" sqref="P32"/>
    </sheetView>
  </sheetViews>
  <sheetFormatPr baseColWidth="10" defaultRowHeight="14.4" x14ac:dyDescent="0.3"/>
  <cols>
    <col min="3" max="3" width="13" customWidth="1"/>
    <col min="4" max="4" width="9.109375" customWidth="1"/>
    <col min="5" max="5" width="16.5546875" customWidth="1"/>
    <col min="6" max="6" width="19.5546875" customWidth="1"/>
    <col min="9" max="9" width="15.109375" customWidth="1"/>
    <col min="10" max="11" width="8.5546875" customWidth="1"/>
    <col min="12" max="12" width="17.21875" customWidth="1"/>
    <col min="13" max="13" width="13.109375" customWidth="1"/>
    <col min="14" max="14" width="13.21875" bestFit="1" customWidth="1"/>
    <col min="18" max="18" width="16.6640625" customWidth="1"/>
    <col min="19" max="19" width="16" customWidth="1"/>
    <col min="20" max="20" width="7.77734375" customWidth="1"/>
    <col min="21" max="21" width="15.109375" customWidth="1"/>
    <col min="22" max="22" width="9.33203125" customWidth="1"/>
    <col min="23" max="23" width="15" customWidth="1"/>
    <col min="24" max="24" width="11.33203125" customWidth="1"/>
    <col min="25" max="25" width="14.77734375" customWidth="1"/>
    <col min="26" max="26" width="7.5546875" customWidth="1"/>
    <col min="27" max="27" width="16.44140625" customWidth="1"/>
    <col min="28" max="28" width="10.88671875" customWidth="1"/>
    <col min="29" max="29" width="15.109375" customWidth="1"/>
    <col min="31" max="31" width="13.44140625" customWidth="1"/>
    <col min="32" max="32" width="21" bestFit="1" customWidth="1"/>
    <col min="33" max="33" width="23" customWidth="1"/>
  </cols>
  <sheetData>
    <row r="1" spans="1:36" ht="15" thickBot="1" x14ac:dyDescent="0.35">
      <c r="A1" s="2"/>
      <c r="D1" s="47" t="s">
        <v>22</v>
      </c>
      <c r="E1" s="47"/>
      <c r="H1" t="s">
        <v>28</v>
      </c>
      <c r="L1" s="51" t="s">
        <v>29</v>
      </c>
      <c r="M1" s="52"/>
      <c r="AJ1" s="2"/>
    </row>
    <row r="2" spans="1:36" x14ac:dyDescent="0.3">
      <c r="A2" s="2"/>
      <c r="D2" s="48" t="s">
        <v>23</v>
      </c>
      <c r="E2" s="49">
        <v>17</v>
      </c>
      <c r="H2" s="53" t="s">
        <v>30</v>
      </c>
      <c r="I2" s="54" t="s">
        <v>25</v>
      </c>
      <c r="J2" s="55" t="str">
        <f>IF(I2="-","-",(SQRT((-2*LN(H2)))*COS(2*PI()*I2))*$M$2+$M$3)</f>
        <v>-</v>
      </c>
      <c r="K2" s="56"/>
      <c r="L2" s="57" t="s">
        <v>31</v>
      </c>
      <c r="M2" s="58">
        <v>3</v>
      </c>
      <c r="AJ2" s="2"/>
    </row>
    <row r="3" spans="1:36" ht="15" thickBot="1" x14ac:dyDescent="0.35">
      <c r="A3" s="2"/>
      <c r="D3" s="48" t="s">
        <v>24</v>
      </c>
      <c r="E3" s="50">
        <f>1/E2</f>
        <v>5.8823529411764705E-2</v>
      </c>
      <c r="H3" s="42" t="s">
        <v>32</v>
      </c>
      <c r="I3" s="43" t="s">
        <v>25</v>
      </c>
      <c r="J3" s="59" t="str">
        <f>IF(I3="-","-",(SQRT((-2*LN(H3)))*SEN(2*PI()*I3))*$M$2+$M$3)</f>
        <v>-</v>
      </c>
      <c r="K3" s="56"/>
      <c r="L3" s="60" t="s">
        <v>23</v>
      </c>
      <c r="M3" s="61">
        <v>16</v>
      </c>
      <c r="AJ3" s="2"/>
    </row>
    <row r="4" spans="1:36" x14ac:dyDescent="0.3">
      <c r="A4" s="2"/>
      <c r="AJ4" s="2"/>
    </row>
    <row r="5" spans="1:36" x14ac:dyDescent="0.3">
      <c r="A5" s="2"/>
      <c r="AJ5" s="2"/>
    </row>
    <row r="6" spans="1:36" x14ac:dyDescent="0.3">
      <c r="A6" s="2"/>
      <c r="AJ6" s="2"/>
    </row>
    <row r="7" spans="1:36" x14ac:dyDescent="0.3">
      <c r="A7" s="2"/>
      <c r="C7" t="s">
        <v>38</v>
      </c>
      <c r="D7">
        <f ca="1">RAND()</f>
        <v>0.7584411398725196</v>
      </c>
      <c r="AJ7" s="2"/>
    </row>
    <row r="8" spans="1:36" x14ac:dyDescent="0.3">
      <c r="A8" s="2"/>
      <c r="AJ8" s="2"/>
    </row>
    <row r="9" spans="1:36" ht="15" thickBo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 thickBot="1" x14ac:dyDescent="0.35">
      <c r="A10" s="2"/>
      <c r="B10" s="2"/>
      <c r="C10" s="2"/>
      <c r="D10" s="10" t="s">
        <v>14</v>
      </c>
      <c r="E10" s="28"/>
      <c r="F10" s="28"/>
      <c r="G10" s="21" t="s">
        <v>3</v>
      </c>
      <c r="H10" s="22"/>
      <c r="I10" s="22"/>
      <c r="J10" s="22"/>
      <c r="K10" s="22"/>
      <c r="L10" s="22"/>
      <c r="M10" s="22"/>
      <c r="N10" s="22"/>
      <c r="O10" s="13" t="s">
        <v>12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45"/>
      <c r="AA10" s="45"/>
      <c r="AB10" s="45"/>
      <c r="AC10" s="45"/>
      <c r="AD10" s="45"/>
      <c r="AE10" s="46"/>
      <c r="AF10" s="18" t="s">
        <v>18</v>
      </c>
      <c r="AG10" s="19"/>
      <c r="AH10" s="2"/>
      <c r="AI10" s="2"/>
      <c r="AJ10" s="2"/>
    </row>
    <row r="11" spans="1:36" ht="15" thickBot="1" x14ac:dyDescent="0.35">
      <c r="A11" s="2"/>
      <c r="B11" s="2"/>
      <c r="C11" s="2"/>
      <c r="D11" s="10" t="s">
        <v>15</v>
      </c>
      <c r="E11" s="11"/>
      <c r="F11" s="7" t="s">
        <v>8</v>
      </c>
      <c r="G11" s="23"/>
      <c r="H11" s="24"/>
      <c r="I11" s="24"/>
      <c r="J11" s="24"/>
      <c r="K11" s="24"/>
      <c r="L11" s="24"/>
      <c r="M11" s="24"/>
      <c r="N11" s="24"/>
      <c r="O11" s="26" t="s">
        <v>4</v>
      </c>
      <c r="P11" s="27" t="s">
        <v>16</v>
      </c>
      <c r="Q11" s="62" t="s">
        <v>34</v>
      </c>
      <c r="R11" s="63"/>
      <c r="S11" s="34" t="s">
        <v>33</v>
      </c>
      <c r="T11" s="15" t="s">
        <v>9</v>
      </c>
      <c r="U11" s="16"/>
      <c r="V11" s="16"/>
      <c r="W11" s="16"/>
      <c r="X11" s="16"/>
      <c r="Y11" s="16"/>
      <c r="Z11" s="15" t="s">
        <v>10</v>
      </c>
      <c r="AA11" s="16"/>
      <c r="AB11" s="16"/>
      <c r="AC11" s="16"/>
      <c r="AD11" s="16"/>
      <c r="AE11" s="17"/>
      <c r="AF11" s="36"/>
      <c r="AG11" s="20"/>
      <c r="AH11" s="2"/>
      <c r="AI11" s="2"/>
      <c r="AJ11" s="2"/>
    </row>
    <row r="12" spans="1:36" ht="15" thickBot="1" x14ac:dyDescent="0.35">
      <c r="A12" s="2"/>
      <c r="B12" s="3" t="s">
        <v>1</v>
      </c>
      <c r="C12" s="38" t="s">
        <v>0</v>
      </c>
      <c r="D12" s="3" t="s">
        <v>21</v>
      </c>
      <c r="E12" s="3" t="s">
        <v>2</v>
      </c>
      <c r="F12" s="7" t="s">
        <v>13</v>
      </c>
      <c r="G12" s="4" t="s">
        <v>4</v>
      </c>
      <c r="H12" s="8" t="s">
        <v>16</v>
      </c>
      <c r="I12" s="4" t="s">
        <v>5</v>
      </c>
      <c r="J12" s="4" t="s">
        <v>27</v>
      </c>
      <c r="K12" s="4" t="s">
        <v>26</v>
      </c>
      <c r="L12" s="4" t="s">
        <v>6</v>
      </c>
      <c r="M12" s="4" t="s">
        <v>7</v>
      </c>
      <c r="N12" s="32" t="s">
        <v>17</v>
      </c>
      <c r="O12" s="25"/>
      <c r="P12" s="12"/>
      <c r="Q12" s="1" t="s">
        <v>21</v>
      </c>
      <c r="R12" s="1" t="s">
        <v>35</v>
      </c>
      <c r="S12" s="35"/>
      <c r="T12" s="6" t="s">
        <v>5</v>
      </c>
      <c r="U12" s="5" t="s">
        <v>11</v>
      </c>
      <c r="V12" s="5" t="s">
        <v>21</v>
      </c>
      <c r="W12" s="6" t="s">
        <v>6</v>
      </c>
      <c r="X12" s="6" t="s">
        <v>7</v>
      </c>
      <c r="Y12" s="32" t="s">
        <v>17</v>
      </c>
      <c r="Z12" s="6" t="s">
        <v>5</v>
      </c>
      <c r="AA12" s="6" t="s">
        <v>11</v>
      </c>
      <c r="AB12" s="6" t="s">
        <v>21</v>
      </c>
      <c r="AC12" s="6" t="s">
        <v>6</v>
      </c>
      <c r="AD12" s="6" t="s">
        <v>7</v>
      </c>
      <c r="AE12" s="8" t="s">
        <v>17</v>
      </c>
      <c r="AF12" s="37" t="s">
        <v>19</v>
      </c>
      <c r="AG12" s="9" t="s">
        <v>20</v>
      </c>
      <c r="AH12" s="2"/>
      <c r="AI12" s="2"/>
      <c r="AJ12" s="2"/>
    </row>
    <row r="13" spans="1:36" x14ac:dyDescent="0.3">
      <c r="A13" s="2"/>
      <c r="B13" s="39" t="s">
        <v>36</v>
      </c>
      <c r="C13" s="33">
        <v>0</v>
      </c>
      <c r="D13" s="66">
        <v>0.74</v>
      </c>
      <c r="E13" s="71">
        <f>IF(D13="-","-",(-$E$2)*(LN(1-D13)))</f>
        <v>22.900252015432358</v>
      </c>
      <c r="F13" s="41">
        <v>60</v>
      </c>
      <c r="G13" s="39">
        <v>0</v>
      </c>
      <c r="H13" s="31">
        <v>0</v>
      </c>
      <c r="I13" s="31" t="s">
        <v>25</v>
      </c>
      <c r="J13" s="31" t="s">
        <v>25</v>
      </c>
      <c r="K13" s="31" t="s">
        <v>25</v>
      </c>
      <c r="L13" s="70" t="str">
        <f>IF(K13="-","-",IF((SQRT((-2*LN(J13)))*COS(2*PI()*K13))*$M$2+$M$3&gt;20,20,IF((SQRT((-2*LN(J13)))*COS(2*PI()*K13))*$M$2+$M$3&lt;10,10,(SQRT((-2*LN(J13)))*COS(2*PI()*K13))*$M$2+$M$3)))</f>
        <v>-</v>
      </c>
      <c r="M13" s="69" t="s">
        <v>25</v>
      </c>
      <c r="N13" s="33">
        <v>0</v>
      </c>
      <c r="O13" s="39">
        <v>0</v>
      </c>
      <c r="P13" s="31">
        <v>0</v>
      </c>
      <c r="Q13" s="33" t="s">
        <v>25</v>
      </c>
      <c r="R13" s="33" t="s">
        <v>25</v>
      </c>
      <c r="S13" s="33">
        <v>100</v>
      </c>
      <c r="T13" s="39" t="s">
        <v>25</v>
      </c>
      <c r="U13" s="31" t="s">
        <v>25</v>
      </c>
      <c r="V13" s="31" t="s">
        <v>25</v>
      </c>
      <c r="W13" s="31" t="s">
        <v>25</v>
      </c>
      <c r="X13" s="31" t="s">
        <v>25</v>
      </c>
      <c r="Y13" s="33">
        <v>0</v>
      </c>
      <c r="Z13" s="39" t="s">
        <v>25</v>
      </c>
      <c r="AA13" s="30" t="s">
        <v>25</v>
      </c>
      <c r="AB13" s="30" t="s">
        <v>25</v>
      </c>
      <c r="AC13" s="30" t="s">
        <v>25</v>
      </c>
      <c r="AD13" s="30" t="s">
        <v>25</v>
      </c>
      <c r="AE13" s="41">
        <v>0</v>
      </c>
      <c r="AF13" s="30">
        <v>0</v>
      </c>
      <c r="AG13" s="40">
        <f>-AE130</f>
        <v>0</v>
      </c>
      <c r="AH13" s="2"/>
      <c r="AI13" s="2"/>
      <c r="AJ13" s="2"/>
    </row>
    <row r="14" spans="1:36" x14ac:dyDescent="0.3">
      <c r="A14" s="2"/>
      <c r="B14" s="39" t="s">
        <v>37</v>
      </c>
      <c r="C14" s="67">
        <f>E13</f>
        <v>22.900252015432358</v>
      </c>
      <c r="D14" s="39">
        <v>8.0000000000000002E-3</v>
      </c>
      <c r="E14" s="71">
        <f>IF(D14="-","-",C14+(-$E$2)*(LN(1-D14)))</f>
        <v>23.036798934285851</v>
      </c>
      <c r="F14" s="41">
        <f>IF(C14&gt;=F13,C14+60,F13)</f>
        <v>60</v>
      </c>
      <c r="G14" s="39">
        <v>0</v>
      </c>
      <c r="H14" s="31">
        <v>0</v>
      </c>
      <c r="I14" s="31">
        <v>1</v>
      </c>
      <c r="J14" s="31">
        <v>9.3299999999999994E-2</v>
      </c>
      <c r="K14" s="33">
        <v>0.6502</v>
      </c>
      <c r="L14" s="64">
        <f>IF(K14="-",IF(I14="-","-",L13),(SQRT((-2*LN(J14)))*COS(2*PI()*K14))*$M$2+$M$3)</f>
        <v>12.165981620679663</v>
      </c>
      <c r="M14" s="68">
        <f>IF(L14="-",IF(I14=I13,M13,"-"),L14+C14)</f>
        <v>35.066233636112017</v>
      </c>
      <c r="N14" s="67">
        <f>IF(I13="-",N13+$C14-$C13,N13)</f>
        <v>22.900252015432358</v>
      </c>
      <c r="O14" s="39">
        <v>0</v>
      </c>
      <c r="P14" s="31">
        <v>0</v>
      </c>
      <c r="Q14" s="33" t="s">
        <v>25</v>
      </c>
      <c r="R14" s="33" t="s">
        <v>25</v>
      </c>
      <c r="S14" s="33">
        <v>100</v>
      </c>
      <c r="T14" s="39" t="s">
        <v>25</v>
      </c>
      <c r="U14" s="31" t="s">
        <v>25</v>
      </c>
      <c r="V14" s="31" t="s">
        <v>25</v>
      </c>
      <c r="W14" s="31" t="s">
        <v>25</v>
      </c>
      <c r="X14" s="31" t="s">
        <v>25</v>
      </c>
      <c r="Y14" s="67">
        <f>IF(T13="-",Y13+$C14-$C13,Y13)</f>
        <v>22.900252015432358</v>
      </c>
      <c r="Z14" s="39" t="s">
        <v>25</v>
      </c>
      <c r="AA14" s="30" t="s">
        <v>25</v>
      </c>
      <c r="AB14" s="30" t="s">
        <v>25</v>
      </c>
      <c r="AC14" s="30" t="s">
        <v>25</v>
      </c>
      <c r="AD14" s="30" t="s">
        <v>25</v>
      </c>
      <c r="AE14" s="65">
        <f>IF(Z13="-",AE13+$C14-$C13,AE13)</f>
        <v>22.900252015432358</v>
      </c>
      <c r="AF14" s="30">
        <v>0</v>
      </c>
      <c r="AG14" s="40">
        <v>1</v>
      </c>
      <c r="AH14" s="2"/>
      <c r="AI14" s="2"/>
      <c r="AJ14" s="2"/>
    </row>
    <row r="15" spans="1:36" x14ac:dyDescent="0.3">
      <c r="A15" s="29"/>
      <c r="B15" s="39" t="s">
        <v>37</v>
      </c>
      <c r="C15" s="67">
        <f>E14</f>
        <v>23.036798934285851</v>
      </c>
      <c r="D15" s="39">
        <v>0.57579999999999998</v>
      </c>
      <c r="E15" s="65">
        <f>IF(D15="-","-",C15+(-$E$2)*(LN(1-D15)))</f>
        <v>37.615152960762288</v>
      </c>
      <c r="F15" s="41"/>
      <c r="G15" s="39">
        <v>1</v>
      </c>
      <c r="H15" s="31">
        <v>1</v>
      </c>
      <c r="I15" s="31">
        <v>1</v>
      </c>
      <c r="J15" s="31" t="s">
        <v>25</v>
      </c>
      <c r="K15" s="31" t="s">
        <v>25</v>
      </c>
      <c r="L15" s="64" t="str">
        <f>IF(K15="-","-",(SQRT((-2*LN(J15)))*COS(2*PI()*K15))*$M$2+$M$3)</f>
        <v>-</v>
      </c>
      <c r="M15" s="68">
        <f>IF(L15="-",IF(I15=I14,M14,"-"),L15+C15)</f>
        <v>35.066233636112017</v>
      </c>
      <c r="N15" s="67">
        <f t="shared" ref="N15:N20" si="0">IF(I14="-",N14+C15-C14,N14)</f>
        <v>22.900252015432358</v>
      </c>
      <c r="O15" s="39"/>
      <c r="P15" s="31"/>
      <c r="Q15" s="33"/>
      <c r="R15" s="33"/>
      <c r="S15" s="33"/>
      <c r="T15" s="39"/>
      <c r="U15" s="31"/>
      <c r="V15" s="31"/>
      <c r="W15" s="31"/>
      <c r="X15" s="31"/>
      <c r="Y15" s="67">
        <f t="shared" ref="Y15:Y20" si="1">IF(T14="-",Y14+$C15-$C14,Y14)</f>
        <v>23.036798934285855</v>
      </c>
      <c r="Z15" s="39"/>
      <c r="AA15" s="30"/>
      <c r="AB15" s="30"/>
      <c r="AC15" s="30"/>
      <c r="AD15" s="30"/>
      <c r="AE15" s="65">
        <f t="shared" ref="AE15:AE20" si="2">IF(Z14="-",AE14+$C15-$C14,AE14)</f>
        <v>23.036798934285855</v>
      </c>
      <c r="AF15" s="30"/>
      <c r="AG15" s="40"/>
      <c r="AH15" s="44"/>
      <c r="AJ15" s="2"/>
    </row>
    <row r="16" spans="1:36" x14ac:dyDescent="0.3">
      <c r="A16" s="2"/>
      <c r="B16" s="39"/>
      <c r="C16" s="33"/>
      <c r="D16" s="39"/>
      <c r="E16" s="40"/>
      <c r="F16" s="41"/>
      <c r="G16" s="39"/>
      <c r="H16" s="31"/>
      <c r="I16" s="31" t="s">
        <v>25</v>
      </c>
      <c r="J16" s="31" t="s">
        <v>25</v>
      </c>
      <c r="K16" s="31" t="s">
        <v>25</v>
      </c>
      <c r="L16" s="64" t="str">
        <f t="shared" ref="L15:L19" si="3">IF(K16="-",IF(I16="-","-",L15),(SQRT((-2*LN(J16)))*COS(2*PI()*K16))*$M$2+$M$3)</f>
        <v>-</v>
      </c>
      <c r="M16" s="68" t="str">
        <f t="shared" ref="M16:M20" si="4">IF(L16="-",IF(I16=I15,M15,"-"),L16+C16)</f>
        <v>-</v>
      </c>
      <c r="N16" s="67">
        <f t="shared" si="0"/>
        <v>22.900252015432358</v>
      </c>
      <c r="O16" s="39"/>
      <c r="P16" s="31"/>
      <c r="Q16" s="33"/>
      <c r="R16" s="33"/>
      <c r="S16" s="33"/>
      <c r="T16" s="39"/>
      <c r="U16" s="31"/>
      <c r="V16" s="31"/>
      <c r="W16" s="31"/>
      <c r="X16" s="31"/>
      <c r="Y16" s="67">
        <f t="shared" si="1"/>
        <v>23.036798934285855</v>
      </c>
      <c r="Z16" s="39"/>
      <c r="AA16" s="30"/>
      <c r="AB16" s="30"/>
      <c r="AC16" s="30"/>
      <c r="AD16" s="30"/>
      <c r="AE16" s="65">
        <f t="shared" si="2"/>
        <v>23.036798934285855</v>
      </c>
      <c r="AF16" s="30"/>
      <c r="AG16" s="40"/>
      <c r="AH16" s="2"/>
      <c r="AI16" s="2"/>
      <c r="AJ16" s="2"/>
    </row>
    <row r="17" spans="2:33" x14ac:dyDescent="0.3">
      <c r="B17" s="39"/>
      <c r="C17" s="33"/>
      <c r="D17" s="39"/>
      <c r="E17" s="40"/>
      <c r="F17" s="41"/>
      <c r="G17" s="39"/>
      <c r="H17" s="31"/>
      <c r="I17" s="31" t="s">
        <v>25</v>
      </c>
      <c r="J17" s="31" t="s">
        <v>25</v>
      </c>
      <c r="K17" s="31" t="s">
        <v>25</v>
      </c>
      <c r="L17" s="64" t="str">
        <f t="shared" si="3"/>
        <v>-</v>
      </c>
      <c r="M17" s="68" t="str">
        <f t="shared" si="4"/>
        <v>-</v>
      </c>
      <c r="N17" s="67">
        <f t="shared" si="0"/>
        <v>22.900252015432358</v>
      </c>
      <c r="O17" s="39"/>
      <c r="P17" s="31"/>
      <c r="Q17" s="33"/>
      <c r="R17" s="33"/>
      <c r="S17" s="33"/>
      <c r="T17" s="39"/>
      <c r="U17" s="31"/>
      <c r="V17" s="31"/>
      <c r="W17" s="31"/>
      <c r="X17" s="31"/>
      <c r="Y17" s="67">
        <f t="shared" si="1"/>
        <v>23.036798934285855</v>
      </c>
      <c r="Z17" s="39"/>
      <c r="AA17" s="30"/>
      <c r="AB17" s="30"/>
      <c r="AC17" s="30"/>
      <c r="AD17" s="30"/>
      <c r="AE17" s="65">
        <f t="shared" si="2"/>
        <v>23.036798934285855</v>
      </c>
      <c r="AF17" s="30"/>
      <c r="AG17" s="40"/>
    </row>
    <row r="18" spans="2:33" x14ac:dyDescent="0.3">
      <c r="B18" s="39"/>
      <c r="C18" s="33"/>
      <c r="D18" s="39"/>
      <c r="E18" s="40"/>
      <c r="F18" s="41"/>
      <c r="G18" s="39"/>
      <c r="H18" s="31"/>
      <c r="I18" s="31" t="s">
        <v>25</v>
      </c>
      <c r="J18" s="31" t="s">
        <v>25</v>
      </c>
      <c r="K18" s="31" t="s">
        <v>25</v>
      </c>
      <c r="L18" s="64" t="str">
        <f t="shared" si="3"/>
        <v>-</v>
      </c>
      <c r="M18" s="68" t="str">
        <f t="shared" si="4"/>
        <v>-</v>
      </c>
      <c r="N18" s="67">
        <f t="shared" si="0"/>
        <v>22.900252015432358</v>
      </c>
      <c r="O18" s="39"/>
      <c r="P18" s="31"/>
      <c r="Q18" s="33"/>
      <c r="R18" s="33"/>
      <c r="S18" s="33"/>
      <c r="T18" s="39"/>
      <c r="U18" s="31"/>
      <c r="V18" s="31"/>
      <c r="W18" s="31"/>
      <c r="X18" s="31"/>
      <c r="Y18" s="67">
        <f t="shared" si="1"/>
        <v>23.036798934285855</v>
      </c>
      <c r="Z18" s="39"/>
      <c r="AA18" s="30"/>
      <c r="AB18" s="30"/>
      <c r="AC18" s="30"/>
      <c r="AD18" s="30"/>
      <c r="AE18" s="65">
        <f t="shared" si="2"/>
        <v>23.036798934285855</v>
      </c>
      <c r="AF18" s="30"/>
      <c r="AG18" s="40"/>
    </row>
    <row r="19" spans="2:33" x14ac:dyDescent="0.3">
      <c r="B19" s="39"/>
      <c r="C19" s="33"/>
      <c r="D19" s="39"/>
      <c r="E19" s="40"/>
      <c r="F19" s="41"/>
      <c r="G19" s="39"/>
      <c r="H19" s="31"/>
      <c r="I19" s="31" t="s">
        <v>25</v>
      </c>
      <c r="J19" s="31" t="s">
        <v>25</v>
      </c>
      <c r="K19" s="31" t="s">
        <v>25</v>
      </c>
      <c r="L19" s="64" t="str">
        <f t="shared" si="3"/>
        <v>-</v>
      </c>
      <c r="M19" s="68" t="str">
        <f t="shared" si="4"/>
        <v>-</v>
      </c>
      <c r="N19" s="67">
        <f t="shared" si="0"/>
        <v>22.900252015432358</v>
      </c>
      <c r="O19" s="39"/>
      <c r="P19" s="31"/>
      <c r="Q19" s="33"/>
      <c r="R19" s="33"/>
      <c r="S19" s="33"/>
      <c r="T19" s="39"/>
      <c r="U19" s="31"/>
      <c r="V19" s="31"/>
      <c r="W19" s="31"/>
      <c r="X19" s="31"/>
      <c r="Y19" s="67">
        <f t="shared" si="1"/>
        <v>23.036798934285855</v>
      </c>
      <c r="Z19" s="39"/>
      <c r="AA19" s="30"/>
      <c r="AB19" s="30"/>
      <c r="AC19" s="30"/>
      <c r="AD19" s="30"/>
      <c r="AE19" s="65">
        <f t="shared" si="2"/>
        <v>23.036798934285855</v>
      </c>
      <c r="AF19" s="30"/>
      <c r="AG19" s="40"/>
    </row>
    <row r="20" spans="2:33" x14ac:dyDescent="0.3">
      <c r="B20" s="39"/>
      <c r="C20" s="33"/>
      <c r="D20" s="39"/>
      <c r="E20" s="40"/>
      <c r="F20" s="41"/>
      <c r="G20" s="39"/>
      <c r="H20" s="31"/>
      <c r="I20" s="31" t="s">
        <v>25</v>
      </c>
      <c r="J20" s="31" t="s">
        <v>25</v>
      </c>
      <c r="K20" s="31" t="s">
        <v>25</v>
      </c>
      <c r="L20" s="64" t="str">
        <f>IF(K20="-",IF(I20="-","-",L19),(SQRT((-2*LN(J20)))*COS(2*PI()*K20))*$M$2+$M$3)</f>
        <v>-</v>
      </c>
      <c r="M20" s="68" t="str">
        <f t="shared" si="4"/>
        <v>-</v>
      </c>
      <c r="N20" s="67">
        <f t="shared" si="0"/>
        <v>22.900252015432358</v>
      </c>
      <c r="O20" s="39"/>
      <c r="P20" s="31"/>
      <c r="Q20" s="33"/>
      <c r="R20" s="33"/>
      <c r="S20" s="33"/>
      <c r="T20" s="39"/>
      <c r="U20" s="31"/>
      <c r="V20" s="31"/>
      <c r="W20" s="31"/>
      <c r="X20" s="31"/>
      <c r="Y20" s="67">
        <f t="shared" si="1"/>
        <v>23.036798934285855</v>
      </c>
      <c r="Z20" s="39"/>
      <c r="AA20" s="30"/>
      <c r="AB20" s="30"/>
      <c r="AC20" s="30"/>
      <c r="AD20" s="30"/>
      <c r="AE20" s="65">
        <f t="shared" si="2"/>
        <v>23.036798934285855</v>
      </c>
      <c r="AF20" s="30"/>
      <c r="AG20" s="40"/>
    </row>
    <row r="21" spans="2:33" x14ac:dyDescent="0.3"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2:33" x14ac:dyDescent="0.3"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</row>
    <row r="23" spans="2:33" x14ac:dyDescent="0.3"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</row>
    <row r="24" spans="2:33" x14ac:dyDescent="0.3"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</row>
  </sheetData>
  <mergeCells count="13">
    <mergeCell ref="D1:E1"/>
    <mergeCell ref="L1:M1"/>
    <mergeCell ref="Q11:R11"/>
    <mergeCell ref="D10:F10"/>
    <mergeCell ref="P11:P12"/>
    <mergeCell ref="O10:AE10"/>
    <mergeCell ref="Z11:AE11"/>
    <mergeCell ref="AF10:AG11"/>
    <mergeCell ref="G10:N11"/>
    <mergeCell ref="O11:O12"/>
    <mergeCell ref="S11:S12"/>
    <mergeCell ref="T11:Y11"/>
    <mergeCell ref="D11:E1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Casella</dc:creator>
  <cp:lastModifiedBy>Juan Manuel Casella</cp:lastModifiedBy>
  <dcterms:created xsi:type="dcterms:W3CDTF">2020-08-10T17:36:49Z</dcterms:created>
  <dcterms:modified xsi:type="dcterms:W3CDTF">2020-08-11T20:33:36Z</dcterms:modified>
</cp:coreProperties>
</file>