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limsym-my.sharepoint.com/personal/co_limsym_onmicrosoft_com/Documents/info/email/"/>
    </mc:Choice>
  </mc:AlternateContent>
  <xr:revisionPtr revIDLastSave="330" documentId="8_{C5E44DE0-D7F9-465B-9C41-76C89DDB17D1}" xr6:coauthVersionLast="47" xr6:coauthVersionMax="47" xr10:uidLastSave="{155C9A9B-F72C-4F5A-8A2E-16DAD6CF97E1}"/>
  <bookViews>
    <workbookView xWindow="-19260" yWindow="90" windowWidth="19305" windowHeight="15450" tabRatio="714" activeTab="12" xr2:uid="{137B90F8-CB21-4091-B161-093D879931E3}"/>
  </bookViews>
  <sheets>
    <sheet name="Preface" sheetId="17" r:id="rId1"/>
    <sheet name="Catalog" sheetId="18" r:id="rId2"/>
    <sheet name="All" sheetId="4" r:id="rId3"/>
    <sheet name="Fml" sheetId="19" r:id="rId4"/>
    <sheet name="API" sheetId="11" r:id="rId5"/>
    <sheet name="Vet" sheetId="14" r:id="rId6"/>
    <sheet name="Int" sheetId="6" r:id="rId7"/>
    <sheet name="Vit" sheetId="13" r:id="rId8"/>
    <sheet name="AA" sheetId="9" r:id="rId9"/>
    <sheet name="Poly" sheetId="12" r:id="rId10"/>
    <sheet name="Cos" sheetId="10" r:id="rId11"/>
    <sheet name="Ext" sheetId="15" r:id="rId12"/>
    <sheet name="Parameter" sheetId="20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" i="11" l="1"/>
  <c r="C82" i="4"/>
  <c r="C83" i="4" s="1"/>
  <c r="C84" i="4" s="1"/>
  <c r="C85" i="4" s="1"/>
  <c r="C86" i="4" s="1"/>
  <c r="C87" i="4" s="1"/>
  <c r="C88" i="4" s="1"/>
  <c r="C89" i="4" s="1"/>
  <c r="C90" i="4" s="1"/>
  <c r="C91" i="4" s="1"/>
  <c r="C92" i="4" s="1"/>
  <c r="C93" i="4" s="1"/>
  <c r="C94" i="4" s="1"/>
  <c r="C95" i="4" s="1"/>
  <c r="C96" i="4" s="1"/>
  <c r="C97" i="4" s="1"/>
  <c r="C98" i="4"/>
  <c r="C99" i="4" s="1"/>
  <c r="C100" i="4" s="1"/>
  <c r="C101" i="4" s="1"/>
  <c r="C102" i="4" s="1"/>
  <c r="C103" i="4" s="1"/>
  <c r="C104" i="4" s="1"/>
  <c r="C105" i="4" s="1"/>
  <c r="C106" i="4" s="1"/>
  <c r="C107" i="4" s="1"/>
  <c r="C108" i="4" s="1"/>
  <c r="C109" i="4" s="1"/>
  <c r="C110" i="4" s="1"/>
  <c r="C111" i="4" s="1"/>
  <c r="C112" i="4" s="1"/>
  <c r="C113" i="4" s="1"/>
  <c r="C114" i="4" s="1"/>
  <c r="C115" i="4"/>
  <c r="C116" i="4" s="1"/>
  <c r="C117" i="4" s="1"/>
  <c r="C118" i="4" s="1"/>
  <c r="C119" i="4" s="1"/>
  <c r="C120" i="4" s="1"/>
  <c r="C121" i="4" s="1"/>
  <c r="C122" i="4" s="1"/>
  <c r="C123" i="4" s="1"/>
  <c r="C124" i="4" s="1"/>
  <c r="C125" i="4" s="1"/>
  <c r="C126" i="4" s="1"/>
  <c r="C127" i="4" s="1"/>
  <c r="C128" i="4" s="1"/>
  <c r="C129" i="4"/>
  <c r="C130" i="4" s="1"/>
  <c r="C131" i="4" s="1"/>
  <c r="C132" i="4" s="1"/>
  <c r="C133" i="4" s="1"/>
  <c r="C134" i="4" s="1"/>
  <c r="C135" i="4" s="1"/>
  <c r="C136" i="4" s="1"/>
  <c r="C137" i="4" s="1"/>
  <c r="C138" i="4" s="1"/>
  <c r="C139" i="4" s="1"/>
  <c r="C140" i="4" s="1"/>
  <c r="C141" i="4"/>
  <c r="C142" i="4" s="1"/>
  <c r="C143" i="4" s="1"/>
  <c r="C144" i="4" s="1"/>
  <c r="C145" i="4" s="1"/>
  <c r="C146" i="4" s="1"/>
  <c r="C147" i="4" s="1"/>
  <c r="C148" i="4" s="1"/>
  <c r="C149" i="4" s="1"/>
  <c r="C150" i="4" s="1"/>
  <c r="C151" i="4" s="1"/>
  <c r="C152" i="4" s="1"/>
  <c r="C153" i="4" s="1"/>
  <c r="C154" i="4" s="1"/>
  <c r="C155" i="4" s="1"/>
  <c r="C156" i="4" s="1"/>
  <c r="C157" i="4" s="1"/>
  <c r="C158" i="4"/>
  <c r="C159" i="4" s="1"/>
  <c r="C160" i="4" s="1"/>
  <c r="C161" i="4" s="1"/>
  <c r="C162" i="4" s="1"/>
  <c r="C163" i="4" s="1"/>
  <c r="C164" i="4" s="1"/>
  <c r="C165" i="4" s="1"/>
  <c r="C166" i="4" s="1"/>
  <c r="C167" i="4" s="1"/>
  <c r="C168" i="4" s="1"/>
  <c r="C169" i="4" s="1"/>
  <c r="C170" i="4" s="1"/>
  <c r="C171" i="4" s="1"/>
  <c r="C172" i="4"/>
  <c r="C173" i="4" s="1"/>
  <c r="C174" i="4" s="1"/>
  <c r="C175" i="4" s="1"/>
  <c r="C176" i="4" s="1"/>
  <c r="C177" i="4" s="1"/>
  <c r="C178" i="4" s="1"/>
  <c r="C179" i="4" s="1"/>
  <c r="C180" i="4" s="1"/>
  <c r="C181" i="4" s="1"/>
  <c r="C182" i="4" s="1"/>
  <c r="C183" i="4" s="1"/>
  <c r="C184" i="4" s="1"/>
  <c r="C185" i="4" s="1"/>
  <c r="C186" i="4" s="1"/>
  <c r="C187" i="4" s="1"/>
  <c r="C188" i="4" s="1"/>
  <c r="C189" i="4" s="1"/>
  <c r="C190" i="4" s="1"/>
  <c r="C191" i="4" s="1"/>
  <c r="C192" i="4" s="1"/>
  <c r="C193" i="4" s="1"/>
  <c r="C194" i="4" s="1"/>
  <c r="C195" i="4" s="1"/>
  <c r="C196" i="4" s="1"/>
  <c r="C197" i="4" s="1"/>
  <c r="C198" i="4" s="1"/>
  <c r="C199" i="4" s="1"/>
  <c r="C200" i="4" s="1"/>
  <c r="C201" i="4" s="1"/>
  <c r="C202" i="4" s="1"/>
  <c r="C203" i="4" s="1"/>
  <c r="C204" i="4" s="1"/>
  <c r="C205" i="4"/>
  <c r="C206" i="4" s="1"/>
  <c r="C207" i="4" s="1"/>
  <c r="C208" i="4" s="1"/>
  <c r="C209" i="4" s="1"/>
  <c r="C210" i="4" s="1"/>
  <c r="C211" i="4" s="1"/>
  <c r="C212" i="4" s="1"/>
  <c r="C213" i="4" s="1"/>
  <c r="C214" i="4" s="1"/>
  <c r="C215" i="4" s="1"/>
  <c r="C216" i="4" s="1"/>
  <c r="C217" i="4" s="1"/>
  <c r="C218" i="4" s="1"/>
  <c r="C219" i="4" s="1"/>
  <c r="C220" i="4" s="1"/>
  <c r="C221" i="4" s="1"/>
  <c r="C222" i="4" s="1"/>
  <c r="C223" i="4" s="1"/>
  <c r="C224" i="4" s="1"/>
  <c r="C225" i="4" s="1"/>
  <c r="C226" i="4" s="1"/>
  <c r="C227" i="4" s="1"/>
  <c r="C228" i="4" s="1"/>
  <c r="C229" i="4" s="1"/>
  <c r="C230" i="4" s="1"/>
  <c r="C231" i="4" s="1"/>
  <c r="C232" i="4" s="1"/>
  <c r="C233" i="4" s="1"/>
  <c r="C234" i="4" s="1"/>
  <c r="C235" i="4" s="1"/>
  <c r="C236" i="4" s="1"/>
  <c r="C237" i="4" s="1"/>
  <c r="C238" i="4" s="1"/>
  <c r="C239" i="4" s="1"/>
  <c r="C240" i="4" s="1"/>
  <c r="C241" i="4" s="1"/>
  <c r="C242" i="4" s="1"/>
  <c r="C243" i="4" s="1"/>
  <c r="C244" i="4" s="1"/>
  <c r="C245" i="4" s="1"/>
  <c r="C246" i="4" s="1"/>
  <c r="C247" i="4" s="1"/>
  <c r="C248" i="4" s="1"/>
  <c r="C249" i="4" s="1"/>
  <c r="C250" i="4" s="1"/>
  <c r="C251" i="4" s="1"/>
  <c r="C252" i="4" s="1"/>
  <c r="C253" i="4" s="1"/>
  <c r="C254" i="4" s="1"/>
  <c r="C255" i="4" s="1"/>
  <c r="C256" i="4" s="1"/>
  <c r="C257" i="4" s="1"/>
  <c r="C258" i="4" s="1"/>
  <c r="C259" i="4" s="1"/>
  <c r="C260" i="4" s="1"/>
  <c r="C261" i="4" s="1"/>
  <c r="C262" i="4" s="1"/>
  <c r="C263" i="4" s="1"/>
  <c r="C264" i="4" s="1"/>
  <c r="C265" i="4" s="1"/>
  <c r="C266" i="4" s="1"/>
  <c r="C267" i="4" s="1"/>
  <c r="C268" i="4" s="1"/>
  <c r="C269" i="4" s="1"/>
  <c r="C270" i="4" s="1"/>
  <c r="C271" i="4" s="1"/>
  <c r="C272" i="4" s="1"/>
  <c r="C273" i="4" s="1"/>
  <c r="C274" i="4" s="1"/>
  <c r="C275" i="4" s="1"/>
  <c r="C276" i="4" s="1"/>
  <c r="C277" i="4" s="1"/>
  <c r="C278" i="4" s="1"/>
  <c r="C279" i="4" s="1"/>
  <c r="C280" i="4" s="1"/>
  <c r="C281" i="4" s="1"/>
  <c r="C282" i="4" s="1"/>
  <c r="C283" i="4" s="1"/>
  <c r="C284" i="4" s="1"/>
  <c r="C285" i="4" s="1"/>
  <c r="C286" i="4" s="1"/>
  <c r="C287" i="4" s="1"/>
  <c r="C288" i="4" s="1"/>
  <c r="C289" i="4" s="1"/>
  <c r="C290" i="4" s="1"/>
  <c r="C291" i="4" s="1"/>
  <c r="C292" i="4" s="1"/>
  <c r="C293" i="4" s="1"/>
  <c r="C294" i="4" s="1"/>
  <c r="C295" i="4" s="1"/>
  <c r="C296" i="4" s="1"/>
  <c r="C297" i="4" s="1"/>
  <c r="C298" i="4" s="1"/>
  <c r="C299" i="4" s="1"/>
  <c r="C300" i="4" s="1"/>
  <c r="C301" i="4" s="1"/>
  <c r="C302" i="4" s="1"/>
  <c r="C303" i="4" s="1"/>
  <c r="C304" i="4" s="1"/>
  <c r="C305" i="4" s="1"/>
  <c r="C306" i="4" s="1"/>
  <c r="C307" i="4" s="1"/>
  <c r="C308" i="4" s="1"/>
  <c r="C309" i="4" s="1"/>
  <c r="C310" i="4" s="1"/>
  <c r="C311" i="4" s="1"/>
  <c r="C312" i="4" s="1"/>
  <c r="C313" i="4" s="1"/>
  <c r="C314" i="4" s="1"/>
  <c r="C315" i="4" s="1"/>
  <c r="C316" i="4" s="1"/>
  <c r="C317" i="4" s="1"/>
  <c r="C318" i="4" s="1"/>
  <c r="C319" i="4" s="1"/>
  <c r="C320" i="4" s="1"/>
  <c r="C321" i="4" s="1"/>
  <c r="C322" i="4" s="1"/>
  <c r="C323" i="4" s="1"/>
  <c r="C324" i="4" s="1"/>
  <c r="C325" i="4" s="1"/>
  <c r="C326" i="4" s="1"/>
  <c r="C327" i="4" s="1"/>
  <c r="C328" i="4" s="1"/>
  <c r="C329" i="4" s="1"/>
  <c r="C330" i="4" s="1"/>
  <c r="C331" i="4" s="1"/>
  <c r="C332" i="4" s="1"/>
  <c r="C333" i="4" s="1"/>
  <c r="C334" i="4" s="1"/>
  <c r="C335" i="4" s="1"/>
  <c r="C336" i="4" s="1"/>
  <c r="C337" i="4" s="1"/>
  <c r="C338" i="4" s="1"/>
  <c r="C339" i="4" s="1"/>
  <c r="C340" i="4" s="1"/>
  <c r="C341" i="4" s="1"/>
  <c r="C342" i="4" s="1"/>
  <c r="C343" i="4" s="1"/>
  <c r="C344" i="4" s="1"/>
  <c r="C345" i="4" s="1"/>
  <c r="C346" i="4" s="1"/>
  <c r="C347" i="4" s="1"/>
  <c r="C348" i="4" s="1"/>
  <c r="C349" i="4" s="1"/>
  <c r="C350" i="4" s="1"/>
  <c r="C351" i="4" s="1"/>
  <c r="C352" i="4" s="1"/>
  <c r="C353" i="4" s="1"/>
  <c r="C354" i="4" s="1"/>
  <c r="C355" i="4" s="1"/>
  <c r="C356" i="4" s="1"/>
  <c r="C357" i="4" s="1"/>
  <c r="C358" i="4" s="1"/>
  <c r="C359" i="4" s="1"/>
  <c r="C360" i="4" s="1"/>
  <c r="C361" i="4" s="1"/>
  <c r="C362" i="4" s="1"/>
  <c r="C363" i="4" s="1"/>
  <c r="C364" i="4" s="1"/>
  <c r="C365" i="4" s="1"/>
  <c r="C366" i="4" s="1"/>
  <c r="C367" i="4" s="1"/>
  <c r="C368" i="4" s="1"/>
  <c r="C369" i="4" s="1"/>
  <c r="C370" i="4" s="1"/>
  <c r="C371" i="4" s="1"/>
  <c r="C372" i="4" s="1"/>
  <c r="C373" i="4" s="1"/>
  <c r="C374" i="4" s="1"/>
  <c r="C375" i="4" s="1"/>
  <c r="C376" i="4" s="1"/>
  <c r="C377" i="4" s="1"/>
  <c r="C378" i="4" s="1"/>
  <c r="C379" i="4" s="1"/>
  <c r="C380" i="4" s="1"/>
  <c r="C381" i="4" s="1"/>
  <c r="C382" i="4" s="1"/>
  <c r="C383" i="4" s="1"/>
  <c r="C384" i="4" s="1"/>
  <c r="C385" i="4" s="1"/>
  <c r="C386" i="4" s="1"/>
  <c r="C387" i="4" s="1"/>
  <c r="C388" i="4" s="1"/>
  <c r="C389" i="4" s="1"/>
  <c r="C390" i="4" s="1"/>
  <c r="C391" i="4" s="1"/>
  <c r="C392" i="4" s="1"/>
  <c r="C393" i="4" s="1"/>
  <c r="C394" i="4" s="1"/>
  <c r="C395" i="4" s="1"/>
  <c r="C396" i="4" s="1"/>
  <c r="C397" i="4" s="1"/>
  <c r="C398" i="4" s="1"/>
  <c r="C399" i="4" s="1"/>
  <c r="C400" i="4" s="1"/>
  <c r="C401" i="4" s="1"/>
  <c r="C402" i="4" s="1"/>
  <c r="C403" i="4" s="1"/>
  <c r="C404" i="4" s="1"/>
  <c r="C405" i="4" s="1"/>
  <c r="C406" i="4" s="1"/>
  <c r="C407" i="4" s="1"/>
  <c r="C408" i="4" s="1"/>
  <c r="C409" i="4" s="1"/>
  <c r="C410" i="4" s="1"/>
  <c r="C411" i="4" s="1"/>
  <c r="C412" i="4" s="1"/>
  <c r="C413" i="4" s="1"/>
  <c r="C414" i="4" s="1"/>
  <c r="C415" i="4" s="1"/>
  <c r="C416" i="4" s="1"/>
  <c r="C417" i="4" s="1"/>
  <c r="C418" i="4" s="1"/>
  <c r="C419" i="4" s="1"/>
  <c r="C420" i="4" s="1"/>
  <c r="C421" i="4" s="1"/>
  <c r="C422" i="4" s="1"/>
  <c r="C423" i="4" s="1"/>
  <c r="C424" i="4" s="1"/>
  <c r="C425" i="4" s="1"/>
  <c r="C426" i="4" s="1"/>
  <c r="C427" i="4" s="1"/>
  <c r="C428" i="4" s="1"/>
  <c r="C429" i="4" s="1"/>
  <c r="C430" i="4" s="1"/>
  <c r="C431" i="4" s="1"/>
  <c r="C432" i="4" s="1"/>
  <c r="C433" i="4" s="1"/>
  <c r="C434" i="4" s="1"/>
  <c r="C435" i="4" s="1"/>
  <c r="C436" i="4" s="1"/>
  <c r="C437" i="4" s="1"/>
  <c r="C438" i="4" s="1"/>
  <c r="C439" i="4" s="1"/>
  <c r="C440" i="4" s="1"/>
  <c r="C441" i="4" s="1"/>
  <c r="C442" i="4" s="1"/>
  <c r="C443" i="4" s="1"/>
  <c r="C444" i="4" s="1"/>
  <c r="C445" i="4" s="1"/>
  <c r="C446" i="4" s="1"/>
  <c r="C447" i="4" s="1"/>
  <c r="C448" i="4" s="1"/>
  <c r="C449" i="4" s="1"/>
  <c r="C450" i="4" s="1"/>
  <c r="C451" i="4" s="1"/>
  <c r="C452" i="4" s="1"/>
  <c r="C453" i="4" s="1"/>
  <c r="C454" i="4" s="1"/>
  <c r="C455" i="4" s="1"/>
  <c r="C456" i="4" s="1"/>
  <c r="C457" i="4" s="1"/>
  <c r="C458" i="4" s="1"/>
  <c r="C459" i="4" s="1"/>
  <c r="C460" i="4" s="1"/>
  <c r="C461" i="4" s="1"/>
  <c r="C462" i="4" s="1"/>
  <c r="C463" i="4" s="1"/>
  <c r="C464" i="4" s="1"/>
  <c r="C465" i="4" s="1"/>
  <c r="C466" i="4" s="1"/>
  <c r="C467" i="4" s="1"/>
  <c r="C468" i="4" s="1"/>
  <c r="C469" i="4" s="1"/>
  <c r="C470" i="4" s="1"/>
  <c r="C471" i="4" s="1"/>
  <c r="C472" i="4" s="1"/>
  <c r="C473" i="4" s="1"/>
  <c r="C474" i="4" s="1"/>
  <c r="C475" i="4" s="1"/>
  <c r="C476" i="4" s="1"/>
  <c r="C477" i="4" s="1"/>
  <c r="C478" i="4" s="1"/>
  <c r="C479" i="4" s="1"/>
  <c r="C480" i="4" s="1"/>
  <c r="C481" i="4" s="1"/>
  <c r="C482" i="4" s="1"/>
  <c r="C483" i="4" s="1"/>
  <c r="C484" i="4" s="1"/>
  <c r="C485" i="4" s="1"/>
  <c r="C486" i="4" s="1"/>
  <c r="C487" i="4" s="1"/>
  <c r="C488" i="4" s="1"/>
  <c r="E71" i="4"/>
  <c r="F71" i="4"/>
  <c r="G71" i="4"/>
  <c r="H71" i="4"/>
  <c r="O71" i="4"/>
  <c r="Q71" i="4"/>
  <c r="R71" i="4"/>
  <c r="S71" i="4"/>
  <c r="B6" i="18"/>
  <c r="E64" i="4"/>
  <c r="E65" i="4"/>
  <c r="E2" i="4"/>
  <c r="E74" i="4"/>
  <c r="E22" i="4"/>
  <c r="E23" i="4"/>
  <c r="F64" i="4"/>
  <c r="F65" i="4"/>
  <c r="F2" i="4"/>
  <c r="F74" i="4"/>
  <c r="F22" i="4"/>
  <c r="F23" i="4"/>
  <c r="G64" i="4"/>
  <c r="G65" i="4"/>
  <c r="G2" i="4"/>
  <c r="G74" i="4"/>
  <c r="G22" i="4"/>
  <c r="G23" i="4"/>
  <c r="H64" i="4"/>
  <c r="H65" i="4"/>
  <c r="H2" i="4"/>
  <c r="H74" i="4"/>
  <c r="H22" i="4"/>
  <c r="H23" i="4"/>
  <c r="O64" i="4"/>
  <c r="O65" i="4"/>
  <c r="O2" i="4"/>
  <c r="O74" i="4"/>
  <c r="O22" i="4"/>
  <c r="O23" i="4"/>
  <c r="Q64" i="4"/>
  <c r="Q65" i="4"/>
  <c r="Q2" i="4"/>
  <c r="Q74" i="4"/>
  <c r="Q22" i="4"/>
  <c r="Q23" i="4"/>
  <c r="R64" i="4"/>
  <c r="R65" i="4"/>
  <c r="R2" i="4"/>
  <c r="R74" i="4"/>
  <c r="R22" i="4"/>
  <c r="R23" i="4"/>
  <c r="S64" i="4"/>
  <c r="S65" i="4"/>
  <c r="S2" i="4"/>
  <c r="S74" i="4"/>
  <c r="S22" i="4"/>
  <c r="S23" i="4"/>
  <c r="I2" i="11" a="1"/>
  <c r="I2" i="11" l="1"/>
  <c r="G2" i="11" a="1"/>
  <c r="G2" i="11" s="1"/>
  <c r="E43" i="4" l="1"/>
  <c r="E24" i="4"/>
  <c r="E40" i="4"/>
  <c r="E41" i="4"/>
  <c r="E76" i="4"/>
  <c r="F43" i="4"/>
  <c r="F24" i="4"/>
  <c r="F40" i="4"/>
  <c r="F41" i="4"/>
  <c r="F76" i="4"/>
  <c r="G43" i="4"/>
  <c r="G24" i="4"/>
  <c r="G40" i="4"/>
  <c r="G41" i="4"/>
  <c r="G76" i="4"/>
  <c r="H43" i="4"/>
  <c r="H24" i="4"/>
  <c r="H40" i="4"/>
  <c r="H41" i="4"/>
  <c r="H76" i="4"/>
  <c r="O43" i="4"/>
  <c r="O24" i="4"/>
  <c r="O40" i="4"/>
  <c r="O41" i="4"/>
  <c r="O76" i="4"/>
  <c r="Q43" i="4"/>
  <c r="Q24" i="4"/>
  <c r="Q40" i="4"/>
  <c r="Q41" i="4"/>
  <c r="Q76" i="4"/>
  <c r="R43" i="4"/>
  <c r="R24" i="4"/>
  <c r="R40" i="4"/>
  <c r="R41" i="4"/>
  <c r="R76" i="4"/>
  <c r="S43" i="4"/>
  <c r="S24" i="4"/>
  <c r="S40" i="4"/>
  <c r="S41" i="4"/>
  <c r="S76" i="4"/>
  <c r="E70" i="4" l="1"/>
  <c r="E79" i="4"/>
  <c r="E68" i="4"/>
  <c r="E51" i="4"/>
  <c r="E66" i="4"/>
  <c r="E53" i="4"/>
  <c r="E67" i="4"/>
  <c r="E77" i="4"/>
  <c r="F70" i="4"/>
  <c r="F79" i="4"/>
  <c r="F68" i="4"/>
  <c r="F51" i="4"/>
  <c r="F66" i="4"/>
  <c r="F53" i="4"/>
  <c r="F67" i="4"/>
  <c r="F77" i="4"/>
  <c r="G70" i="4"/>
  <c r="G79" i="4"/>
  <c r="G68" i="4"/>
  <c r="G51" i="4"/>
  <c r="G66" i="4"/>
  <c r="G53" i="4"/>
  <c r="G67" i="4"/>
  <c r="G77" i="4"/>
  <c r="H70" i="4"/>
  <c r="H79" i="4"/>
  <c r="H68" i="4"/>
  <c r="H51" i="4"/>
  <c r="H66" i="4"/>
  <c r="H53" i="4"/>
  <c r="H67" i="4"/>
  <c r="H77" i="4"/>
  <c r="O70" i="4"/>
  <c r="O79" i="4"/>
  <c r="O68" i="4"/>
  <c r="O51" i="4"/>
  <c r="O66" i="4"/>
  <c r="O53" i="4"/>
  <c r="O67" i="4"/>
  <c r="O77" i="4"/>
  <c r="Q70" i="4"/>
  <c r="Q79" i="4"/>
  <c r="Q68" i="4"/>
  <c r="Q51" i="4"/>
  <c r="Q66" i="4"/>
  <c r="Q53" i="4"/>
  <c r="Q67" i="4"/>
  <c r="Q77" i="4"/>
  <c r="R70" i="4"/>
  <c r="R79" i="4"/>
  <c r="R68" i="4"/>
  <c r="R51" i="4"/>
  <c r="R66" i="4"/>
  <c r="R53" i="4"/>
  <c r="R67" i="4"/>
  <c r="R77" i="4"/>
  <c r="S70" i="4"/>
  <c r="S79" i="4"/>
  <c r="S68" i="4"/>
  <c r="S51" i="4"/>
  <c r="S66" i="4"/>
  <c r="S53" i="4"/>
  <c r="S67" i="4"/>
  <c r="S77" i="4"/>
  <c r="G36" i="4"/>
  <c r="G37" i="4"/>
  <c r="G3" i="4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38" i="4"/>
  <c r="G39" i="4"/>
  <c r="G42" i="4"/>
  <c r="G44" i="4"/>
  <c r="G17" i="4"/>
  <c r="G18" i="4"/>
  <c r="G20" i="4"/>
  <c r="G25" i="4"/>
  <c r="G26" i="4"/>
  <c r="G27" i="4"/>
  <c r="G28" i="4"/>
  <c r="G29" i="4"/>
  <c r="G30" i="4"/>
  <c r="G31" i="4"/>
  <c r="G32" i="4"/>
  <c r="G33" i="4"/>
  <c r="G34" i="4"/>
  <c r="G35" i="4"/>
  <c r="G45" i="4"/>
  <c r="G46" i="4"/>
  <c r="G47" i="4"/>
  <c r="G48" i="4"/>
  <c r="G50" i="4"/>
  <c r="G49" i="4"/>
  <c r="G52" i="4"/>
  <c r="G54" i="4"/>
  <c r="G55" i="4"/>
  <c r="G56" i="4"/>
  <c r="G57" i="4"/>
  <c r="G58" i="4"/>
  <c r="G59" i="4"/>
  <c r="G60" i="4"/>
  <c r="G61" i="4"/>
  <c r="G62" i="4"/>
  <c r="G63" i="4"/>
  <c r="G72" i="4"/>
  <c r="G73" i="4"/>
  <c r="G69" i="4"/>
  <c r="G75" i="4"/>
  <c r="G78" i="4"/>
  <c r="G80" i="4"/>
  <c r="G81" i="4"/>
  <c r="G21" i="4"/>
  <c r="G19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99" i="4"/>
  <c r="G200" i="4"/>
  <c r="G201" i="4"/>
  <c r="G202" i="4"/>
  <c r="G203" i="4"/>
  <c r="G204" i="4"/>
  <c r="G205" i="4"/>
  <c r="G206" i="4"/>
  <c r="G207" i="4"/>
  <c r="G208" i="4"/>
  <c r="G209" i="4"/>
  <c r="G210" i="4"/>
  <c r="G211" i="4"/>
  <c r="G212" i="4"/>
  <c r="G213" i="4"/>
  <c r="G214" i="4"/>
  <c r="G215" i="4"/>
  <c r="G216" i="4"/>
  <c r="G217" i="4"/>
  <c r="G218" i="4"/>
  <c r="G219" i="4"/>
  <c r="G220" i="4"/>
  <c r="G221" i="4"/>
  <c r="G222" i="4"/>
  <c r="G223" i="4"/>
  <c r="G224" i="4"/>
  <c r="G225" i="4"/>
  <c r="G226" i="4"/>
  <c r="G227" i="4"/>
  <c r="G228" i="4"/>
  <c r="G229" i="4"/>
  <c r="G230" i="4"/>
  <c r="G231" i="4"/>
  <c r="G232" i="4"/>
  <c r="G233" i="4"/>
  <c r="G234" i="4"/>
  <c r="G235" i="4"/>
  <c r="G236" i="4"/>
  <c r="G237" i="4"/>
  <c r="G238" i="4"/>
  <c r="G239" i="4"/>
  <c r="G240" i="4"/>
  <c r="G241" i="4"/>
  <c r="G242" i="4"/>
  <c r="G243" i="4"/>
  <c r="G244" i="4"/>
  <c r="G245" i="4"/>
  <c r="G246" i="4"/>
  <c r="G247" i="4"/>
  <c r="G248" i="4"/>
  <c r="G249" i="4"/>
  <c r="G250" i="4"/>
  <c r="G251" i="4"/>
  <c r="G252" i="4"/>
  <c r="G253" i="4"/>
  <c r="G254" i="4"/>
  <c r="G255" i="4"/>
  <c r="G256" i="4"/>
  <c r="G257" i="4"/>
  <c r="G258" i="4"/>
  <c r="G259" i="4"/>
  <c r="G260" i="4"/>
  <c r="G261" i="4"/>
  <c r="G262" i="4"/>
  <c r="G263" i="4"/>
  <c r="G264" i="4"/>
  <c r="G265" i="4"/>
  <c r="G266" i="4"/>
  <c r="G267" i="4"/>
  <c r="G268" i="4"/>
  <c r="G269" i="4"/>
  <c r="G270" i="4"/>
  <c r="G271" i="4"/>
  <c r="G272" i="4"/>
  <c r="G273" i="4"/>
  <c r="G274" i="4"/>
  <c r="G275" i="4"/>
  <c r="G276" i="4"/>
  <c r="G277" i="4"/>
  <c r="G278" i="4"/>
  <c r="G279" i="4"/>
  <c r="G280" i="4"/>
  <c r="G281" i="4"/>
  <c r="G282" i="4"/>
  <c r="G283" i="4"/>
  <c r="G284" i="4"/>
  <c r="G285" i="4"/>
  <c r="G286" i="4"/>
  <c r="G287" i="4"/>
  <c r="G288" i="4"/>
  <c r="G289" i="4"/>
  <c r="G290" i="4"/>
  <c r="G291" i="4"/>
  <c r="G292" i="4"/>
  <c r="G293" i="4"/>
  <c r="G294" i="4"/>
  <c r="G295" i="4"/>
  <c r="G296" i="4"/>
  <c r="G297" i="4"/>
  <c r="G298" i="4"/>
  <c r="G299" i="4"/>
  <c r="G300" i="4"/>
  <c r="G301" i="4"/>
  <c r="G302" i="4"/>
  <c r="G303" i="4"/>
  <c r="G304" i="4"/>
  <c r="G305" i="4"/>
  <c r="G306" i="4"/>
  <c r="G307" i="4"/>
  <c r="G308" i="4"/>
  <c r="G309" i="4"/>
  <c r="G310" i="4"/>
  <c r="G311" i="4"/>
  <c r="G312" i="4"/>
  <c r="G313" i="4"/>
  <c r="G314" i="4"/>
  <c r="G315" i="4"/>
  <c r="G316" i="4"/>
  <c r="G317" i="4"/>
  <c r="G318" i="4"/>
  <c r="G319" i="4"/>
  <c r="G320" i="4"/>
  <c r="G321" i="4"/>
  <c r="G322" i="4"/>
  <c r="G323" i="4"/>
  <c r="G324" i="4"/>
  <c r="G325" i="4"/>
  <c r="G326" i="4"/>
  <c r="G327" i="4"/>
  <c r="G328" i="4"/>
  <c r="G329" i="4"/>
  <c r="G330" i="4"/>
  <c r="G331" i="4"/>
  <c r="G332" i="4"/>
  <c r="G333" i="4"/>
  <c r="G334" i="4"/>
  <c r="G335" i="4"/>
  <c r="G336" i="4"/>
  <c r="G337" i="4"/>
  <c r="G338" i="4"/>
  <c r="G339" i="4"/>
  <c r="G340" i="4"/>
  <c r="G341" i="4"/>
  <c r="G342" i="4"/>
  <c r="G343" i="4"/>
  <c r="G344" i="4"/>
  <c r="G345" i="4"/>
  <c r="G346" i="4"/>
  <c r="G347" i="4"/>
  <c r="G348" i="4"/>
  <c r="G349" i="4"/>
  <c r="G350" i="4"/>
  <c r="G351" i="4"/>
  <c r="G352" i="4"/>
  <c r="G353" i="4"/>
  <c r="G354" i="4"/>
  <c r="G355" i="4"/>
  <c r="G356" i="4"/>
  <c r="G357" i="4"/>
  <c r="G358" i="4"/>
  <c r="G359" i="4"/>
  <c r="G360" i="4"/>
  <c r="G361" i="4"/>
  <c r="G362" i="4"/>
  <c r="G363" i="4"/>
  <c r="G364" i="4"/>
  <c r="G365" i="4"/>
  <c r="G366" i="4"/>
  <c r="G367" i="4"/>
  <c r="G368" i="4"/>
  <c r="G369" i="4"/>
  <c r="G370" i="4"/>
  <c r="G371" i="4"/>
  <c r="G372" i="4"/>
  <c r="G373" i="4"/>
  <c r="G374" i="4"/>
  <c r="G375" i="4"/>
  <c r="G376" i="4"/>
  <c r="G377" i="4"/>
  <c r="G378" i="4"/>
  <c r="G379" i="4"/>
  <c r="G380" i="4"/>
  <c r="G381" i="4"/>
  <c r="G382" i="4"/>
  <c r="G383" i="4"/>
  <c r="G384" i="4"/>
  <c r="G385" i="4"/>
  <c r="G386" i="4"/>
  <c r="G387" i="4"/>
  <c r="G388" i="4"/>
  <c r="G389" i="4"/>
  <c r="G390" i="4"/>
  <c r="G391" i="4"/>
  <c r="G392" i="4"/>
  <c r="G393" i="4"/>
  <c r="G394" i="4"/>
  <c r="G395" i="4"/>
  <c r="G396" i="4"/>
  <c r="G397" i="4"/>
  <c r="G398" i="4"/>
  <c r="G399" i="4"/>
  <c r="G400" i="4"/>
  <c r="G401" i="4"/>
  <c r="G402" i="4"/>
  <c r="G403" i="4"/>
  <c r="G404" i="4"/>
  <c r="G405" i="4"/>
  <c r="G406" i="4"/>
  <c r="G407" i="4"/>
  <c r="G408" i="4"/>
  <c r="G409" i="4"/>
  <c r="G410" i="4"/>
  <c r="G411" i="4"/>
  <c r="G412" i="4"/>
  <c r="G413" i="4"/>
  <c r="G414" i="4"/>
  <c r="G415" i="4"/>
  <c r="G416" i="4"/>
  <c r="G417" i="4"/>
  <c r="G418" i="4"/>
  <c r="G419" i="4"/>
  <c r="G420" i="4"/>
  <c r="G421" i="4"/>
  <c r="G422" i="4"/>
  <c r="G423" i="4"/>
  <c r="G424" i="4"/>
  <c r="G425" i="4"/>
  <c r="G426" i="4"/>
  <c r="G427" i="4"/>
  <c r="G428" i="4"/>
  <c r="G429" i="4"/>
  <c r="G430" i="4"/>
  <c r="G431" i="4"/>
  <c r="G432" i="4"/>
  <c r="G433" i="4"/>
  <c r="G434" i="4"/>
  <c r="G435" i="4"/>
  <c r="G436" i="4"/>
  <c r="G437" i="4"/>
  <c r="G438" i="4"/>
  <c r="G439" i="4"/>
  <c r="G440" i="4"/>
  <c r="G441" i="4"/>
  <c r="G442" i="4"/>
  <c r="G443" i="4"/>
  <c r="G444" i="4"/>
  <c r="G445" i="4"/>
  <c r="G446" i="4"/>
  <c r="G447" i="4"/>
  <c r="G448" i="4"/>
  <c r="G449" i="4"/>
  <c r="G450" i="4"/>
  <c r="G451" i="4"/>
  <c r="G452" i="4"/>
  <c r="G453" i="4"/>
  <c r="G454" i="4"/>
  <c r="G455" i="4"/>
  <c r="G456" i="4"/>
  <c r="G457" i="4"/>
  <c r="G458" i="4"/>
  <c r="G459" i="4"/>
  <c r="G460" i="4"/>
  <c r="G461" i="4"/>
  <c r="G462" i="4"/>
  <c r="G463" i="4"/>
  <c r="G464" i="4"/>
  <c r="G465" i="4"/>
  <c r="G466" i="4"/>
  <c r="G467" i="4"/>
  <c r="G468" i="4"/>
  <c r="G469" i="4"/>
  <c r="G470" i="4"/>
  <c r="G471" i="4"/>
  <c r="G472" i="4"/>
  <c r="G473" i="4"/>
  <c r="G474" i="4"/>
  <c r="G475" i="4"/>
  <c r="G476" i="4"/>
  <c r="G477" i="4"/>
  <c r="G478" i="4"/>
  <c r="G479" i="4"/>
  <c r="G480" i="4"/>
  <c r="G481" i="4"/>
  <c r="G482" i="4"/>
  <c r="G483" i="4"/>
  <c r="G484" i="4"/>
  <c r="G485" i="4"/>
  <c r="G486" i="4"/>
  <c r="G487" i="4"/>
  <c r="G488" i="4"/>
  <c r="F37" i="4"/>
  <c r="F36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38" i="4"/>
  <c r="F39" i="4"/>
  <c r="F42" i="4"/>
  <c r="F44" i="4"/>
  <c r="F17" i="4"/>
  <c r="F18" i="4"/>
  <c r="F20" i="4"/>
  <c r="F25" i="4"/>
  <c r="F26" i="4"/>
  <c r="F27" i="4"/>
  <c r="F28" i="4"/>
  <c r="F29" i="4"/>
  <c r="F30" i="4"/>
  <c r="F31" i="4"/>
  <c r="F32" i="4"/>
  <c r="F33" i="4"/>
  <c r="F34" i="4"/>
  <c r="F35" i="4"/>
  <c r="F45" i="4"/>
  <c r="F46" i="4"/>
  <c r="F47" i="4"/>
  <c r="F48" i="4"/>
  <c r="F50" i="4"/>
  <c r="F49" i="4"/>
  <c r="F52" i="4"/>
  <c r="F54" i="4"/>
  <c r="F55" i="4"/>
  <c r="F56" i="4"/>
  <c r="F57" i="4"/>
  <c r="F58" i="4"/>
  <c r="F59" i="4"/>
  <c r="F60" i="4"/>
  <c r="F61" i="4"/>
  <c r="F62" i="4"/>
  <c r="F63" i="4"/>
  <c r="F72" i="4"/>
  <c r="F73" i="4"/>
  <c r="F69" i="4"/>
  <c r="F75" i="4"/>
  <c r="F78" i="4"/>
  <c r="F80" i="4"/>
  <c r="F81" i="4"/>
  <c r="F21" i="4"/>
  <c r="F19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4" i="4"/>
  <c r="F195" i="4"/>
  <c r="F196" i="4"/>
  <c r="F197" i="4"/>
  <c r="F198" i="4"/>
  <c r="F199" i="4"/>
  <c r="F200" i="4"/>
  <c r="F201" i="4"/>
  <c r="F202" i="4"/>
  <c r="F203" i="4"/>
  <c r="F204" i="4"/>
  <c r="F205" i="4"/>
  <c r="F206" i="4"/>
  <c r="F207" i="4"/>
  <c r="F208" i="4"/>
  <c r="F209" i="4"/>
  <c r="F210" i="4"/>
  <c r="F211" i="4"/>
  <c r="F212" i="4"/>
  <c r="F213" i="4"/>
  <c r="F214" i="4"/>
  <c r="F215" i="4"/>
  <c r="F216" i="4"/>
  <c r="F217" i="4"/>
  <c r="F218" i="4"/>
  <c r="F219" i="4"/>
  <c r="F220" i="4"/>
  <c r="F221" i="4"/>
  <c r="F222" i="4"/>
  <c r="F223" i="4"/>
  <c r="F224" i="4"/>
  <c r="F225" i="4"/>
  <c r="F226" i="4"/>
  <c r="F227" i="4"/>
  <c r="F228" i="4"/>
  <c r="F229" i="4"/>
  <c r="F230" i="4"/>
  <c r="F231" i="4"/>
  <c r="F232" i="4"/>
  <c r="F233" i="4"/>
  <c r="F234" i="4"/>
  <c r="F235" i="4"/>
  <c r="F236" i="4"/>
  <c r="F237" i="4"/>
  <c r="F238" i="4"/>
  <c r="F239" i="4"/>
  <c r="F240" i="4"/>
  <c r="F241" i="4"/>
  <c r="F242" i="4"/>
  <c r="F243" i="4"/>
  <c r="F244" i="4"/>
  <c r="F245" i="4"/>
  <c r="F246" i="4"/>
  <c r="F247" i="4"/>
  <c r="F248" i="4"/>
  <c r="F249" i="4"/>
  <c r="F250" i="4"/>
  <c r="F251" i="4"/>
  <c r="F252" i="4"/>
  <c r="F253" i="4"/>
  <c r="F254" i="4"/>
  <c r="F255" i="4"/>
  <c r="F256" i="4"/>
  <c r="F257" i="4"/>
  <c r="F258" i="4"/>
  <c r="F259" i="4"/>
  <c r="F260" i="4"/>
  <c r="F261" i="4"/>
  <c r="F262" i="4"/>
  <c r="F263" i="4"/>
  <c r="F264" i="4"/>
  <c r="F265" i="4"/>
  <c r="F266" i="4"/>
  <c r="F267" i="4"/>
  <c r="F268" i="4"/>
  <c r="F269" i="4"/>
  <c r="F270" i="4"/>
  <c r="F271" i="4"/>
  <c r="F272" i="4"/>
  <c r="F273" i="4"/>
  <c r="F274" i="4"/>
  <c r="F275" i="4"/>
  <c r="F276" i="4"/>
  <c r="F277" i="4"/>
  <c r="F278" i="4"/>
  <c r="F279" i="4"/>
  <c r="F280" i="4"/>
  <c r="F281" i="4"/>
  <c r="F282" i="4"/>
  <c r="F283" i="4"/>
  <c r="F284" i="4"/>
  <c r="F285" i="4"/>
  <c r="F286" i="4"/>
  <c r="F287" i="4"/>
  <c r="F288" i="4"/>
  <c r="F289" i="4"/>
  <c r="F290" i="4"/>
  <c r="F291" i="4"/>
  <c r="F292" i="4"/>
  <c r="F293" i="4"/>
  <c r="F294" i="4"/>
  <c r="F295" i="4"/>
  <c r="F296" i="4"/>
  <c r="F297" i="4"/>
  <c r="F298" i="4"/>
  <c r="F299" i="4"/>
  <c r="F300" i="4"/>
  <c r="F301" i="4"/>
  <c r="F302" i="4"/>
  <c r="F303" i="4"/>
  <c r="F304" i="4"/>
  <c r="F305" i="4"/>
  <c r="F306" i="4"/>
  <c r="F307" i="4"/>
  <c r="F308" i="4"/>
  <c r="F309" i="4"/>
  <c r="F310" i="4"/>
  <c r="F311" i="4"/>
  <c r="F312" i="4"/>
  <c r="F313" i="4"/>
  <c r="F314" i="4"/>
  <c r="F315" i="4"/>
  <c r="F316" i="4"/>
  <c r="F317" i="4"/>
  <c r="F318" i="4"/>
  <c r="F319" i="4"/>
  <c r="F320" i="4"/>
  <c r="F321" i="4"/>
  <c r="F322" i="4"/>
  <c r="F323" i="4"/>
  <c r="F324" i="4"/>
  <c r="F325" i="4"/>
  <c r="F326" i="4"/>
  <c r="F327" i="4"/>
  <c r="F328" i="4"/>
  <c r="F329" i="4"/>
  <c r="F330" i="4"/>
  <c r="F331" i="4"/>
  <c r="F332" i="4"/>
  <c r="F333" i="4"/>
  <c r="F334" i="4"/>
  <c r="F335" i="4"/>
  <c r="F336" i="4"/>
  <c r="F337" i="4"/>
  <c r="F338" i="4"/>
  <c r="F339" i="4"/>
  <c r="F340" i="4"/>
  <c r="F341" i="4"/>
  <c r="F342" i="4"/>
  <c r="F343" i="4"/>
  <c r="F344" i="4"/>
  <c r="F345" i="4"/>
  <c r="F346" i="4"/>
  <c r="F347" i="4"/>
  <c r="F348" i="4"/>
  <c r="F349" i="4"/>
  <c r="F350" i="4"/>
  <c r="F351" i="4"/>
  <c r="F352" i="4"/>
  <c r="F353" i="4"/>
  <c r="F354" i="4"/>
  <c r="F355" i="4"/>
  <c r="F356" i="4"/>
  <c r="F357" i="4"/>
  <c r="F358" i="4"/>
  <c r="F359" i="4"/>
  <c r="F360" i="4"/>
  <c r="F361" i="4"/>
  <c r="F362" i="4"/>
  <c r="F363" i="4"/>
  <c r="F364" i="4"/>
  <c r="F365" i="4"/>
  <c r="F366" i="4"/>
  <c r="F367" i="4"/>
  <c r="F368" i="4"/>
  <c r="F369" i="4"/>
  <c r="F370" i="4"/>
  <c r="F371" i="4"/>
  <c r="F372" i="4"/>
  <c r="F373" i="4"/>
  <c r="F374" i="4"/>
  <c r="F375" i="4"/>
  <c r="F376" i="4"/>
  <c r="F377" i="4"/>
  <c r="F378" i="4"/>
  <c r="F379" i="4"/>
  <c r="F380" i="4"/>
  <c r="F381" i="4"/>
  <c r="F382" i="4"/>
  <c r="F383" i="4"/>
  <c r="F384" i="4"/>
  <c r="F385" i="4"/>
  <c r="F386" i="4"/>
  <c r="F387" i="4"/>
  <c r="F388" i="4"/>
  <c r="F389" i="4"/>
  <c r="F390" i="4"/>
  <c r="F391" i="4"/>
  <c r="F392" i="4"/>
  <c r="F393" i="4"/>
  <c r="F394" i="4"/>
  <c r="F395" i="4"/>
  <c r="F396" i="4"/>
  <c r="F397" i="4"/>
  <c r="F398" i="4"/>
  <c r="F399" i="4"/>
  <c r="F400" i="4"/>
  <c r="F401" i="4"/>
  <c r="F402" i="4"/>
  <c r="F403" i="4"/>
  <c r="F404" i="4"/>
  <c r="F405" i="4"/>
  <c r="F406" i="4"/>
  <c r="F407" i="4"/>
  <c r="F408" i="4"/>
  <c r="F409" i="4"/>
  <c r="F410" i="4"/>
  <c r="F411" i="4"/>
  <c r="F412" i="4"/>
  <c r="F413" i="4"/>
  <c r="F414" i="4"/>
  <c r="F415" i="4"/>
  <c r="F416" i="4"/>
  <c r="F417" i="4"/>
  <c r="F418" i="4"/>
  <c r="F419" i="4"/>
  <c r="F420" i="4"/>
  <c r="F421" i="4"/>
  <c r="F422" i="4"/>
  <c r="F423" i="4"/>
  <c r="F424" i="4"/>
  <c r="F425" i="4"/>
  <c r="F426" i="4"/>
  <c r="F427" i="4"/>
  <c r="F428" i="4"/>
  <c r="F429" i="4"/>
  <c r="F430" i="4"/>
  <c r="F431" i="4"/>
  <c r="F432" i="4"/>
  <c r="F433" i="4"/>
  <c r="F434" i="4"/>
  <c r="F435" i="4"/>
  <c r="F436" i="4"/>
  <c r="F437" i="4"/>
  <c r="F438" i="4"/>
  <c r="F439" i="4"/>
  <c r="F440" i="4"/>
  <c r="F441" i="4"/>
  <c r="F442" i="4"/>
  <c r="F443" i="4"/>
  <c r="F444" i="4"/>
  <c r="F445" i="4"/>
  <c r="F446" i="4"/>
  <c r="F447" i="4"/>
  <c r="F448" i="4"/>
  <c r="F449" i="4"/>
  <c r="F450" i="4"/>
  <c r="F451" i="4"/>
  <c r="F452" i="4"/>
  <c r="F453" i="4"/>
  <c r="F454" i="4"/>
  <c r="F455" i="4"/>
  <c r="F456" i="4"/>
  <c r="F457" i="4"/>
  <c r="F458" i="4"/>
  <c r="F459" i="4"/>
  <c r="F460" i="4"/>
  <c r="F461" i="4"/>
  <c r="F462" i="4"/>
  <c r="F463" i="4"/>
  <c r="F464" i="4"/>
  <c r="F465" i="4"/>
  <c r="F466" i="4"/>
  <c r="F467" i="4"/>
  <c r="F468" i="4"/>
  <c r="F469" i="4"/>
  <c r="F470" i="4"/>
  <c r="F471" i="4"/>
  <c r="F472" i="4"/>
  <c r="F473" i="4"/>
  <c r="F474" i="4"/>
  <c r="F475" i="4"/>
  <c r="F476" i="4"/>
  <c r="F477" i="4"/>
  <c r="F478" i="4"/>
  <c r="F479" i="4"/>
  <c r="F480" i="4"/>
  <c r="F481" i="4"/>
  <c r="F482" i="4"/>
  <c r="F483" i="4"/>
  <c r="F484" i="4"/>
  <c r="F485" i="4"/>
  <c r="F486" i="4"/>
  <c r="F487" i="4"/>
  <c r="F488" i="4"/>
  <c r="E36" i="4"/>
  <c r="E37" i="4"/>
  <c r="E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38" i="4"/>
  <c r="E39" i="4"/>
  <c r="E42" i="4"/>
  <c r="E44" i="4"/>
  <c r="E17" i="4"/>
  <c r="E18" i="4"/>
  <c r="E20" i="4"/>
  <c r="E25" i="4"/>
  <c r="E26" i="4"/>
  <c r="E27" i="4"/>
  <c r="E28" i="4"/>
  <c r="E29" i="4"/>
  <c r="E30" i="4"/>
  <c r="E31" i="4"/>
  <c r="E32" i="4"/>
  <c r="E33" i="4"/>
  <c r="E34" i="4"/>
  <c r="E35" i="4"/>
  <c r="E45" i="4"/>
  <c r="E46" i="4"/>
  <c r="E47" i="4"/>
  <c r="E48" i="4"/>
  <c r="E50" i="4"/>
  <c r="E49" i="4"/>
  <c r="E52" i="4"/>
  <c r="E54" i="4"/>
  <c r="E55" i="4"/>
  <c r="E56" i="4"/>
  <c r="E57" i="4"/>
  <c r="E58" i="4"/>
  <c r="E59" i="4"/>
  <c r="E60" i="4"/>
  <c r="E61" i="4"/>
  <c r="E62" i="4"/>
  <c r="E63" i="4"/>
  <c r="E72" i="4"/>
  <c r="E73" i="4"/>
  <c r="E69" i="4"/>
  <c r="E75" i="4"/>
  <c r="E78" i="4"/>
  <c r="E80" i="4"/>
  <c r="E81" i="4"/>
  <c r="E21" i="4"/>
  <c r="E19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105" i="4"/>
  <c r="E106" i="4"/>
  <c r="E107" i="4"/>
  <c r="E108" i="4"/>
  <c r="E109" i="4"/>
  <c r="E110" i="4"/>
  <c r="E111" i="4"/>
  <c r="E112" i="4"/>
  <c r="E113" i="4"/>
  <c r="E114" i="4"/>
  <c r="E115" i="4"/>
  <c r="E116" i="4"/>
  <c r="E117" i="4"/>
  <c r="E118" i="4"/>
  <c r="E119" i="4"/>
  <c r="E120" i="4"/>
  <c r="E121" i="4"/>
  <c r="E122" i="4"/>
  <c r="E123" i="4"/>
  <c r="E124" i="4"/>
  <c r="E125" i="4"/>
  <c r="E126" i="4"/>
  <c r="E127" i="4"/>
  <c r="E128" i="4"/>
  <c r="E129" i="4"/>
  <c r="E130" i="4"/>
  <c r="E131" i="4"/>
  <c r="E132" i="4"/>
  <c r="E133" i="4"/>
  <c r="E134" i="4"/>
  <c r="E135" i="4"/>
  <c r="E136" i="4"/>
  <c r="E137" i="4"/>
  <c r="E138" i="4"/>
  <c r="E139" i="4"/>
  <c r="E140" i="4"/>
  <c r="E141" i="4"/>
  <c r="E142" i="4"/>
  <c r="E143" i="4"/>
  <c r="E144" i="4"/>
  <c r="E145" i="4"/>
  <c r="E146" i="4"/>
  <c r="E147" i="4"/>
  <c r="E148" i="4"/>
  <c r="E149" i="4"/>
  <c r="E150" i="4"/>
  <c r="E151" i="4"/>
  <c r="E152" i="4"/>
  <c r="E153" i="4"/>
  <c r="E154" i="4"/>
  <c r="E155" i="4"/>
  <c r="E156" i="4"/>
  <c r="E157" i="4"/>
  <c r="E158" i="4"/>
  <c r="E159" i="4"/>
  <c r="E160" i="4"/>
  <c r="E161" i="4"/>
  <c r="E162" i="4"/>
  <c r="E163" i="4"/>
  <c r="E164" i="4"/>
  <c r="E165" i="4"/>
  <c r="E166" i="4"/>
  <c r="E167" i="4"/>
  <c r="E168" i="4"/>
  <c r="E169" i="4"/>
  <c r="E170" i="4"/>
  <c r="E171" i="4"/>
  <c r="E172" i="4"/>
  <c r="E173" i="4"/>
  <c r="E174" i="4"/>
  <c r="E175" i="4"/>
  <c r="E176" i="4"/>
  <c r="E177" i="4"/>
  <c r="E178" i="4"/>
  <c r="E179" i="4"/>
  <c r="E180" i="4"/>
  <c r="E181" i="4"/>
  <c r="E182" i="4"/>
  <c r="E183" i="4"/>
  <c r="E184" i="4"/>
  <c r="E185" i="4"/>
  <c r="E186" i="4"/>
  <c r="E187" i="4"/>
  <c r="E188" i="4"/>
  <c r="E189" i="4"/>
  <c r="E190" i="4"/>
  <c r="E191" i="4"/>
  <c r="E192" i="4"/>
  <c r="E193" i="4"/>
  <c r="E194" i="4"/>
  <c r="E195" i="4"/>
  <c r="E196" i="4"/>
  <c r="E197" i="4"/>
  <c r="E198" i="4"/>
  <c r="E199" i="4"/>
  <c r="E200" i="4"/>
  <c r="E201" i="4"/>
  <c r="E202" i="4"/>
  <c r="E203" i="4"/>
  <c r="E204" i="4"/>
  <c r="E205" i="4"/>
  <c r="E206" i="4"/>
  <c r="E207" i="4"/>
  <c r="E208" i="4"/>
  <c r="E209" i="4"/>
  <c r="E210" i="4"/>
  <c r="E211" i="4"/>
  <c r="E212" i="4"/>
  <c r="E213" i="4"/>
  <c r="E214" i="4"/>
  <c r="E215" i="4"/>
  <c r="E216" i="4"/>
  <c r="E217" i="4"/>
  <c r="E218" i="4"/>
  <c r="E219" i="4"/>
  <c r="E220" i="4"/>
  <c r="E221" i="4"/>
  <c r="E222" i="4"/>
  <c r="E223" i="4"/>
  <c r="E224" i="4"/>
  <c r="E225" i="4"/>
  <c r="E226" i="4"/>
  <c r="E227" i="4"/>
  <c r="E228" i="4"/>
  <c r="E229" i="4"/>
  <c r="E230" i="4"/>
  <c r="E231" i="4"/>
  <c r="E232" i="4"/>
  <c r="E233" i="4"/>
  <c r="E234" i="4"/>
  <c r="E235" i="4"/>
  <c r="E236" i="4"/>
  <c r="E237" i="4"/>
  <c r="E238" i="4"/>
  <c r="E239" i="4"/>
  <c r="E240" i="4"/>
  <c r="E241" i="4"/>
  <c r="E242" i="4"/>
  <c r="E243" i="4"/>
  <c r="E244" i="4"/>
  <c r="E245" i="4"/>
  <c r="E246" i="4"/>
  <c r="E247" i="4"/>
  <c r="E248" i="4"/>
  <c r="E249" i="4"/>
  <c r="E250" i="4"/>
  <c r="E251" i="4"/>
  <c r="E252" i="4"/>
  <c r="E253" i="4"/>
  <c r="E254" i="4"/>
  <c r="E255" i="4"/>
  <c r="E256" i="4"/>
  <c r="E257" i="4"/>
  <c r="E258" i="4"/>
  <c r="E259" i="4"/>
  <c r="E260" i="4"/>
  <c r="E261" i="4"/>
  <c r="E262" i="4"/>
  <c r="E263" i="4"/>
  <c r="E264" i="4"/>
  <c r="E265" i="4"/>
  <c r="E266" i="4"/>
  <c r="E267" i="4"/>
  <c r="E268" i="4"/>
  <c r="E269" i="4"/>
  <c r="E270" i="4"/>
  <c r="E271" i="4"/>
  <c r="E272" i="4"/>
  <c r="E273" i="4"/>
  <c r="E274" i="4"/>
  <c r="E275" i="4"/>
  <c r="E276" i="4"/>
  <c r="E277" i="4"/>
  <c r="E278" i="4"/>
  <c r="E279" i="4"/>
  <c r="E280" i="4"/>
  <c r="E281" i="4"/>
  <c r="E282" i="4"/>
  <c r="E283" i="4"/>
  <c r="E284" i="4"/>
  <c r="E285" i="4"/>
  <c r="E286" i="4"/>
  <c r="E287" i="4"/>
  <c r="E288" i="4"/>
  <c r="E289" i="4"/>
  <c r="E290" i="4"/>
  <c r="E291" i="4"/>
  <c r="E292" i="4"/>
  <c r="E293" i="4"/>
  <c r="E294" i="4"/>
  <c r="E295" i="4"/>
  <c r="E296" i="4"/>
  <c r="E297" i="4"/>
  <c r="E298" i="4"/>
  <c r="E299" i="4"/>
  <c r="E300" i="4"/>
  <c r="E301" i="4"/>
  <c r="E302" i="4"/>
  <c r="E303" i="4"/>
  <c r="E304" i="4"/>
  <c r="E305" i="4"/>
  <c r="E306" i="4"/>
  <c r="E307" i="4"/>
  <c r="E308" i="4"/>
  <c r="E309" i="4"/>
  <c r="E310" i="4"/>
  <c r="E311" i="4"/>
  <c r="E312" i="4"/>
  <c r="E313" i="4"/>
  <c r="E314" i="4"/>
  <c r="E315" i="4"/>
  <c r="E316" i="4"/>
  <c r="E317" i="4"/>
  <c r="E318" i="4"/>
  <c r="E319" i="4"/>
  <c r="E320" i="4"/>
  <c r="E321" i="4"/>
  <c r="E322" i="4"/>
  <c r="E323" i="4"/>
  <c r="E324" i="4"/>
  <c r="E325" i="4"/>
  <c r="E326" i="4"/>
  <c r="E327" i="4"/>
  <c r="E328" i="4"/>
  <c r="E329" i="4"/>
  <c r="E330" i="4"/>
  <c r="E331" i="4"/>
  <c r="E332" i="4"/>
  <c r="E333" i="4"/>
  <c r="E334" i="4"/>
  <c r="E335" i="4"/>
  <c r="E336" i="4"/>
  <c r="E337" i="4"/>
  <c r="E338" i="4"/>
  <c r="E339" i="4"/>
  <c r="E340" i="4"/>
  <c r="E341" i="4"/>
  <c r="E342" i="4"/>
  <c r="E343" i="4"/>
  <c r="E344" i="4"/>
  <c r="E345" i="4"/>
  <c r="E346" i="4"/>
  <c r="E347" i="4"/>
  <c r="E348" i="4"/>
  <c r="E349" i="4"/>
  <c r="E350" i="4"/>
  <c r="E351" i="4"/>
  <c r="E352" i="4"/>
  <c r="E353" i="4"/>
  <c r="E354" i="4"/>
  <c r="E355" i="4"/>
  <c r="E356" i="4"/>
  <c r="E357" i="4"/>
  <c r="E358" i="4"/>
  <c r="E359" i="4"/>
  <c r="E360" i="4"/>
  <c r="E361" i="4"/>
  <c r="E362" i="4"/>
  <c r="E363" i="4"/>
  <c r="E364" i="4"/>
  <c r="E365" i="4"/>
  <c r="E366" i="4"/>
  <c r="E367" i="4"/>
  <c r="E368" i="4"/>
  <c r="E369" i="4"/>
  <c r="E370" i="4"/>
  <c r="E371" i="4"/>
  <c r="E372" i="4"/>
  <c r="E373" i="4"/>
  <c r="E374" i="4"/>
  <c r="E375" i="4"/>
  <c r="E376" i="4"/>
  <c r="E377" i="4"/>
  <c r="E378" i="4"/>
  <c r="E379" i="4"/>
  <c r="E380" i="4"/>
  <c r="E381" i="4"/>
  <c r="E382" i="4"/>
  <c r="E383" i="4"/>
  <c r="E384" i="4"/>
  <c r="E385" i="4"/>
  <c r="E386" i="4"/>
  <c r="E387" i="4"/>
  <c r="E388" i="4"/>
  <c r="E389" i="4"/>
  <c r="E390" i="4"/>
  <c r="E391" i="4"/>
  <c r="E392" i="4"/>
  <c r="E393" i="4"/>
  <c r="E394" i="4"/>
  <c r="E395" i="4"/>
  <c r="E396" i="4"/>
  <c r="E397" i="4"/>
  <c r="E398" i="4"/>
  <c r="E399" i="4"/>
  <c r="E400" i="4"/>
  <c r="E401" i="4"/>
  <c r="E402" i="4"/>
  <c r="E403" i="4"/>
  <c r="E404" i="4"/>
  <c r="E405" i="4"/>
  <c r="E406" i="4"/>
  <c r="E407" i="4"/>
  <c r="E408" i="4"/>
  <c r="E409" i="4"/>
  <c r="E410" i="4"/>
  <c r="E411" i="4"/>
  <c r="E412" i="4"/>
  <c r="E413" i="4"/>
  <c r="E414" i="4"/>
  <c r="E415" i="4"/>
  <c r="E416" i="4"/>
  <c r="E417" i="4"/>
  <c r="E418" i="4"/>
  <c r="E419" i="4"/>
  <c r="E420" i="4"/>
  <c r="E421" i="4"/>
  <c r="E422" i="4"/>
  <c r="E423" i="4"/>
  <c r="E424" i="4"/>
  <c r="E425" i="4"/>
  <c r="E426" i="4"/>
  <c r="E427" i="4"/>
  <c r="E428" i="4"/>
  <c r="E429" i="4"/>
  <c r="E430" i="4"/>
  <c r="E431" i="4"/>
  <c r="E432" i="4"/>
  <c r="E433" i="4"/>
  <c r="E434" i="4"/>
  <c r="E435" i="4"/>
  <c r="E436" i="4"/>
  <c r="E437" i="4"/>
  <c r="E438" i="4"/>
  <c r="E439" i="4"/>
  <c r="E440" i="4"/>
  <c r="E441" i="4"/>
  <c r="E442" i="4"/>
  <c r="E443" i="4"/>
  <c r="E444" i="4"/>
  <c r="E445" i="4"/>
  <c r="E446" i="4"/>
  <c r="E447" i="4"/>
  <c r="E448" i="4"/>
  <c r="E449" i="4"/>
  <c r="E450" i="4"/>
  <c r="E451" i="4"/>
  <c r="E452" i="4"/>
  <c r="E453" i="4"/>
  <c r="E454" i="4"/>
  <c r="E455" i="4"/>
  <c r="E456" i="4"/>
  <c r="E457" i="4"/>
  <c r="E458" i="4"/>
  <c r="E459" i="4"/>
  <c r="E460" i="4"/>
  <c r="E461" i="4"/>
  <c r="E462" i="4"/>
  <c r="E463" i="4"/>
  <c r="E464" i="4"/>
  <c r="E465" i="4"/>
  <c r="E466" i="4"/>
  <c r="E467" i="4"/>
  <c r="E468" i="4"/>
  <c r="E469" i="4"/>
  <c r="E470" i="4"/>
  <c r="E471" i="4"/>
  <c r="E472" i="4"/>
  <c r="E473" i="4"/>
  <c r="E474" i="4"/>
  <c r="E475" i="4"/>
  <c r="E476" i="4"/>
  <c r="E477" i="4"/>
  <c r="E478" i="4"/>
  <c r="E479" i="4"/>
  <c r="E480" i="4"/>
  <c r="E481" i="4"/>
  <c r="E482" i="4"/>
  <c r="E483" i="4"/>
  <c r="E484" i="4"/>
  <c r="E485" i="4"/>
  <c r="E486" i="4"/>
  <c r="E487" i="4"/>
  <c r="E488" i="4"/>
  <c r="H36" i="4"/>
  <c r="H37" i="4"/>
  <c r="H5" i="4"/>
  <c r="O5" i="4"/>
  <c r="Q5" i="4"/>
  <c r="R5" i="4"/>
  <c r="S5" i="4"/>
  <c r="H21" i="4"/>
  <c r="H19" i="4"/>
  <c r="O21" i="4"/>
  <c r="O19" i="4"/>
  <c r="Q21" i="4"/>
  <c r="Q19" i="4"/>
  <c r="R21" i="4"/>
  <c r="R19" i="4"/>
  <c r="S21" i="4"/>
  <c r="S19" i="4"/>
  <c r="S36" i="4"/>
  <c r="S37" i="4"/>
  <c r="S3" i="4"/>
  <c r="S4" i="4"/>
  <c r="S6" i="4"/>
  <c r="S7" i="4"/>
  <c r="S8" i="4"/>
  <c r="S9" i="4"/>
  <c r="S10" i="4"/>
  <c r="S11" i="4"/>
  <c r="S12" i="4"/>
  <c r="S13" i="4"/>
  <c r="S14" i="4"/>
  <c r="S15" i="4"/>
  <c r="S16" i="4"/>
  <c r="S38" i="4"/>
  <c r="S39" i="4"/>
  <c r="S42" i="4"/>
  <c r="S44" i="4"/>
  <c r="S17" i="4"/>
  <c r="S18" i="4"/>
  <c r="S20" i="4"/>
  <c r="S25" i="4"/>
  <c r="S26" i="4"/>
  <c r="S27" i="4"/>
  <c r="S28" i="4"/>
  <c r="S29" i="4"/>
  <c r="S30" i="4"/>
  <c r="S31" i="4"/>
  <c r="S32" i="4"/>
  <c r="S33" i="4"/>
  <c r="S34" i="4"/>
  <c r="S35" i="4"/>
  <c r="S45" i="4"/>
  <c r="S46" i="4"/>
  <c r="S47" i="4"/>
  <c r="S48" i="4"/>
  <c r="S50" i="4"/>
  <c r="S49" i="4"/>
  <c r="S52" i="4"/>
  <c r="S54" i="4"/>
  <c r="S55" i="4"/>
  <c r="S56" i="4"/>
  <c r="S57" i="4"/>
  <c r="S58" i="4"/>
  <c r="S59" i="4"/>
  <c r="S60" i="4"/>
  <c r="S61" i="4"/>
  <c r="S62" i="4"/>
  <c r="S63" i="4"/>
  <c r="S72" i="4"/>
  <c r="S73" i="4"/>
  <c r="S69" i="4"/>
  <c r="S75" i="4"/>
  <c r="S78" i="4"/>
  <c r="S80" i="4"/>
  <c r="S81" i="4"/>
  <c r="S82" i="4"/>
  <c r="S83" i="4"/>
  <c r="S84" i="4"/>
  <c r="S85" i="4"/>
  <c r="S86" i="4"/>
  <c r="S87" i="4"/>
  <c r="S88" i="4"/>
  <c r="S89" i="4"/>
  <c r="S90" i="4"/>
  <c r="S91" i="4"/>
  <c r="S92" i="4"/>
  <c r="S93" i="4"/>
  <c r="S94" i="4"/>
  <c r="S95" i="4"/>
  <c r="S96" i="4"/>
  <c r="S97" i="4"/>
  <c r="S98" i="4"/>
  <c r="S99" i="4"/>
  <c r="S100" i="4"/>
  <c r="S101" i="4"/>
  <c r="S102" i="4"/>
  <c r="S103" i="4"/>
  <c r="S104" i="4"/>
  <c r="S105" i="4"/>
  <c r="S106" i="4"/>
  <c r="S107" i="4"/>
  <c r="S108" i="4"/>
  <c r="S109" i="4"/>
  <c r="S110" i="4"/>
  <c r="S111" i="4"/>
  <c r="S112" i="4"/>
  <c r="S113" i="4"/>
  <c r="S114" i="4"/>
  <c r="S115" i="4"/>
  <c r="S116" i="4"/>
  <c r="S117" i="4"/>
  <c r="S118" i="4"/>
  <c r="S119" i="4"/>
  <c r="S120" i="4"/>
  <c r="S121" i="4"/>
  <c r="S122" i="4"/>
  <c r="S123" i="4"/>
  <c r="S124" i="4"/>
  <c r="S125" i="4"/>
  <c r="S126" i="4"/>
  <c r="S127" i="4"/>
  <c r="S128" i="4"/>
  <c r="S129" i="4"/>
  <c r="S130" i="4"/>
  <c r="S131" i="4"/>
  <c r="S132" i="4"/>
  <c r="S133" i="4"/>
  <c r="S134" i="4"/>
  <c r="S135" i="4"/>
  <c r="S136" i="4"/>
  <c r="S137" i="4"/>
  <c r="S138" i="4"/>
  <c r="S139" i="4"/>
  <c r="S140" i="4"/>
  <c r="S141" i="4"/>
  <c r="S142" i="4"/>
  <c r="S143" i="4"/>
  <c r="S144" i="4"/>
  <c r="S145" i="4"/>
  <c r="S146" i="4"/>
  <c r="S147" i="4"/>
  <c r="S148" i="4"/>
  <c r="S149" i="4"/>
  <c r="S150" i="4"/>
  <c r="S151" i="4"/>
  <c r="S152" i="4"/>
  <c r="S153" i="4"/>
  <c r="S154" i="4"/>
  <c r="S155" i="4"/>
  <c r="S156" i="4"/>
  <c r="S157" i="4"/>
  <c r="S158" i="4"/>
  <c r="S159" i="4"/>
  <c r="S160" i="4"/>
  <c r="S161" i="4"/>
  <c r="S162" i="4"/>
  <c r="S163" i="4"/>
  <c r="S164" i="4"/>
  <c r="S165" i="4"/>
  <c r="S166" i="4"/>
  <c r="S167" i="4"/>
  <c r="S168" i="4"/>
  <c r="S169" i="4"/>
  <c r="S170" i="4"/>
  <c r="S171" i="4"/>
  <c r="S172" i="4"/>
  <c r="S173" i="4"/>
  <c r="S174" i="4"/>
  <c r="S175" i="4"/>
  <c r="S176" i="4"/>
  <c r="S177" i="4"/>
  <c r="S178" i="4"/>
  <c r="S179" i="4"/>
  <c r="S180" i="4"/>
  <c r="S181" i="4"/>
  <c r="S182" i="4"/>
  <c r="S183" i="4"/>
  <c r="S184" i="4"/>
  <c r="S185" i="4"/>
  <c r="S186" i="4"/>
  <c r="S187" i="4"/>
  <c r="S188" i="4"/>
  <c r="S189" i="4"/>
  <c r="S190" i="4"/>
  <c r="S191" i="4"/>
  <c r="S192" i="4"/>
  <c r="S193" i="4"/>
  <c r="S194" i="4"/>
  <c r="S195" i="4"/>
  <c r="S196" i="4"/>
  <c r="S197" i="4"/>
  <c r="S198" i="4"/>
  <c r="S199" i="4"/>
  <c r="S200" i="4"/>
  <c r="S201" i="4"/>
  <c r="S202" i="4"/>
  <c r="S203" i="4"/>
  <c r="S204" i="4"/>
  <c r="S205" i="4"/>
  <c r="S206" i="4"/>
  <c r="S207" i="4"/>
  <c r="S208" i="4"/>
  <c r="S209" i="4"/>
  <c r="S210" i="4"/>
  <c r="S211" i="4"/>
  <c r="S212" i="4"/>
  <c r="S213" i="4"/>
  <c r="S214" i="4"/>
  <c r="S215" i="4"/>
  <c r="S216" i="4"/>
  <c r="S217" i="4"/>
  <c r="S218" i="4"/>
  <c r="S219" i="4"/>
  <c r="S220" i="4"/>
  <c r="S221" i="4"/>
  <c r="S222" i="4"/>
  <c r="S223" i="4"/>
  <c r="S224" i="4"/>
  <c r="S225" i="4"/>
  <c r="S226" i="4"/>
  <c r="S227" i="4"/>
  <c r="S228" i="4"/>
  <c r="S229" i="4"/>
  <c r="S230" i="4"/>
  <c r="S231" i="4"/>
  <c r="S232" i="4"/>
  <c r="S233" i="4"/>
  <c r="S234" i="4"/>
  <c r="S235" i="4"/>
  <c r="S236" i="4"/>
  <c r="S237" i="4"/>
  <c r="S238" i="4"/>
  <c r="S239" i="4"/>
  <c r="S240" i="4"/>
  <c r="S241" i="4"/>
  <c r="S242" i="4"/>
  <c r="S243" i="4"/>
  <c r="S244" i="4"/>
  <c r="S245" i="4"/>
  <c r="S246" i="4"/>
  <c r="S247" i="4"/>
  <c r="S248" i="4"/>
  <c r="S249" i="4"/>
  <c r="S250" i="4"/>
  <c r="S251" i="4"/>
  <c r="S252" i="4"/>
  <c r="S253" i="4"/>
  <c r="S254" i="4"/>
  <c r="S255" i="4"/>
  <c r="S256" i="4"/>
  <c r="S257" i="4"/>
  <c r="S258" i="4"/>
  <c r="S259" i="4"/>
  <c r="S260" i="4"/>
  <c r="S261" i="4"/>
  <c r="S262" i="4"/>
  <c r="S263" i="4"/>
  <c r="S264" i="4"/>
  <c r="S265" i="4"/>
  <c r="S266" i="4"/>
  <c r="S267" i="4"/>
  <c r="S268" i="4"/>
  <c r="S269" i="4"/>
  <c r="S270" i="4"/>
  <c r="S271" i="4"/>
  <c r="S272" i="4"/>
  <c r="S273" i="4"/>
  <c r="S274" i="4"/>
  <c r="S275" i="4"/>
  <c r="S276" i="4"/>
  <c r="S277" i="4"/>
  <c r="S278" i="4"/>
  <c r="S279" i="4"/>
  <c r="S280" i="4"/>
  <c r="S281" i="4"/>
  <c r="S282" i="4"/>
  <c r="S283" i="4"/>
  <c r="S284" i="4"/>
  <c r="S285" i="4"/>
  <c r="S286" i="4"/>
  <c r="S287" i="4"/>
  <c r="S288" i="4"/>
  <c r="S289" i="4"/>
  <c r="S290" i="4"/>
  <c r="S291" i="4"/>
  <c r="S292" i="4"/>
  <c r="S293" i="4"/>
  <c r="S294" i="4"/>
  <c r="S295" i="4"/>
  <c r="S296" i="4"/>
  <c r="S297" i="4"/>
  <c r="S298" i="4"/>
  <c r="S299" i="4"/>
  <c r="S300" i="4"/>
  <c r="S301" i="4"/>
  <c r="S302" i="4"/>
  <c r="S303" i="4"/>
  <c r="S304" i="4"/>
  <c r="S305" i="4"/>
  <c r="S306" i="4"/>
  <c r="S307" i="4"/>
  <c r="S308" i="4"/>
  <c r="S309" i="4"/>
  <c r="S310" i="4"/>
  <c r="S311" i="4"/>
  <c r="S312" i="4"/>
  <c r="S313" i="4"/>
  <c r="S314" i="4"/>
  <c r="S315" i="4"/>
  <c r="S316" i="4"/>
  <c r="S317" i="4"/>
  <c r="S318" i="4"/>
  <c r="S319" i="4"/>
  <c r="S320" i="4"/>
  <c r="S321" i="4"/>
  <c r="S322" i="4"/>
  <c r="S323" i="4"/>
  <c r="S324" i="4"/>
  <c r="S325" i="4"/>
  <c r="S326" i="4"/>
  <c r="S327" i="4"/>
  <c r="S328" i="4"/>
  <c r="S329" i="4"/>
  <c r="S330" i="4"/>
  <c r="S331" i="4"/>
  <c r="S332" i="4"/>
  <c r="S333" i="4"/>
  <c r="S334" i="4"/>
  <c r="S335" i="4"/>
  <c r="S336" i="4"/>
  <c r="S337" i="4"/>
  <c r="S338" i="4"/>
  <c r="S339" i="4"/>
  <c r="S340" i="4"/>
  <c r="S341" i="4"/>
  <c r="S342" i="4"/>
  <c r="S343" i="4"/>
  <c r="S344" i="4"/>
  <c r="S345" i="4"/>
  <c r="S346" i="4"/>
  <c r="S347" i="4"/>
  <c r="S348" i="4"/>
  <c r="S349" i="4"/>
  <c r="S350" i="4"/>
  <c r="S351" i="4"/>
  <c r="S352" i="4"/>
  <c r="S353" i="4"/>
  <c r="S354" i="4"/>
  <c r="S355" i="4"/>
  <c r="S356" i="4"/>
  <c r="S357" i="4"/>
  <c r="S358" i="4"/>
  <c r="S359" i="4"/>
  <c r="S360" i="4"/>
  <c r="S361" i="4"/>
  <c r="S362" i="4"/>
  <c r="S363" i="4"/>
  <c r="S364" i="4"/>
  <c r="S365" i="4"/>
  <c r="S366" i="4"/>
  <c r="S367" i="4"/>
  <c r="S368" i="4"/>
  <c r="S369" i="4"/>
  <c r="S370" i="4"/>
  <c r="S371" i="4"/>
  <c r="S372" i="4"/>
  <c r="S373" i="4"/>
  <c r="S374" i="4"/>
  <c r="S375" i="4"/>
  <c r="S376" i="4"/>
  <c r="S377" i="4"/>
  <c r="S378" i="4"/>
  <c r="S379" i="4"/>
  <c r="S380" i="4"/>
  <c r="S381" i="4"/>
  <c r="S382" i="4"/>
  <c r="S383" i="4"/>
  <c r="S384" i="4"/>
  <c r="S385" i="4"/>
  <c r="S386" i="4"/>
  <c r="S387" i="4"/>
  <c r="S388" i="4"/>
  <c r="S389" i="4"/>
  <c r="S390" i="4"/>
  <c r="S391" i="4"/>
  <c r="S392" i="4"/>
  <c r="S393" i="4"/>
  <c r="S394" i="4"/>
  <c r="S395" i="4"/>
  <c r="S396" i="4"/>
  <c r="S397" i="4"/>
  <c r="S398" i="4"/>
  <c r="S399" i="4"/>
  <c r="S400" i="4"/>
  <c r="S401" i="4"/>
  <c r="S402" i="4"/>
  <c r="S403" i="4"/>
  <c r="S404" i="4"/>
  <c r="S405" i="4"/>
  <c r="S406" i="4"/>
  <c r="S407" i="4"/>
  <c r="S408" i="4"/>
  <c r="S409" i="4"/>
  <c r="S410" i="4"/>
  <c r="S411" i="4"/>
  <c r="S412" i="4"/>
  <c r="S413" i="4"/>
  <c r="S414" i="4"/>
  <c r="S415" i="4"/>
  <c r="S416" i="4"/>
  <c r="S417" i="4"/>
  <c r="S418" i="4"/>
  <c r="S419" i="4"/>
  <c r="S420" i="4"/>
  <c r="S421" i="4"/>
  <c r="S422" i="4"/>
  <c r="S423" i="4"/>
  <c r="S424" i="4"/>
  <c r="S425" i="4"/>
  <c r="S426" i="4"/>
  <c r="S427" i="4"/>
  <c r="S428" i="4"/>
  <c r="S429" i="4"/>
  <c r="S430" i="4"/>
  <c r="S431" i="4"/>
  <c r="S432" i="4"/>
  <c r="S433" i="4"/>
  <c r="S434" i="4"/>
  <c r="S435" i="4"/>
  <c r="S436" i="4"/>
  <c r="S437" i="4"/>
  <c r="S438" i="4"/>
  <c r="S439" i="4"/>
  <c r="S440" i="4"/>
  <c r="S441" i="4"/>
  <c r="S442" i="4"/>
  <c r="S443" i="4"/>
  <c r="S444" i="4"/>
  <c r="S445" i="4"/>
  <c r="S446" i="4"/>
  <c r="S447" i="4"/>
  <c r="S448" i="4"/>
  <c r="S449" i="4"/>
  <c r="S450" i="4"/>
  <c r="S451" i="4"/>
  <c r="S452" i="4"/>
  <c r="S453" i="4"/>
  <c r="S454" i="4"/>
  <c r="S455" i="4"/>
  <c r="S456" i="4"/>
  <c r="S457" i="4"/>
  <c r="S458" i="4"/>
  <c r="S459" i="4"/>
  <c r="S460" i="4"/>
  <c r="S461" i="4"/>
  <c r="S462" i="4"/>
  <c r="S463" i="4"/>
  <c r="S464" i="4"/>
  <c r="S465" i="4"/>
  <c r="S466" i="4"/>
  <c r="S467" i="4"/>
  <c r="S468" i="4"/>
  <c r="S469" i="4"/>
  <c r="S470" i="4"/>
  <c r="S471" i="4"/>
  <c r="S472" i="4"/>
  <c r="S473" i="4"/>
  <c r="S474" i="4"/>
  <c r="S475" i="4"/>
  <c r="S476" i="4"/>
  <c r="S477" i="4"/>
  <c r="S478" i="4"/>
  <c r="S479" i="4"/>
  <c r="S480" i="4"/>
  <c r="S481" i="4"/>
  <c r="S482" i="4"/>
  <c r="S483" i="4"/>
  <c r="S484" i="4"/>
  <c r="S485" i="4"/>
  <c r="S486" i="4"/>
  <c r="S487" i="4"/>
  <c r="S488" i="4"/>
  <c r="R36" i="4"/>
  <c r="R37" i="4"/>
  <c r="R3" i="4"/>
  <c r="R4" i="4"/>
  <c r="R6" i="4"/>
  <c r="R7" i="4"/>
  <c r="R8" i="4"/>
  <c r="R9" i="4"/>
  <c r="R10" i="4"/>
  <c r="R11" i="4"/>
  <c r="R12" i="4"/>
  <c r="R13" i="4"/>
  <c r="R14" i="4"/>
  <c r="R15" i="4"/>
  <c r="R16" i="4"/>
  <c r="R38" i="4"/>
  <c r="R39" i="4"/>
  <c r="R42" i="4"/>
  <c r="R44" i="4"/>
  <c r="R17" i="4"/>
  <c r="R18" i="4"/>
  <c r="R20" i="4"/>
  <c r="R25" i="4"/>
  <c r="R26" i="4"/>
  <c r="R27" i="4"/>
  <c r="R28" i="4"/>
  <c r="R29" i="4"/>
  <c r="R30" i="4"/>
  <c r="R31" i="4"/>
  <c r="R32" i="4"/>
  <c r="R33" i="4"/>
  <c r="R34" i="4"/>
  <c r="R35" i="4"/>
  <c r="R45" i="4"/>
  <c r="R46" i="4"/>
  <c r="R47" i="4"/>
  <c r="R48" i="4"/>
  <c r="R50" i="4"/>
  <c r="R49" i="4"/>
  <c r="R52" i="4"/>
  <c r="R54" i="4"/>
  <c r="R55" i="4"/>
  <c r="R56" i="4"/>
  <c r="R57" i="4"/>
  <c r="R58" i="4"/>
  <c r="R59" i="4"/>
  <c r="R60" i="4"/>
  <c r="R61" i="4"/>
  <c r="R62" i="4"/>
  <c r="R63" i="4"/>
  <c r="R72" i="4"/>
  <c r="R73" i="4"/>
  <c r="R69" i="4"/>
  <c r="R75" i="4"/>
  <c r="R78" i="4"/>
  <c r="R80" i="4"/>
  <c r="R81" i="4"/>
  <c r="R82" i="4"/>
  <c r="R83" i="4"/>
  <c r="R84" i="4"/>
  <c r="R85" i="4"/>
  <c r="R86" i="4"/>
  <c r="R87" i="4"/>
  <c r="R88" i="4"/>
  <c r="R89" i="4"/>
  <c r="R90" i="4"/>
  <c r="R91" i="4"/>
  <c r="R92" i="4"/>
  <c r="R93" i="4"/>
  <c r="R94" i="4"/>
  <c r="R95" i="4"/>
  <c r="R96" i="4"/>
  <c r="R97" i="4"/>
  <c r="R98" i="4"/>
  <c r="R99" i="4"/>
  <c r="R100" i="4"/>
  <c r="R101" i="4"/>
  <c r="R102" i="4"/>
  <c r="R103" i="4"/>
  <c r="R104" i="4"/>
  <c r="R105" i="4"/>
  <c r="R106" i="4"/>
  <c r="R107" i="4"/>
  <c r="R108" i="4"/>
  <c r="R109" i="4"/>
  <c r="R110" i="4"/>
  <c r="R111" i="4"/>
  <c r="R112" i="4"/>
  <c r="R113" i="4"/>
  <c r="R114" i="4"/>
  <c r="R115" i="4"/>
  <c r="R116" i="4"/>
  <c r="R117" i="4"/>
  <c r="R118" i="4"/>
  <c r="R119" i="4"/>
  <c r="R120" i="4"/>
  <c r="R121" i="4"/>
  <c r="R122" i="4"/>
  <c r="R123" i="4"/>
  <c r="R124" i="4"/>
  <c r="R125" i="4"/>
  <c r="R126" i="4"/>
  <c r="R127" i="4"/>
  <c r="R128" i="4"/>
  <c r="R129" i="4"/>
  <c r="R130" i="4"/>
  <c r="R131" i="4"/>
  <c r="R132" i="4"/>
  <c r="R133" i="4"/>
  <c r="R134" i="4"/>
  <c r="R135" i="4"/>
  <c r="R136" i="4"/>
  <c r="R137" i="4"/>
  <c r="R138" i="4"/>
  <c r="R139" i="4"/>
  <c r="R140" i="4"/>
  <c r="R141" i="4"/>
  <c r="R142" i="4"/>
  <c r="R143" i="4"/>
  <c r="R144" i="4"/>
  <c r="R145" i="4"/>
  <c r="R146" i="4"/>
  <c r="R147" i="4"/>
  <c r="R148" i="4"/>
  <c r="R149" i="4"/>
  <c r="R150" i="4"/>
  <c r="R151" i="4"/>
  <c r="R152" i="4"/>
  <c r="R153" i="4"/>
  <c r="R154" i="4"/>
  <c r="R155" i="4"/>
  <c r="R156" i="4"/>
  <c r="R157" i="4"/>
  <c r="R158" i="4"/>
  <c r="R159" i="4"/>
  <c r="R160" i="4"/>
  <c r="R161" i="4"/>
  <c r="R162" i="4"/>
  <c r="R163" i="4"/>
  <c r="R164" i="4"/>
  <c r="R165" i="4"/>
  <c r="R166" i="4"/>
  <c r="R167" i="4"/>
  <c r="R168" i="4"/>
  <c r="R169" i="4"/>
  <c r="R170" i="4"/>
  <c r="R171" i="4"/>
  <c r="R172" i="4"/>
  <c r="R173" i="4"/>
  <c r="R174" i="4"/>
  <c r="R175" i="4"/>
  <c r="R176" i="4"/>
  <c r="R177" i="4"/>
  <c r="R178" i="4"/>
  <c r="R179" i="4"/>
  <c r="R180" i="4"/>
  <c r="R181" i="4"/>
  <c r="R182" i="4"/>
  <c r="R183" i="4"/>
  <c r="R184" i="4"/>
  <c r="R185" i="4"/>
  <c r="R186" i="4"/>
  <c r="R187" i="4"/>
  <c r="R188" i="4"/>
  <c r="R189" i="4"/>
  <c r="R190" i="4"/>
  <c r="R191" i="4"/>
  <c r="R192" i="4"/>
  <c r="R193" i="4"/>
  <c r="R194" i="4"/>
  <c r="R195" i="4"/>
  <c r="R196" i="4"/>
  <c r="R197" i="4"/>
  <c r="R198" i="4"/>
  <c r="R199" i="4"/>
  <c r="R200" i="4"/>
  <c r="R201" i="4"/>
  <c r="R202" i="4"/>
  <c r="R203" i="4"/>
  <c r="R204" i="4"/>
  <c r="R205" i="4"/>
  <c r="R206" i="4"/>
  <c r="R207" i="4"/>
  <c r="R208" i="4"/>
  <c r="R209" i="4"/>
  <c r="R210" i="4"/>
  <c r="R211" i="4"/>
  <c r="R212" i="4"/>
  <c r="R213" i="4"/>
  <c r="R214" i="4"/>
  <c r="R215" i="4"/>
  <c r="R216" i="4"/>
  <c r="R217" i="4"/>
  <c r="R218" i="4"/>
  <c r="R219" i="4"/>
  <c r="R220" i="4"/>
  <c r="R221" i="4"/>
  <c r="R222" i="4"/>
  <c r="R223" i="4"/>
  <c r="R224" i="4"/>
  <c r="R225" i="4"/>
  <c r="R226" i="4"/>
  <c r="R227" i="4"/>
  <c r="R228" i="4"/>
  <c r="R229" i="4"/>
  <c r="R230" i="4"/>
  <c r="R231" i="4"/>
  <c r="R232" i="4"/>
  <c r="R233" i="4"/>
  <c r="R234" i="4"/>
  <c r="R235" i="4"/>
  <c r="R236" i="4"/>
  <c r="R237" i="4"/>
  <c r="R238" i="4"/>
  <c r="R239" i="4"/>
  <c r="R240" i="4"/>
  <c r="R241" i="4"/>
  <c r="R242" i="4"/>
  <c r="R243" i="4"/>
  <c r="R244" i="4"/>
  <c r="R245" i="4"/>
  <c r="R246" i="4"/>
  <c r="R247" i="4"/>
  <c r="R248" i="4"/>
  <c r="R249" i="4"/>
  <c r="R250" i="4"/>
  <c r="R251" i="4"/>
  <c r="R252" i="4"/>
  <c r="R253" i="4"/>
  <c r="R254" i="4"/>
  <c r="R255" i="4"/>
  <c r="R256" i="4"/>
  <c r="R257" i="4"/>
  <c r="R258" i="4"/>
  <c r="R259" i="4"/>
  <c r="R260" i="4"/>
  <c r="R261" i="4"/>
  <c r="R262" i="4"/>
  <c r="R263" i="4"/>
  <c r="R264" i="4"/>
  <c r="R265" i="4"/>
  <c r="R266" i="4"/>
  <c r="R267" i="4"/>
  <c r="R268" i="4"/>
  <c r="R269" i="4"/>
  <c r="R270" i="4"/>
  <c r="R271" i="4"/>
  <c r="R272" i="4"/>
  <c r="R273" i="4"/>
  <c r="R274" i="4"/>
  <c r="R275" i="4"/>
  <c r="R276" i="4"/>
  <c r="R277" i="4"/>
  <c r="R278" i="4"/>
  <c r="R279" i="4"/>
  <c r="R280" i="4"/>
  <c r="R281" i="4"/>
  <c r="R282" i="4"/>
  <c r="R283" i="4"/>
  <c r="R284" i="4"/>
  <c r="R285" i="4"/>
  <c r="R286" i="4"/>
  <c r="R287" i="4"/>
  <c r="R288" i="4"/>
  <c r="R289" i="4"/>
  <c r="R290" i="4"/>
  <c r="R291" i="4"/>
  <c r="R292" i="4"/>
  <c r="R293" i="4"/>
  <c r="R294" i="4"/>
  <c r="R295" i="4"/>
  <c r="R296" i="4"/>
  <c r="R297" i="4"/>
  <c r="R298" i="4"/>
  <c r="R299" i="4"/>
  <c r="R300" i="4"/>
  <c r="R301" i="4"/>
  <c r="R302" i="4"/>
  <c r="R303" i="4"/>
  <c r="R304" i="4"/>
  <c r="R305" i="4"/>
  <c r="R306" i="4"/>
  <c r="R307" i="4"/>
  <c r="R308" i="4"/>
  <c r="R309" i="4"/>
  <c r="R310" i="4"/>
  <c r="R311" i="4"/>
  <c r="R312" i="4"/>
  <c r="R313" i="4"/>
  <c r="R314" i="4"/>
  <c r="R315" i="4"/>
  <c r="R316" i="4"/>
  <c r="R317" i="4"/>
  <c r="R318" i="4"/>
  <c r="R319" i="4"/>
  <c r="R320" i="4"/>
  <c r="R321" i="4"/>
  <c r="R322" i="4"/>
  <c r="R323" i="4"/>
  <c r="R324" i="4"/>
  <c r="R325" i="4"/>
  <c r="R326" i="4"/>
  <c r="R327" i="4"/>
  <c r="R328" i="4"/>
  <c r="R329" i="4"/>
  <c r="R330" i="4"/>
  <c r="R331" i="4"/>
  <c r="R332" i="4"/>
  <c r="R333" i="4"/>
  <c r="R334" i="4"/>
  <c r="R335" i="4"/>
  <c r="R336" i="4"/>
  <c r="R337" i="4"/>
  <c r="R338" i="4"/>
  <c r="R339" i="4"/>
  <c r="R340" i="4"/>
  <c r="R341" i="4"/>
  <c r="R342" i="4"/>
  <c r="R343" i="4"/>
  <c r="R344" i="4"/>
  <c r="R345" i="4"/>
  <c r="R346" i="4"/>
  <c r="R347" i="4"/>
  <c r="R348" i="4"/>
  <c r="R349" i="4"/>
  <c r="R350" i="4"/>
  <c r="R351" i="4"/>
  <c r="R352" i="4"/>
  <c r="R353" i="4"/>
  <c r="R354" i="4"/>
  <c r="R355" i="4"/>
  <c r="R356" i="4"/>
  <c r="R357" i="4"/>
  <c r="R358" i="4"/>
  <c r="R359" i="4"/>
  <c r="R360" i="4"/>
  <c r="R361" i="4"/>
  <c r="R362" i="4"/>
  <c r="R363" i="4"/>
  <c r="R364" i="4"/>
  <c r="R365" i="4"/>
  <c r="R366" i="4"/>
  <c r="R367" i="4"/>
  <c r="R368" i="4"/>
  <c r="R369" i="4"/>
  <c r="R370" i="4"/>
  <c r="R371" i="4"/>
  <c r="R372" i="4"/>
  <c r="R373" i="4"/>
  <c r="R374" i="4"/>
  <c r="R375" i="4"/>
  <c r="R376" i="4"/>
  <c r="R377" i="4"/>
  <c r="R378" i="4"/>
  <c r="R379" i="4"/>
  <c r="R380" i="4"/>
  <c r="R381" i="4"/>
  <c r="R382" i="4"/>
  <c r="R383" i="4"/>
  <c r="R384" i="4"/>
  <c r="R385" i="4"/>
  <c r="R386" i="4"/>
  <c r="R387" i="4"/>
  <c r="R388" i="4"/>
  <c r="R389" i="4"/>
  <c r="R390" i="4"/>
  <c r="R391" i="4"/>
  <c r="R392" i="4"/>
  <c r="R393" i="4"/>
  <c r="R394" i="4"/>
  <c r="R395" i="4"/>
  <c r="R396" i="4"/>
  <c r="R397" i="4"/>
  <c r="R398" i="4"/>
  <c r="R399" i="4"/>
  <c r="R400" i="4"/>
  <c r="R401" i="4"/>
  <c r="R402" i="4"/>
  <c r="R403" i="4"/>
  <c r="R404" i="4"/>
  <c r="R405" i="4"/>
  <c r="R406" i="4"/>
  <c r="R407" i="4"/>
  <c r="R408" i="4"/>
  <c r="R409" i="4"/>
  <c r="R410" i="4"/>
  <c r="R411" i="4"/>
  <c r="R412" i="4"/>
  <c r="R413" i="4"/>
  <c r="R414" i="4"/>
  <c r="R415" i="4"/>
  <c r="R416" i="4"/>
  <c r="R417" i="4"/>
  <c r="R418" i="4"/>
  <c r="R419" i="4"/>
  <c r="R420" i="4"/>
  <c r="R421" i="4"/>
  <c r="R422" i="4"/>
  <c r="R423" i="4"/>
  <c r="R424" i="4"/>
  <c r="R425" i="4"/>
  <c r="R426" i="4"/>
  <c r="R427" i="4"/>
  <c r="R428" i="4"/>
  <c r="R429" i="4"/>
  <c r="R430" i="4"/>
  <c r="R431" i="4"/>
  <c r="R432" i="4"/>
  <c r="R433" i="4"/>
  <c r="R434" i="4"/>
  <c r="R435" i="4"/>
  <c r="R436" i="4"/>
  <c r="R437" i="4"/>
  <c r="R438" i="4"/>
  <c r="R439" i="4"/>
  <c r="R440" i="4"/>
  <c r="R441" i="4"/>
  <c r="R442" i="4"/>
  <c r="R443" i="4"/>
  <c r="R444" i="4"/>
  <c r="R445" i="4"/>
  <c r="R446" i="4"/>
  <c r="R447" i="4"/>
  <c r="R448" i="4"/>
  <c r="R449" i="4"/>
  <c r="R450" i="4"/>
  <c r="R451" i="4"/>
  <c r="R452" i="4"/>
  <c r="R453" i="4"/>
  <c r="R454" i="4"/>
  <c r="R455" i="4"/>
  <c r="R456" i="4"/>
  <c r="R457" i="4"/>
  <c r="R458" i="4"/>
  <c r="R459" i="4"/>
  <c r="R460" i="4"/>
  <c r="R461" i="4"/>
  <c r="R462" i="4"/>
  <c r="R463" i="4"/>
  <c r="R464" i="4"/>
  <c r="R465" i="4"/>
  <c r="R466" i="4"/>
  <c r="R467" i="4"/>
  <c r="R468" i="4"/>
  <c r="R469" i="4"/>
  <c r="R470" i="4"/>
  <c r="R471" i="4"/>
  <c r="R472" i="4"/>
  <c r="R473" i="4"/>
  <c r="R474" i="4"/>
  <c r="R475" i="4"/>
  <c r="R476" i="4"/>
  <c r="R477" i="4"/>
  <c r="R478" i="4"/>
  <c r="R479" i="4"/>
  <c r="R480" i="4"/>
  <c r="R481" i="4"/>
  <c r="R482" i="4"/>
  <c r="R483" i="4"/>
  <c r="R484" i="4"/>
  <c r="R485" i="4"/>
  <c r="R486" i="4"/>
  <c r="R487" i="4"/>
  <c r="R488" i="4"/>
  <c r="Q36" i="4"/>
  <c r="Q37" i="4"/>
  <c r="Q3" i="4"/>
  <c r="Q4" i="4"/>
  <c r="Q6" i="4"/>
  <c r="Q7" i="4"/>
  <c r="Q8" i="4"/>
  <c r="Q9" i="4"/>
  <c r="Q10" i="4"/>
  <c r="Q11" i="4"/>
  <c r="Q12" i="4"/>
  <c r="Q13" i="4"/>
  <c r="Q14" i="4"/>
  <c r="Q15" i="4"/>
  <c r="Q16" i="4"/>
  <c r="Q38" i="4"/>
  <c r="Q39" i="4"/>
  <c r="Q42" i="4"/>
  <c r="Q44" i="4"/>
  <c r="Q17" i="4"/>
  <c r="Q18" i="4"/>
  <c r="Q20" i="4"/>
  <c r="Q25" i="4"/>
  <c r="Q26" i="4"/>
  <c r="Q27" i="4"/>
  <c r="Q28" i="4"/>
  <c r="Q29" i="4"/>
  <c r="Q30" i="4"/>
  <c r="Q31" i="4"/>
  <c r="Q32" i="4"/>
  <c r="Q33" i="4"/>
  <c r="Q34" i="4"/>
  <c r="Q35" i="4"/>
  <c r="Q45" i="4"/>
  <c r="Q46" i="4"/>
  <c r="Q47" i="4"/>
  <c r="Q48" i="4"/>
  <c r="Q50" i="4"/>
  <c r="Q49" i="4"/>
  <c r="Q52" i="4"/>
  <c r="Q54" i="4"/>
  <c r="Q55" i="4"/>
  <c r="Q56" i="4"/>
  <c r="Q57" i="4"/>
  <c r="Q58" i="4"/>
  <c r="Q59" i="4"/>
  <c r="Q60" i="4"/>
  <c r="Q61" i="4"/>
  <c r="Q62" i="4"/>
  <c r="Q63" i="4"/>
  <c r="Q72" i="4"/>
  <c r="Q73" i="4"/>
  <c r="Q69" i="4"/>
  <c r="Q75" i="4"/>
  <c r="Q78" i="4"/>
  <c r="Q80" i="4"/>
  <c r="Q81" i="4"/>
  <c r="Q82" i="4"/>
  <c r="Q83" i="4"/>
  <c r="Q84" i="4"/>
  <c r="Q85" i="4"/>
  <c r="Q86" i="4"/>
  <c r="Q87" i="4"/>
  <c r="Q88" i="4"/>
  <c r="Q89" i="4"/>
  <c r="Q90" i="4"/>
  <c r="Q91" i="4"/>
  <c r="Q92" i="4"/>
  <c r="Q93" i="4"/>
  <c r="Q94" i="4"/>
  <c r="Q95" i="4"/>
  <c r="Q96" i="4"/>
  <c r="Q97" i="4"/>
  <c r="Q98" i="4"/>
  <c r="Q99" i="4"/>
  <c r="Q100" i="4"/>
  <c r="Q101" i="4"/>
  <c r="Q102" i="4"/>
  <c r="Q103" i="4"/>
  <c r="Q104" i="4"/>
  <c r="Q105" i="4"/>
  <c r="Q106" i="4"/>
  <c r="Q107" i="4"/>
  <c r="Q108" i="4"/>
  <c r="Q109" i="4"/>
  <c r="Q110" i="4"/>
  <c r="Q111" i="4"/>
  <c r="Q112" i="4"/>
  <c r="Q113" i="4"/>
  <c r="Q114" i="4"/>
  <c r="Q115" i="4"/>
  <c r="Q116" i="4"/>
  <c r="Q117" i="4"/>
  <c r="Q118" i="4"/>
  <c r="Q119" i="4"/>
  <c r="Q120" i="4"/>
  <c r="Q121" i="4"/>
  <c r="Q122" i="4"/>
  <c r="Q123" i="4"/>
  <c r="Q124" i="4"/>
  <c r="Q125" i="4"/>
  <c r="Q126" i="4"/>
  <c r="Q127" i="4"/>
  <c r="Q128" i="4"/>
  <c r="Q129" i="4"/>
  <c r="Q130" i="4"/>
  <c r="Q131" i="4"/>
  <c r="Q132" i="4"/>
  <c r="Q133" i="4"/>
  <c r="Q134" i="4"/>
  <c r="Q135" i="4"/>
  <c r="Q136" i="4"/>
  <c r="Q137" i="4"/>
  <c r="Q138" i="4"/>
  <c r="Q139" i="4"/>
  <c r="Q140" i="4"/>
  <c r="Q141" i="4"/>
  <c r="Q142" i="4"/>
  <c r="Q143" i="4"/>
  <c r="Q144" i="4"/>
  <c r="Q145" i="4"/>
  <c r="Q146" i="4"/>
  <c r="Q147" i="4"/>
  <c r="Q148" i="4"/>
  <c r="Q149" i="4"/>
  <c r="Q150" i="4"/>
  <c r="Q151" i="4"/>
  <c r="Q152" i="4"/>
  <c r="Q153" i="4"/>
  <c r="Q154" i="4"/>
  <c r="Q155" i="4"/>
  <c r="Q156" i="4"/>
  <c r="Q157" i="4"/>
  <c r="Q158" i="4"/>
  <c r="Q159" i="4"/>
  <c r="Q160" i="4"/>
  <c r="Q161" i="4"/>
  <c r="Q162" i="4"/>
  <c r="Q163" i="4"/>
  <c r="Q164" i="4"/>
  <c r="Q165" i="4"/>
  <c r="Q166" i="4"/>
  <c r="Q167" i="4"/>
  <c r="Q168" i="4"/>
  <c r="Q169" i="4"/>
  <c r="Q170" i="4"/>
  <c r="Q171" i="4"/>
  <c r="Q172" i="4"/>
  <c r="Q173" i="4"/>
  <c r="Q174" i="4"/>
  <c r="Q175" i="4"/>
  <c r="Q176" i="4"/>
  <c r="Q177" i="4"/>
  <c r="Q178" i="4"/>
  <c r="Q179" i="4"/>
  <c r="Q180" i="4"/>
  <c r="Q181" i="4"/>
  <c r="Q182" i="4"/>
  <c r="Q183" i="4"/>
  <c r="Q184" i="4"/>
  <c r="Q185" i="4"/>
  <c r="Q186" i="4"/>
  <c r="Q187" i="4"/>
  <c r="Q188" i="4"/>
  <c r="Q189" i="4"/>
  <c r="Q190" i="4"/>
  <c r="Q191" i="4"/>
  <c r="Q192" i="4"/>
  <c r="Q193" i="4"/>
  <c r="Q194" i="4"/>
  <c r="Q195" i="4"/>
  <c r="Q196" i="4"/>
  <c r="Q197" i="4"/>
  <c r="Q198" i="4"/>
  <c r="Q199" i="4"/>
  <c r="Q200" i="4"/>
  <c r="Q201" i="4"/>
  <c r="Q202" i="4"/>
  <c r="Q203" i="4"/>
  <c r="Q204" i="4"/>
  <c r="Q205" i="4"/>
  <c r="Q206" i="4"/>
  <c r="Q207" i="4"/>
  <c r="Q208" i="4"/>
  <c r="Q209" i="4"/>
  <c r="Q210" i="4"/>
  <c r="Q211" i="4"/>
  <c r="Q212" i="4"/>
  <c r="Q213" i="4"/>
  <c r="Q214" i="4"/>
  <c r="Q215" i="4"/>
  <c r="Q216" i="4"/>
  <c r="Q217" i="4"/>
  <c r="Q218" i="4"/>
  <c r="Q219" i="4"/>
  <c r="Q220" i="4"/>
  <c r="Q221" i="4"/>
  <c r="Q222" i="4"/>
  <c r="Q223" i="4"/>
  <c r="Q224" i="4"/>
  <c r="Q225" i="4"/>
  <c r="Q226" i="4"/>
  <c r="Q227" i="4"/>
  <c r="Q228" i="4"/>
  <c r="Q229" i="4"/>
  <c r="Q230" i="4"/>
  <c r="Q231" i="4"/>
  <c r="Q232" i="4"/>
  <c r="Q233" i="4"/>
  <c r="Q234" i="4"/>
  <c r="Q235" i="4"/>
  <c r="Q236" i="4"/>
  <c r="Q237" i="4"/>
  <c r="Q238" i="4"/>
  <c r="Q239" i="4"/>
  <c r="Q240" i="4"/>
  <c r="Q241" i="4"/>
  <c r="Q242" i="4"/>
  <c r="Q243" i="4"/>
  <c r="Q244" i="4"/>
  <c r="Q245" i="4"/>
  <c r="Q246" i="4"/>
  <c r="Q247" i="4"/>
  <c r="Q248" i="4"/>
  <c r="Q249" i="4"/>
  <c r="Q250" i="4"/>
  <c r="Q251" i="4"/>
  <c r="Q252" i="4"/>
  <c r="Q253" i="4"/>
  <c r="Q254" i="4"/>
  <c r="Q255" i="4"/>
  <c r="Q256" i="4"/>
  <c r="Q257" i="4"/>
  <c r="Q258" i="4"/>
  <c r="Q259" i="4"/>
  <c r="Q260" i="4"/>
  <c r="Q261" i="4"/>
  <c r="Q262" i="4"/>
  <c r="Q263" i="4"/>
  <c r="Q264" i="4"/>
  <c r="Q265" i="4"/>
  <c r="Q266" i="4"/>
  <c r="Q267" i="4"/>
  <c r="Q268" i="4"/>
  <c r="Q269" i="4"/>
  <c r="Q270" i="4"/>
  <c r="Q271" i="4"/>
  <c r="Q272" i="4"/>
  <c r="Q273" i="4"/>
  <c r="Q274" i="4"/>
  <c r="Q275" i="4"/>
  <c r="Q276" i="4"/>
  <c r="Q277" i="4"/>
  <c r="Q278" i="4"/>
  <c r="Q279" i="4"/>
  <c r="Q280" i="4"/>
  <c r="Q281" i="4"/>
  <c r="Q282" i="4"/>
  <c r="Q283" i="4"/>
  <c r="Q284" i="4"/>
  <c r="Q285" i="4"/>
  <c r="Q286" i="4"/>
  <c r="Q287" i="4"/>
  <c r="Q288" i="4"/>
  <c r="Q289" i="4"/>
  <c r="Q290" i="4"/>
  <c r="Q291" i="4"/>
  <c r="Q292" i="4"/>
  <c r="Q293" i="4"/>
  <c r="Q294" i="4"/>
  <c r="Q295" i="4"/>
  <c r="Q296" i="4"/>
  <c r="Q297" i="4"/>
  <c r="Q298" i="4"/>
  <c r="Q299" i="4"/>
  <c r="Q300" i="4"/>
  <c r="Q301" i="4"/>
  <c r="Q302" i="4"/>
  <c r="Q303" i="4"/>
  <c r="Q304" i="4"/>
  <c r="Q305" i="4"/>
  <c r="Q306" i="4"/>
  <c r="Q307" i="4"/>
  <c r="Q308" i="4"/>
  <c r="Q309" i="4"/>
  <c r="Q310" i="4"/>
  <c r="Q311" i="4"/>
  <c r="Q312" i="4"/>
  <c r="Q313" i="4"/>
  <c r="Q314" i="4"/>
  <c r="Q315" i="4"/>
  <c r="Q316" i="4"/>
  <c r="Q317" i="4"/>
  <c r="Q318" i="4"/>
  <c r="Q319" i="4"/>
  <c r="Q320" i="4"/>
  <c r="Q321" i="4"/>
  <c r="Q322" i="4"/>
  <c r="Q323" i="4"/>
  <c r="Q324" i="4"/>
  <c r="Q325" i="4"/>
  <c r="Q326" i="4"/>
  <c r="Q327" i="4"/>
  <c r="Q328" i="4"/>
  <c r="Q329" i="4"/>
  <c r="Q330" i="4"/>
  <c r="Q331" i="4"/>
  <c r="Q332" i="4"/>
  <c r="Q333" i="4"/>
  <c r="Q334" i="4"/>
  <c r="Q335" i="4"/>
  <c r="Q336" i="4"/>
  <c r="Q337" i="4"/>
  <c r="Q338" i="4"/>
  <c r="Q339" i="4"/>
  <c r="Q340" i="4"/>
  <c r="Q341" i="4"/>
  <c r="Q342" i="4"/>
  <c r="Q343" i="4"/>
  <c r="Q344" i="4"/>
  <c r="Q345" i="4"/>
  <c r="Q346" i="4"/>
  <c r="Q347" i="4"/>
  <c r="Q348" i="4"/>
  <c r="Q349" i="4"/>
  <c r="Q350" i="4"/>
  <c r="Q351" i="4"/>
  <c r="Q352" i="4"/>
  <c r="Q353" i="4"/>
  <c r="Q354" i="4"/>
  <c r="Q355" i="4"/>
  <c r="Q356" i="4"/>
  <c r="Q357" i="4"/>
  <c r="Q358" i="4"/>
  <c r="Q359" i="4"/>
  <c r="Q360" i="4"/>
  <c r="Q361" i="4"/>
  <c r="Q362" i="4"/>
  <c r="Q363" i="4"/>
  <c r="Q364" i="4"/>
  <c r="Q365" i="4"/>
  <c r="Q366" i="4"/>
  <c r="Q367" i="4"/>
  <c r="Q368" i="4"/>
  <c r="Q369" i="4"/>
  <c r="Q370" i="4"/>
  <c r="Q371" i="4"/>
  <c r="Q372" i="4"/>
  <c r="Q373" i="4"/>
  <c r="Q374" i="4"/>
  <c r="Q375" i="4"/>
  <c r="Q376" i="4"/>
  <c r="Q377" i="4"/>
  <c r="Q378" i="4"/>
  <c r="Q379" i="4"/>
  <c r="Q380" i="4"/>
  <c r="Q381" i="4"/>
  <c r="Q382" i="4"/>
  <c r="Q383" i="4"/>
  <c r="Q384" i="4"/>
  <c r="Q385" i="4"/>
  <c r="Q386" i="4"/>
  <c r="Q387" i="4"/>
  <c r="Q388" i="4"/>
  <c r="Q389" i="4"/>
  <c r="Q390" i="4"/>
  <c r="Q391" i="4"/>
  <c r="Q392" i="4"/>
  <c r="Q393" i="4"/>
  <c r="Q394" i="4"/>
  <c r="Q395" i="4"/>
  <c r="Q396" i="4"/>
  <c r="Q397" i="4"/>
  <c r="Q398" i="4"/>
  <c r="Q399" i="4"/>
  <c r="Q400" i="4"/>
  <c r="Q401" i="4"/>
  <c r="Q402" i="4"/>
  <c r="Q403" i="4"/>
  <c r="Q404" i="4"/>
  <c r="Q405" i="4"/>
  <c r="Q406" i="4"/>
  <c r="Q407" i="4"/>
  <c r="Q408" i="4"/>
  <c r="Q409" i="4"/>
  <c r="Q410" i="4"/>
  <c r="Q411" i="4"/>
  <c r="Q412" i="4"/>
  <c r="Q413" i="4"/>
  <c r="Q414" i="4"/>
  <c r="Q415" i="4"/>
  <c r="Q416" i="4"/>
  <c r="Q417" i="4"/>
  <c r="Q418" i="4"/>
  <c r="Q419" i="4"/>
  <c r="Q420" i="4"/>
  <c r="Q421" i="4"/>
  <c r="Q422" i="4"/>
  <c r="Q423" i="4"/>
  <c r="Q424" i="4"/>
  <c r="Q425" i="4"/>
  <c r="Q426" i="4"/>
  <c r="Q427" i="4"/>
  <c r="Q428" i="4"/>
  <c r="Q429" i="4"/>
  <c r="Q430" i="4"/>
  <c r="Q431" i="4"/>
  <c r="Q432" i="4"/>
  <c r="Q433" i="4"/>
  <c r="Q434" i="4"/>
  <c r="Q435" i="4"/>
  <c r="Q436" i="4"/>
  <c r="Q437" i="4"/>
  <c r="Q438" i="4"/>
  <c r="Q439" i="4"/>
  <c r="Q440" i="4"/>
  <c r="Q441" i="4"/>
  <c r="Q442" i="4"/>
  <c r="Q443" i="4"/>
  <c r="Q444" i="4"/>
  <c r="Q445" i="4"/>
  <c r="Q446" i="4"/>
  <c r="Q447" i="4"/>
  <c r="Q448" i="4"/>
  <c r="Q449" i="4"/>
  <c r="Q450" i="4"/>
  <c r="Q451" i="4"/>
  <c r="Q452" i="4"/>
  <c r="Q453" i="4"/>
  <c r="Q454" i="4"/>
  <c r="Q455" i="4"/>
  <c r="Q456" i="4"/>
  <c r="Q457" i="4"/>
  <c r="Q458" i="4"/>
  <c r="Q459" i="4"/>
  <c r="Q460" i="4"/>
  <c r="Q461" i="4"/>
  <c r="Q462" i="4"/>
  <c r="Q463" i="4"/>
  <c r="Q464" i="4"/>
  <c r="Q465" i="4"/>
  <c r="Q466" i="4"/>
  <c r="Q467" i="4"/>
  <c r="Q468" i="4"/>
  <c r="Q469" i="4"/>
  <c r="Q470" i="4"/>
  <c r="Q471" i="4"/>
  <c r="Q472" i="4"/>
  <c r="Q473" i="4"/>
  <c r="Q474" i="4"/>
  <c r="Q475" i="4"/>
  <c r="Q476" i="4"/>
  <c r="Q477" i="4"/>
  <c r="Q478" i="4"/>
  <c r="Q479" i="4"/>
  <c r="Q480" i="4"/>
  <c r="Q481" i="4"/>
  <c r="Q482" i="4"/>
  <c r="Q483" i="4"/>
  <c r="Q484" i="4"/>
  <c r="Q485" i="4"/>
  <c r="Q486" i="4"/>
  <c r="Q487" i="4"/>
  <c r="Q488" i="4"/>
  <c r="O206" i="4"/>
  <c r="O207" i="4"/>
  <c r="O208" i="4"/>
  <c r="O209" i="4"/>
  <c r="O210" i="4"/>
  <c r="O211" i="4"/>
  <c r="O212" i="4"/>
  <c r="O213" i="4"/>
  <c r="O214" i="4"/>
  <c r="O215" i="4"/>
  <c r="O216" i="4"/>
  <c r="O217" i="4"/>
  <c r="O218" i="4"/>
  <c r="O219" i="4"/>
  <c r="O220" i="4"/>
  <c r="O221" i="4"/>
  <c r="O222" i="4"/>
  <c r="O223" i="4"/>
  <c r="O224" i="4"/>
  <c r="O225" i="4"/>
  <c r="O226" i="4"/>
  <c r="O227" i="4"/>
  <c r="O228" i="4"/>
  <c r="O229" i="4"/>
  <c r="O230" i="4"/>
  <c r="O231" i="4"/>
  <c r="O232" i="4"/>
  <c r="O233" i="4"/>
  <c r="O234" i="4"/>
  <c r="O235" i="4"/>
  <c r="O236" i="4"/>
  <c r="O237" i="4"/>
  <c r="O238" i="4"/>
  <c r="O239" i="4"/>
  <c r="O240" i="4"/>
  <c r="O241" i="4"/>
  <c r="O242" i="4"/>
  <c r="O243" i="4"/>
  <c r="O244" i="4"/>
  <c r="O245" i="4"/>
  <c r="O246" i="4"/>
  <c r="O247" i="4"/>
  <c r="O248" i="4"/>
  <c r="O249" i="4"/>
  <c r="O250" i="4"/>
  <c r="O251" i="4"/>
  <c r="O252" i="4"/>
  <c r="O253" i="4"/>
  <c r="O254" i="4"/>
  <c r="O255" i="4"/>
  <c r="O256" i="4"/>
  <c r="O257" i="4"/>
  <c r="O258" i="4"/>
  <c r="O259" i="4"/>
  <c r="O260" i="4"/>
  <c r="O261" i="4"/>
  <c r="O262" i="4"/>
  <c r="O263" i="4"/>
  <c r="O264" i="4"/>
  <c r="O265" i="4"/>
  <c r="O266" i="4"/>
  <c r="O267" i="4"/>
  <c r="O268" i="4"/>
  <c r="O269" i="4"/>
  <c r="O270" i="4"/>
  <c r="O271" i="4"/>
  <c r="O272" i="4"/>
  <c r="O273" i="4"/>
  <c r="O274" i="4"/>
  <c r="O275" i="4"/>
  <c r="O276" i="4"/>
  <c r="O277" i="4"/>
  <c r="O278" i="4"/>
  <c r="O279" i="4"/>
  <c r="O280" i="4"/>
  <c r="O281" i="4"/>
  <c r="O282" i="4"/>
  <c r="O283" i="4"/>
  <c r="O284" i="4"/>
  <c r="O285" i="4"/>
  <c r="O286" i="4"/>
  <c r="O287" i="4"/>
  <c r="O288" i="4"/>
  <c r="O289" i="4"/>
  <c r="O290" i="4"/>
  <c r="O291" i="4"/>
  <c r="O292" i="4"/>
  <c r="O293" i="4"/>
  <c r="O294" i="4"/>
  <c r="O295" i="4"/>
  <c r="O296" i="4"/>
  <c r="O297" i="4"/>
  <c r="O298" i="4"/>
  <c r="O299" i="4"/>
  <c r="O300" i="4"/>
  <c r="O301" i="4"/>
  <c r="O302" i="4"/>
  <c r="O303" i="4"/>
  <c r="O304" i="4"/>
  <c r="O305" i="4"/>
  <c r="O306" i="4"/>
  <c r="O307" i="4"/>
  <c r="O308" i="4"/>
  <c r="O309" i="4"/>
  <c r="O310" i="4"/>
  <c r="O311" i="4"/>
  <c r="O312" i="4"/>
  <c r="O313" i="4"/>
  <c r="O314" i="4"/>
  <c r="O315" i="4"/>
  <c r="O316" i="4"/>
  <c r="O317" i="4"/>
  <c r="O318" i="4"/>
  <c r="O319" i="4"/>
  <c r="O320" i="4"/>
  <c r="O321" i="4"/>
  <c r="O322" i="4"/>
  <c r="O323" i="4"/>
  <c r="O324" i="4"/>
  <c r="O325" i="4"/>
  <c r="O326" i="4"/>
  <c r="O327" i="4"/>
  <c r="O328" i="4"/>
  <c r="O329" i="4"/>
  <c r="O330" i="4"/>
  <c r="O331" i="4"/>
  <c r="O332" i="4"/>
  <c r="O333" i="4"/>
  <c r="O334" i="4"/>
  <c r="O335" i="4"/>
  <c r="O336" i="4"/>
  <c r="O337" i="4"/>
  <c r="O338" i="4"/>
  <c r="O339" i="4"/>
  <c r="O340" i="4"/>
  <c r="O341" i="4"/>
  <c r="O342" i="4"/>
  <c r="O343" i="4"/>
  <c r="O344" i="4"/>
  <c r="O345" i="4"/>
  <c r="O346" i="4"/>
  <c r="O347" i="4"/>
  <c r="O348" i="4"/>
  <c r="O349" i="4"/>
  <c r="O350" i="4"/>
  <c r="O351" i="4"/>
  <c r="O352" i="4"/>
  <c r="O353" i="4"/>
  <c r="O354" i="4"/>
  <c r="O355" i="4"/>
  <c r="O356" i="4"/>
  <c r="O357" i="4"/>
  <c r="O358" i="4"/>
  <c r="O359" i="4"/>
  <c r="O360" i="4"/>
  <c r="O361" i="4"/>
  <c r="O362" i="4"/>
  <c r="O363" i="4"/>
  <c r="O364" i="4"/>
  <c r="O365" i="4"/>
  <c r="O366" i="4"/>
  <c r="O367" i="4"/>
  <c r="O368" i="4"/>
  <c r="O369" i="4"/>
  <c r="O370" i="4"/>
  <c r="O371" i="4"/>
  <c r="O372" i="4"/>
  <c r="O373" i="4"/>
  <c r="O374" i="4"/>
  <c r="O375" i="4"/>
  <c r="O376" i="4"/>
  <c r="O377" i="4"/>
  <c r="O378" i="4"/>
  <c r="O379" i="4"/>
  <c r="O380" i="4"/>
  <c r="O381" i="4"/>
  <c r="O382" i="4"/>
  <c r="O383" i="4"/>
  <c r="O384" i="4"/>
  <c r="O385" i="4"/>
  <c r="O386" i="4"/>
  <c r="O387" i="4"/>
  <c r="O388" i="4"/>
  <c r="O389" i="4"/>
  <c r="O390" i="4"/>
  <c r="O391" i="4"/>
  <c r="O392" i="4"/>
  <c r="O393" i="4"/>
  <c r="O394" i="4"/>
  <c r="O395" i="4"/>
  <c r="O396" i="4"/>
  <c r="O397" i="4"/>
  <c r="O398" i="4"/>
  <c r="O399" i="4"/>
  <c r="O400" i="4"/>
  <c r="O401" i="4"/>
  <c r="O402" i="4"/>
  <c r="O403" i="4"/>
  <c r="O404" i="4"/>
  <c r="O405" i="4"/>
  <c r="O406" i="4"/>
  <c r="O407" i="4"/>
  <c r="O408" i="4"/>
  <c r="O409" i="4"/>
  <c r="O410" i="4"/>
  <c r="O411" i="4"/>
  <c r="O412" i="4"/>
  <c r="O413" i="4"/>
  <c r="O414" i="4"/>
  <c r="O415" i="4"/>
  <c r="O416" i="4"/>
  <c r="O417" i="4"/>
  <c r="O418" i="4"/>
  <c r="O419" i="4"/>
  <c r="O420" i="4"/>
  <c r="O421" i="4"/>
  <c r="O422" i="4"/>
  <c r="O423" i="4"/>
  <c r="O424" i="4"/>
  <c r="O425" i="4"/>
  <c r="O426" i="4"/>
  <c r="O427" i="4"/>
  <c r="O428" i="4"/>
  <c r="O429" i="4"/>
  <c r="O430" i="4"/>
  <c r="O431" i="4"/>
  <c r="O432" i="4"/>
  <c r="O433" i="4"/>
  <c r="O434" i="4"/>
  <c r="O435" i="4"/>
  <c r="O436" i="4"/>
  <c r="O437" i="4"/>
  <c r="O438" i="4"/>
  <c r="O439" i="4"/>
  <c r="O440" i="4"/>
  <c r="O441" i="4"/>
  <c r="O442" i="4"/>
  <c r="O443" i="4"/>
  <c r="O444" i="4"/>
  <c r="O445" i="4"/>
  <c r="O446" i="4"/>
  <c r="O447" i="4"/>
  <c r="O448" i="4"/>
  <c r="O449" i="4"/>
  <c r="O450" i="4"/>
  <c r="O451" i="4"/>
  <c r="O452" i="4"/>
  <c r="O453" i="4"/>
  <c r="O454" i="4"/>
  <c r="O455" i="4"/>
  <c r="O456" i="4"/>
  <c r="O457" i="4"/>
  <c r="O458" i="4"/>
  <c r="O459" i="4"/>
  <c r="O460" i="4"/>
  <c r="O461" i="4"/>
  <c r="O462" i="4"/>
  <c r="O463" i="4"/>
  <c r="O464" i="4"/>
  <c r="O465" i="4"/>
  <c r="O466" i="4"/>
  <c r="O467" i="4"/>
  <c r="O468" i="4"/>
  <c r="O469" i="4"/>
  <c r="O470" i="4"/>
  <c r="O471" i="4"/>
  <c r="O472" i="4"/>
  <c r="O473" i="4"/>
  <c r="O474" i="4"/>
  <c r="O475" i="4"/>
  <c r="O476" i="4"/>
  <c r="O477" i="4"/>
  <c r="O478" i="4"/>
  <c r="O479" i="4"/>
  <c r="O480" i="4"/>
  <c r="O481" i="4"/>
  <c r="O482" i="4"/>
  <c r="O483" i="4"/>
  <c r="O484" i="4"/>
  <c r="O485" i="4"/>
  <c r="O486" i="4"/>
  <c r="O487" i="4"/>
  <c r="O488" i="4"/>
  <c r="O205" i="4"/>
  <c r="H3" i="4"/>
  <c r="H4" i="4"/>
  <c r="H6" i="4"/>
  <c r="H7" i="4"/>
  <c r="H8" i="4"/>
  <c r="H9" i="4"/>
  <c r="H10" i="4"/>
  <c r="H11" i="4"/>
  <c r="H12" i="4"/>
  <c r="H13" i="4"/>
  <c r="H14" i="4"/>
  <c r="H15" i="4"/>
  <c r="H16" i="4"/>
  <c r="H38" i="4"/>
  <c r="H39" i="4"/>
  <c r="H42" i="4"/>
  <c r="H44" i="4"/>
  <c r="H17" i="4"/>
  <c r="H18" i="4"/>
  <c r="H20" i="4"/>
  <c r="H25" i="4"/>
  <c r="H26" i="4"/>
  <c r="H27" i="4"/>
  <c r="H28" i="4"/>
  <c r="H29" i="4"/>
  <c r="H30" i="4"/>
  <c r="H31" i="4"/>
  <c r="H32" i="4"/>
  <c r="H33" i="4"/>
  <c r="H34" i="4"/>
  <c r="H35" i="4"/>
  <c r="H45" i="4"/>
  <c r="H46" i="4"/>
  <c r="H47" i="4"/>
  <c r="H48" i="4"/>
  <c r="H50" i="4"/>
  <c r="H49" i="4"/>
  <c r="H52" i="4"/>
  <c r="H54" i="4"/>
  <c r="H55" i="4"/>
  <c r="H56" i="4"/>
  <c r="H57" i="4"/>
  <c r="H58" i="4"/>
  <c r="H59" i="4"/>
  <c r="H60" i="4"/>
  <c r="H61" i="4"/>
  <c r="H62" i="4"/>
  <c r="H63" i="4"/>
  <c r="H72" i="4"/>
  <c r="H73" i="4"/>
  <c r="H69" i="4"/>
  <c r="H75" i="4"/>
  <c r="H78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H194" i="4"/>
  <c r="H195" i="4"/>
  <c r="H196" i="4"/>
  <c r="H197" i="4"/>
  <c r="H198" i="4"/>
  <c r="H199" i="4"/>
  <c r="H200" i="4"/>
  <c r="H201" i="4"/>
  <c r="H202" i="4"/>
  <c r="H203" i="4"/>
  <c r="H204" i="4"/>
  <c r="B1" i="6"/>
  <c r="F1" i="11"/>
  <c r="B2" i="11" a="1"/>
  <c r="F2" i="11" a="1"/>
  <c r="B2" i="6" a="1"/>
  <c r="B2" i="6" l="1"/>
  <c r="C5" i="11"/>
  <c r="C30" i="11"/>
  <c r="C55" i="11"/>
  <c r="C36" i="11"/>
  <c r="C58" i="11"/>
  <c r="C61" i="11"/>
  <c r="B2" i="11"/>
  <c r="C2" i="11" s="1"/>
  <c r="C16" i="11"/>
  <c r="C63" i="11"/>
  <c r="C59" i="11"/>
  <c r="C28" i="11"/>
  <c r="C71" i="11"/>
  <c r="C32" i="11"/>
  <c r="C40" i="11"/>
  <c r="C25" i="11"/>
  <c r="C4" i="11"/>
  <c r="C17" i="11"/>
  <c r="C42" i="11"/>
  <c r="C67" i="11"/>
  <c r="C39" i="11"/>
  <c r="C70" i="11"/>
  <c r="C73" i="11"/>
  <c r="C6" i="11"/>
  <c r="C29" i="11"/>
  <c r="C54" i="11"/>
  <c r="C48" i="11"/>
  <c r="C9" i="11"/>
  <c r="C11" i="11"/>
  <c r="C14" i="11"/>
  <c r="C62" i="11"/>
  <c r="C45" i="11"/>
  <c r="C50" i="11"/>
  <c r="C69" i="11"/>
  <c r="C74" i="11"/>
  <c r="C27" i="11"/>
  <c r="C64" i="11"/>
  <c r="C31" i="11"/>
  <c r="C68" i="11"/>
  <c r="C49" i="11"/>
  <c r="C41" i="11"/>
  <c r="C66" i="11"/>
  <c r="C38" i="11"/>
  <c r="C21" i="11"/>
  <c r="C23" i="11"/>
  <c r="C26" i="11"/>
  <c r="C72" i="11"/>
  <c r="C57" i="11"/>
  <c r="C52" i="11"/>
  <c r="C20" i="11"/>
  <c r="C15" i="11"/>
  <c r="C10" i="11"/>
  <c r="C19" i="11"/>
  <c r="C34" i="11"/>
  <c r="C46" i="11"/>
  <c r="C53" i="11"/>
  <c r="C12" i="11"/>
  <c r="C51" i="11"/>
  <c r="C33" i="11"/>
  <c r="C35" i="11"/>
  <c r="C47" i="11"/>
  <c r="C8" i="11"/>
  <c r="C60" i="11"/>
  <c r="C7" i="11"/>
  <c r="C13" i="11"/>
  <c r="C22" i="11"/>
  <c r="C56" i="11"/>
  <c r="C43" i="11"/>
  <c r="C3" i="11"/>
  <c r="C65" i="11"/>
  <c r="C44" i="11"/>
  <c r="C37" i="11"/>
  <c r="C18" i="11"/>
  <c r="C24" i="11"/>
  <c r="F2" i="11"/>
  <c r="C1" i="14"/>
  <c r="B1" i="14"/>
  <c r="I1" i="14"/>
  <c r="E1" i="11"/>
  <c r="D1" i="11"/>
  <c r="B1" i="15"/>
  <c r="B1" i="10"/>
  <c r="B1" i="12"/>
  <c r="B1" i="9"/>
  <c r="B1" i="13"/>
  <c r="F1" i="15"/>
  <c r="E1" i="15"/>
  <c r="D1" i="15"/>
  <c r="E1" i="10"/>
  <c r="D1" i="10"/>
  <c r="D1" i="12"/>
  <c r="F1" i="13"/>
  <c r="E1" i="13"/>
  <c r="E1" i="9"/>
  <c r="D1" i="9"/>
  <c r="F1" i="9"/>
  <c r="E1" i="6"/>
  <c r="E1" i="14"/>
  <c r="H1" i="11"/>
  <c r="G1" i="11"/>
  <c r="O36" i="4"/>
  <c r="O37" i="4"/>
  <c r="O3" i="4"/>
  <c r="O4" i="4"/>
  <c r="O6" i="4"/>
  <c r="O7" i="4"/>
  <c r="O8" i="4"/>
  <c r="O9" i="4"/>
  <c r="O10" i="4"/>
  <c r="O11" i="4"/>
  <c r="O12" i="4"/>
  <c r="O13" i="4"/>
  <c r="O14" i="4"/>
  <c r="O15" i="4"/>
  <c r="O16" i="4"/>
  <c r="O38" i="4"/>
  <c r="O39" i="4"/>
  <c r="O42" i="4"/>
  <c r="O44" i="4"/>
  <c r="O17" i="4"/>
  <c r="O18" i="4"/>
  <c r="O20" i="4"/>
  <c r="O25" i="4"/>
  <c r="O26" i="4"/>
  <c r="O27" i="4"/>
  <c r="O28" i="4"/>
  <c r="O29" i="4"/>
  <c r="O30" i="4"/>
  <c r="O31" i="4"/>
  <c r="O32" i="4"/>
  <c r="O33" i="4"/>
  <c r="O34" i="4"/>
  <c r="O35" i="4"/>
  <c r="O45" i="4"/>
  <c r="O46" i="4"/>
  <c r="O47" i="4"/>
  <c r="O48" i="4"/>
  <c r="O50" i="4"/>
  <c r="O49" i="4"/>
  <c r="O52" i="4"/>
  <c r="O54" i="4"/>
  <c r="O55" i="4"/>
  <c r="O56" i="4"/>
  <c r="O57" i="4"/>
  <c r="O58" i="4"/>
  <c r="O59" i="4"/>
  <c r="O60" i="4"/>
  <c r="O61" i="4"/>
  <c r="O62" i="4"/>
  <c r="O63" i="4"/>
  <c r="O72" i="4"/>
  <c r="O73" i="4"/>
  <c r="O69" i="4"/>
  <c r="O75" i="4"/>
  <c r="O78" i="4"/>
  <c r="O80" i="4"/>
  <c r="O81" i="4"/>
  <c r="O82" i="4"/>
  <c r="O83" i="4"/>
  <c r="O84" i="4"/>
  <c r="O85" i="4"/>
  <c r="O86" i="4"/>
  <c r="O87" i="4"/>
  <c r="O88" i="4"/>
  <c r="O89" i="4"/>
  <c r="O90" i="4"/>
  <c r="O91" i="4"/>
  <c r="O92" i="4"/>
  <c r="O93" i="4"/>
  <c r="O94" i="4"/>
  <c r="O95" i="4"/>
  <c r="O96" i="4"/>
  <c r="O97" i="4"/>
  <c r="O98" i="4"/>
  <c r="O99" i="4"/>
  <c r="O100" i="4"/>
  <c r="O101" i="4"/>
  <c r="O102" i="4"/>
  <c r="O103" i="4"/>
  <c r="O104" i="4"/>
  <c r="O105" i="4"/>
  <c r="O106" i="4"/>
  <c r="O107" i="4"/>
  <c r="O108" i="4"/>
  <c r="O109" i="4"/>
  <c r="O110" i="4"/>
  <c r="O111" i="4"/>
  <c r="O112" i="4"/>
  <c r="O113" i="4"/>
  <c r="O114" i="4"/>
  <c r="O115" i="4"/>
  <c r="O116" i="4"/>
  <c r="O117" i="4"/>
  <c r="O118" i="4"/>
  <c r="O119" i="4"/>
  <c r="O120" i="4"/>
  <c r="O121" i="4"/>
  <c r="O122" i="4"/>
  <c r="O123" i="4"/>
  <c r="O124" i="4"/>
  <c r="O125" i="4"/>
  <c r="O126" i="4"/>
  <c r="O127" i="4"/>
  <c r="O128" i="4"/>
  <c r="O129" i="4"/>
  <c r="O130" i="4"/>
  <c r="O131" i="4"/>
  <c r="O132" i="4"/>
  <c r="O133" i="4"/>
  <c r="O134" i="4"/>
  <c r="O135" i="4"/>
  <c r="O136" i="4"/>
  <c r="O137" i="4"/>
  <c r="O138" i="4"/>
  <c r="O139" i="4"/>
  <c r="O140" i="4"/>
  <c r="O141" i="4"/>
  <c r="O142" i="4"/>
  <c r="O143" i="4"/>
  <c r="O144" i="4"/>
  <c r="O145" i="4"/>
  <c r="O146" i="4"/>
  <c r="O147" i="4"/>
  <c r="O148" i="4"/>
  <c r="O149" i="4"/>
  <c r="O150" i="4"/>
  <c r="O151" i="4"/>
  <c r="O152" i="4"/>
  <c r="O153" i="4"/>
  <c r="O154" i="4"/>
  <c r="O155" i="4"/>
  <c r="O156" i="4"/>
  <c r="O157" i="4"/>
  <c r="O158" i="4"/>
  <c r="O159" i="4"/>
  <c r="O160" i="4"/>
  <c r="O161" i="4"/>
  <c r="O162" i="4"/>
  <c r="O163" i="4"/>
  <c r="O164" i="4"/>
  <c r="O165" i="4"/>
  <c r="O166" i="4"/>
  <c r="O167" i="4"/>
  <c r="O168" i="4"/>
  <c r="O169" i="4"/>
  <c r="O170" i="4"/>
  <c r="O171" i="4"/>
  <c r="O172" i="4"/>
  <c r="O173" i="4"/>
  <c r="O174" i="4"/>
  <c r="O175" i="4"/>
  <c r="O176" i="4"/>
  <c r="O177" i="4"/>
  <c r="O178" i="4"/>
  <c r="O179" i="4"/>
  <c r="O180" i="4"/>
  <c r="O181" i="4"/>
  <c r="O182" i="4"/>
  <c r="O183" i="4"/>
  <c r="O184" i="4"/>
  <c r="O185" i="4"/>
  <c r="O186" i="4"/>
  <c r="O187" i="4"/>
  <c r="O188" i="4"/>
  <c r="O189" i="4"/>
  <c r="O190" i="4"/>
  <c r="O191" i="4"/>
  <c r="O192" i="4"/>
  <c r="O193" i="4"/>
  <c r="O194" i="4"/>
  <c r="O195" i="4"/>
  <c r="O196" i="4"/>
  <c r="O197" i="4"/>
  <c r="O198" i="4"/>
  <c r="O199" i="4"/>
  <c r="O200" i="4"/>
  <c r="O201" i="4"/>
  <c r="O202" i="4"/>
  <c r="O203" i="4"/>
  <c r="O204" i="4"/>
  <c r="D2" i="15" a="1"/>
  <c r="D2" i="15" s="1"/>
  <c r="C2" i="15" a="1"/>
  <c r="C2" i="15" s="1"/>
  <c r="C1" i="15"/>
  <c r="E2" i="10" a="1"/>
  <c r="E2" i="10" s="1"/>
  <c r="D2" i="10" a="1"/>
  <c r="D2" i="10" s="1"/>
  <c r="C2" i="10" a="1"/>
  <c r="C2" i="10" s="1"/>
  <c r="C1" i="10"/>
  <c r="D2" i="12" a="1"/>
  <c r="D2" i="12" s="1"/>
  <c r="C2" i="12" a="1"/>
  <c r="C2" i="12" s="1"/>
  <c r="C1" i="12"/>
  <c r="F2" i="13" a="1"/>
  <c r="F2" i="13" s="1"/>
  <c r="E2" i="13" a="1"/>
  <c r="E2" i="13" s="1"/>
  <c r="D2" i="13" a="1"/>
  <c r="D2" i="13" s="1"/>
  <c r="D1" i="13"/>
  <c r="F2" i="9" a="1"/>
  <c r="F2" i="9" s="1"/>
  <c r="E2" i="9" a="1"/>
  <c r="E2" i="9" s="1"/>
  <c r="D2" i="9" a="1"/>
  <c r="D2" i="9" s="1"/>
  <c r="E2" i="6" a="1"/>
  <c r="E2" i="6" s="1"/>
  <c r="C2" i="9" a="1"/>
  <c r="C2" i="9" s="1"/>
  <c r="C1" i="9"/>
  <c r="D2" i="6" a="1"/>
  <c r="D2" i="6" s="1"/>
  <c r="C1" i="6"/>
  <c r="D1" i="14"/>
  <c r="E2" i="14" a="1"/>
  <c r="E2" i="14" s="1"/>
  <c r="D2" i="14" a="1"/>
  <c r="D2" i="14" s="1"/>
  <c r="A2" i="13"/>
  <c r="A3" i="13"/>
  <c r="A4" i="13"/>
  <c r="A5" i="13"/>
  <c r="A6" i="13"/>
  <c r="A7" i="13"/>
  <c r="A8" i="13"/>
  <c r="A9" i="13"/>
  <c r="A10" i="13"/>
  <c r="A11" i="13"/>
  <c r="A12" i="13"/>
  <c r="A13" i="13"/>
  <c r="A14" i="13"/>
  <c r="A15" i="13"/>
  <c r="A11" i="15"/>
  <c r="A13" i="15"/>
  <c r="A14" i="15"/>
  <c r="A8" i="15"/>
  <c r="A7" i="15"/>
  <c r="A12" i="15"/>
  <c r="A9" i="15"/>
  <c r="A10" i="15"/>
  <c r="A4" i="15"/>
  <c r="A3" i="15"/>
  <c r="A2" i="15"/>
  <c r="A5" i="15"/>
  <c r="A6" i="15"/>
  <c r="A15" i="15"/>
  <c r="A2" i="10"/>
  <c r="A3" i="10"/>
  <c r="A4" i="10"/>
  <c r="A5" i="10"/>
  <c r="A6" i="10"/>
  <c r="A7" i="10"/>
  <c r="A8" i="10"/>
  <c r="A9" i="10"/>
  <c r="A10" i="10"/>
  <c r="A11" i="10"/>
  <c r="A12" i="10"/>
  <c r="A13" i="10"/>
  <c r="A14" i="10"/>
  <c r="A15" i="10"/>
  <c r="A16" i="10"/>
  <c r="A17" i="10"/>
  <c r="A18" i="10"/>
  <c r="A2" i="12"/>
  <c r="A3" i="12"/>
  <c r="A4" i="12"/>
  <c r="A5" i="12"/>
  <c r="A6" i="12"/>
  <c r="A7" i="12"/>
  <c r="A8" i="12"/>
  <c r="A9" i="12"/>
  <c r="A10" i="12"/>
  <c r="A11" i="12"/>
  <c r="A12" i="12"/>
  <c r="A13" i="12"/>
  <c r="A2" i="14"/>
  <c r="A3" i="14"/>
  <c r="A4" i="14"/>
  <c r="A5" i="14"/>
  <c r="A6" i="14"/>
  <c r="A7" i="14"/>
  <c r="A8" i="14"/>
  <c r="A9" i="14"/>
  <c r="A10" i="14"/>
  <c r="A11" i="14"/>
  <c r="A12" i="14"/>
  <c r="A13" i="14"/>
  <c r="A14" i="14"/>
  <c r="A15" i="14"/>
  <c r="A16" i="14"/>
  <c r="A17" i="14"/>
  <c r="A2" i="9"/>
  <c r="A3" i="9"/>
  <c r="A4" i="9"/>
  <c r="A5" i="9"/>
  <c r="A6" i="9"/>
  <c r="A7" i="9"/>
  <c r="A8" i="9"/>
  <c r="A9" i="9"/>
  <c r="A10" i="9"/>
  <c r="A11" i="9"/>
  <c r="A12" i="9"/>
  <c r="A13" i="9"/>
  <c r="A14" i="9"/>
  <c r="A15" i="9"/>
  <c r="A16" i="9"/>
  <c r="A17" i="9"/>
  <c r="A18" i="9"/>
  <c r="A3" i="6"/>
  <c r="A4" i="6"/>
  <c r="A5" i="6"/>
  <c r="A6" i="6"/>
  <c r="A7" i="6"/>
  <c r="A8" i="6"/>
  <c r="A9" i="6"/>
  <c r="A10" i="6"/>
  <c r="A11" i="6"/>
  <c r="A12" i="6"/>
  <c r="A13" i="6"/>
  <c r="A14" i="6"/>
  <c r="A15" i="6"/>
  <c r="A16" i="6"/>
  <c r="A17" i="6"/>
  <c r="A18" i="6"/>
  <c r="A19" i="6"/>
  <c r="A20" i="6"/>
  <c r="A21" i="6"/>
  <c r="A22" i="6"/>
  <c r="A23" i="6"/>
  <c r="A24" i="6"/>
  <c r="A25" i="6"/>
  <c r="A26" i="6"/>
  <c r="A27" i="6"/>
  <c r="A28" i="6"/>
  <c r="A29" i="6"/>
  <c r="A30" i="6"/>
  <c r="A31" i="6"/>
  <c r="A32" i="6"/>
  <c r="A33" i="6"/>
  <c r="A34" i="6"/>
  <c r="A2" i="6"/>
  <c r="B2" i="15" a="1"/>
  <c r="B2" i="13" a="1"/>
  <c r="C2" i="14" a="1"/>
  <c r="B2" i="10" a="1"/>
  <c r="B2" i="9" a="1"/>
  <c r="B2" i="12" a="1"/>
  <c r="E2" i="11" a="1"/>
  <c r="H2" i="11" a="1"/>
  <c r="B2" i="14" a="1"/>
  <c r="D2" i="11" a="1"/>
  <c r="D2" i="11" l="1"/>
  <c r="H2" i="11"/>
  <c r="B13" i="18"/>
  <c r="B11" i="18"/>
  <c r="B9" i="18"/>
  <c r="B14" i="18"/>
  <c r="B10" i="18"/>
  <c r="B8" i="18"/>
  <c r="B12" i="18"/>
  <c r="B2" i="9"/>
  <c r="B2" i="12"/>
  <c r="B2" i="13"/>
  <c r="E2" i="11"/>
  <c r="B2" i="10"/>
  <c r="B2" i="14"/>
  <c r="B2" i="15"/>
  <c r="C2" i="14"/>
  <c r="C2" i="4" l="1"/>
  <c r="C3" i="4" l="1"/>
  <c r="C4" i="4" l="1"/>
  <c r="C5" i="4" l="1"/>
  <c r="C6" i="4" l="1"/>
  <c r="C7" i="4" l="1"/>
  <c r="C8" i="4" l="1"/>
  <c r="C9" i="4" l="1"/>
  <c r="C10" i="4" l="1"/>
  <c r="C11" i="4" l="1"/>
  <c r="C12" i="4" l="1"/>
  <c r="C13" i="4" l="1"/>
  <c r="C14" i="4" l="1"/>
  <c r="C15" i="4" l="1"/>
  <c r="C16" i="4" l="1"/>
  <c r="C17" i="4" l="1"/>
  <c r="C18" i="4" l="1"/>
  <c r="C19" i="4" l="1"/>
  <c r="C20" i="4" l="1"/>
  <c r="C21" i="4" l="1"/>
  <c r="C22" i="4" l="1"/>
  <c r="C23" i="4" l="1"/>
  <c r="C24" i="4" l="1"/>
  <c r="C25" i="4" l="1"/>
  <c r="C26" i="4" l="1"/>
  <c r="C27" i="4" l="1"/>
  <c r="C28" i="4" l="1"/>
  <c r="C29" i="4" l="1"/>
  <c r="C30" i="4" l="1"/>
  <c r="C31" i="4" l="1"/>
  <c r="C32" i="4" l="1"/>
  <c r="C33" i="4" l="1"/>
  <c r="C34" i="4" l="1"/>
  <c r="C35" i="4" l="1"/>
  <c r="C36" i="4" l="1"/>
  <c r="C37" i="4" l="1"/>
  <c r="C38" i="4" l="1"/>
  <c r="C39" i="4" l="1"/>
  <c r="C40" i="4" l="1"/>
  <c r="C41" i="4" l="1"/>
  <c r="C42" i="4" l="1"/>
  <c r="C43" i="4" l="1"/>
  <c r="C44" i="4" l="1"/>
  <c r="C45" i="4" l="1"/>
  <c r="C46" i="4" l="1"/>
  <c r="C47" i="4" l="1"/>
  <c r="C48" i="4" l="1"/>
  <c r="C49" i="4" l="1"/>
  <c r="C50" i="4" l="1"/>
  <c r="C51" i="4" l="1"/>
  <c r="C52" i="4" l="1"/>
  <c r="C53" i="4" l="1"/>
  <c r="C54" i="4" l="1"/>
  <c r="C55" i="4" l="1"/>
  <c r="C56" i="4" l="1"/>
  <c r="C57" i="4" l="1"/>
  <c r="C58" i="4" l="1"/>
  <c r="C59" i="4" l="1"/>
  <c r="C60" i="4" l="1"/>
  <c r="C61" i="4" l="1"/>
  <c r="C62" i="4" l="1"/>
  <c r="C63" i="4" l="1"/>
  <c r="C64" i="4" l="1"/>
  <c r="C65" i="4" l="1"/>
  <c r="C66" i="4" l="1"/>
  <c r="C67" i="4" l="1"/>
  <c r="C68" i="4" l="1"/>
  <c r="C69" i="4" l="1"/>
  <c r="C70" i="4" l="1"/>
  <c r="C71" i="4" l="1"/>
  <c r="C72" i="4" l="1"/>
  <c r="C73" i="4" l="1"/>
  <c r="C74" i="4" l="1"/>
  <c r="C75" i="4" l="1"/>
  <c r="C76" i="4" l="1"/>
  <c r="C77" i="4" l="1"/>
  <c r="C78" i="4" l="1"/>
  <c r="C79" i="4" l="1"/>
  <c r="C80" i="4" l="1"/>
  <c r="C81" i="4" l="1"/>
  <c r="A2" i="11" a="1"/>
  <c r="A2" i="11" l="1"/>
  <c r="B7" i="18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tc={30CF5E91-3D34-48FF-B3F7-725911DDB599}</author>
  </authors>
  <commentList>
    <comment ref="E2" authorId="0" shapeId="0" xr:uid="{30CF5E91-3D34-48FF-B3F7-725911DDB599}">
      <text>
        <t>[Threaded comment]
Your version of Excel allows you to read this threaded comment; however, any edits to it will get removed if the file is opened in a newer version of Excel. Learn more: https://go.microsoft.com/fwlink/?linkid=870924
Comment:
    以天城文书写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<sst xmlns="http://schemas.openxmlformats.org/spreadsheetml/2006/main" count="5872" uniqueCount="2395">
  <si>
    <t>Leng, at your service</t>
    <phoneticPr fontId="1" type="noConversion"/>
  </si>
  <si>
    <t>Name</t>
  </si>
  <si>
    <r>
      <t xml:space="preserve">Leng (Leng Shicong, </t>
    </r>
    <r>
      <rPr>
        <b/>
        <sz val="14"/>
        <color rgb="FF000000"/>
        <rFont val="楷体"/>
        <family val="3"/>
        <charset val="134"/>
      </rPr>
      <t>冷世聪</t>
    </r>
    <r>
      <rPr>
        <b/>
        <sz val="14"/>
        <color rgb="FF000000"/>
        <rFont val="Cambria"/>
        <family val="1"/>
      </rPr>
      <t>, Siqiniq)</t>
    </r>
    <phoneticPr fontId="1" type="noConversion"/>
  </si>
  <si>
    <t>Title</t>
  </si>
  <si>
    <t>BD&amp;IT Manager</t>
    <phoneticPr fontId="1" type="noConversion"/>
  </si>
  <si>
    <t>Email</t>
  </si>
  <si>
    <t>pharmchem6@ichemie.com</t>
  </si>
  <si>
    <t>co@limsym.onmicrosoft.com</t>
  </si>
  <si>
    <t>Tel</t>
  </si>
  <si>
    <t>(+86) 0571-8803-5971</t>
  </si>
  <si>
    <t>💡 Click Here to 
Browse Catalog</t>
  </si>
  <si>
    <t>What's App</t>
  </si>
  <si>
    <t>+86-17816758761</t>
  </si>
  <si>
    <t>WeChat</t>
  </si>
  <si>
    <t>Siqiniq</t>
  </si>
  <si>
    <t>QQ</t>
    <phoneticPr fontId="1" type="noConversion"/>
  </si>
  <si>
    <t>Company</t>
  </si>
  <si>
    <t>Hangzhou ICH Biofarm Co. Ltd.</t>
  </si>
  <si>
    <t>Website</t>
  </si>
  <si>
    <t>www.ichemie.com</t>
    <phoneticPr fontId="1" type="noConversion"/>
  </si>
  <si>
    <t>Address</t>
  </si>
  <si>
    <t>A1305, Dragon Times Center, Hangzhou, 310063, China</t>
    <phoneticPr fontId="1" type="noConversion"/>
  </si>
  <si>
    <t xml:space="preserve"> : )</t>
    <phoneticPr fontId="1" type="noConversion"/>
  </si>
  <si>
    <t>Intro
duction</t>
    <phoneticPr fontId="1" type="noConversion"/>
  </si>
  <si>
    <t>Hark!</t>
  </si>
  <si>
    <t>Welcome to mine humble and free product set.</t>
  </si>
  <si>
    <t>I dub it a "set" forsooth, as I doth cherish the concept in mathematics.</t>
  </si>
  <si>
    <t>Gathered from noble sources such as exhibitions and official realms.</t>
  </si>
  <si>
    <t>Verily, all information hath been checked by mine own hand.</t>
  </si>
  <si>
    <t>A few translations were wrought by the hands of artificial intelligence,</t>
  </si>
  <si>
    <t>Though they strive mightily to serve thee well.</t>
  </si>
  <si>
    <t>Should confusion beset thee, reach out to me forthwith.</t>
  </si>
  <si>
    <t>Fear not, take thy ease.</t>
  </si>
  <si>
    <t>Within this Excel file, a treasure trove awaits,</t>
  </si>
  <si>
    <t>Wares and goods from many esteemed companies,</t>
  </si>
  <si>
    <t>Ready to serve thy needs in pharmaceuticals and beyond.</t>
  </si>
  <si>
    <t>I hope thou findest the products thou seekest with ease and swiftness,</t>
  </si>
  <si>
    <t>And perchance, deem me a professional.</t>
    <phoneticPr fontId="1" type="noConversion"/>
  </si>
  <si>
    <t>I shall update this set as time permits.</t>
  </si>
  <si>
    <t>May it please thee!</t>
  </si>
  <si>
    <t>Language</t>
  </si>
  <si>
    <t>English</t>
  </si>
  <si>
    <t>💡Which kind of products are you interested?</t>
  </si>
  <si>
    <t>Category</t>
  </si>
  <si>
    <t>Count</t>
  </si>
  <si>
    <t>Formulations</t>
  </si>
  <si>
    <t>APIs</t>
  </si>
  <si>
    <t>Intermediates</t>
  </si>
  <si>
    <t>API-Vet</t>
  </si>
  <si>
    <t>Vitamins</t>
  </si>
  <si>
    <t>Amino Acids</t>
  </si>
  <si>
    <t>Polypeptide</t>
  </si>
  <si>
    <t>Cosmetic</t>
  </si>
  <si>
    <t>Plant Extract</t>
  </si>
  <si>
    <t>Cate</t>
    <phoneticPr fontId="1" type="noConversion"/>
  </si>
  <si>
    <t>☆</t>
    <phoneticPr fontId="1" type="noConversion"/>
  </si>
  <si>
    <t>ID</t>
  </si>
  <si>
    <t>Category</t>
    <phoneticPr fontId="1" type="noConversion"/>
  </si>
  <si>
    <t>الفئة</t>
  </si>
  <si>
    <t>श्रेणी</t>
  </si>
  <si>
    <t>Categoría</t>
  </si>
  <si>
    <r>
      <rPr>
        <b/>
        <sz val="11"/>
        <color theme="1"/>
        <rFont val="宋体"/>
        <family val="1"/>
        <charset val="134"/>
      </rPr>
      <t>品类</t>
    </r>
    <phoneticPr fontId="1" type="noConversion"/>
  </si>
  <si>
    <t xml:space="preserve">الاسم </t>
  </si>
  <si>
    <t>नाम</t>
    <phoneticPr fontId="1" type="noConversion"/>
  </si>
  <si>
    <t>Nombre</t>
  </si>
  <si>
    <r>
      <rPr>
        <b/>
        <sz val="11"/>
        <color theme="1"/>
        <rFont val="宋体"/>
        <family val="1"/>
        <charset val="134"/>
      </rPr>
      <t>品名</t>
    </r>
    <phoneticPr fontId="1" type="noConversion"/>
  </si>
  <si>
    <t>CAS No.</t>
  </si>
  <si>
    <t>رقم CAS</t>
  </si>
  <si>
    <t>Qualification</t>
  </si>
  <si>
    <t>المؤهلات</t>
  </si>
  <si>
    <t>प्रमाणन</t>
  </si>
  <si>
    <t>Certificación</t>
  </si>
  <si>
    <t>Standard</t>
  </si>
  <si>
    <t>Detail</t>
  </si>
  <si>
    <t>API</t>
  </si>
  <si>
    <t>Anesthetic</t>
    <phoneticPr fontId="1" type="noConversion"/>
  </si>
  <si>
    <t>Bupivacaine</t>
  </si>
  <si>
    <t>布比卡因</t>
  </si>
  <si>
    <t>38396-39-3</t>
  </si>
  <si>
    <t>US DMF</t>
    <phoneticPr fontId="1" type="noConversion"/>
  </si>
  <si>
    <t>Antibiotic</t>
  </si>
  <si>
    <t>Amoxicillin</t>
  </si>
  <si>
    <t xml:space="preserve">الأموكسيسيلين </t>
  </si>
  <si>
    <t>अमोक्सीसिलिन</t>
  </si>
  <si>
    <t>Amoxicilina</t>
  </si>
  <si>
    <t>阿莫西林</t>
  </si>
  <si>
    <t>26787-78-0</t>
  </si>
  <si>
    <t/>
  </si>
  <si>
    <t>Ampicillin Sodium</t>
  </si>
  <si>
    <t xml:space="preserve">جبن الأمبيسيلين الصوديوم </t>
  </si>
  <si>
    <t>एम्पीसिलिन सोडियम</t>
  </si>
  <si>
    <t>Ampicilina Sódica</t>
  </si>
  <si>
    <t>氨苄西林钠</t>
  </si>
  <si>
    <t>69-52-3</t>
  </si>
  <si>
    <t>Cefuroxime Axetil Amorphous</t>
  </si>
  <si>
    <t>无定形头孢呋辛酯</t>
    <phoneticPr fontId="1" type="noConversion"/>
  </si>
  <si>
    <t>64544-07-6</t>
  </si>
  <si>
    <t>EU-GMP, CEP</t>
  </si>
  <si>
    <t>CP, EP, USP, BP, IP</t>
  </si>
  <si>
    <t>Chloramphenicol</t>
  </si>
  <si>
    <t xml:space="preserve">الكلورامفينيكول </t>
  </si>
  <si>
    <t>क्लोराम्फेनिकोल</t>
  </si>
  <si>
    <t>Cloranfenicol</t>
  </si>
  <si>
    <t>氯霉素</t>
  </si>
  <si>
    <t>56-75-7</t>
  </si>
  <si>
    <t>Ciprofloxacin</t>
  </si>
  <si>
    <t xml:space="preserve">السيبروفلوكسايسين </t>
  </si>
  <si>
    <t>सिप्रोफ्लोक्सासिन</t>
  </si>
  <si>
    <t>Ciprofloxacina</t>
  </si>
  <si>
    <t>环丙沙星</t>
  </si>
  <si>
    <t>85721-33-1</t>
  </si>
  <si>
    <t>Ciprofloxacin HCl</t>
  </si>
  <si>
    <t>سيبروفلوكساسين حمض الهيدروكلوريك</t>
    <phoneticPr fontId="1" type="noConversion"/>
  </si>
  <si>
    <t>सिप्रोफ्लोक्सासिन HCl</t>
  </si>
  <si>
    <t>Ciprofloxacina HCl</t>
  </si>
  <si>
    <t>盐酸环丙沙星</t>
  </si>
  <si>
    <t>93107-08-5</t>
  </si>
  <si>
    <t>Doxycycline</t>
  </si>
  <si>
    <t xml:space="preserve">الدوكسيسيكلين </t>
  </si>
  <si>
    <t>डॉक्सीसाइक्लिन</t>
  </si>
  <si>
    <t>Doxiciclina</t>
  </si>
  <si>
    <t>强力霉素</t>
  </si>
  <si>
    <t>564-25-0</t>
  </si>
  <si>
    <t>Erythromycin</t>
  </si>
  <si>
    <t xml:space="preserve">الإيريثرومايسين </t>
  </si>
  <si>
    <t>एरिथ्रोमाइसिन</t>
  </si>
  <si>
    <t>Eritromicina</t>
  </si>
  <si>
    <t>红霉素</t>
  </si>
  <si>
    <t>114-07-8</t>
  </si>
  <si>
    <t>Erythromycin thiocyanate</t>
  </si>
  <si>
    <t xml:space="preserve">ثيوسيانات الإيريثرومايسين </t>
  </si>
  <si>
    <t>एरिथ्रोमाइसिन थायोसायनेट</t>
  </si>
  <si>
    <t>Eritromicina tiocianato</t>
  </si>
  <si>
    <t>硫氰酸红霉素</t>
  </si>
  <si>
    <t>7704-67-8</t>
  </si>
  <si>
    <t>Metronidazole</t>
  </si>
  <si>
    <t xml:space="preserve">الميترونيدازول </t>
  </si>
  <si>
    <t>मेट्रोनिडाज़ोल</t>
  </si>
  <si>
    <t>Metronidazol</t>
  </si>
  <si>
    <t>甲硝唑</t>
  </si>
  <si>
    <t>443-48-1</t>
  </si>
  <si>
    <t>Ofloxacin</t>
  </si>
  <si>
    <t xml:space="preserve">الأوفلوكسايسين </t>
  </si>
  <si>
    <t>ओफ्लोक्सासिन</t>
  </si>
  <si>
    <t>Ofloxacina</t>
  </si>
  <si>
    <t>氧氟沙星</t>
  </si>
  <si>
    <t>82419-36-1</t>
  </si>
  <si>
    <t>Penicillin G (Benzylpenicillin)</t>
  </si>
  <si>
    <t xml:space="preserve">البنسلين G (بنزيل بنسلين) </t>
    <phoneticPr fontId="1" type="noConversion"/>
  </si>
  <si>
    <t>पेनिसिलिन जी (बेंज़ाइलपेनिसिलिन)</t>
  </si>
  <si>
    <t>Penicilina G (Benzilpenicilina)</t>
  </si>
  <si>
    <t>青霉素（盘尼西林）</t>
  </si>
  <si>
    <t>61-33-6</t>
  </si>
  <si>
    <t>Rapamycin</t>
  </si>
  <si>
    <t xml:space="preserve">الرابامايسين </t>
  </si>
  <si>
    <t>रापामाइसिन</t>
  </si>
  <si>
    <t>Rapamicina</t>
  </si>
  <si>
    <t>雷帕霉素</t>
  </si>
  <si>
    <t>53123-88-9</t>
  </si>
  <si>
    <t>Tetracycline</t>
  </si>
  <si>
    <t xml:space="preserve">التتراسيكلين </t>
  </si>
  <si>
    <t>टेट्रासाइक्लिन</t>
  </si>
  <si>
    <t>Tetraciclina</t>
  </si>
  <si>
    <t>四环素</t>
  </si>
  <si>
    <t>60-54-8</t>
  </si>
  <si>
    <t>Antidiabetic</t>
  </si>
  <si>
    <t>Dapagliflozin</t>
  </si>
  <si>
    <t xml:space="preserve">الداباجليفلوزين </t>
  </si>
  <si>
    <t>डैपैग्लिफ्लोजिन</t>
  </si>
  <si>
    <t>Dapagliflozina</t>
  </si>
  <si>
    <t>达格列净</t>
  </si>
  <si>
    <t>461432-26-8</t>
  </si>
  <si>
    <t>DMF, cGMP</t>
  </si>
  <si>
    <t>Empagliflozin</t>
  </si>
  <si>
    <t xml:space="preserve">الإيمباجليفلوزين </t>
  </si>
  <si>
    <t>एंपैग्लिफ्लोजिन</t>
  </si>
  <si>
    <t>Empagliflozina</t>
  </si>
  <si>
    <t>恩格列净</t>
  </si>
  <si>
    <t>864070-44-0</t>
  </si>
  <si>
    <t>Antidiabetic</t>
    <phoneticPr fontId="1" type="noConversion"/>
  </si>
  <si>
    <t>Insulin Glargine</t>
  </si>
  <si>
    <r>
      <rPr>
        <sz val="11"/>
        <color rgb="FF000000"/>
        <rFont val="宋体"/>
        <family val="1"/>
        <charset val="134"/>
      </rPr>
      <t>甘精胰岛素</t>
    </r>
    <phoneticPr fontId="1" type="noConversion"/>
  </si>
  <si>
    <t>160337-95-1</t>
  </si>
  <si>
    <t>GMP</t>
    <phoneticPr fontId="1" type="noConversion"/>
  </si>
  <si>
    <t>Metformin</t>
  </si>
  <si>
    <t xml:space="preserve">الميتفورمين </t>
  </si>
  <si>
    <t>मेटफॉर्मिन</t>
  </si>
  <si>
    <t>Metformina</t>
  </si>
  <si>
    <t>二甲双胍</t>
  </si>
  <si>
    <t>657-24-9</t>
  </si>
  <si>
    <t>Semaglutide</t>
  </si>
  <si>
    <r>
      <rPr>
        <sz val="11"/>
        <color theme="1"/>
        <rFont val="宋体"/>
        <family val="1"/>
        <charset val="134"/>
      </rPr>
      <t>司美格鲁肽</t>
    </r>
    <phoneticPr fontId="1" type="noConversion"/>
  </si>
  <si>
    <t>910463-68-2</t>
  </si>
  <si>
    <t>Antifungal</t>
    <phoneticPr fontId="1" type="noConversion"/>
  </si>
  <si>
    <t>Micafungin FR-179642</t>
  </si>
  <si>
    <t>FR-179642(米卡芬净母核)</t>
  </si>
  <si>
    <t>168110-44-9</t>
  </si>
  <si>
    <t>4-(5-(4-(pentyloxy)phenyl)isoxazol-3-yl)benzoic acid</t>
  </si>
  <si>
    <t>4-(5-(4-(戊氧基)苯基)异恶唑-3-基)苯甲酸</t>
  </si>
  <si>
    <t>179162-55-1</t>
  </si>
  <si>
    <t>Anti-Inflammatory</t>
  </si>
  <si>
    <t>Upadacitinib</t>
  </si>
  <si>
    <t>乌帕替尼</t>
  </si>
  <si>
    <t>1310726-60-3</t>
  </si>
  <si>
    <t>In House</t>
  </si>
  <si>
    <t>Antineoplastic</t>
  </si>
  <si>
    <t>Imatinib</t>
  </si>
  <si>
    <t xml:space="preserve">الإيماتينيب </t>
  </si>
  <si>
    <t>इमाटिनिब</t>
  </si>
  <si>
    <t>伊马替尼</t>
  </si>
  <si>
    <t>152459-95-5</t>
  </si>
  <si>
    <t>Rituximab</t>
  </si>
  <si>
    <t xml:space="preserve">الريتوكسيماب </t>
  </si>
  <si>
    <t>रिटुक्सिमैब</t>
  </si>
  <si>
    <t>利妥昔单抗</t>
  </si>
  <si>
    <t>174722-31-7</t>
  </si>
  <si>
    <t>Antiparasitic</t>
  </si>
  <si>
    <t>Ivermectin</t>
  </si>
  <si>
    <t xml:space="preserve">الإيفرميكتين </t>
  </si>
  <si>
    <t>आयवर्मेक्टिन</t>
  </si>
  <si>
    <t>Ivermectina</t>
  </si>
  <si>
    <t>伊维菌素</t>
  </si>
  <si>
    <t>70288-86-7</t>
  </si>
  <si>
    <t>Mebendazole</t>
  </si>
  <si>
    <t xml:space="preserve">الميبندازول </t>
  </si>
  <si>
    <t>मेबेंडाज़ोल</t>
  </si>
  <si>
    <t>Mebendazol</t>
  </si>
  <si>
    <t>甲苯达唑</t>
  </si>
  <si>
    <t>31431-39-7</t>
  </si>
  <si>
    <t>Antipyretic</t>
  </si>
  <si>
    <t>Ibuprofen</t>
  </si>
  <si>
    <t xml:space="preserve">الإيبوفروفين </t>
  </si>
  <si>
    <t>इबुप्रोफेन</t>
  </si>
  <si>
    <t>Ibuprofeno</t>
  </si>
  <si>
    <t>布洛芬</t>
  </si>
  <si>
    <t>15687-27-1</t>
  </si>
  <si>
    <t>Paracetamol</t>
  </si>
  <si>
    <t xml:space="preserve">الباراكستامول </t>
  </si>
  <si>
    <t>पैरासिटामोल</t>
  </si>
  <si>
    <t>扑热息痛</t>
  </si>
  <si>
    <t>103-90-2</t>
  </si>
  <si>
    <t>FDA, WC, cGMP, CEP</t>
  </si>
  <si>
    <t>Antipyretic Analgesics</t>
  </si>
  <si>
    <t>Acetaminophen (Paracetamol)</t>
  </si>
  <si>
    <t xml:space="preserve">(باراكستامول) الأسيتامينوفين </t>
  </si>
  <si>
    <t>एसीटामिनोफेन (पैरासिटामोल)</t>
  </si>
  <si>
    <t>Acetaminofen (Paracetamol)</t>
  </si>
  <si>
    <t>对乙酰氨基酚</t>
  </si>
  <si>
    <t>Acetylsalicylic Acid (Aspirin)</t>
  </si>
  <si>
    <t xml:space="preserve">(الأسبرين) الحامض الهيدروكسيالي </t>
  </si>
  <si>
    <t>एसीटाइलसैलिसिलिक एसिड (एस्पिरिन)</t>
  </si>
  <si>
    <t>Ácido Acetilsalicilico (Aspirina)</t>
  </si>
  <si>
    <t>乙酰水杨酸（阿司匹林）</t>
  </si>
  <si>
    <t>50-78-2</t>
  </si>
  <si>
    <t>Antipyrine</t>
  </si>
  <si>
    <t xml:space="preserve">الأنتيبيرين </t>
  </si>
  <si>
    <t>एंटीपायरिन</t>
  </si>
  <si>
    <t>Antipirina</t>
  </si>
  <si>
    <t>安替比林</t>
  </si>
  <si>
    <t>60-80-0</t>
  </si>
  <si>
    <t>Indomethacin</t>
  </si>
  <si>
    <t xml:space="preserve">الإندوميثاسين </t>
  </si>
  <si>
    <t>इंडोमेथासिन</t>
  </si>
  <si>
    <t>Indometacina</t>
  </si>
  <si>
    <t>吲哚美辛</t>
  </si>
  <si>
    <t>53-86-1</t>
  </si>
  <si>
    <t>Naproxen</t>
  </si>
  <si>
    <t xml:space="preserve">النابروكسين </t>
  </si>
  <si>
    <t>नाप्रॉक्सन</t>
  </si>
  <si>
    <t>萘普生</t>
  </si>
  <si>
    <t>22204-53-1</t>
  </si>
  <si>
    <t>Antithrombotic</t>
    <phoneticPr fontId="1" type="noConversion"/>
  </si>
  <si>
    <t>Rivaroxaban</t>
  </si>
  <si>
    <t xml:space="preserve">الريفاروكسابان </t>
  </si>
  <si>
    <t>रिवारोक्साबान</t>
  </si>
  <si>
    <t>利伐沙班</t>
  </si>
  <si>
    <t>366789-02-8</t>
  </si>
  <si>
    <t>Ticagrelor</t>
  </si>
  <si>
    <t xml:space="preserve">التيكاجريلور </t>
  </si>
  <si>
    <t>टिकाग्रेलोर</t>
  </si>
  <si>
    <t>替卡格雷</t>
  </si>
  <si>
    <t>274693-27-5</t>
  </si>
  <si>
    <t>Antitumor</t>
    <phoneticPr fontId="1" type="noConversion"/>
  </si>
  <si>
    <t>Cabazitaxel</t>
  </si>
  <si>
    <t xml:space="preserve">الكابازيتاكسيل </t>
  </si>
  <si>
    <t>कैबाज़िटैक्सल</t>
  </si>
  <si>
    <t>卡巴他塞</t>
  </si>
  <si>
    <t>183133-96-2</t>
  </si>
  <si>
    <t>Capecitabine</t>
  </si>
  <si>
    <t xml:space="preserve">الكابيسيتابين </t>
  </si>
  <si>
    <t>केपेसिटाबिन</t>
  </si>
  <si>
    <t>Capecitabina</t>
  </si>
  <si>
    <t>卡培他滨</t>
  </si>
  <si>
    <t>154361-50-9</t>
  </si>
  <si>
    <t>Antitumor</t>
  </si>
  <si>
    <t>Carboplatin</t>
  </si>
  <si>
    <t>卡铂</t>
  </si>
  <si>
    <t>41575-94-4</t>
  </si>
  <si>
    <t>DMF, Local GMP, WC</t>
  </si>
  <si>
    <t>USP, EP</t>
  </si>
  <si>
    <t>Cisplatin</t>
  </si>
  <si>
    <t>顺铂</t>
  </si>
  <si>
    <t>15663-27-1</t>
  </si>
  <si>
    <t>Docetaxel</t>
  </si>
  <si>
    <t xml:space="preserve">الدوكسيتاكسيل </t>
  </si>
  <si>
    <t>डॉसिटैक्सल</t>
  </si>
  <si>
    <t>多西他赛</t>
  </si>
  <si>
    <t>114977-28-5</t>
  </si>
  <si>
    <t>Oxaliplatin</t>
  </si>
  <si>
    <t>奥沙利铂</t>
  </si>
  <si>
    <t>61825-94-3</t>
  </si>
  <si>
    <t xml:space="preserve">DMF, GMP, CEP, PMDA, WC, COPP </t>
  </si>
  <si>
    <t>EP, USP</t>
  </si>
  <si>
    <t>Paclitaxel</t>
  </si>
  <si>
    <t xml:space="preserve">الباكليتاكسيل </t>
  </si>
  <si>
    <t>पैक्लिटैक्सल</t>
  </si>
  <si>
    <t>紫杉醇</t>
  </si>
  <si>
    <t>33069-62-4</t>
  </si>
  <si>
    <t>Antitussive</t>
  </si>
  <si>
    <t>Cloperastine HCl</t>
  </si>
  <si>
    <t>كلوبيراستين حمض الهيدروكلوريك</t>
  </si>
  <si>
    <t>क्लोपरास्टिन HCl</t>
  </si>
  <si>
    <t>Cloperastina HCl</t>
  </si>
  <si>
    <t>盐酸氯哌斯丁</t>
  </si>
  <si>
    <t>14984-68-0</t>
  </si>
  <si>
    <t>Antiviral</t>
  </si>
  <si>
    <t>Abidol HCl</t>
  </si>
  <si>
    <t>أبيدول حمض الهيدروكلوريك</t>
  </si>
  <si>
    <t>एबिडोल HCl</t>
  </si>
  <si>
    <t>盐酸阿比多尔</t>
  </si>
  <si>
    <t>131707-23-8</t>
  </si>
  <si>
    <t>Acyclovir</t>
  </si>
  <si>
    <t xml:space="preserve">الأسيكلوفير </t>
  </si>
  <si>
    <t>ऐसाइक्लोविर</t>
  </si>
  <si>
    <t>阿昔洛韦</t>
  </si>
  <si>
    <t>59277-89-3</t>
  </si>
  <si>
    <t>Amantadine HCl</t>
  </si>
  <si>
    <t>أمانتادين حمض الهيدروكلوريك</t>
    <phoneticPr fontId="1" type="noConversion"/>
  </si>
  <si>
    <t>अमांटाडिन HCl</t>
  </si>
  <si>
    <t>Amantadina HCl</t>
  </si>
  <si>
    <t>盐酸金刚烷胺</t>
  </si>
  <si>
    <t>665-66-7</t>
  </si>
  <si>
    <t>Ribavirin</t>
  </si>
  <si>
    <t xml:space="preserve">الريبافيروين </t>
  </si>
  <si>
    <t>रिबाविरिन</t>
  </si>
  <si>
    <t>Ribavirina</t>
  </si>
  <si>
    <t>利巴韦林</t>
  </si>
  <si>
    <t>36791-04-5</t>
  </si>
  <si>
    <t>Ritonavir</t>
  </si>
  <si>
    <t xml:space="preserve">الريتونافيرو </t>
  </si>
  <si>
    <t>रितोनाविर</t>
  </si>
  <si>
    <t>利托那韦</t>
  </si>
  <si>
    <t>155213-67-5</t>
  </si>
  <si>
    <t>Antiviral</t>
    <phoneticPr fontId="1" type="noConversion"/>
  </si>
  <si>
    <t>Sofosbuvir</t>
  </si>
  <si>
    <t>索磷布韦</t>
  </si>
  <si>
    <t>1190307-88-0</t>
  </si>
  <si>
    <t>CDE “I”</t>
  </si>
  <si>
    <t>Russia</t>
  </si>
  <si>
    <t>Tenofovir</t>
  </si>
  <si>
    <t xml:space="preserve">التينوفيروير </t>
  </si>
  <si>
    <t>टेनोंफोवीर</t>
  </si>
  <si>
    <t>替诺福韦</t>
  </si>
  <si>
    <t>147127-20-6</t>
  </si>
  <si>
    <t>Velpatasvir</t>
  </si>
  <si>
    <t>维帕他韦</t>
  </si>
  <si>
    <t>1377049-84-7</t>
  </si>
  <si>
    <t>DMF</t>
  </si>
  <si>
    <t>Cardiovascular</t>
  </si>
  <si>
    <t>Amlodipine</t>
  </si>
  <si>
    <t xml:space="preserve">الأملوديبين </t>
  </si>
  <si>
    <t>एम्लोडीपिन</t>
  </si>
  <si>
    <t>Amlodipina</t>
  </si>
  <si>
    <t>氨氯地平</t>
  </si>
  <si>
    <t>88150-42-9</t>
  </si>
  <si>
    <t>Atorvastatin Calcium</t>
  </si>
  <si>
    <t xml:space="preserve">جبر الأتورفاستاتين </t>
  </si>
  <si>
    <t>एटोरवास्टेटिन कैल्शियम</t>
  </si>
  <si>
    <t>Atorvastatina Calcica</t>
  </si>
  <si>
    <t>阿托伐他汀钙</t>
  </si>
  <si>
    <t>134523-03-8</t>
  </si>
  <si>
    <t>Ezetimibe</t>
  </si>
  <si>
    <t xml:space="preserve">الإيزيتيميب </t>
  </si>
  <si>
    <t>एज़ेटिमाइब</t>
  </si>
  <si>
    <t>依折麦布</t>
  </si>
  <si>
    <t>163222-33-1</t>
  </si>
  <si>
    <t>Hydrochlorothiazide</t>
  </si>
  <si>
    <t xml:space="preserve">الهايدروكلوروثيايزيد </t>
  </si>
  <si>
    <t>हाइड्रोक्लोरोथियाज़ाइड</t>
  </si>
  <si>
    <t>Hidroclorotiazida</t>
  </si>
  <si>
    <t>氢氯噻嗪</t>
  </si>
  <si>
    <t>58-93-5</t>
  </si>
  <si>
    <t>Losartan Potassium</t>
  </si>
  <si>
    <t>لوسارتان البوتاسيوم</t>
  </si>
  <si>
    <t>लॉसार्टन पोटैशियम</t>
  </si>
  <si>
    <t>Losartan Potásico</t>
  </si>
  <si>
    <t>洛沙坦钾</t>
  </si>
  <si>
    <t>124750-99-8</t>
  </si>
  <si>
    <t>Metoprolol</t>
  </si>
  <si>
    <t>ميتوبرول</t>
  </si>
  <si>
    <t>मेटोप्रोलोल</t>
  </si>
  <si>
    <t>美托洛尔</t>
  </si>
  <si>
    <t>37350-58-6</t>
  </si>
  <si>
    <t>Nitroglycerin</t>
  </si>
  <si>
    <t>النيتروجليكرين</t>
  </si>
  <si>
    <t>नाइट्रोग्लिसरीन</t>
  </si>
  <si>
    <t>Nitroglicerina</t>
  </si>
  <si>
    <t>硝酸甘油</t>
  </si>
  <si>
    <t>55-63-0</t>
  </si>
  <si>
    <t>Sacubitri Valsartan Sodium</t>
  </si>
  <si>
    <t>ساكوبتري فالسارتان الصوديوم</t>
  </si>
  <si>
    <t>साकुबिट्रिल वालसार्टन सोडियम</t>
  </si>
  <si>
    <t>Sacubitri Valsartán Sodico</t>
  </si>
  <si>
    <t>沙库巴曲缬沙坦钠</t>
  </si>
  <si>
    <t>936623-90-4</t>
  </si>
  <si>
    <t>Telmisartan</t>
  </si>
  <si>
    <t>التيلميسارتان</t>
  </si>
  <si>
    <t>टेलमिसार्टन</t>
  </si>
  <si>
    <t>替米沙坦</t>
  </si>
  <si>
    <t>144701-48-4</t>
  </si>
  <si>
    <t>Valsartan</t>
  </si>
  <si>
    <t>الفالسارتان</t>
  </si>
  <si>
    <t>वालसार्टन</t>
  </si>
  <si>
    <t>缬沙坦</t>
  </si>
  <si>
    <t>137862-53-4</t>
  </si>
  <si>
    <t>Phenylephrine HCl</t>
  </si>
  <si>
    <t>盐酸去氧肾上腺素</t>
  </si>
  <si>
    <t>61-76-7</t>
  </si>
  <si>
    <t>Norepinephrine Bitartrate / Adrenaline Tartrate</t>
  </si>
  <si>
    <t>重酒石酸去甲肾上腺素</t>
  </si>
  <si>
    <t>108341-18-0 (69815-49-2)</t>
  </si>
  <si>
    <t>Nebivolol Hydrochloride</t>
  </si>
  <si>
    <t>盐酸奈比洛尔</t>
  </si>
  <si>
    <t>152520-56-4</t>
  </si>
  <si>
    <t>Validation</t>
  </si>
  <si>
    <t>Digestive System</t>
    <phoneticPr fontId="1" type="noConversion"/>
  </si>
  <si>
    <t>Tenapanor</t>
  </si>
  <si>
    <t>替那帕诺</t>
  </si>
  <si>
    <t>1234365-97-9</t>
  </si>
  <si>
    <t>/</t>
  </si>
  <si>
    <t>R&amp;D</t>
  </si>
  <si>
    <t>Digestive System</t>
  </si>
  <si>
    <t>Cimetidine</t>
  </si>
  <si>
    <t>西咪替丁</t>
  </si>
  <si>
    <t>51481-61-9</t>
  </si>
  <si>
    <t>WC, COPP</t>
  </si>
  <si>
    <t>China, Korea, Turkey</t>
  </si>
  <si>
    <t>Omeprazole</t>
  </si>
  <si>
    <t>أوميبرازول</t>
  </si>
  <si>
    <t>ओमेप्राजोल</t>
  </si>
  <si>
    <t>Omeprazol</t>
  </si>
  <si>
    <t>奥美拉唑</t>
  </si>
  <si>
    <t>73590-58-6</t>
  </si>
  <si>
    <t>Rebamipide</t>
  </si>
  <si>
    <t>瑞巴派特</t>
  </si>
  <si>
    <t>90098-04-7</t>
  </si>
  <si>
    <t>China, Korea, Japan, Russia, Taiwan</t>
  </si>
  <si>
    <t>Ursodeoxycholic Acid</t>
  </si>
  <si>
    <t>熊去氧胆酸</t>
  </si>
  <si>
    <t>128-13-2</t>
  </si>
  <si>
    <t>WC</t>
  </si>
  <si>
    <t>JP, CP</t>
  </si>
  <si>
    <t>Endocrine</t>
  </si>
  <si>
    <t>Hydrocortisone</t>
  </si>
  <si>
    <t>الهيدروكورتيزون</t>
  </si>
  <si>
    <t>हाइड्रोकॉर्टिसोन</t>
  </si>
  <si>
    <t>Hidrocortisona</t>
  </si>
  <si>
    <t>氢化可的松</t>
  </si>
  <si>
    <t>50-23-7</t>
  </si>
  <si>
    <t>Levothyroxine</t>
  </si>
  <si>
    <t>ليفوثيروكسين</t>
  </si>
  <si>
    <t>लेवोथायरोक्सिन</t>
  </si>
  <si>
    <t>Levotiroxina</t>
  </si>
  <si>
    <t>甲状腺素</t>
  </si>
  <si>
    <t>51-48-9</t>
  </si>
  <si>
    <t>Gynecological</t>
  </si>
  <si>
    <t>Ergometrine Maleate</t>
  </si>
  <si>
    <t>马来酸麦角新碱</t>
  </si>
  <si>
    <t>129-51-1</t>
  </si>
  <si>
    <t>Iron Supplement</t>
  </si>
  <si>
    <t>Ferrous Sulfate</t>
  </si>
  <si>
    <t>الحديد السولفاتي</t>
  </si>
  <si>
    <t>फेरस सल्फेट</t>
  </si>
  <si>
    <t>Hierro Sulfato</t>
  </si>
  <si>
    <t>硫酸亚铁</t>
  </si>
  <si>
    <t>7720-78-7</t>
  </si>
  <si>
    <t>Lipid-Lowering</t>
  </si>
  <si>
    <t xml:space="preserve">依折麦布 </t>
  </si>
  <si>
    <t>DMF, GMP, COPP, WC</t>
  </si>
  <si>
    <t xml:space="preserve">Musculoskeletal System </t>
  </si>
  <si>
    <t>Bazedoxifene Acetate</t>
  </si>
  <si>
    <t>醋酸巴多昔芬</t>
  </si>
  <si>
    <t>198481-33-3</t>
  </si>
  <si>
    <t>Neurological</t>
  </si>
  <si>
    <t>Carbamazepine</t>
  </si>
  <si>
    <t>الكاربامازيبين</t>
  </si>
  <si>
    <t>कारबामाज़ेपीन</t>
  </si>
  <si>
    <t>Carbamazepina</t>
  </si>
  <si>
    <t>卡马西平</t>
  </si>
  <si>
    <t>298-46-4</t>
  </si>
  <si>
    <t>Citicoline Sodium</t>
  </si>
  <si>
    <t>胞磷胆碱钠</t>
  </si>
  <si>
    <t>33818-15-4</t>
  </si>
  <si>
    <t>China, India, Russia, Ukraine, Italy, Spain</t>
  </si>
  <si>
    <t>Diazepam</t>
  </si>
  <si>
    <t>الديزيبام</t>
  </si>
  <si>
    <t>डाइजेपाम</t>
  </si>
  <si>
    <t>地西泮</t>
  </si>
  <si>
    <t>439-14-5</t>
  </si>
  <si>
    <t>Valproic Acid</t>
  </si>
  <si>
    <t>حمض الفالبرويك</t>
  </si>
  <si>
    <t>वैलप्रोइक एसिड</t>
  </si>
  <si>
    <t>Ácido Valproico</t>
  </si>
  <si>
    <t>丙戊酸</t>
  </si>
  <si>
    <t>99-66-1</t>
  </si>
  <si>
    <t>Azithromycin</t>
    <phoneticPr fontId="1" type="noConversion"/>
  </si>
  <si>
    <t>آزيدرومايسين</t>
  </si>
  <si>
    <t>एज़िथ्रोमाइसिन</t>
  </si>
  <si>
    <t>Azitromicina</t>
  </si>
  <si>
    <t>阿奇霉素</t>
  </si>
  <si>
    <t>83905-01-5</t>
  </si>
  <si>
    <t>Clarithromycin</t>
  </si>
  <si>
    <t>كلاريترومايسين</t>
  </si>
  <si>
    <t>क्लारिथ्रोमाइसिन</t>
  </si>
  <si>
    <t>Claritromicina</t>
  </si>
  <si>
    <t>克拉霉素</t>
  </si>
  <si>
    <t>81103-11-9</t>
  </si>
  <si>
    <t>Erythromycin Thiocyanate</t>
  </si>
  <si>
    <t>إريترومايسين ثيو시انات</t>
  </si>
  <si>
    <t>红霉素硫氰酸盐</t>
  </si>
  <si>
    <t>Florfenicol</t>
  </si>
  <si>
    <t>فلورفنيكوל</t>
  </si>
  <si>
    <t>फ्लोर्फेनिकोल</t>
  </si>
  <si>
    <t>氟苯尼考</t>
  </si>
  <si>
    <t>76639-94-6</t>
  </si>
  <si>
    <t>Fluralaner</t>
  </si>
  <si>
    <t>فلورالانر</t>
  </si>
  <si>
    <t>फ्ल्यूरालानेर</t>
  </si>
  <si>
    <t>氟氯苯氰菊酯</t>
  </si>
  <si>
    <t>864731-61-3</t>
  </si>
  <si>
    <t>Lincomycin HCl</t>
  </si>
  <si>
    <t>لينكوميسين هيكلوريد</t>
  </si>
  <si>
    <t>लिंकोमाइसिन HCl</t>
  </si>
  <si>
    <t>Lincomicina HCl</t>
  </si>
  <si>
    <t>林可霉素盐酸盐</t>
  </si>
  <si>
    <t>859-18-7</t>
  </si>
  <si>
    <t>Niclosamide</t>
  </si>
  <si>
    <t>نيكولاساميد</t>
  </si>
  <si>
    <t>निक्लोसामाइड</t>
  </si>
  <si>
    <t>Niclosamida</t>
  </si>
  <si>
    <t>硝氯苯胍</t>
  </si>
  <si>
    <t>50-65-7</t>
  </si>
  <si>
    <t>Nosiheptide</t>
  </si>
  <si>
    <t>نو시هيبييد</t>
  </si>
  <si>
    <t>नोसीहेप्टाइड</t>
  </si>
  <si>
    <t>Nosiheptida</t>
  </si>
  <si>
    <t>诺西肽</t>
  </si>
  <si>
    <t>56377-79-8</t>
  </si>
  <si>
    <t>Oxytetracycline HCl</t>
  </si>
  <si>
    <t>أوكسيتتراسايكلين هيكلوريد</t>
  </si>
  <si>
    <t>ऑक्सीटेट्रासाइक्लिन HCl</t>
  </si>
  <si>
    <t>Oxitetraciclina HCl</t>
  </si>
  <si>
    <t>土霉素盐酸盐</t>
  </si>
  <si>
    <t>2058-46-0</t>
  </si>
  <si>
    <t>Spectinomycin Sulfate</t>
  </si>
  <si>
    <t>سبكتينومايسين سولفات</t>
  </si>
  <si>
    <t>स्पेक्टिनोमाइसिन सल्फेट</t>
  </si>
  <si>
    <t>Spectinomicina Sulfato</t>
  </si>
  <si>
    <t>壮观霉素硫酸盐</t>
  </si>
  <si>
    <t>64058-48-6</t>
  </si>
  <si>
    <t>Tiamulin</t>
  </si>
  <si>
    <t>تيامولين</t>
  </si>
  <si>
    <t>टियामुलिन</t>
  </si>
  <si>
    <t>Tiamulina</t>
  </si>
  <si>
    <t>泰妙菌素</t>
  </si>
  <si>
    <t>55297-95-5</t>
  </si>
  <si>
    <t>Tilmicosin Phosphate</t>
  </si>
  <si>
    <t>تيلмиكوسين فوسفات</t>
  </si>
  <si>
    <t>टिलमिकोसिन फॉस्फेट</t>
  </si>
  <si>
    <t>Tilmicosina Fosfato</t>
  </si>
  <si>
    <t>替米考星磷酸盐</t>
  </si>
  <si>
    <t>137330-13-3</t>
  </si>
  <si>
    <t>Toltrazuril</t>
  </si>
  <si>
    <t>تولترازوريل</t>
  </si>
  <si>
    <t>टोलट्राज़्यूरिल</t>
  </si>
  <si>
    <t>托曲珠利</t>
  </si>
  <si>
    <t>69004-03-1</t>
  </si>
  <si>
    <t>Analgesic</t>
  </si>
  <si>
    <t>Flunixin Meglumine</t>
  </si>
  <si>
    <t>فلونixin مغلومين</t>
  </si>
  <si>
    <t>फ्लुनिक्सिन मेग्ल्युमिन</t>
  </si>
  <si>
    <t>Flunixin Meglumina</t>
  </si>
  <si>
    <t>氟尼辛葡甲胺</t>
  </si>
  <si>
    <t>42461-84-7</t>
  </si>
  <si>
    <t>Anthelmintic</t>
  </si>
  <si>
    <t>Albendazole</t>
  </si>
  <si>
    <t>ألبيندازول</t>
  </si>
  <si>
    <t>अल्बेंडाज़ोल</t>
  </si>
  <si>
    <t>Albendazol</t>
  </si>
  <si>
    <t>阿苯达唑</t>
  </si>
  <si>
    <t>54965-21-8</t>
  </si>
  <si>
    <t>Fenbendazole</t>
  </si>
  <si>
    <t>فنبندازول</t>
  </si>
  <si>
    <t>फेनबेंडाज़ोल</t>
  </si>
  <si>
    <t>Fenbendazol</t>
  </si>
  <si>
    <t>芬苯达唑</t>
  </si>
  <si>
    <t>43210-67-9</t>
  </si>
  <si>
    <t>Amino Acid</t>
  </si>
  <si>
    <t>L-Cysteine</t>
  </si>
  <si>
    <t>سيستين الأيسكي</t>
  </si>
  <si>
    <t>एल-सिस्टीन</t>
  </si>
  <si>
    <t>Cisteína L</t>
  </si>
  <si>
    <r>
      <t>L-</t>
    </r>
    <r>
      <rPr>
        <sz val="11"/>
        <color theme="1"/>
        <rFont val="宋体"/>
        <family val="3"/>
        <charset val="134"/>
      </rPr>
      <t>半胱氨酸</t>
    </r>
  </si>
  <si>
    <t>52-90-4</t>
  </si>
  <si>
    <t>GMP</t>
  </si>
  <si>
    <t>EP, USP, AJI</t>
    <phoneticPr fontId="1" type="noConversion"/>
  </si>
  <si>
    <t>S-Carboxymethyl-L-cysteine</t>
  </si>
  <si>
    <t>سيستين الكاربوكسي-ميثيل الأيسكي</t>
  </si>
  <si>
    <t>एस-कार्बोक्सीमेथिल-एल-सिस्टीन</t>
  </si>
  <si>
    <t>Cisteína S-carboximetil-L</t>
  </si>
  <si>
    <r>
      <rPr>
        <sz val="11"/>
        <color theme="1"/>
        <rFont val="宋体"/>
        <family val="3"/>
        <charset val="134"/>
      </rPr>
      <t>羧甲司坦</t>
    </r>
  </si>
  <si>
    <t>2387-59-9</t>
  </si>
  <si>
    <t>L-Glutamine</t>
  </si>
  <si>
    <t>غلوتامين الأيسكي</t>
  </si>
  <si>
    <t>एल-ग्लूटामिन</t>
  </si>
  <si>
    <t>Glutamina L</t>
  </si>
  <si>
    <r>
      <t>L-</t>
    </r>
    <r>
      <rPr>
        <sz val="11"/>
        <color theme="1"/>
        <rFont val="宋体"/>
        <family val="3"/>
        <charset val="134"/>
      </rPr>
      <t>谷氨酰胺</t>
    </r>
  </si>
  <si>
    <t>56-85-9</t>
  </si>
  <si>
    <t>L(+)-Arginine</t>
  </si>
  <si>
    <t>زينين الأيسكي الإيجابي</t>
  </si>
  <si>
    <t>एल(+)-आर्जिनाइन</t>
  </si>
  <si>
    <t>Arginina L(+)</t>
  </si>
  <si>
    <r>
      <t>L-</t>
    </r>
    <r>
      <rPr>
        <sz val="11"/>
        <color theme="1"/>
        <rFont val="宋体"/>
        <family val="3"/>
        <charset val="134"/>
      </rPr>
      <t>精氨酸</t>
    </r>
  </si>
  <si>
    <t>74-79-3</t>
  </si>
  <si>
    <t>N-Acetyl-L-cysteine</t>
  </si>
  <si>
    <t>سيستين الناصيل الأيسكي</t>
  </si>
  <si>
    <t>एन-एसीटाइल-एल-सिस्टीन</t>
  </si>
  <si>
    <t>Cisteína N-acetil-L</t>
  </si>
  <si>
    <r>
      <t>N-</t>
    </r>
    <r>
      <rPr>
        <sz val="11"/>
        <color theme="1"/>
        <rFont val="宋体"/>
        <family val="3"/>
        <charset val="134"/>
      </rPr>
      <t>乙酰</t>
    </r>
    <r>
      <rPr>
        <sz val="11"/>
        <color theme="1"/>
        <rFont val="Times New Roman"/>
        <family val="1"/>
      </rPr>
      <t>-L-</t>
    </r>
    <r>
      <rPr>
        <sz val="11"/>
        <color theme="1"/>
        <rFont val="宋体"/>
        <family val="3"/>
        <charset val="134"/>
      </rPr>
      <t>半胱氨酸</t>
    </r>
  </si>
  <si>
    <t>616-91-1</t>
  </si>
  <si>
    <t>DL-Methionine</t>
  </si>
  <si>
    <t>ميثيونين الدوالي</t>
  </si>
  <si>
    <t>डीएल-मेथियोनिन</t>
  </si>
  <si>
    <t>Metionina DL</t>
  </si>
  <si>
    <r>
      <t>DL-</t>
    </r>
    <r>
      <rPr>
        <sz val="11"/>
        <color theme="1"/>
        <rFont val="宋体"/>
        <family val="3"/>
        <charset val="134"/>
      </rPr>
      <t>蛋氨酸</t>
    </r>
  </si>
  <si>
    <t>59-51-8</t>
  </si>
  <si>
    <t>GMP, CEP, DMF</t>
  </si>
  <si>
    <t>L-Aspartic acid</t>
  </si>
  <si>
    <t>أسبرتيك حمض الأيسكي</t>
  </si>
  <si>
    <t>एल-एस्पार्टिक एसिड</t>
  </si>
  <si>
    <t>Ácido aspártico L</t>
  </si>
  <si>
    <r>
      <rPr>
        <sz val="11"/>
        <color theme="1"/>
        <rFont val="宋体"/>
        <family val="3"/>
        <charset val="134"/>
      </rPr>
      <t>门冬氨酸</t>
    </r>
  </si>
  <si>
    <t>56-84-8</t>
  </si>
  <si>
    <t>EP, USP, AJI, BP, CP</t>
    <phoneticPr fontId="1" type="noConversion"/>
  </si>
  <si>
    <t>L-Lysine HCl</t>
  </si>
  <si>
    <t>ليزين حمض السالينيوم الكلوريدي</t>
  </si>
  <si>
    <t>एल-लाइसिन HCl</t>
  </si>
  <si>
    <t>Lisina HCl</t>
  </si>
  <si>
    <r>
      <rPr>
        <sz val="11"/>
        <color theme="1"/>
        <rFont val="宋体"/>
        <family val="3"/>
        <charset val="134"/>
      </rPr>
      <t>盐酸赖氨酸</t>
    </r>
  </si>
  <si>
    <t>657-27-2</t>
  </si>
  <si>
    <t>L-Threonine</t>
  </si>
  <si>
    <t>ثريونين الأيسكي</t>
  </si>
  <si>
    <t>एल-थ्रियोनीन</t>
  </si>
  <si>
    <t>Treonina L</t>
  </si>
  <si>
    <r>
      <t>L-</t>
    </r>
    <r>
      <rPr>
        <sz val="11"/>
        <color theme="1"/>
        <rFont val="宋体"/>
        <family val="3"/>
        <charset val="134"/>
      </rPr>
      <t>苏氨酸</t>
    </r>
  </si>
  <si>
    <t>72-19-5</t>
  </si>
  <si>
    <t>L-Valine</t>
  </si>
  <si>
    <t>فالين الأيسكي</t>
  </si>
  <si>
    <t>एल-वालिन</t>
  </si>
  <si>
    <t>Valina L</t>
  </si>
  <si>
    <r>
      <t>L-</t>
    </r>
    <r>
      <rPr>
        <sz val="11"/>
        <color theme="1"/>
        <rFont val="宋体"/>
        <family val="3"/>
        <charset val="134"/>
      </rPr>
      <t>缬氨酸</t>
    </r>
  </si>
  <si>
    <t>72-18-4</t>
  </si>
  <si>
    <t>GMP, CEP</t>
  </si>
  <si>
    <t>Glycine</t>
  </si>
  <si>
    <t>جليكين</t>
  </si>
  <si>
    <t>ग्लाइसिन</t>
  </si>
  <si>
    <t>Glicina</t>
  </si>
  <si>
    <r>
      <rPr>
        <sz val="11"/>
        <color theme="1"/>
        <rFont val="宋体"/>
        <family val="3"/>
        <charset val="134"/>
      </rPr>
      <t>甘氨酸</t>
    </r>
  </si>
  <si>
    <t>56-40-6</t>
  </si>
  <si>
    <t>L-Tyrosine</t>
  </si>
  <si>
    <t>تايروسين الأيسكي</t>
  </si>
  <si>
    <t>एल-टायरोसिन</t>
  </si>
  <si>
    <t>Tirosina L</t>
  </si>
  <si>
    <r>
      <t>L-</t>
    </r>
    <r>
      <rPr>
        <sz val="11"/>
        <color theme="1"/>
        <rFont val="宋体"/>
        <family val="3"/>
        <charset val="134"/>
      </rPr>
      <t>酪氨酸</t>
    </r>
  </si>
  <si>
    <t>60-18-4</t>
  </si>
  <si>
    <t>L-Tryptophan</t>
  </si>
  <si>
    <t>تريبتوفان الأيسكي</t>
  </si>
  <si>
    <t>एल-ट्रिप्टोफैन</t>
  </si>
  <si>
    <t>Triptofano L</t>
  </si>
  <si>
    <r>
      <t>L-</t>
    </r>
    <r>
      <rPr>
        <sz val="11"/>
        <color theme="1"/>
        <rFont val="宋体"/>
        <family val="3"/>
        <charset val="134"/>
      </rPr>
      <t>色氨酸</t>
    </r>
  </si>
  <si>
    <t>73-22-3</t>
  </si>
  <si>
    <t>L-Isoleucine</t>
  </si>
  <si>
    <t>إيسولويسين الأيسكي</t>
  </si>
  <si>
    <t>एल-आइसोलीसीन</t>
  </si>
  <si>
    <t>Isoleucina L</t>
  </si>
  <si>
    <r>
      <t>L-</t>
    </r>
    <r>
      <rPr>
        <sz val="11"/>
        <color theme="1"/>
        <rFont val="宋体"/>
        <family val="3"/>
        <charset val="134"/>
      </rPr>
      <t>异亮氨酸</t>
    </r>
  </si>
  <si>
    <t>73-32-5</t>
  </si>
  <si>
    <t>L-Serine</t>
  </si>
  <si>
    <t>سيرين الأيسكي</t>
  </si>
  <si>
    <t>एल-सीरीन</t>
  </si>
  <si>
    <t>Sericina L</t>
  </si>
  <si>
    <r>
      <t>L-</t>
    </r>
    <r>
      <rPr>
        <sz val="11"/>
        <color theme="1"/>
        <rFont val="宋体"/>
        <family val="3"/>
        <charset val="134"/>
      </rPr>
      <t>丝氨酸</t>
    </r>
  </si>
  <si>
    <t>56-45-1</t>
  </si>
  <si>
    <t>L-Proline</t>
  </si>
  <si>
    <t>برولين الأيسكي</t>
  </si>
  <si>
    <t>एल-प्रोलिन</t>
  </si>
  <si>
    <t>Prolina L</t>
  </si>
  <si>
    <r>
      <t>L-</t>
    </r>
    <r>
      <rPr>
        <sz val="11"/>
        <color theme="1"/>
        <rFont val="宋体"/>
        <family val="3"/>
        <charset val="134"/>
      </rPr>
      <t>脯氨酸</t>
    </r>
  </si>
  <si>
    <t>147-85-3</t>
  </si>
  <si>
    <t>L-Glutamic acid</t>
  </si>
  <si>
    <t>غلوتاميك حمض</t>
  </si>
  <si>
    <t>एल-ग्लूटामिक एसिड</t>
  </si>
  <si>
    <t>Ácido glutámico L</t>
  </si>
  <si>
    <r>
      <t>L-</t>
    </r>
    <r>
      <rPr>
        <sz val="11"/>
        <color theme="1"/>
        <rFont val="宋体"/>
        <family val="3"/>
        <charset val="134"/>
      </rPr>
      <t>谷氨酸</t>
    </r>
  </si>
  <si>
    <t>56-86-0</t>
  </si>
  <si>
    <t>Vitamin</t>
  </si>
  <si>
    <t>A</t>
  </si>
  <si>
    <t>Retinol</t>
  </si>
  <si>
    <t>ريتينول</t>
  </si>
  <si>
    <t>रेटिनोल</t>
  </si>
  <si>
    <t>68-26-8</t>
  </si>
  <si>
    <t>Vision, Immunity, Skin</t>
  </si>
  <si>
    <t>B1</t>
  </si>
  <si>
    <t>Thiamine</t>
  </si>
  <si>
    <t>ثيامين</t>
  </si>
  <si>
    <t>थायमिन</t>
  </si>
  <si>
    <t>Tiamina</t>
  </si>
  <si>
    <t>59-43-8</t>
  </si>
  <si>
    <t>Energy Production</t>
  </si>
  <si>
    <t>B2</t>
  </si>
  <si>
    <t>Riboflavin</t>
  </si>
  <si>
    <t>ريبوفلافين</t>
  </si>
  <si>
    <t>रिबोफ्लेविन</t>
  </si>
  <si>
    <t>Riboflavina</t>
  </si>
  <si>
    <t>83-88-5</t>
  </si>
  <si>
    <t>Skin, Vision, Metabolism</t>
  </si>
  <si>
    <t>B3</t>
  </si>
  <si>
    <t>Niacinamide</t>
  </si>
  <si>
    <t>نياسيناميد</t>
  </si>
  <si>
    <t>निआसिनामाइड</t>
  </si>
  <si>
    <t>Niacinamida</t>
  </si>
  <si>
    <t>98-92-0</t>
  </si>
  <si>
    <t>Skin Health, DNA Repair</t>
  </si>
  <si>
    <t>B6</t>
  </si>
  <si>
    <t>Pyridoxine</t>
  </si>
  <si>
    <t>بيرودوكسين</t>
  </si>
  <si>
    <t>पायरिडॉक्सिन</t>
  </si>
  <si>
    <t>Piridoxina</t>
  </si>
  <si>
    <t>65-23-6</t>
  </si>
  <si>
    <t>Protein Metabolism</t>
  </si>
  <si>
    <t>B9</t>
  </si>
  <si>
    <t>Folic Acid</t>
  </si>
  <si>
    <t>حمض فوليك</t>
  </si>
  <si>
    <t>फोलिक एसिड</t>
  </si>
  <si>
    <t>Ácido Fólico</t>
  </si>
  <si>
    <t>59-30-3</t>
  </si>
  <si>
    <t>DNA Synthesis, Cell Division</t>
  </si>
  <si>
    <t>B12</t>
  </si>
  <si>
    <t>Cyanocobalamin</t>
  </si>
  <si>
    <t>سيانوكوبالامين</t>
  </si>
  <si>
    <t>सायनोकोबालामिन</t>
  </si>
  <si>
    <t>Cianocobalamina</t>
  </si>
  <si>
    <t>68-19-9</t>
  </si>
  <si>
    <t>Blood Formation, Nerve Function</t>
  </si>
  <si>
    <t>Mecobalamin</t>
  </si>
  <si>
    <t>ميكوبالامين</t>
  </si>
  <si>
    <t>मेकोबालामिन</t>
  </si>
  <si>
    <t>Mecobalamina</t>
  </si>
  <si>
    <t>13422-55-4</t>
  </si>
  <si>
    <t>Active form of B12</t>
  </si>
  <si>
    <t>C</t>
  </si>
  <si>
    <t>Ascorbic Acid</t>
  </si>
  <si>
    <t>حمض أسكربوف</t>
  </si>
  <si>
    <t>एस्कॉर्बिक एसिड</t>
  </si>
  <si>
    <t>Ácido Ascórbico</t>
  </si>
  <si>
    <t>50-81-7</t>
  </si>
  <si>
    <t>Antioxidant, Collagen</t>
  </si>
  <si>
    <t>D2</t>
  </si>
  <si>
    <t>Ergocalciferol</t>
  </si>
  <si>
    <t>إرغوكالسيفيرو</t>
  </si>
  <si>
    <t>एर्गोकैल्सीफेरोल</t>
  </si>
  <si>
    <t>50-14-6</t>
  </si>
  <si>
    <t>Bone Health, Immune</t>
  </si>
  <si>
    <t>D3</t>
  </si>
  <si>
    <t>Cholecalciferol</t>
  </si>
  <si>
    <t>خولكالكالسيفيرو</t>
  </si>
  <si>
    <t>कोलिकैल्सीफेरोल</t>
  </si>
  <si>
    <t>67-97-0</t>
  </si>
  <si>
    <t>E</t>
  </si>
  <si>
    <t>Tocopherol</t>
  </si>
  <si>
    <t>توكوبيرول</t>
  </si>
  <si>
    <t>टोकोफेरोल</t>
  </si>
  <si>
    <t>Tocoferol</t>
  </si>
  <si>
    <t>2074-53-5</t>
  </si>
  <si>
    <t>Antioxidant, Protection</t>
  </si>
  <si>
    <t>K1</t>
  </si>
  <si>
    <t>Phylloquinone</t>
  </si>
  <si>
    <t>فيلوكينون</t>
  </si>
  <si>
    <t>फिलोक्विनोन</t>
  </si>
  <si>
    <t>Fitoquinona</t>
  </si>
  <si>
    <t>84-80-0</t>
  </si>
  <si>
    <t>Blood Clotting</t>
  </si>
  <si>
    <t>K2</t>
  </si>
  <si>
    <t>Menaquinone-4</t>
  </si>
  <si>
    <t>مناكون-4</t>
  </si>
  <si>
    <t>मेनाक्विनोन-4</t>
  </si>
  <si>
    <t>Menaquinona-4</t>
  </si>
  <si>
    <t>11032-49-8</t>
  </si>
  <si>
    <t>Bone, Vascular Health</t>
  </si>
  <si>
    <t>Atosiban</t>
  </si>
  <si>
    <t>أتوسيبان</t>
  </si>
  <si>
    <t>एटोसिबान</t>
  </si>
  <si>
    <t>阿拖西班</t>
  </si>
  <si>
    <t>90779-69-4</t>
  </si>
  <si>
    <t>Chinese GMP/WC</t>
  </si>
  <si>
    <t>BNP-32 (Human)</t>
  </si>
  <si>
    <t>البيتر ناتريوتريت 32 للبشر</t>
    <phoneticPr fontId="1" type="noConversion"/>
  </si>
  <si>
    <t>बीएनपी-32 (मानव)</t>
  </si>
  <si>
    <t>奈西利肽</t>
  </si>
  <si>
    <t>124584-08-3</t>
  </si>
  <si>
    <t>COP-1</t>
  </si>
  <si>
    <t>كوب-1</t>
  </si>
  <si>
    <t>सीओपी-1</t>
  </si>
  <si>
    <t>格拉替雷</t>
  </si>
  <si>
    <t>28704-27-0</t>
  </si>
  <si>
    <t>DMF/WC</t>
  </si>
  <si>
    <t>Eptifibatide</t>
  </si>
  <si>
    <t>الإبتيفيباتايد</t>
  </si>
  <si>
    <t>एपटिफिबाटाइड</t>
  </si>
  <si>
    <t>依替巴肽</t>
  </si>
  <si>
    <t>188627-80-7</t>
  </si>
  <si>
    <t>Chinese GMP/ DMF/ WC</t>
  </si>
  <si>
    <t>Exendin-4</t>
  </si>
  <si>
    <t>الإكسيندين-4</t>
  </si>
  <si>
    <t>एक्सेंडिन-4</t>
  </si>
  <si>
    <t>艾塞那肽</t>
  </si>
  <si>
    <t>141758-74-9</t>
  </si>
  <si>
    <t>Chinese GMP</t>
  </si>
  <si>
    <t>Ganirelix Acetate</t>
  </si>
  <si>
    <t>جانيريلكس الحمض الحامضي</t>
  </si>
  <si>
    <t>गैनिरिलिक्स एसीटेट</t>
  </si>
  <si>
    <t>加尼瑞克</t>
  </si>
  <si>
    <t>123246-29-7</t>
  </si>
  <si>
    <t>Liraglutide</t>
  </si>
  <si>
    <t>الليراجلوتيد</t>
  </si>
  <si>
    <t>लिराग्लूटाइड</t>
  </si>
  <si>
    <t>利拉鲁肽</t>
  </si>
  <si>
    <t>204656-20-2</t>
  </si>
  <si>
    <t>السيماجلوتيد</t>
  </si>
  <si>
    <t>सेमाग्लूटाइड</t>
  </si>
  <si>
    <t>司美格鲁肽</t>
  </si>
  <si>
    <t>Teriparatide acetate</t>
  </si>
  <si>
    <t>تيريباراتيد الحامضي</t>
  </si>
  <si>
    <t>टेरिपैरेटाइड एसीटेट</t>
  </si>
  <si>
    <t>特立帕肽</t>
  </si>
  <si>
    <t>52232-67-4</t>
  </si>
  <si>
    <t>Thyrotropin-releasing hormone</t>
  </si>
  <si>
    <t>الهرمون الحافز لإطلاق الثيوروتروبين</t>
  </si>
  <si>
    <t>थायरोट्रोपिन-रिलीजिंग हार्मोन</t>
  </si>
  <si>
    <t>Hormona liberadora de tirotropina</t>
  </si>
  <si>
    <t>普罗瑞林</t>
  </si>
  <si>
    <t>24305-27-9</t>
  </si>
  <si>
    <t>Tirzepatide</t>
  </si>
  <si>
    <t>التيرزيباتيد</t>
  </si>
  <si>
    <t>तिर्ज़ेपैटाइड</t>
  </si>
  <si>
    <t xml:space="preserve">替尔泊肽 </t>
  </si>
  <si>
    <t>2023788-19-2</t>
  </si>
  <si>
    <t>Triptorelin</t>
  </si>
  <si>
    <t>التريبتوريلين</t>
  </si>
  <si>
    <t>ट्रिप्टोरेलीन</t>
  </si>
  <si>
    <t>曲谱瑞林</t>
  </si>
  <si>
    <t>57773-63-4</t>
  </si>
  <si>
    <t>Acetyl tetrapeptide-11</t>
  </si>
  <si>
    <t>السكوالين</t>
  </si>
  <si>
    <t>एसीटाइल टेट्रापेप्टाइड-11</t>
  </si>
  <si>
    <t>Acetil tetrapeptídeo-11</t>
  </si>
  <si>
    <t>乙酰氨基四肽-11</t>
  </si>
  <si>
    <t>928006-88-6</t>
  </si>
  <si>
    <t>Purity≥98%</t>
  </si>
  <si>
    <t>Asiaticoside</t>
  </si>
  <si>
    <t>الهيالورونات الصوديوم</t>
  </si>
  <si>
    <t>एशियाटिकोसाइड</t>
  </si>
  <si>
    <t>积雪草苷</t>
  </si>
  <si>
    <t>16830-15-2</t>
  </si>
  <si>
    <t>10%~95%</t>
  </si>
  <si>
    <t>Cocamidopropyl betaine</t>
  </si>
  <si>
    <t>الهيدروكسيبروبيل التتراهايدروبيانترول</t>
  </si>
  <si>
    <t>कोकामिडोप्रोपिल बीटाइन</t>
  </si>
  <si>
    <t>Cocamidopropilo betaína</t>
  </si>
  <si>
    <t>椰油酰胺丙基甜菜碱</t>
  </si>
  <si>
    <t>-</t>
  </si>
  <si>
    <t>Mild amphoteric surfactant</t>
  </si>
  <si>
    <t>Ectoin</t>
  </si>
  <si>
    <t>الأسياتيكوسيد</t>
  </si>
  <si>
    <t>एक्टोइन</t>
  </si>
  <si>
    <t>Ectoína</t>
  </si>
  <si>
    <t>依克多因</t>
  </si>
  <si>
    <t>96702-03-3</t>
  </si>
  <si>
    <t>Ergothioneine, EGT</t>
  </si>
  <si>
    <t>الماديكاسوسيد</t>
  </si>
  <si>
    <t>एर्गोथियोनाइन, ईजीटी</t>
  </si>
  <si>
    <t>Ergotiosina, EGT</t>
  </si>
  <si>
    <t>麦角琉因</t>
  </si>
  <si>
    <t>497-30-3</t>
  </si>
  <si>
    <t>Fish collagen</t>
  </si>
  <si>
    <t>الكولاجان السمكي</t>
  </si>
  <si>
    <t>मछली का कोलेजन</t>
  </si>
  <si>
    <t>Colágeno de pescado</t>
  </si>
  <si>
    <t>鱼胶原蛋白</t>
  </si>
  <si>
    <t>Edmf/halal/nsf-gmp</t>
  </si>
  <si>
    <t>Grape/nut/tea/wheat/meadowfoam cer</t>
  </si>
  <si>
    <t>الكوكوات البوتاسيومي</t>
  </si>
  <si>
    <t>अंगूर/नट/चाय/गेहूं/घास के फूल का सेरम</t>
  </si>
  <si>
    <t>Cer de uva/nuez/té/trigo/alfalfa</t>
  </si>
  <si>
    <t>Plant derived ceramides</t>
  </si>
  <si>
    <t>Hydroxypropyl tetrahydropyrantriol</t>
  </si>
  <si>
    <t>الأوليف البوتاسيومي</t>
  </si>
  <si>
    <t>हाइड्रोक्सीप्रोपाइल टेट्राहाइड्रोपायरंट्रिओल</t>
  </si>
  <si>
    <t>Hidroxipropil tetrahidropirantriol</t>
  </si>
  <si>
    <t>玻色因</t>
  </si>
  <si>
    <t>439685-79-7</t>
  </si>
  <si>
    <t>Lecithin hydrogenated</t>
  </si>
  <si>
    <t>بي بي جي-10 السوربيتول</t>
  </si>
  <si>
    <t>हाइड्रोजनेटेड लेसिथिन</t>
  </si>
  <si>
    <t>Lecitina hydrogenada</t>
  </si>
  <si>
    <t>氢化卵磷脂</t>
  </si>
  <si>
    <t>92128-87-5</t>
  </si>
  <si>
    <t>Stable for emulsification/Moisturizing</t>
  </si>
  <si>
    <t>Madecassoside</t>
  </si>
  <si>
    <t>الكوكاميدوبروبيل البيتاين</t>
  </si>
  <si>
    <t>मेडेकैसोसाइड</t>
  </si>
  <si>
    <t>羟基积雪草苷</t>
  </si>
  <si>
    <t>34540-22-2</t>
  </si>
  <si>
    <t>Phosphatidylcholines</t>
  </si>
  <si>
    <t>الفوسفاتيديلكولينات</t>
  </si>
  <si>
    <t>फॉस्फेटिडाइलकोलीन</t>
  </si>
  <si>
    <t>Fosfatidilcolinas</t>
  </si>
  <si>
    <t>氢化磷脂酰胆碱</t>
  </si>
  <si>
    <t>97281-48-6</t>
  </si>
  <si>
    <t>Purity95%~99%</t>
  </si>
  <si>
    <t>Potassium cocoate</t>
  </si>
  <si>
    <t>الليثين المهيدرن</t>
  </si>
  <si>
    <t>पोटैशियम कोकोएट</t>
  </si>
  <si>
    <t>Cocaina de potasio</t>
  </si>
  <si>
    <t>椰油酸钾</t>
  </si>
  <si>
    <t>61789-30-8</t>
  </si>
  <si>
    <t>Patented</t>
  </si>
  <si>
    <t>Potassium olivate</t>
  </si>
  <si>
    <t>البوليغلوتامات الصوديومي</t>
  </si>
  <si>
    <t>पोटैशियम ओलिवेट</t>
  </si>
  <si>
    <t>Oliva de potasio</t>
  </si>
  <si>
    <t>橄榄油酸钾</t>
  </si>
  <si>
    <t>Ppg-10 sorbitol</t>
  </si>
  <si>
    <t>الإرغوثيوثين (EGT)</t>
  </si>
  <si>
    <t>पीपीजी-10 सोर्बिटोल</t>
  </si>
  <si>
    <t>Ppg-10 sorbito</t>
  </si>
  <si>
    <t>PPG10山梨醇</t>
  </si>
  <si>
    <t>Non ionic mild surface activity</t>
  </si>
  <si>
    <t>Sodium hyaluronate</t>
  </si>
  <si>
    <t>التترابيبتد الثنائي-11</t>
  </si>
  <si>
    <t>सोडियम हायल्यूरोनेट</t>
  </si>
  <si>
    <t>Ácido hialuronato de sodio</t>
  </si>
  <si>
    <t>透明质酸钠</t>
  </si>
  <si>
    <t>9067-32-7</t>
  </si>
  <si>
    <t xml:space="preserve">Cosmetics,food </t>
  </si>
  <si>
    <t>Sodium polyglutamate</t>
  </si>
  <si>
    <t>الإكتوين</t>
  </si>
  <si>
    <t>सोडियम पॉलीग्लूटामेट</t>
  </si>
  <si>
    <t>Ácido glutámico de sodio</t>
  </si>
  <si>
    <t>聚谷氨酸钠</t>
  </si>
  <si>
    <t>High/low molecular weight</t>
  </si>
  <si>
    <t>Squalene</t>
  </si>
  <si>
    <t>حمض العنب/حمض الجوز/حمض الشاي/حمض القمح/حمض الفقاعات الطبيعية</t>
  </si>
  <si>
    <t>स्क्वालेन</t>
  </si>
  <si>
    <t>Squaleno</t>
  </si>
  <si>
    <t>角鲨烯</t>
  </si>
  <si>
    <t>111-02-4</t>
  </si>
  <si>
    <t>Source: Sugar+Microorganisms; Shark liver; Vegetable oil</t>
  </si>
  <si>
    <t xml:space="preserve">Ashwagandha </t>
  </si>
  <si>
    <t>عصارة الأشوغندا</t>
  </si>
  <si>
    <t>अश्वगंधा</t>
  </si>
  <si>
    <t>Ashwagandha</t>
  </si>
  <si>
    <t>南非醉茄提取物</t>
  </si>
  <si>
    <t>KOSHER/ISO9001/FSSC22000/HALA</t>
  </si>
  <si>
    <t xml:space="preserve">Black Cohosh </t>
  </si>
  <si>
    <t>عصارة الكوش الأسود</t>
  </si>
  <si>
    <t>ब्लैक कोहोष</t>
  </si>
  <si>
    <t>Black Cohosh</t>
  </si>
  <si>
    <t>黑升麻提取物</t>
  </si>
  <si>
    <t>2.5% Triterpene glycosides</t>
  </si>
  <si>
    <t xml:space="preserve">Cactus </t>
  </si>
  <si>
    <t>عصارة الصبار</t>
  </si>
  <si>
    <t>कैक्टस</t>
  </si>
  <si>
    <t>Cactus</t>
  </si>
  <si>
    <t>仙人掌提取物</t>
  </si>
  <si>
    <t>5% UV</t>
  </si>
  <si>
    <t>Carrageenan</t>
  </si>
  <si>
    <t>الكاراجينان</t>
  </si>
  <si>
    <t>कैरेजिनन</t>
  </si>
  <si>
    <t>Carrageenana</t>
  </si>
  <si>
    <t>卡拉胶</t>
  </si>
  <si>
    <t>BRC/ISO9001</t>
    <phoneticPr fontId="1" type="noConversion"/>
  </si>
  <si>
    <t>Type K/I/L; refined; BRC</t>
  </si>
  <si>
    <t>CLA</t>
  </si>
  <si>
    <t>كلا (كونجاج المايسين)</t>
  </si>
  <si>
    <t>सीएलए</t>
  </si>
  <si>
    <t>共轭亚油酸</t>
  </si>
  <si>
    <t>TG Powder</t>
  </si>
  <si>
    <t>60%; TG powder</t>
  </si>
  <si>
    <t xml:space="preserve">Garcina Cambogia </t>
  </si>
  <si>
    <t>الطلاء المخصص</t>
  </si>
  <si>
    <t>गरसीना कंबोजिया</t>
  </si>
  <si>
    <t>Garcinia Cambogia</t>
  </si>
  <si>
    <t>藤黄果提取物</t>
  </si>
  <si>
    <t>NA</t>
    <phoneticPr fontId="1" type="noConversion"/>
  </si>
  <si>
    <t>KOSHER/ HALAL/ CNAS/ ISO9001/ FSSC22000</t>
  </si>
  <si>
    <t>50%, 60%, 70%</t>
  </si>
  <si>
    <t xml:space="preserve">Milk Thistle </t>
  </si>
  <si>
    <t>عصارة جارسينا الكامبوجية</t>
  </si>
  <si>
    <t>मिल्क थिसल</t>
  </si>
  <si>
    <t>Cardo de leche</t>
  </si>
  <si>
    <t>水飞蓟提取物</t>
  </si>
  <si>
    <t>40%</t>
  </si>
  <si>
    <t xml:space="preserve">Rose Hips </t>
  </si>
  <si>
    <t>عصارة الشعير الحليبي</t>
  </si>
  <si>
    <t>गुलाब की कलियाँ</t>
  </si>
  <si>
    <t>Hojas de rosa</t>
  </si>
  <si>
    <t>蔷薇果提取物</t>
  </si>
  <si>
    <t>12% VC</t>
  </si>
  <si>
    <t xml:space="preserve">Royal Jelly </t>
  </si>
  <si>
    <t>عصارة مفاصل الوردة</t>
  </si>
  <si>
    <t>रॉयल जेली</t>
  </si>
  <si>
    <t>Jarabe real</t>
  </si>
  <si>
    <t>蜂王浆提取物</t>
  </si>
  <si>
    <t>6.01% 10-HDA</t>
  </si>
  <si>
    <t>Rutin</t>
  </si>
  <si>
    <t>عصارة العسل الملكي</t>
  </si>
  <si>
    <t>रूटिन</t>
  </si>
  <si>
    <t>Rutina</t>
  </si>
  <si>
    <t>芦丁</t>
  </si>
  <si>
    <t>95%; HACCP</t>
  </si>
  <si>
    <t xml:space="preserve">Soybean Isoflavones </t>
  </si>
  <si>
    <t>الروتين</t>
  </si>
  <si>
    <t>सोयाबीन आइसोफ्लेवोन्स</t>
  </si>
  <si>
    <t>Isoflavonas de soja</t>
  </si>
  <si>
    <t>大豆异黄酮</t>
  </si>
  <si>
    <t>ISO/HALAL HACCP/KOSHER</t>
  </si>
  <si>
    <t>40% Isoflavones</t>
  </si>
  <si>
    <t>Troxerutin</t>
  </si>
  <si>
    <t>الأيزوفلافونات الصويا</t>
  </si>
  <si>
    <t>ट्रॉक्सेरुटिन</t>
  </si>
  <si>
    <t>Troxerutina</t>
  </si>
  <si>
    <t>曲克芦丁</t>
  </si>
  <si>
    <t>95%</t>
  </si>
  <si>
    <t xml:space="preserve">Turmeric </t>
  </si>
  <si>
    <t>التروكسيروتين</t>
  </si>
  <si>
    <t>हल्दी</t>
  </si>
  <si>
    <t>Curcuma</t>
  </si>
  <si>
    <t>姜黄提取物</t>
  </si>
  <si>
    <t>Customized Premix</t>
  </si>
  <si>
    <t>عصارة الكركم</t>
  </si>
  <si>
    <t>कस्टमाइज्ड प्रीमिक्स</t>
  </si>
  <si>
    <t>Mezclado personalizado</t>
  </si>
  <si>
    <t>INT</t>
  </si>
  <si>
    <t>376608-74-1</t>
  </si>
  <si>
    <t>(1R, 2S)-2-(3, 4-Difluorophenyl)Cyclopropanamine (2R)-Hydroxy(phenyl)ethanoate</t>
  </si>
  <si>
    <t>376608-71-8</t>
  </si>
  <si>
    <t>2-((3aR, 4S, 6R, 6aS)-6-amino-2, 2-dimethyltetrahydro-3aH-cyclopenta[d][1, 3]dioxol-4-yloxy)ethanol L-tataric acid</t>
  </si>
  <si>
    <t>376608-65-0</t>
  </si>
  <si>
    <t>4, 6-dichloro-2-propylthiopyrimidine-5-amine</t>
  </si>
  <si>
    <t>145783-15-9</t>
  </si>
  <si>
    <t>(1R trans)-2-(3, 4-difluorophenyl)cyclopropane amine</t>
  </si>
  <si>
    <t>1156491-10-9</t>
  </si>
  <si>
    <t>रिवारोक्साबन</t>
  </si>
  <si>
    <t>24065-33-6</t>
  </si>
  <si>
    <t>4-(4-Aminophenyl)morpholin-3-one</t>
  </si>
  <si>
    <t>438056-69-0</t>
  </si>
  <si>
    <t>(S)-(+)-GLYCIDYL PHTHALIMIDE</t>
  </si>
  <si>
    <t>161596-47-0</t>
  </si>
  <si>
    <t>Fluorocytosine</t>
  </si>
  <si>
    <t>फ्लूओरोसाइटोसिन</t>
  </si>
  <si>
    <t>2022-85-7</t>
  </si>
  <si>
    <t>1, 2, 3-Tris-O-Acetyl-5-Deoxy-β-D-Furribose</t>
  </si>
  <si>
    <t>62211-93-2</t>
  </si>
  <si>
    <t>2', 3'-Di-O-Acetyl-5'-Deoxy-5-Fluorocytidine</t>
  </si>
  <si>
    <t>161599-46-8</t>
  </si>
  <si>
    <t>5'-Deoxy-5-Fluoro-N-[(Pentyloxy)Carbonyl]Cytidine-2', 3'-Diacetate</t>
  </si>
  <si>
    <t>162204-20-8</t>
  </si>
  <si>
    <t>Acetoxy Empagliflozin</t>
  </si>
  <si>
    <t>एसीटोक्सी एंपैग्लिफ्लोजिन</t>
  </si>
  <si>
    <t>915095-99-7</t>
  </si>
  <si>
    <t>Acetyl Dapagliflozin</t>
  </si>
  <si>
    <t>एसीटाइल डापाग्लिफ्लोजिन</t>
  </si>
  <si>
    <t>461432-25-7</t>
  </si>
  <si>
    <t>Moxifloxacin</t>
  </si>
  <si>
    <t>1-Cyclopropyl-6, 7-difluoro-1, 4-dihydro-8-methoxy-4-oxo-3-quinolinecarboxylic acid</t>
  </si>
  <si>
    <t>112811-72-0</t>
  </si>
  <si>
    <t>(4aS, 7aS)-Octahydro-1H-pyrrolo[3, 4-b}pyridine</t>
  </si>
  <si>
    <t>(4aS, 7aS)-Octahydro-1H-pyrrolo[3, 4-b]pyridine</t>
  </si>
  <si>
    <t>151213-40-0</t>
  </si>
  <si>
    <t>Linezolid</t>
  </si>
  <si>
    <t>लाइनज़ोलिड</t>
  </si>
  <si>
    <t>(S)-N-[[3-[3-Fluoro-4-(4-morpholinyl)phenyl]-2-oxo-5-oxazolidinyl]methyl]amine</t>
  </si>
  <si>
    <t>168828-90-8</t>
  </si>
  <si>
    <t>Tofatrine</t>
  </si>
  <si>
    <t>(3R, 4R)-1-Benzyl-N, 4-dimethylpiperidin-3-amine dihydrochloride</t>
  </si>
  <si>
    <t>1062580-52-2</t>
  </si>
  <si>
    <t>4-Chloro-7H-pyrrolo[2, 3-d] pyrimidine</t>
  </si>
  <si>
    <t>4-Chloro-7H-pyrrolo[2, 3-d]pyrimidine</t>
  </si>
  <si>
    <t>3680-69-1</t>
  </si>
  <si>
    <t>2, 4-dichloro-7H-pyrrolo[2, 3-D]pyrimidine</t>
  </si>
  <si>
    <t>90213-66-4</t>
  </si>
  <si>
    <t>ABT-199</t>
  </si>
  <si>
    <t>3-nitro-4-(((tetrahydro-2H-pyran-4-yl)methyl)amino)benzenesulfoNamide</t>
  </si>
  <si>
    <t>3-nitro-4-(((tetrahydro-2H-pyran-4-yl)methyl)amino)benzenesulfonoNamide</t>
  </si>
  <si>
    <t>1228779-96-1</t>
  </si>
  <si>
    <t>methyl2-(1H-pyrrolo[2, 3-b]pyridin-5-yloxy)-4-fluorobenzoate</t>
  </si>
  <si>
    <t>1235865-75-4</t>
  </si>
  <si>
    <t>1-((2-(4-chlorophenyl)-4, 4-dimethylcyclohex-1-enyl)methyl)piperazine</t>
  </si>
  <si>
    <t>1228780-72-0</t>
  </si>
  <si>
    <t>Elagolix sodium</t>
  </si>
  <si>
    <t>1-[2-fluoro-6-(trifluoromethyl)benzyl]-5-iodo-6-methylpyrimidine-2, 4(1H, 3H)-dione</t>
  </si>
  <si>
    <t>1150560-54-5</t>
  </si>
  <si>
    <t>BOC-D-Phenyl Glycinol</t>
  </si>
  <si>
    <t>102089-74-7</t>
  </si>
  <si>
    <t>2-Fluoro-3-methoxyphenylboronic Acid</t>
  </si>
  <si>
    <t>352303-67-4</t>
  </si>
  <si>
    <t>5-Bromo-1-(2-fluoro-6-trifluoromethyl-benzyl)-6-methyl-1H-pyrimidine-2, 4-dione</t>
  </si>
  <si>
    <t>830346-48-0</t>
  </si>
  <si>
    <t>1-[2-fluoro-6-(trifluoromethyl)benzyl]-6-methylpyrimidine-2, 4(1H, 3H)-dione</t>
  </si>
  <si>
    <t>830346-47-9</t>
  </si>
  <si>
    <t>Resmetirom</t>
  </si>
  <si>
    <t>Tri Tert-Butylphosphonium Tetrafluoroborate</t>
  </si>
  <si>
    <t>131274-22-1</t>
  </si>
  <si>
    <t>N-Cyanoacetylurethane</t>
  </si>
  <si>
    <t>1727-32-8</t>
  </si>
  <si>
    <t>Pantoprazole</t>
  </si>
  <si>
    <t>2-Chloromethyl-3, 4-Dimethoxypyridinium Chloride</t>
  </si>
  <si>
    <t>72830-09-2</t>
  </si>
  <si>
    <t>5-(Difluoromethoxy)-2-Mercapto-1H-Benzimidazole</t>
  </si>
  <si>
    <t>97963-62-7</t>
  </si>
  <si>
    <t>Fml</t>
    <phoneticPr fontId="1" type="noConversion"/>
  </si>
  <si>
    <t>Aerosol</t>
  </si>
  <si>
    <t>Salbutamol Sulphate Aerosol</t>
  </si>
  <si>
    <t>沙丁胺醇气雾剂</t>
  </si>
  <si>
    <t>Beclomethasone Dipropionate and Formoterol Aerosol</t>
  </si>
  <si>
    <t>倍氯米松福莫特罗气雾剂</t>
  </si>
  <si>
    <t>Ipratropium Bromide Inhalation Aerosol</t>
  </si>
  <si>
    <t>异丙托溴铵气雾剂</t>
  </si>
  <si>
    <t>Antibacterial</t>
  </si>
  <si>
    <t>抗生素类</t>
  </si>
  <si>
    <t>Lincomycin Hydrochloride Injection</t>
  </si>
  <si>
    <t>盐酸林可霉素注射液</t>
  </si>
  <si>
    <t>NMPA</t>
  </si>
  <si>
    <t>Gentamycin Sulfate Injection</t>
  </si>
  <si>
    <t>硫酸庆大霉素注射液</t>
  </si>
  <si>
    <t>Cardiocerebral vascular</t>
  </si>
  <si>
    <t>心脑血管类</t>
  </si>
  <si>
    <t>Citicoline Sodium for Injection</t>
  </si>
  <si>
    <t>注射用胞磷胆碱钠</t>
  </si>
  <si>
    <t>Puerarin for Injection</t>
  </si>
  <si>
    <t>注射用葛根素</t>
  </si>
  <si>
    <t>Vinpocetine for Injection</t>
  </si>
  <si>
    <t>注射用长春西汀</t>
  </si>
  <si>
    <t>Isosorbide Mononitrate for Injection</t>
  </si>
  <si>
    <t>注射用单硝酸异山梨酯</t>
  </si>
  <si>
    <t>Nimodipine for Injection</t>
  </si>
  <si>
    <t>注射用尼莫地平</t>
  </si>
  <si>
    <t>Meglumine Adenosine Cyclophosphate for Injection</t>
  </si>
  <si>
    <t>注射用环磷腺苷葡胺</t>
  </si>
  <si>
    <t>Ozagrel Sodium for Injection</t>
  </si>
  <si>
    <t>注射用奥扎格雷钠</t>
  </si>
  <si>
    <t>Ligustrazine Phosphate for Injection</t>
  </si>
  <si>
    <t>注射用磷酸川芎嗪</t>
  </si>
  <si>
    <t>Cephalosporin Antibacterial</t>
  </si>
  <si>
    <t>头孢类抗菌药</t>
  </si>
  <si>
    <t>Cefazolin Sodium for Injection</t>
  </si>
  <si>
    <t>注射用头孢唑啉钠</t>
  </si>
  <si>
    <t>Cefepime for Injection</t>
  </si>
  <si>
    <t>注射用头孢吡肟</t>
  </si>
  <si>
    <t>Cefminox Sodium for Injection</t>
  </si>
  <si>
    <t>注射用头孢米诺钠</t>
  </si>
  <si>
    <t>Cefonicid Sodium for Injection</t>
  </si>
  <si>
    <t>注射用头孢尼西钠//</t>
  </si>
  <si>
    <t>Cefotaxime Sodium for Injection</t>
  </si>
  <si>
    <t>注射用头孢噻肟钠</t>
  </si>
  <si>
    <t>Cefradine for Injection</t>
  </si>
  <si>
    <t>注射用头孢拉定</t>
  </si>
  <si>
    <t>Ceftriaxone Sodium for Injection</t>
  </si>
  <si>
    <t>注射用头孢曲松钠</t>
  </si>
  <si>
    <t>Cefoxitin Sodium for Injection</t>
  </si>
  <si>
    <t>注射用头孢西丁钠</t>
  </si>
  <si>
    <t>Cefpiramide Sodium for Injection</t>
  </si>
  <si>
    <t>注射用头孢匹胺钠</t>
  </si>
  <si>
    <t>Ceftazidime for Injection</t>
  </si>
  <si>
    <t>注射用头孢他啶</t>
  </si>
  <si>
    <t>Cefuroxime Sodium for Injection</t>
  </si>
  <si>
    <t>注射用头孢呋辛钠</t>
  </si>
  <si>
    <t>Cefpirome Sulfate for Injection</t>
  </si>
  <si>
    <t>注射用硫酸头孢匹罗</t>
  </si>
  <si>
    <t>Cefoperazone Sodium and Sulbactam Sodium for Injection</t>
  </si>
  <si>
    <t>注射用头孢哌酮钠巴坦钠</t>
  </si>
  <si>
    <t>Cefalotin Sodium for Injection</t>
  </si>
  <si>
    <t>注射用头孢噻吩钠</t>
  </si>
  <si>
    <t>Ceftriaxone Sodium and Sulbactam Sodium for Injection</t>
  </si>
  <si>
    <t>注射用头孢曲松钠舒巴坦钠</t>
  </si>
  <si>
    <t>Cefotiam Hexetil Hydrochloride Tablets</t>
  </si>
  <si>
    <t>盐酸头孢替胺酯片</t>
  </si>
  <si>
    <t>Cefixime Capsules</t>
  </si>
  <si>
    <t>头孢克肟胶囊</t>
  </si>
  <si>
    <t>Cefixime Tablets</t>
  </si>
  <si>
    <t>头孢克肟片</t>
  </si>
  <si>
    <t>Cefuroxime Axetil Tablets</t>
  </si>
  <si>
    <t>头孢呋辛酯片</t>
  </si>
  <si>
    <t>Cefalexin Capsules</t>
  </si>
  <si>
    <t>头孢氨苄胶囊</t>
  </si>
  <si>
    <t>Cefadroxil Capsules</t>
  </si>
  <si>
    <t>头孢羟氨苄胶囊</t>
  </si>
  <si>
    <t>Dry Powder Inhalation</t>
  </si>
  <si>
    <t>Glycopyrronium Bromide Dry Powder Inhalation</t>
  </si>
  <si>
    <t>格隆溴铵粉雾剂</t>
  </si>
  <si>
    <t>Electrolyte Balance Regulating</t>
  </si>
  <si>
    <t>Oral Rehydration Salts (ORS)</t>
  </si>
  <si>
    <t>口服补液盐</t>
  </si>
  <si>
    <t>ORS + Zinc Tabs</t>
  </si>
  <si>
    <t>口服补液盐+锌片</t>
  </si>
  <si>
    <t>Generics</t>
  </si>
  <si>
    <t>非青非头类药物</t>
  </si>
  <si>
    <t>Mecobablamin for Injection</t>
  </si>
  <si>
    <t>注射用甲钴胺 B12</t>
  </si>
  <si>
    <t>Levocarnitine for Injection</t>
  </si>
  <si>
    <t>注射用左卡尼汀</t>
  </si>
  <si>
    <t>Troxerutin for Injection</t>
  </si>
  <si>
    <t>注射用曲克芦丁</t>
  </si>
  <si>
    <t>Ketoprofen for Injection</t>
  </si>
  <si>
    <t>注射用酮基布洛芬</t>
  </si>
  <si>
    <t>Doxofylline for Injection</t>
  </si>
  <si>
    <t>注射用多索茶碱</t>
  </si>
  <si>
    <t>Potassium Sodium Dehydroandroan Drographolide Succinate for Injection</t>
  </si>
  <si>
    <t>注射用炎琥宁</t>
  </si>
  <si>
    <t>Esomeprazole Sodium for Injection</t>
  </si>
  <si>
    <t>注射用埃索美拉唑</t>
  </si>
  <si>
    <t>Aminophylline for injection</t>
  </si>
  <si>
    <t>注射用氨茶碱</t>
  </si>
  <si>
    <t>Azithromycin for injection</t>
  </si>
  <si>
    <t>注射用阿奇霉素</t>
  </si>
  <si>
    <t>Tranexamic Acid for Injection</t>
  </si>
  <si>
    <t>注射用氨甲环酸</t>
  </si>
  <si>
    <t>Lansoprazole for injection</t>
  </si>
  <si>
    <t>注射用兰索拉唑</t>
  </si>
  <si>
    <t>Omeprazole Sodium for Injection</t>
  </si>
  <si>
    <t>注射用奥美拉唑钠</t>
  </si>
  <si>
    <t>Pantoprazole Sodium for Injection</t>
  </si>
  <si>
    <t>注射用泮托拉唑钠</t>
  </si>
  <si>
    <t>Vitamin B Complex for Injection(B1:B6:B12)</t>
  </si>
  <si>
    <t>注射用复合维生素B</t>
  </si>
  <si>
    <t>Tropisetron Hydrochloride for Injection</t>
  </si>
  <si>
    <t>注射用盐酸托烷司琼</t>
  </si>
  <si>
    <t>Glutathion for Injectiong</t>
  </si>
  <si>
    <t>注射用谷胱甘肽</t>
  </si>
  <si>
    <t>Diclofenac Sodium and Lidocaine Hydrochloride for Injection</t>
  </si>
  <si>
    <t>注射用双氯芬酸钠利多卡因</t>
  </si>
  <si>
    <t>Kitasamycin Tartrate for Injection</t>
  </si>
  <si>
    <t>注射用酒石酸吉他霉素</t>
  </si>
  <si>
    <t>Rifampicin for Injection</t>
  </si>
  <si>
    <t>注射用利福平</t>
  </si>
  <si>
    <t>Imipenem and Cilastatin Sodium for Injection</t>
  </si>
  <si>
    <t>注射用亚胺培南西司他丁钠</t>
  </si>
  <si>
    <t>Meropenem for Injection</t>
  </si>
  <si>
    <t>注射用美罗培南</t>
  </si>
  <si>
    <t>Vancomycin for Injection</t>
  </si>
  <si>
    <t>注射用万古霉素</t>
  </si>
  <si>
    <t>Lysine Acetylsalicylate for Injection</t>
  </si>
  <si>
    <t>注射用赖氨匹林</t>
  </si>
  <si>
    <t>Chloramphenicol Sodium Succinate for Injection</t>
  </si>
  <si>
    <t>注射用琥珀酸钠氯霉素</t>
  </si>
  <si>
    <t>Kanamycin for Injection</t>
  </si>
  <si>
    <t>注射用卡那霉素</t>
  </si>
  <si>
    <t>Fosfomycin Sodium for Injection</t>
  </si>
  <si>
    <t>注射用磷霉素钠</t>
  </si>
  <si>
    <t>Streptomycin Sulfate for Injection</t>
  </si>
  <si>
    <t>注射用硫酸链霉素</t>
  </si>
  <si>
    <t>VC Chewable Tablets</t>
  </si>
  <si>
    <t>VC 咀嚼片</t>
  </si>
  <si>
    <t>Vitamin C Tablets</t>
  </si>
  <si>
    <t>维生素C片</t>
  </si>
  <si>
    <t>Kitasamycin Tablets</t>
  </si>
  <si>
    <t>吉他霉素片</t>
  </si>
  <si>
    <t>Berberine Hydrochloride Tablets</t>
  </si>
  <si>
    <t>盐酸小檗碱片</t>
  </si>
  <si>
    <t>Methacycline Hydrochloride Tablets</t>
  </si>
  <si>
    <t>盐酸美他环素片</t>
  </si>
  <si>
    <t>Norfloxacin Capsules</t>
  </si>
  <si>
    <t>诺氟沙星胶囊</t>
  </si>
  <si>
    <t>Theophylline Sustained Release Tablets</t>
  </si>
  <si>
    <t>茶碱缓释片</t>
  </si>
  <si>
    <t>Acetylspiramycin Tablets</t>
  </si>
  <si>
    <t>乙酰螺旋霉素片</t>
  </si>
  <si>
    <t>Aciclovir Tablets</t>
  </si>
  <si>
    <t>阿昔洛韦片</t>
  </si>
  <si>
    <t>Naproxen Tablets</t>
  </si>
  <si>
    <t>萘普生片</t>
  </si>
  <si>
    <t>Aspirine tablets</t>
  </si>
  <si>
    <t>阿司匹林片</t>
  </si>
  <si>
    <t>Paracetamol Tablets</t>
  </si>
  <si>
    <t>扑热息痛片</t>
  </si>
  <si>
    <t>Memantine Hydrochloride Tablet</t>
  </si>
  <si>
    <t>盐酸美金刚片</t>
  </si>
  <si>
    <t>Neutral Proteinase Enteric</t>
  </si>
  <si>
    <t>coated Tablets</t>
  </si>
  <si>
    <t>中性蛋白酶肠溶片</t>
  </si>
  <si>
    <t>Nitrendipine Tablets</t>
  </si>
  <si>
    <t>尼群地平片</t>
  </si>
  <si>
    <t>Rosuvastatin calcium tablet</t>
  </si>
  <si>
    <t>瑞舒伐他汀钙片</t>
  </si>
  <si>
    <t>VB6 Tablets</t>
  </si>
  <si>
    <t>维生素B6片</t>
  </si>
  <si>
    <t>Tadalafil Tablets</t>
  </si>
  <si>
    <t>他达拉非片</t>
  </si>
  <si>
    <t>Thioridazine Hydrochloride Tablets</t>
  </si>
  <si>
    <t>盐酸硫利哒嗪片</t>
  </si>
  <si>
    <t>Ranitidine Hydrochloride Capsules</t>
  </si>
  <si>
    <t>盐酸雷尼替丁胶囊</t>
  </si>
  <si>
    <t>Ranitidine Hydrochloride Tablets</t>
  </si>
  <si>
    <t>盐酸雷尼替丁片</t>
  </si>
  <si>
    <t>Rivaroxaban tablets</t>
  </si>
  <si>
    <t>利伐沙班片</t>
  </si>
  <si>
    <t>Calcium carbonate tablets</t>
  </si>
  <si>
    <t>碳酸钙片</t>
  </si>
  <si>
    <t>Ibuprofen coated Tablets</t>
  </si>
  <si>
    <t>布洛芬薄膜衣片</t>
  </si>
  <si>
    <t>Halazon Tablets</t>
  </si>
  <si>
    <t>哈拉宗片</t>
  </si>
  <si>
    <t>Isosorbide Mononitrate Tablets</t>
  </si>
  <si>
    <t>单硝酸异山梨酯片</t>
  </si>
  <si>
    <t>Ribavirin Tablets</t>
  </si>
  <si>
    <t>利巴韦林片</t>
  </si>
  <si>
    <t>Trimetazidine Dihydrochloride Tablets</t>
  </si>
  <si>
    <t>盐酸曲美他嗪片</t>
  </si>
  <si>
    <t>Fluoxetine Tablets</t>
  </si>
  <si>
    <t>氟西汀片</t>
  </si>
  <si>
    <t>Omeprazole Capsules</t>
  </si>
  <si>
    <t>奥美拉唑胶囊</t>
  </si>
  <si>
    <t>Chlorsmphenicol Tablets</t>
  </si>
  <si>
    <t>氯霉素片</t>
  </si>
  <si>
    <t>potassium chloride tablets</t>
  </si>
  <si>
    <t>氯化钾片</t>
  </si>
  <si>
    <t>Tetracycline Tablets</t>
  </si>
  <si>
    <t>四环素片</t>
  </si>
  <si>
    <t>Lincomycin Hydrochloride Capsules</t>
  </si>
  <si>
    <t>盐酸林可霉素胶囊</t>
  </si>
  <si>
    <t>Ciprofloxacin Film</t>
  </si>
  <si>
    <t>Coated Tablets</t>
  </si>
  <si>
    <t>环丙沙星薄膜衣片</t>
  </si>
  <si>
    <t>Metformin Hydrochloride and Glibenclamide Capsules</t>
  </si>
  <si>
    <t>二甲双胍格列本脲胶囊</t>
  </si>
  <si>
    <t>Alogliptin benzoate tablets</t>
  </si>
  <si>
    <t>苯甲酸阿格列汀片</t>
  </si>
  <si>
    <t>Difenidol hydrochloride tablets</t>
  </si>
  <si>
    <t>盐酸地芬尼多片</t>
  </si>
  <si>
    <t>Tenofovir alafenamide Fumarate tablets</t>
  </si>
  <si>
    <t>富马酸丙酚替诺福韦片</t>
  </si>
  <si>
    <t>Diclofenac Sodium Entric</t>
  </si>
  <si>
    <t>双氯芬酸钠肠溶薄膜衣片</t>
  </si>
  <si>
    <t>Spironolactone Tablets</t>
  </si>
  <si>
    <t>螺内酯片</t>
  </si>
  <si>
    <t>Naproxen Sodium Tablets</t>
  </si>
  <si>
    <t>萘普生钠片</t>
  </si>
  <si>
    <t>Menadiol Diacetate Tablets</t>
  </si>
  <si>
    <t>醋酸甲萘氢醌片</t>
  </si>
  <si>
    <t>Perphenazine Tablets</t>
  </si>
  <si>
    <t>奋乃静片</t>
  </si>
  <si>
    <t>Atropine sulfate tablets</t>
  </si>
  <si>
    <t>硫酸阿托品片</t>
  </si>
  <si>
    <t>Quinine Sulfate Tablets</t>
  </si>
  <si>
    <t>硫酸奎宁片</t>
  </si>
  <si>
    <t>Trimetazidine Dihydrochloride Modified Release Tablets</t>
  </si>
  <si>
    <t>盐酸曲美他嗪缓释片</t>
  </si>
  <si>
    <t>Moxifloxacin Hydrochloride Tablets</t>
  </si>
  <si>
    <t>盐酸莫西沙星片</t>
  </si>
  <si>
    <t>Piracetam tablets</t>
  </si>
  <si>
    <t>吡拉西坦片</t>
  </si>
  <si>
    <t>Trepibutone Tablets</t>
  </si>
  <si>
    <t>曲匹布通片</t>
  </si>
  <si>
    <t>Co</t>
  </si>
  <si>
    <t>trimoxazole Tablets</t>
  </si>
  <si>
    <t>复方新诺明片</t>
  </si>
  <si>
    <t>Rauwolfia Tablets</t>
  </si>
  <si>
    <t>萝芙木片</t>
  </si>
  <si>
    <t>Metamizole Sodium Tablets</t>
  </si>
  <si>
    <t>安乃近片</t>
  </si>
  <si>
    <t>Sulfadiazini Tablets</t>
  </si>
  <si>
    <t>磺胺嘧啶片</t>
  </si>
  <si>
    <t>Metformin Hydrochloride Tablets</t>
  </si>
  <si>
    <t>盐酸二甲双胍片</t>
  </si>
  <si>
    <t>Escitalopram Oxalate Tablets</t>
  </si>
  <si>
    <t>草酸艾司西酞普兰片</t>
  </si>
  <si>
    <t>Glipizide Tablets</t>
  </si>
  <si>
    <t>格列吡嗪片</t>
  </si>
  <si>
    <t>Levocetirizine Dihydrochloride Tablets</t>
  </si>
  <si>
    <t>盐酸左西替利嗪片</t>
  </si>
  <si>
    <t>Nisoldipine Capsules</t>
  </si>
  <si>
    <t>尼索地平胶囊</t>
  </si>
  <si>
    <t>Glibenclamide Tablets</t>
  </si>
  <si>
    <t>格列本脲片</t>
  </si>
  <si>
    <t>Ferrous fumarate Folic Acid Tablets</t>
  </si>
  <si>
    <t>富马酸亚铁叶酸薄膜衣片</t>
  </si>
  <si>
    <t>Ferrous gluconate/Folic Acid Tablets</t>
  </si>
  <si>
    <t>萄糖酸亚铁叶酸薄膜衣片</t>
  </si>
  <si>
    <t>Compound Vitamin B Tablets</t>
  </si>
  <si>
    <t>复方维生素B片</t>
  </si>
  <si>
    <t>Diclofenac Sodium and Codeine Phosphate Tablets</t>
  </si>
  <si>
    <t>氯芬待因片</t>
  </si>
  <si>
    <t>Others</t>
  </si>
  <si>
    <t>其他类</t>
  </si>
  <si>
    <t>Palonosetron hydrochloride Injection</t>
  </si>
  <si>
    <t>盐酸帕洛诺司琼注射液</t>
  </si>
  <si>
    <t>Potassium Aspartate and Magnesium Aspartate Injection</t>
  </si>
  <si>
    <t>门冬氨酸钾镁注射液</t>
  </si>
  <si>
    <t>Doxofylline Injection</t>
  </si>
  <si>
    <t>多索茶碱注射液</t>
  </si>
  <si>
    <t>piracetam injection</t>
  </si>
  <si>
    <t>吡拉西坦注射液</t>
  </si>
  <si>
    <t>Glucose Injection</t>
  </si>
  <si>
    <t>葡萄糖注射液</t>
  </si>
  <si>
    <t>Ropivacaine Hydrochloride Injection</t>
  </si>
  <si>
    <t>盐酸罗哌卡因注射液</t>
  </si>
  <si>
    <t>Atenolol Injection</t>
  </si>
  <si>
    <t>阿替洛尔注射液</t>
  </si>
  <si>
    <t>Vitamin B12 Injection</t>
  </si>
  <si>
    <t>维生素B12注射液</t>
  </si>
  <si>
    <t>Ribavirin Injection</t>
  </si>
  <si>
    <t>利巴韦林注射液</t>
  </si>
  <si>
    <t>Atropine Sulfate Injection</t>
  </si>
  <si>
    <t>硫酸阿托品注射液</t>
  </si>
  <si>
    <t>Chlorphenamine Maleate Injection</t>
  </si>
  <si>
    <t>马来酸氯苯那敏注射液</t>
  </si>
  <si>
    <t>Vitamin B6 Injection</t>
  </si>
  <si>
    <t>维生素B6注射液</t>
  </si>
  <si>
    <t>Ambroxol Hydrochloride Injection</t>
  </si>
  <si>
    <t>盐酸氨溴索注射液</t>
  </si>
  <si>
    <t>Mepivacaine Hydrochloride Injection</t>
  </si>
  <si>
    <t>盐酸甲哌卡因注射液</t>
  </si>
  <si>
    <t>Acetylcysteine injection</t>
  </si>
  <si>
    <t>乙酰半胱氨酸注射液</t>
  </si>
  <si>
    <t>Vitamin B Complex Injection</t>
  </si>
  <si>
    <t>复合维生素B注射液</t>
  </si>
  <si>
    <t>Sterile Water for Injection</t>
  </si>
  <si>
    <t>灭菌注射用水</t>
  </si>
  <si>
    <t>Vitamin C Injection</t>
  </si>
  <si>
    <t>维生素C注射液</t>
  </si>
  <si>
    <t>Pefloxacin mesylate injection</t>
  </si>
  <si>
    <t>甲磺酸培氟沙星注射液</t>
  </si>
  <si>
    <t>Sulfadiazine sodium injection</t>
  </si>
  <si>
    <t>磺胺嘧啶钠注射液</t>
  </si>
  <si>
    <t>Kanamycin sulfate injection</t>
  </si>
  <si>
    <t>硫酸卡那霉素注射液</t>
  </si>
  <si>
    <t>Tranexamic Acid Injection</t>
  </si>
  <si>
    <t>氨甲环酸注射液</t>
  </si>
  <si>
    <t>Metoclopramide Dihydrochloride Injection</t>
  </si>
  <si>
    <t>盐酸胃复安注射液</t>
  </si>
  <si>
    <t>Vitamin B1 Injection</t>
  </si>
  <si>
    <t>维生素B1注射液</t>
  </si>
  <si>
    <t>Vitamin B2 Injection</t>
  </si>
  <si>
    <t>维生素B2注射液</t>
  </si>
  <si>
    <t>Furosemide Injection</t>
  </si>
  <si>
    <t>呋塞米注射液</t>
  </si>
  <si>
    <t>Paracetamol Injeciton</t>
  </si>
  <si>
    <t>扑热息痛注射液</t>
  </si>
  <si>
    <t>Procaine Hydrochloride Injection</t>
  </si>
  <si>
    <t>盐酸普鲁卡因注射液</t>
  </si>
  <si>
    <t>Methionine and Vitamin B1 Injection</t>
  </si>
  <si>
    <t>甲硫氨酸B1注射液</t>
  </si>
  <si>
    <t>Lappaconitine Hydrobromide Injection</t>
  </si>
  <si>
    <t>氢溴酸高乌甲素注射液</t>
  </si>
  <si>
    <t>Ondansetron Hydrochloride Injection</t>
  </si>
  <si>
    <t>盐酸昂丹司琼注射液</t>
  </si>
  <si>
    <t>Amikacin Sulfate Injection</t>
  </si>
  <si>
    <t>阿米卡星注射液</t>
  </si>
  <si>
    <t>Ranitidine Hydrochloride Injection</t>
  </si>
  <si>
    <t>盐酸雷尼替丁注射液</t>
  </si>
  <si>
    <t>Lidocaine Hydrochloride Injection</t>
  </si>
  <si>
    <t>盐酸利多卡因注射液</t>
  </si>
  <si>
    <t>Acetylcysteine solution for inhalation</t>
  </si>
  <si>
    <t>吸入用乙酰半胱氨酸溶液</t>
  </si>
  <si>
    <t>Diclofenac Sodium Injection</t>
  </si>
  <si>
    <t>双氯芬酸钠注射液</t>
  </si>
  <si>
    <t>Benzyl Alcohol Injection</t>
  </si>
  <si>
    <t>苯甲醇注射液</t>
  </si>
  <si>
    <t>Flumazenil Injection</t>
  </si>
  <si>
    <t>氟马西尼注射液</t>
  </si>
  <si>
    <t>Oxiracetam Injection</t>
  </si>
  <si>
    <t>奥拉西坦注射液</t>
  </si>
  <si>
    <t>Levocarnitine Injection</t>
  </si>
  <si>
    <t>左卡尼汀注射液</t>
  </si>
  <si>
    <t>Levobupivacaine Hydrochloride Injection</t>
  </si>
  <si>
    <t>盐酸左布比卡因注射液</t>
  </si>
  <si>
    <t>Metamizole Sodium Injection</t>
  </si>
  <si>
    <t>安乃近注射液</t>
  </si>
  <si>
    <t>Aminomethylbenzoic acid Injection</t>
  </si>
  <si>
    <t>氨甲苯酸注射液</t>
  </si>
  <si>
    <t>Penicillin Antibacterial</t>
  </si>
  <si>
    <t>青霉素类抗菌药</t>
  </si>
  <si>
    <t>Amoxicillin Sodium for Injection</t>
  </si>
  <si>
    <t>注射用阿莫西林钠</t>
  </si>
  <si>
    <t>Ampicillin Sodium for Injection</t>
  </si>
  <si>
    <t>注射用氨苄西林钠</t>
  </si>
  <si>
    <t>Cloxacillin Sodium for Injection</t>
  </si>
  <si>
    <t>注射用氯唑西林钠</t>
  </si>
  <si>
    <t>Procaine Penicillin for Injection</t>
  </si>
  <si>
    <t>注射用普鲁卡因青霉素</t>
  </si>
  <si>
    <t>Ampicillin Sodium and Cloxacillin Sodium for Injection</t>
  </si>
  <si>
    <t>注射用氨苄西林钠氯唑西林钠</t>
  </si>
  <si>
    <t>Oxacillin Sodium for Injection</t>
  </si>
  <si>
    <t>注射用苯唑西林钠</t>
  </si>
  <si>
    <t>Ampicillin Sodium and Oxacillin Sodium(2:1) for Injection</t>
  </si>
  <si>
    <t>注射用氨苄西林钠苯唑西林钠（2:1）</t>
  </si>
  <si>
    <t>Piperacillin Sodium for Injection</t>
  </si>
  <si>
    <t>注射用哌拉西林钠</t>
  </si>
  <si>
    <t>Amoxicillin Sodium and Clavulanate Potassium for Injection</t>
  </si>
  <si>
    <t>注射用阿莫西林钠克拉维酸钾</t>
  </si>
  <si>
    <t>Benzathine Penicillin for Injection</t>
  </si>
  <si>
    <t>注射用苄星青霉素</t>
  </si>
  <si>
    <t>Ampicillin Sodium and Sulbactam Sodium for Injection</t>
  </si>
  <si>
    <t>注射用氨苄西林钠舒巴坦钠</t>
  </si>
  <si>
    <t>Amoxicillin Sodium and Sulbactam Sodium for Injection</t>
  </si>
  <si>
    <t>注射用阿莫西林钠舒巴坦钠</t>
  </si>
  <si>
    <t>Benzylpenicillin Sodium/Potassium for Injection</t>
  </si>
  <si>
    <t>注射用青霉素钠/钾</t>
  </si>
  <si>
    <t>Piperacillin Sodium and Tazobactam Sodium for Injection</t>
  </si>
  <si>
    <t>注射用哌拉西林钠他唑巴坦钠</t>
  </si>
  <si>
    <t>Piperacillin Sodium and Sulbactam Sodium for Injection</t>
  </si>
  <si>
    <t>注射用哌拉西林钠舒巴坦钠</t>
  </si>
  <si>
    <t>Fortified Procaine Penicillin for Injection</t>
  </si>
  <si>
    <t>注射用强化普鲁卡因青霉素</t>
  </si>
  <si>
    <t>Triple Penicillin for Injection</t>
  </si>
  <si>
    <t>注射用三重青霉素</t>
  </si>
  <si>
    <t>Ticarcillin Disodium and Clavulanate Potassium for Injection</t>
  </si>
  <si>
    <t>注射用替卡西林钠克拉维酸钾</t>
  </si>
  <si>
    <t>Amoxicillin Dispersible Tablets</t>
  </si>
  <si>
    <t>阿莫西林分散片</t>
  </si>
  <si>
    <t>Amoxicillin for Oral Suspension</t>
  </si>
  <si>
    <t>阿莫西林干混悬剂</t>
  </si>
  <si>
    <t>Oxacillin Sodium Capsules</t>
  </si>
  <si>
    <t>苯唑西林钠胶囊</t>
  </si>
  <si>
    <t>Oxacillin Sodium Tablets</t>
  </si>
  <si>
    <t>苯唑西林钠片</t>
  </si>
  <si>
    <t>Amoxicillin Chewable Tablets</t>
  </si>
  <si>
    <t>阿莫西林咀嚼片</t>
  </si>
  <si>
    <t>Amoxicillin Capsules</t>
  </si>
  <si>
    <t>阿莫西林胶囊</t>
  </si>
  <si>
    <t>Ampicillin Capsules</t>
  </si>
  <si>
    <t>氨苄西林胶囊</t>
  </si>
  <si>
    <t>Cloxacillin Sodium Capsules</t>
  </si>
  <si>
    <t>氯唑西林钠胶囊</t>
  </si>
  <si>
    <t>Penicillin V Potassium Tablets</t>
  </si>
  <si>
    <t>青霉素V钾片</t>
  </si>
  <si>
    <t>Ampicillin Tablets</t>
  </si>
  <si>
    <t>氨苄西林片</t>
  </si>
  <si>
    <t>Amoxicillin Tablets</t>
  </si>
  <si>
    <t>阿莫西林片</t>
  </si>
  <si>
    <t>Ampicillin and Cloxacillin Sodium Capsules</t>
  </si>
  <si>
    <t>氨苄西林氯唑西林囊</t>
  </si>
  <si>
    <t>Amoxicillin and Clavulanate Potassium Tablets</t>
  </si>
  <si>
    <t>阿莫西林克拉维酸钾片</t>
  </si>
  <si>
    <t>Amoxicillin Film</t>
  </si>
  <si>
    <t>阿莫西林薄膜衣片</t>
  </si>
  <si>
    <t>Softgel</t>
  </si>
  <si>
    <t>Vitamin E Softgel</t>
  </si>
  <si>
    <t>VE 软胶囊</t>
  </si>
  <si>
    <t>Vitamin A Softgel</t>
  </si>
  <si>
    <t>VA 软胶囊</t>
  </si>
  <si>
    <t>Ibuprofen Softgel</t>
  </si>
  <si>
    <t>布洛芬软胶囊</t>
  </si>
  <si>
    <t>Suppository</t>
  </si>
  <si>
    <t>Diclofenac Suppository</t>
  </si>
  <si>
    <t>双氯芬酸钠栓</t>
  </si>
  <si>
    <t>Artemether Suppository</t>
  </si>
  <si>
    <t>蒿甲醚栓</t>
  </si>
  <si>
    <t>Artemisunate Suppository</t>
  </si>
  <si>
    <t>青蒿琥酯栓剂</t>
  </si>
  <si>
    <t>Ketoprofen Suppository</t>
  </si>
  <si>
    <t>酮基布洛芬栓</t>
  </si>
  <si>
    <t>Acetaminophen Suppository</t>
  </si>
  <si>
    <t>对乙酰氨基酚栓</t>
  </si>
  <si>
    <t>Total parenteral nutrition</t>
  </si>
  <si>
    <t>Fat Emulsion, Amino Acids(17)and Glucoso(11%) Injection</t>
  </si>
  <si>
    <t>脂肪乳氨基酸葡萄糖注射液</t>
  </si>
  <si>
    <t>Enoxaparin Sodium (Injection)</t>
  </si>
  <si>
    <t>依诺肝素钠（注射剂）</t>
  </si>
  <si>
    <t>Entecavir</t>
  </si>
  <si>
    <t>恩替卡韦</t>
  </si>
  <si>
    <t>Azacitidine (Injection)</t>
  </si>
  <si>
    <t>阿扎胞苷（注射剂）</t>
  </si>
  <si>
    <t>Cefdinir</t>
  </si>
  <si>
    <t>头孢地尼</t>
  </si>
  <si>
    <t>Pemetrexed (Injection)</t>
  </si>
  <si>
    <t>培美曲塞（注射剂）</t>
  </si>
  <si>
    <t>Quetiapine</t>
  </si>
  <si>
    <t>喹硫平</t>
  </si>
  <si>
    <t>Canagliflozin</t>
  </si>
  <si>
    <t>卡格列净</t>
  </si>
  <si>
    <t>Gabapentin</t>
  </si>
  <si>
    <t>加巴喷丁</t>
  </si>
  <si>
    <t>Fosinopril</t>
  </si>
  <si>
    <t>福辛普利</t>
  </si>
  <si>
    <t>Memantine</t>
  </si>
  <si>
    <t>美金刚</t>
  </si>
  <si>
    <t>Atorvastatin</t>
  </si>
  <si>
    <t>阿托伐他汀</t>
  </si>
  <si>
    <t>Decitabine (Injection)</t>
  </si>
  <si>
    <t>地西他滨（注射剂）</t>
  </si>
  <si>
    <t>Rocuronium Bromide (Injection)</t>
  </si>
  <si>
    <t>罗库溴铵（注射剂）</t>
  </si>
  <si>
    <t>Propofol (Injection)</t>
  </si>
  <si>
    <t>丙泊酚（注射剂）</t>
  </si>
  <si>
    <t>Terbinafine</t>
  </si>
  <si>
    <t>特比萘芬</t>
  </si>
  <si>
    <t>Irbesartan + Hydrochlorothiazide</t>
  </si>
  <si>
    <t>厄贝沙坦+氢氯噻嗪</t>
  </si>
  <si>
    <t>Anastrozole</t>
  </si>
  <si>
    <t>阿那曲唑</t>
  </si>
  <si>
    <t>Risperidone</t>
  </si>
  <si>
    <t>利培酮</t>
  </si>
  <si>
    <t>Bortezomib (Injection)</t>
  </si>
  <si>
    <t>硼替佐米（注射剂）</t>
  </si>
  <si>
    <t>Intravenous Immunoglobulin (Injection)</t>
  </si>
  <si>
    <t>静注免疫球蛋白（注射剂）</t>
  </si>
  <si>
    <t>Apixaban</t>
  </si>
  <si>
    <t>阿哌沙班</t>
  </si>
  <si>
    <t>Letrozole</t>
  </si>
  <si>
    <t>来曲唑</t>
  </si>
  <si>
    <t>Fudosteine</t>
  </si>
  <si>
    <t>福多司坦</t>
  </si>
  <si>
    <t>Sorafenib</t>
  </si>
  <si>
    <t>索拉菲尼</t>
  </si>
  <si>
    <t>Tamsulosin</t>
  </si>
  <si>
    <t>坦索罗辛</t>
  </si>
  <si>
    <t>Voriconazole (Injection)</t>
  </si>
  <si>
    <t>伏立康唑（注射剂）</t>
  </si>
  <si>
    <t>Emtricitabine + Tenofovir</t>
  </si>
  <si>
    <t>恩曲他滨+替诺福韦</t>
  </si>
  <si>
    <t>Citalopram</t>
  </si>
  <si>
    <t>西酞普兰</t>
  </si>
  <si>
    <t>Tadalafil</t>
  </si>
  <si>
    <t>他达拉非</t>
  </si>
  <si>
    <t>Tegafur</t>
  </si>
  <si>
    <t>替加氟</t>
  </si>
  <si>
    <t>Duloxetine</t>
  </si>
  <si>
    <t>度洛西汀</t>
  </si>
  <si>
    <t>Parecoxib</t>
  </si>
  <si>
    <t>帕瑞考昔</t>
  </si>
  <si>
    <t>Temozolomide</t>
  </si>
  <si>
    <t>替莫唑胺</t>
  </si>
  <si>
    <t>Abiraterone</t>
  </si>
  <si>
    <t>阿比特龙</t>
  </si>
  <si>
    <t>Bivalirudin (Injection)</t>
  </si>
  <si>
    <t>比伐卢定（注射剂）</t>
  </si>
  <si>
    <t>Cefprozil</t>
  </si>
  <si>
    <t>头孢丙烯</t>
  </si>
  <si>
    <t>Cefuroxime Axetil</t>
  </si>
  <si>
    <t>头孢呋辛酯</t>
  </si>
  <si>
    <t>Pyrazinamide</t>
  </si>
  <si>
    <t>吡嗪酰胺</t>
  </si>
  <si>
    <t>Cefixime</t>
  </si>
  <si>
    <t>头孢克肟</t>
  </si>
  <si>
    <t>Sildenafil</t>
  </si>
  <si>
    <t>西地那非</t>
  </si>
  <si>
    <t>Sodium Nitroprusside (Injection)</t>
  </si>
  <si>
    <t>硝普酸钠（注射剂）</t>
  </si>
  <si>
    <t>Tenofovir Disoproxil Fumarate</t>
  </si>
  <si>
    <t>富马酸替诺福韦酯</t>
  </si>
  <si>
    <t>Dapoxetine</t>
  </si>
  <si>
    <t>达泊西汀</t>
  </si>
  <si>
    <t>Etoricoxib</t>
  </si>
  <si>
    <t>依托考昔</t>
  </si>
  <si>
    <t>Daptomycin (Injection)</t>
  </si>
  <si>
    <t>达托霉素（注射剂）</t>
  </si>
  <si>
    <t>Febuxostat</t>
  </si>
  <si>
    <t>非布司他</t>
  </si>
  <si>
    <t>Perindopril</t>
  </si>
  <si>
    <t>培哚普利</t>
  </si>
  <si>
    <t>Ganciclovir Sodium (Injection)</t>
  </si>
  <si>
    <t>更昔洛韦钠（注射剂）</t>
  </si>
  <si>
    <t>Vancomycin (Injection)</t>
  </si>
  <si>
    <t>万古霉素（注射剂）</t>
  </si>
  <si>
    <t>Micafungin (Injection)</t>
  </si>
  <si>
    <t>米卡芬净（注射剂）</t>
  </si>
  <si>
    <t>Vildagliptin</t>
  </si>
  <si>
    <t>维达列汀</t>
  </si>
  <si>
    <t>Voriconazole</t>
  </si>
  <si>
    <t>伏立康唑</t>
  </si>
  <si>
    <t>Caspofungin (Injection)</t>
  </si>
  <si>
    <t>卡泊芬净（注射剂）</t>
  </si>
  <si>
    <t>Fulvestrant (Injection)</t>
  </si>
  <si>
    <t>氟维司群（注射剂）</t>
  </si>
  <si>
    <t>Finasteride</t>
  </si>
  <si>
    <t>非那雄胺</t>
  </si>
  <si>
    <t>Desloratadine</t>
  </si>
  <si>
    <t>枸地氯雷他定</t>
  </si>
  <si>
    <t>Olanzapine</t>
  </si>
  <si>
    <t>奥氮平</t>
  </si>
  <si>
    <t>Rosuvastatin</t>
  </si>
  <si>
    <t>瑞舒伐他汀</t>
  </si>
  <si>
    <t>利奈唑胺</t>
  </si>
  <si>
    <t>Pregabalin</t>
  </si>
  <si>
    <t>普瑞巴林</t>
  </si>
  <si>
    <t>Irbesartan</t>
  </si>
  <si>
    <t>厄贝沙坦</t>
  </si>
  <si>
    <t>Valsartan + Hydrochlorothiazide</t>
  </si>
  <si>
    <t>缬沙坦+氢氯噻嗪</t>
  </si>
  <si>
    <t>Valsartan + Amlodipine</t>
  </si>
  <si>
    <t>缬沙坦+氨氯地平</t>
  </si>
  <si>
    <t>ID</t>
    <phoneticPr fontId="1" type="noConversion"/>
  </si>
  <si>
    <t>品名</t>
    <phoneticPr fontId="1" type="noConversion"/>
  </si>
  <si>
    <t>Product's Name</t>
    <phoneticPr fontId="1" type="noConversion"/>
  </si>
  <si>
    <t>用途</t>
    <phoneticPr fontId="1" type="noConversion"/>
  </si>
  <si>
    <t>Usage</t>
    <phoneticPr fontId="1" type="noConversion"/>
  </si>
  <si>
    <t>剂型</t>
  </si>
  <si>
    <t>Dosage Form</t>
  </si>
  <si>
    <t>Strength</t>
  </si>
  <si>
    <t>NMPA Approved</t>
  </si>
  <si>
    <t>FML213</t>
  </si>
  <si>
    <t>其他</t>
  </si>
  <si>
    <t>100ug*200</t>
  </si>
  <si>
    <t>N</t>
  </si>
  <si>
    <t>FML215</t>
  </si>
  <si>
    <t>20ug*200</t>
  </si>
  <si>
    <t>FML214</t>
  </si>
  <si>
    <t>FML159</t>
  </si>
  <si>
    <t>小容量注射液</t>
  </si>
  <si>
    <t>Small Volume Injection</t>
  </si>
  <si>
    <t>1ml:200mg, 2ml:600mg</t>
  </si>
  <si>
    <t>Y</t>
  </si>
  <si>
    <t>FML158</t>
  </si>
  <si>
    <t>1ml:20mg, 1ml:40mg, 2ml:80mg, 2ml:280mg</t>
  </si>
  <si>
    <t>FML046</t>
  </si>
  <si>
    <t>冻干粉针</t>
  </si>
  <si>
    <t>Lyophilized Powder for Injection</t>
  </si>
  <si>
    <t>0.25g</t>
  </si>
  <si>
    <t>FML052</t>
  </si>
  <si>
    <t>100mg, 200mg</t>
  </si>
  <si>
    <t>FML053</t>
  </si>
  <si>
    <t>10mg</t>
  </si>
  <si>
    <t>FML047</t>
  </si>
  <si>
    <t>25mg</t>
  </si>
  <si>
    <t>FML050</t>
  </si>
  <si>
    <t>2mg, 4mg</t>
  </si>
  <si>
    <t>FML049</t>
  </si>
  <si>
    <t>30mg, 60mg</t>
  </si>
  <si>
    <t>FML051</t>
  </si>
  <si>
    <t>40mg, 60mg, 80mg</t>
  </si>
  <si>
    <t>FML048</t>
  </si>
  <si>
    <t>50mg</t>
  </si>
  <si>
    <t>FML022</t>
  </si>
  <si>
    <t>普通粉针剂</t>
  </si>
  <si>
    <t>Powder for Injection</t>
  </si>
  <si>
    <t>0.5g, 1.0g</t>
  </si>
  <si>
    <t>FML035</t>
  </si>
  <si>
    <t>FML023</t>
  </si>
  <si>
    <t>FML024</t>
  </si>
  <si>
    <t>FML026</t>
  </si>
  <si>
    <t>FML030</t>
  </si>
  <si>
    <t>FML033</t>
  </si>
  <si>
    <t>FML027</t>
  </si>
  <si>
    <t>0.5g, 1.0g, 2.0g</t>
  </si>
  <si>
    <t>FML028</t>
  </si>
  <si>
    <t>FML031</t>
  </si>
  <si>
    <t>FML034</t>
  </si>
  <si>
    <t>0.75g, 1.50g</t>
  </si>
  <si>
    <t>FML029</t>
  </si>
  <si>
    <t>1.0g</t>
  </si>
  <si>
    <t>FML025</t>
  </si>
  <si>
    <t>1.0g, 1.5g, 2.0g</t>
  </si>
  <si>
    <t>FML021</t>
  </si>
  <si>
    <t>1.0g, 2.0g</t>
  </si>
  <si>
    <t>FML032</t>
  </si>
  <si>
    <t>1.5g</t>
  </si>
  <si>
    <t>FML092</t>
  </si>
  <si>
    <t>固体制剂</t>
  </si>
  <si>
    <t>Solid Preparation</t>
  </si>
  <si>
    <t>FML090</t>
  </si>
  <si>
    <t>100mg, 200mg, 400mg</t>
  </si>
  <si>
    <t>FML089</t>
  </si>
  <si>
    <t>FML091</t>
  </si>
  <si>
    <t>125mg, 250mg, 500mg</t>
  </si>
  <si>
    <t>FML088</t>
  </si>
  <si>
    <t>FML087</t>
  </si>
  <si>
    <t>250mg, 500mg</t>
  </si>
  <si>
    <t>FML212</t>
  </si>
  <si>
    <t>50ug</t>
  </si>
  <si>
    <t>FML204</t>
  </si>
  <si>
    <t>10.25g, 20.5g, 27.9g</t>
  </si>
  <si>
    <t>FML205</t>
  </si>
  <si>
    <t>20.5g+20mg</t>
  </si>
  <si>
    <t>FML062</t>
  </si>
  <si>
    <t>0.5mg</t>
  </si>
  <si>
    <t>FML070</t>
  </si>
  <si>
    <t>FML066</t>
  </si>
  <si>
    <t>100mg</t>
  </si>
  <si>
    <t>FML060</t>
  </si>
  <si>
    <t>FML056</t>
  </si>
  <si>
    <t>200mg</t>
  </si>
  <si>
    <t>FML065</t>
  </si>
  <si>
    <t>200mg, 800mg</t>
  </si>
  <si>
    <t>FML058</t>
  </si>
  <si>
    <t>20mg, 40mg</t>
  </si>
  <si>
    <t>FML054</t>
  </si>
  <si>
    <t>250mg</t>
  </si>
  <si>
    <t>FML055</t>
  </si>
  <si>
    <t>FML067</t>
  </si>
  <si>
    <t>FML061</t>
  </si>
  <si>
    <t xml:space="preserve">30mg, </t>
  </si>
  <si>
    <t>FML063</t>
  </si>
  <si>
    <t>40mg</t>
  </si>
  <si>
    <t>FML064</t>
  </si>
  <si>
    <t>FML069</t>
  </si>
  <si>
    <t>50mg:250mg:5mg</t>
  </si>
  <si>
    <t>FML068</t>
  </si>
  <si>
    <t>5mg</t>
  </si>
  <si>
    <t>FML059</t>
  </si>
  <si>
    <t>600mg, 900mg, 1200mg</t>
  </si>
  <si>
    <t>FML057</t>
  </si>
  <si>
    <t>75mg+20mg</t>
  </si>
  <si>
    <t>FML039</t>
  </si>
  <si>
    <t>0.2mega</t>
  </si>
  <si>
    <t>FML041</t>
  </si>
  <si>
    <t>0.45g</t>
  </si>
  <si>
    <t>FML038</t>
  </si>
  <si>
    <t>FML045</t>
  </si>
  <si>
    <t>FML043</t>
  </si>
  <si>
    <t>FML040</t>
  </si>
  <si>
    <t>0.9g, 1.8g</t>
  </si>
  <si>
    <t>FML036</t>
  </si>
  <si>
    <t>FML044</t>
  </si>
  <si>
    <t>FML037</t>
  </si>
  <si>
    <t>1.0g, 2.0g, 4.0g</t>
  </si>
  <si>
    <t>FML042</t>
  </si>
  <si>
    <t>1.0g, 5.0g</t>
  </si>
  <si>
    <t>FML156</t>
  </si>
  <si>
    <t>0.1g</t>
  </si>
  <si>
    <t>FML157</t>
  </si>
  <si>
    <t>0.1g, 0.25g, 0.5g</t>
  </si>
  <si>
    <t>FML116</t>
  </si>
  <si>
    <t>100000IU</t>
  </si>
  <si>
    <t>FML098</t>
  </si>
  <si>
    <t>FML119</t>
  </si>
  <si>
    <t>FML131</t>
  </si>
  <si>
    <t>FML150</t>
  </si>
  <si>
    <t>FML094</t>
  </si>
  <si>
    <t>FML093</t>
  </si>
  <si>
    <t>FML128</t>
  </si>
  <si>
    <t>100mg, 250mg</t>
  </si>
  <si>
    <t>FML096</t>
  </si>
  <si>
    <t>100mg, 500mg</t>
  </si>
  <si>
    <t>FML134</t>
  </si>
  <si>
    <t>FML120</t>
  </si>
  <si>
    <t>FML132</t>
  </si>
  <si>
    <t>Neutral Proteinase Enteric-coated Tablets</t>
  </si>
  <si>
    <t>FML129</t>
  </si>
  <si>
    <t>FML141</t>
  </si>
  <si>
    <t>FML155</t>
  </si>
  <si>
    <t>FML147</t>
  </si>
  <si>
    <t>10mg, 20mg</t>
  </si>
  <si>
    <t>FML151</t>
  </si>
  <si>
    <t>10mg, 25mg, 50mg</t>
  </si>
  <si>
    <t>FML143</t>
  </si>
  <si>
    <t>150mg</t>
  </si>
  <si>
    <t>FML144</t>
  </si>
  <si>
    <t>150mg, 300mg</t>
  </si>
  <si>
    <t>FML142</t>
  </si>
  <si>
    <t>15mg, 20mg</t>
  </si>
  <si>
    <t>FML110</t>
  </si>
  <si>
    <t>1g</t>
  </si>
  <si>
    <t>FML115</t>
  </si>
  <si>
    <t>200mg, 400mg, 600mg</t>
  </si>
  <si>
    <t>FML113</t>
  </si>
  <si>
    <t>20mg</t>
  </si>
  <si>
    <t>FML114</t>
  </si>
  <si>
    <t>FML140</t>
  </si>
  <si>
    <t>FML153</t>
  </si>
  <si>
    <t>FML107</t>
  </si>
  <si>
    <t>FML133</t>
  </si>
  <si>
    <t>FML100</t>
  </si>
  <si>
    <t>FML135</t>
  </si>
  <si>
    <t>FML148</t>
  </si>
  <si>
    <t>FML118</t>
  </si>
  <si>
    <t>FML099</t>
  </si>
  <si>
    <t>Ciprofloxacin Film-Coated Tablets</t>
  </si>
  <si>
    <t>250mg, 500mg, 750mg</t>
  </si>
  <si>
    <t>FML124</t>
  </si>
  <si>
    <t>250mg+1.25mg</t>
  </si>
  <si>
    <t>FML095</t>
  </si>
  <si>
    <t>FML105</t>
  </si>
  <si>
    <t>FML149</t>
  </si>
  <si>
    <t>FML103</t>
  </si>
  <si>
    <t>Diclofenac Sodium Entric-coated Tablets</t>
  </si>
  <si>
    <t>25mg, 50mg, 100mg</t>
  </si>
  <si>
    <t>FML145</t>
  </si>
  <si>
    <t>FML127</t>
  </si>
  <si>
    <t>275mg, 550mg</t>
  </si>
  <si>
    <t>FML126</t>
  </si>
  <si>
    <t>FML137</t>
  </si>
  <si>
    <t>FML097</t>
  </si>
  <si>
    <t>300mg</t>
  </si>
  <si>
    <t>FML138</t>
  </si>
  <si>
    <t>FML152</t>
  </si>
  <si>
    <t>35mg</t>
  </si>
  <si>
    <t>FML121</t>
  </si>
  <si>
    <t>400mg</t>
  </si>
  <si>
    <t>FML136</t>
  </si>
  <si>
    <t>FML154</t>
  </si>
  <si>
    <t>FML101</t>
  </si>
  <si>
    <t>Co-trimoxazole Tablets</t>
  </si>
  <si>
    <t>480mg, 960mg</t>
  </si>
  <si>
    <t>FML139</t>
  </si>
  <si>
    <t>4mg</t>
  </si>
  <si>
    <t>FML123</t>
  </si>
  <si>
    <t>500mg</t>
  </si>
  <si>
    <t>FML146</t>
  </si>
  <si>
    <t>FML125</t>
  </si>
  <si>
    <t>FML106</t>
  </si>
  <si>
    <t>FML112</t>
  </si>
  <si>
    <t>FML117</t>
  </si>
  <si>
    <t>FML130</t>
  </si>
  <si>
    <t>FML111</t>
  </si>
  <si>
    <t>5mg, 20mg</t>
  </si>
  <si>
    <t>FML108</t>
  </si>
  <si>
    <t>60mg+400mcg</t>
  </si>
  <si>
    <t>FML109</t>
  </si>
  <si>
    <t xml:space="preserve">60mg+400mcg, 30mg+400mcg, 60mg+2800mcg, </t>
  </si>
  <si>
    <t>FML102</t>
  </si>
  <si>
    <t>Compound</t>
  </si>
  <si>
    <t>FML104</t>
  </si>
  <si>
    <t>Diclofenac sodium 25mg Codeine phosphate 15mg</t>
  </si>
  <si>
    <t>FML185</t>
  </si>
  <si>
    <t>1.5ml:0.075mg, 5ml:0.25mg</t>
  </si>
  <si>
    <t>FML190</t>
  </si>
  <si>
    <t>10ml: 452mg+400mg 20ml: 904mg+800mg</t>
  </si>
  <si>
    <t>FML171</t>
  </si>
  <si>
    <t>10ml:0.1g/0.2g;20ml:0.3g</t>
  </si>
  <si>
    <t>FML187</t>
  </si>
  <si>
    <t>10ml:2g</t>
  </si>
  <si>
    <t>FML175</t>
  </si>
  <si>
    <t>10ml:2g, 20ml:5g, 20ml:10g</t>
  </si>
  <si>
    <t>FML193</t>
  </si>
  <si>
    <t>10ml:50mg</t>
  </si>
  <si>
    <t>FML166</t>
  </si>
  <si>
    <t>10ml:5mg</t>
  </si>
  <si>
    <t>FML201</t>
  </si>
  <si>
    <t>1ml:0.05mg/0.1mg/0.25mg/0.5mg/1mg</t>
  </si>
  <si>
    <t>FML192</t>
  </si>
  <si>
    <t>1ml:0.1g</t>
  </si>
  <si>
    <t>FML165</t>
  </si>
  <si>
    <t>1ml:0.5mg, 1ml:5mg, 2ml:1mg</t>
  </si>
  <si>
    <t>FML170</t>
  </si>
  <si>
    <t>1ml:10mg, 2ml:20mg</t>
  </si>
  <si>
    <t>FML202</t>
  </si>
  <si>
    <t>1ml:25mg, 1ml:50mg, 2ml:0.1g</t>
  </si>
  <si>
    <t>FML163</t>
  </si>
  <si>
    <t>1ml:7.5mg, 2ml:15mg, 4ml:30mg</t>
  </si>
  <si>
    <t>FML180</t>
  </si>
  <si>
    <t>20ml:0.4g</t>
  </si>
  <si>
    <t>FML168</t>
  </si>
  <si>
    <t>20ml:4g</t>
  </si>
  <si>
    <t>FML198</t>
  </si>
  <si>
    <t>2ml(B1, B2, B6)</t>
  </si>
  <si>
    <t>FML195</t>
  </si>
  <si>
    <t>2ml, 5ml, 10ml, 20ml</t>
  </si>
  <si>
    <t>FML203</t>
  </si>
  <si>
    <t>2ml:0.1g/0.25g/0.5g, 5ml:0.5g, 20ml:2.5g</t>
  </si>
  <si>
    <t>FML186</t>
  </si>
  <si>
    <t>2ml:0.2g</t>
  </si>
  <si>
    <t>FML194</t>
  </si>
  <si>
    <t>2ml:0.4g 5ml:1g</t>
  </si>
  <si>
    <t>FML174</t>
  </si>
  <si>
    <t>2ml:0.5g</t>
  </si>
  <si>
    <t>FML196</t>
  </si>
  <si>
    <t>2ml:100mg, 5ml:250mg</t>
  </si>
  <si>
    <t>FML182</t>
  </si>
  <si>
    <t>2ml:10mg</t>
  </si>
  <si>
    <t>FML199</t>
  </si>
  <si>
    <t>2ml:10mg, 2ml:50mg, 2ml:100mg</t>
  </si>
  <si>
    <t>FML200</t>
  </si>
  <si>
    <t>2ml:1mg, 2ml:5mg, 2ml:10mg</t>
  </si>
  <si>
    <t>FML172</t>
  </si>
  <si>
    <t>2ml:20mg</t>
  </si>
  <si>
    <t>FML189</t>
  </si>
  <si>
    <t>2ml:300mg; 5ml:500mg/750mg</t>
  </si>
  <si>
    <t>FML188</t>
  </si>
  <si>
    <t>2ml:40mg, 10ml:0.1g</t>
  </si>
  <si>
    <t>FML181</t>
  </si>
  <si>
    <t>2ml:40mg+4mg5ml:100mg+10mg</t>
  </si>
  <si>
    <t>FML176</t>
  </si>
  <si>
    <t>2ml:4mg, 2ml:8mg</t>
  </si>
  <si>
    <t>FML184</t>
  </si>
  <si>
    <t>2ml:4mg, 5ml:0.4g</t>
  </si>
  <si>
    <t>FML162</t>
  </si>
  <si>
    <t>2ml:500mg</t>
  </si>
  <si>
    <t>FML191</t>
  </si>
  <si>
    <t>2ml:50mg</t>
  </si>
  <si>
    <t>FML177</t>
  </si>
  <si>
    <t>3.5ml(1%), 5ml(1%)</t>
  </si>
  <si>
    <t>FML197</t>
  </si>
  <si>
    <t>3ml(B1, B6, B12)</t>
  </si>
  <si>
    <t>FML167</t>
  </si>
  <si>
    <t>3ml:0.3g</t>
  </si>
  <si>
    <t>FML160</t>
  </si>
  <si>
    <t>3ml:75mg</t>
  </si>
  <si>
    <t>FML169</t>
  </si>
  <si>
    <t>5ml/5mg, 60mg, 100mg</t>
  </si>
  <si>
    <t>FML173</t>
  </si>
  <si>
    <t>5ml:0.5mg, 10ml:1mg</t>
  </si>
  <si>
    <t>FML183</t>
  </si>
  <si>
    <t>5ml:1.0g</t>
  </si>
  <si>
    <t>FML179</t>
  </si>
  <si>
    <t>5ml:1g</t>
  </si>
  <si>
    <t>FML178</t>
  </si>
  <si>
    <t>5ml:37.5mg, 10ml:50mg</t>
  </si>
  <si>
    <t>FML161</t>
  </si>
  <si>
    <t>5ml:500mg</t>
  </si>
  <si>
    <t>FML164</t>
  </si>
  <si>
    <t>5ml:50mg, 10ml:0.1g</t>
  </si>
  <si>
    <t>FML003</t>
  </si>
  <si>
    <t>0.25g, 0.5g, 1.0g</t>
  </si>
  <si>
    <t>FML007</t>
  </si>
  <si>
    <t>FML011</t>
  </si>
  <si>
    <t>FML018</t>
  </si>
  <si>
    <t>0.4mega, 0.6mega, 0.8mega, 1.0mega, 3.0mega</t>
  </si>
  <si>
    <t>FML004</t>
  </si>
  <si>
    <t>FML014</t>
  </si>
  <si>
    <t>FML005</t>
  </si>
  <si>
    <t>FML017</t>
  </si>
  <si>
    <t>0.5g, 2.0g</t>
  </si>
  <si>
    <t>FML001</t>
  </si>
  <si>
    <t>0.6g, 1.2g</t>
  </si>
  <si>
    <t>FML008</t>
  </si>
  <si>
    <t>0.6mega, 1.2mega, 2.4mega</t>
  </si>
  <si>
    <t>FML006</t>
  </si>
  <si>
    <t>0.75g, 1.5g</t>
  </si>
  <si>
    <t>FML002</t>
  </si>
  <si>
    <t>0.75g, 1.5g, 3.0g</t>
  </si>
  <si>
    <t>FML010</t>
  </si>
  <si>
    <t>0.8mega, 1.0mega, 1.6mega, 2.0mega, 5.0mega, 10mega</t>
  </si>
  <si>
    <t>FML016</t>
  </si>
  <si>
    <t>1.125g, 2.25g, 4.5g</t>
  </si>
  <si>
    <t>FML015</t>
  </si>
  <si>
    <t>1.25g, 2.5g</t>
  </si>
  <si>
    <t>FML012</t>
  </si>
  <si>
    <t>1.2mega, 2.0mega, 4.0mega</t>
  </si>
  <si>
    <t>FML020</t>
  </si>
  <si>
    <t>1.2mega, 2.4mega</t>
  </si>
  <si>
    <t>FML019</t>
  </si>
  <si>
    <t>1.6g, 3.2g</t>
  </si>
  <si>
    <t>FML074</t>
  </si>
  <si>
    <t>125mg, 250mg</t>
  </si>
  <si>
    <t>FML084</t>
  </si>
  <si>
    <t>125mg/5ml, 60ml , 100ml</t>
  </si>
  <si>
    <t>FML081</t>
  </si>
  <si>
    <t>FML082</t>
  </si>
  <si>
    <t>FML073</t>
  </si>
  <si>
    <t>FML072</t>
  </si>
  <si>
    <t>FML078</t>
  </si>
  <si>
    <t>FML080</t>
  </si>
  <si>
    <t>FML083</t>
  </si>
  <si>
    <t>FML079</t>
  </si>
  <si>
    <t>250mg, 500mg, 1000mg</t>
  </si>
  <si>
    <t>FML076</t>
  </si>
  <si>
    <t>FML085</t>
  </si>
  <si>
    <t>250mg/5ml, 60ml, 100ml</t>
  </si>
  <si>
    <t>FML077</t>
  </si>
  <si>
    <t>250mg+250mg</t>
  </si>
  <si>
    <t>FML071</t>
  </si>
  <si>
    <t>312.5mg(4:1), 375mg(2:1) 457mg(7:1), 562.5mg(8:1) 625mg(4:1), 1000mg(7:1)</t>
  </si>
  <si>
    <t>FML075</t>
  </si>
  <si>
    <t>Amoxicillin Film-coated Tablets</t>
  </si>
  <si>
    <t>500mg, 1000mg</t>
  </si>
  <si>
    <t>FML086</t>
  </si>
  <si>
    <t>500mg/5ml, 60ml, 100Ml</t>
  </si>
  <si>
    <t>FML218</t>
  </si>
  <si>
    <t>400IU</t>
  </si>
  <si>
    <t>FML217</t>
  </si>
  <si>
    <t>50000IU</t>
  </si>
  <si>
    <t>FML216</t>
  </si>
  <si>
    <t>75mg, 200mg, 400mg, 600mg</t>
  </si>
  <si>
    <t>FML208</t>
  </si>
  <si>
    <t>FML210</t>
  </si>
  <si>
    <t>FML209</t>
  </si>
  <si>
    <t>FML211</t>
  </si>
  <si>
    <t>FML207</t>
  </si>
  <si>
    <t>FML206</t>
  </si>
  <si>
    <t>1440ml（255+300+885mg）</t>
  </si>
  <si>
    <t>Fml28</t>
  </si>
  <si>
    <t>0.4ml:4000AxaIU0.6ml:6000AxaIU</t>
  </si>
  <si>
    <t>Y</t>
    <phoneticPr fontId="1" type="noConversion"/>
  </si>
  <si>
    <t>Fml29</t>
  </si>
  <si>
    <t>Fml68</t>
  </si>
  <si>
    <t>Fml57</t>
  </si>
  <si>
    <t>Fml11</t>
  </si>
  <si>
    <t>Fml17</t>
  </si>
  <si>
    <t>100mg, 200mg, 300mg</t>
  </si>
  <si>
    <t>Fml53</t>
  </si>
  <si>
    <t>100mg, 300mg</t>
  </si>
  <si>
    <t>Fml36</t>
  </si>
  <si>
    <t>100mg, 300mg, 400mg</t>
  </si>
  <si>
    <t>Fml33</t>
  </si>
  <si>
    <t>Fml43</t>
  </si>
  <si>
    <t>Fml67</t>
  </si>
  <si>
    <t>Fml51</t>
  </si>
  <si>
    <t>10mg, 25mg</t>
  </si>
  <si>
    <t>Fml48</t>
  </si>
  <si>
    <t>Fml19</t>
  </si>
  <si>
    <t>10mg/mg(2.5ml, 5ml)</t>
  </si>
  <si>
    <t>Fml15</t>
  </si>
  <si>
    <t>10mg/ml(10ml, 20ml, 50ml, 100ml)</t>
  </si>
  <si>
    <t>Fml02</t>
  </si>
  <si>
    <t>Fml54</t>
  </si>
  <si>
    <t>150mg, 500mg</t>
  </si>
  <si>
    <t>Fml40</t>
  </si>
  <si>
    <t>150mg+12.5mg</t>
  </si>
  <si>
    <t>Fml65</t>
  </si>
  <si>
    <t>1mg</t>
  </si>
  <si>
    <t>Fml18</t>
  </si>
  <si>
    <t>Fml52</t>
  </si>
  <si>
    <t>1mg, 3.5mg</t>
  </si>
  <si>
    <t>Fml38</t>
  </si>
  <si>
    <t>2.5g:5ml.5g:100ml</t>
  </si>
  <si>
    <t>Fml66</t>
  </si>
  <si>
    <t>2.5mg</t>
  </si>
  <si>
    <t>Fml41</t>
  </si>
  <si>
    <t>Fml34</t>
  </si>
  <si>
    <t>Fml23</t>
  </si>
  <si>
    <t>Fml25</t>
  </si>
  <si>
    <t>Fml10</t>
  </si>
  <si>
    <t>Fml47</t>
  </si>
  <si>
    <t>200mg+300mg</t>
  </si>
  <si>
    <t>Fml60</t>
  </si>
  <si>
    <t>Fml24</t>
  </si>
  <si>
    <t>Fml26</t>
  </si>
  <si>
    <t>20mg, 25mg</t>
  </si>
  <si>
    <t>Fml50</t>
  </si>
  <si>
    <t>20mg, 30mg, 60mg</t>
  </si>
  <si>
    <t>Fml46</t>
  </si>
  <si>
    <t>Fml06</t>
  </si>
  <si>
    <t>20mg, 50mg, 100mg</t>
  </si>
  <si>
    <t>Fml64</t>
  </si>
  <si>
    <t>Fml69</t>
  </si>
  <si>
    <t>Fml58</t>
  </si>
  <si>
    <t>Fml59</t>
  </si>
  <si>
    <t>Fml61</t>
  </si>
  <si>
    <t>Fml16</t>
  </si>
  <si>
    <t>Fml56</t>
  </si>
  <si>
    <t>Fml21</t>
  </si>
  <si>
    <t>Fml22</t>
  </si>
  <si>
    <t>25mg/ml(2ml）</t>
  </si>
  <si>
    <t>Fml04</t>
  </si>
  <si>
    <t>Fml62</t>
  </si>
  <si>
    <t>Fml30</t>
  </si>
  <si>
    <t>30mg, 60mg, 90mg, 120mg</t>
  </si>
  <si>
    <t>Fml63</t>
  </si>
  <si>
    <t>350mg, 500mg</t>
  </si>
  <si>
    <t>Fml31</t>
  </si>
  <si>
    <t>Fml27</t>
  </si>
  <si>
    <t>40mg, 80mg</t>
  </si>
  <si>
    <t>Fml13</t>
  </si>
  <si>
    <t>40mg, 80mg, 160mg</t>
  </si>
  <si>
    <t>Fml12</t>
  </si>
  <si>
    <t>Fml37</t>
  </si>
  <si>
    <t>Fml01</t>
  </si>
  <si>
    <t>500mg, 1g, 5g, 10g</t>
  </si>
  <si>
    <t>Fml44</t>
  </si>
  <si>
    <t>Fml07</t>
  </si>
  <si>
    <t>Fml09</t>
  </si>
  <si>
    <t>50mg, 200mg</t>
  </si>
  <si>
    <t>Fml55</t>
  </si>
  <si>
    <t>50mg, 70mg</t>
  </si>
  <si>
    <t>Fml35</t>
  </si>
  <si>
    <t>50mg/ml（5ml)</t>
  </si>
  <si>
    <t>Fml32</t>
  </si>
  <si>
    <t>Fml49</t>
  </si>
  <si>
    <t>5mg, 10mg</t>
  </si>
  <si>
    <t>Fml45</t>
  </si>
  <si>
    <t>Fml20</t>
  </si>
  <si>
    <t>Fml42</t>
  </si>
  <si>
    <t>600mg</t>
  </si>
  <si>
    <t>Fml05</t>
  </si>
  <si>
    <t>60mg, 90mg</t>
  </si>
  <si>
    <t>Fml14</t>
  </si>
  <si>
    <t>75mg, 150mg</t>
  </si>
  <si>
    <t>Fml39</t>
  </si>
  <si>
    <t>75mg, 150mg, 300mg</t>
  </si>
  <si>
    <t>Fml03</t>
  </si>
  <si>
    <t>80mg+12.5mg</t>
  </si>
  <si>
    <t>Fml08</t>
  </si>
  <si>
    <t>80mg+5mg</t>
  </si>
  <si>
    <t>☆</t>
    <phoneticPr fontId="9" type="noConversion"/>
  </si>
  <si>
    <t>Cosmetic</t>
    <phoneticPr fontId="1" type="noConversion"/>
  </si>
  <si>
    <t>ISO 9001</t>
    <phoneticPr fontId="1" type="noConversion"/>
  </si>
  <si>
    <t>FSSC 22000</t>
    <phoneticPr fontId="1" type="noConversion"/>
  </si>
  <si>
    <t>-</t>
    <phoneticPr fontId="1" type="noConversion"/>
  </si>
  <si>
    <r>
      <rPr>
        <sz val="11"/>
        <color theme="1"/>
        <rFont val="宋体"/>
        <family val="1"/>
        <charset val="134"/>
      </rPr>
      <t>中文</t>
    </r>
    <phoneticPr fontId="1" type="noConversion"/>
  </si>
  <si>
    <t>English</t>
    <phoneticPr fontId="1" type="noConversion"/>
  </si>
  <si>
    <t>لعربية</t>
  </si>
  <si>
    <t>हिन्दी</t>
  </si>
  <si>
    <t>Español</t>
  </si>
  <si>
    <t>Name</t>
    <phoneticPr fontId="1" type="noConversion"/>
  </si>
  <si>
    <t>Specification</t>
  </si>
  <si>
    <t>Qualification</t>
    <phoneticPr fontId="1" type="noConversion"/>
  </si>
  <si>
    <t>Standard</t>
    <phoneticPr fontId="1" type="noConversion"/>
  </si>
  <si>
    <t>Function</t>
    <phoneticPr fontId="1" type="noConversion"/>
  </si>
  <si>
    <t>Note</t>
    <phoneticPr fontId="1" type="noConversion"/>
  </si>
  <si>
    <t>HALAL</t>
  </si>
  <si>
    <t>KOSHER</t>
  </si>
  <si>
    <t>ISO 9001</t>
  </si>
  <si>
    <t>FSSC 22000</t>
  </si>
  <si>
    <r>
      <rPr>
        <sz val="11"/>
        <color theme="1"/>
        <rFont val="宋体"/>
        <family val="1"/>
        <charset val="134"/>
      </rPr>
      <t>杭州安凯生物医药有限公司</t>
    </r>
    <phoneticPr fontId="1" type="noConversion"/>
  </si>
  <si>
    <r>
      <rPr>
        <sz val="11"/>
        <color theme="1"/>
        <rFont val="宋体"/>
        <family val="1"/>
        <charset val="134"/>
      </rPr>
      <t>安凯生物</t>
    </r>
    <phoneticPr fontId="1" type="noConversion"/>
  </si>
  <si>
    <r>
      <rPr>
        <sz val="11"/>
        <color theme="1"/>
        <rFont val="宋体"/>
        <family val="1"/>
        <charset val="134"/>
      </rPr>
      <t>文件命名</t>
    </r>
    <phoneticPr fontId="1" type="noConversion"/>
  </si>
  <si>
    <r>
      <rPr>
        <b/>
        <sz val="11"/>
        <color theme="1"/>
        <rFont val="宋体"/>
        <family val="2"/>
        <charset val="134"/>
      </rPr>
      <t>中文</t>
    </r>
    <phoneticPr fontId="1" type="noConversion"/>
  </si>
  <si>
    <r>
      <rPr>
        <sz val="11"/>
        <color theme="1"/>
        <rFont val="宋体"/>
        <family val="1"/>
        <charset val="134"/>
      </rPr>
      <t>英文</t>
    </r>
    <phoneticPr fontId="1" type="noConversion"/>
  </si>
  <si>
    <r>
      <rPr>
        <sz val="11"/>
        <color theme="1"/>
        <rFont val="宋体"/>
        <family val="1"/>
        <charset val="134"/>
      </rPr>
      <t>阿拉伯文</t>
    </r>
    <phoneticPr fontId="1" type="noConversion"/>
  </si>
  <si>
    <r>
      <rPr>
        <sz val="11"/>
        <color theme="1"/>
        <rFont val="宋体"/>
        <family val="1"/>
        <charset val="134"/>
      </rPr>
      <t>印地语</t>
    </r>
    <phoneticPr fontId="1" type="noConversion"/>
  </si>
  <si>
    <r>
      <rPr>
        <sz val="11"/>
        <color theme="1"/>
        <rFont val="宋体"/>
        <family val="1"/>
        <charset val="134"/>
      </rPr>
      <t>西班牙文</t>
    </r>
    <phoneticPr fontId="1" type="noConversion"/>
  </si>
  <si>
    <r>
      <rPr>
        <sz val="11"/>
        <color theme="1"/>
        <rFont val="宋体"/>
        <family val="1"/>
        <charset val="134"/>
      </rPr>
      <t>品类</t>
    </r>
    <phoneticPr fontId="1" type="noConversion"/>
  </si>
  <si>
    <r>
      <rPr>
        <sz val="11"/>
        <color theme="1"/>
        <rFont val="宋体"/>
        <family val="1"/>
        <charset val="134"/>
      </rPr>
      <t>品名</t>
    </r>
    <phoneticPr fontId="1" type="noConversion"/>
  </si>
  <si>
    <r>
      <t xml:space="preserve">CAS </t>
    </r>
    <r>
      <rPr>
        <sz val="11"/>
        <color theme="1"/>
        <rFont val="宋体"/>
        <family val="1"/>
        <charset val="134"/>
      </rPr>
      <t>号</t>
    </r>
    <phoneticPr fontId="1" type="noConversion"/>
  </si>
  <si>
    <r>
      <rPr>
        <sz val="11"/>
        <color theme="1"/>
        <rFont val="宋体"/>
        <family val="1"/>
        <charset val="134"/>
      </rPr>
      <t>规格</t>
    </r>
    <phoneticPr fontId="1" type="noConversion"/>
  </si>
  <si>
    <r>
      <rPr>
        <sz val="11"/>
        <color theme="1"/>
        <rFont val="宋体"/>
        <family val="1"/>
        <charset val="134"/>
      </rPr>
      <t>认证</t>
    </r>
    <phoneticPr fontId="1" type="noConversion"/>
  </si>
  <si>
    <r>
      <rPr>
        <sz val="11"/>
        <color theme="1"/>
        <rFont val="宋体"/>
        <family val="1"/>
        <charset val="134"/>
      </rPr>
      <t>标准</t>
    </r>
    <phoneticPr fontId="1" type="noConversion"/>
  </si>
  <si>
    <r>
      <rPr>
        <sz val="11"/>
        <color theme="1"/>
        <rFont val="宋体"/>
        <family val="1"/>
        <charset val="134"/>
      </rPr>
      <t>功能</t>
    </r>
    <phoneticPr fontId="1" type="noConversion"/>
  </si>
  <si>
    <r>
      <rPr>
        <sz val="11"/>
        <color theme="1"/>
        <rFont val="宋体"/>
        <family val="1"/>
        <charset val="134"/>
      </rPr>
      <t>备注</t>
    </r>
    <phoneticPr fontId="1" type="noConversion"/>
  </si>
  <si>
    <t>Chinese</t>
    <phoneticPr fontId="1" type="noConversion"/>
  </si>
  <si>
    <t>Arabic</t>
    <phoneticPr fontId="1" type="noConversion"/>
  </si>
  <si>
    <t>Hindi</t>
    <phoneticPr fontId="1" type="noConversion"/>
  </si>
  <si>
    <t>Spanish</t>
    <phoneticPr fontId="1" type="noConversion"/>
  </si>
  <si>
    <t>ICH Biofarm</t>
    <phoneticPr fontId="1" type="noConversion"/>
  </si>
  <si>
    <t>لعربية</t>
    <phoneticPr fontId="1" type="noConversion"/>
  </si>
  <si>
    <t>الصينية</t>
  </si>
  <si>
    <t>الإنجليزية</t>
  </si>
  <si>
    <t xml:space="preserve">	العربية</t>
    <phoneticPr fontId="1" type="noConversion"/>
  </si>
  <si>
    <t>الهندية</t>
  </si>
  <si>
    <t>الإسبانية</t>
  </si>
  <si>
    <t xml:space="preserve">الاسم </t>
    <phoneticPr fontId="1" type="noConversion"/>
  </si>
  <si>
    <t>رقم CAS</t>
    <phoneticPr fontId="1" type="noConversion"/>
  </si>
  <si>
    <t>المواصفات</t>
    <phoneticPr fontId="1" type="noConversion"/>
  </si>
  <si>
    <t>المعايير</t>
  </si>
  <si>
    <t>وظائف</t>
    <phoneticPr fontId="1" type="noConversion"/>
  </si>
  <si>
    <t>ملاحظات</t>
    <phoneticPr fontId="1" type="noConversion"/>
  </si>
  <si>
    <t>حلال</t>
  </si>
  <si>
    <t>כשر</t>
    <phoneticPr fontId="1" type="noConversion"/>
  </si>
  <si>
    <t>चीनी</t>
    <phoneticPr fontId="1" type="noConversion"/>
  </si>
  <si>
    <t>अंग्रेज़ी</t>
    <phoneticPr fontId="1" type="noConversion"/>
  </si>
  <si>
    <t>अरबी</t>
    <phoneticPr fontId="1" type="noConversion"/>
  </si>
  <si>
    <t>स्पेनिश</t>
    <phoneticPr fontId="1" type="noConversion"/>
  </si>
  <si>
    <t>नाम</t>
  </si>
  <si>
    <t>सीएएस संख्या</t>
  </si>
  <si>
    <t>विनिर्देशन</t>
  </si>
  <si>
    <t>मानक</t>
  </si>
  <si>
    <t>कार्य</t>
  </si>
  <si>
    <t>टिप्पणी</t>
  </si>
  <si>
    <t>हलाल</t>
  </si>
  <si>
    <t>कोशर</t>
  </si>
  <si>
    <t>Chino</t>
  </si>
  <si>
    <t>Inglés</t>
  </si>
  <si>
    <t>Árabe</t>
  </si>
  <si>
    <t>Hindi</t>
  </si>
  <si>
    <t>Número CAS</t>
  </si>
  <si>
    <t>Especificaciones</t>
  </si>
  <si>
    <t>Estándar</t>
  </si>
  <si>
    <t>Función</t>
  </si>
  <si>
    <t>Observaciones</t>
  </si>
  <si>
    <t>Halal</t>
  </si>
  <si>
    <t>Kosher</t>
  </si>
  <si>
    <t>Compañía Biológica y Farmacéutica ICH Hangzhou S.A.S.</t>
    <phoneticPr fontId="1" type="noConversion"/>
  </si>
  <si>
    <t>F</t>
    <phoneticPr fontId="1" type="noConversion"/>
  </si>
  <si>
    <r>
      <rPr>
        <sz val="11"/>
        <color theme="1"/>
        <rFont val="宋体"/>
        <family val="1"/>
        <charset val="134"/>
      </rPr>
      <t>法语</t>
    </r>
    <phoneticPr fontId="1" type="noConversion"/>
  </si>
  <si>
    <t>French</t>
    <phoneticPr fontId="1" type="noConversion"/>
  </si>
  <si>
    <r>
      <rPr>
        <sz val="11"/>
        <color theme="1"/>
        <rFont val="宋体"/>
        <family val="2"/>
        <charset val="134"/>
      </rPr>
      <t>品类</t>
    </r>
    <phoneticPr fontId="1" type="noConversion"/>
  </si>
  <si>
    <t>آبتي-199</t>
  </si>
  <si>
    <t>एबीटी-199</t>
  </si>
  <si>
    <t>المسكن</t>
  </si>
  <si>
    <t>दर्द निवारक</t>
  </si>
  <si>
    <t>Analgésico</t>
  </si>
  <si>
    <t>止痛药</t>
  </si>
  <si>
    <t>المديح للديدان</t>
  </si>
  <si>
    <t>कृमि नाशक</t>
  </si>
  <si>
    <t>Antihelmíntico</t>
  </si>
  <si>
    <t>驱虫剂</t>
  </si>
  <si>
    <t>المكافئ الحيوي</t>
  </si>
  <si>
    <t>एंटीबायोटिक</t>
  </si>
  <si>
    <t>Antibiótico</t>
  </si>
  <si>
    <r>
      <rPr>
        <sz val="11"/>
        <color theme="1"/>
        <rFont val="宋体"/>
        <family val="1"/>
        <charset val="134"/>
      </rPr>
      <t>抗生素</t>
    </r>
  </si>
  <si>
    <t>Anti-cancer</t>
  </si>
  <si>
    <t>مضاد للسرطان</t>
  </si>
  <si>
    <t>कैंसर रोधी</t>
  </si>
  <si>
    <t>Antirrancerosos</t>
  </si>
  <si>
    <r>
      <rPr>
        <sz val="11"/>
        <color theme="1"/>
        <rFont val="宋体"/>
        <family val="2"/>
        <charset val="134"/>
      </rPr>
      <t>抗癌药</t>
    </r>
  </si>
  <si>
    <t>مضاد للسكري</t>
  </si>
  <si>
    <t>मधुमेह रोधी</t>
  </si>
  <si>
    <t>Antidiabéticos</t>
  </si>
  <si>
    <r>
      <rPr>
        <sz val="11"/>
        <color theme="1"/>
        <rFont val="宋体"/>
        <family val="2"/>
        <charset val="134"/>
      </rPr>
      <t>降糖药</t>
    </r>
  </si>
  <si>
    <t>抗炎</t>
    <phoneticPr fontId="1" type="noConversion"/>
  </si>
  <si>
    <t>مضاد للأورام</t>
  </si>
  <si>
    <t>कर्करोग विरोधी</t>
  </si>
  <si>
    <t>Antineoplásicos</t>
  </si>
  <si>
    <r>
      <rPr>
        <sz val="11"/>
        <color theme="1"/>
        <rFont val="Times New Roman"/>
        <family val="2"/>
        <charset val="134"/>
      </rPr>
      <t>抗肿瘤药</t>
    </r>
  </si>
  <si>
    <t>مضاد للطفيليات</t>
  </si>
  <si>
    <t>परजीवी रोधी</t>
  </si>
  <si>
    <t>Antiparasitarios</t>
  </si>
  <si>
    <r>
      <rPr>
        <sz val="11"/>
        <color theme="1"/>
        <rFont val="Times New Roman"/>
        <family val="2"/>
        <charset val="134"/>
      </rPr>
      <t>抗寄生虫药</t>
    </r>
  </si>
  <si>
    <t>مضاد للحمى</t>
  </si>
  <si>
    <t>बुखार रोधी</t>
  </si>
  <si>
    <t>Antipiréticos</t>
  </si>
  <si>
    <r>
      <rPr>
        <sz val="11"/>
        <color theme="1"/>
        <rFont val="Times New Roman"/>
        <family val="2"/>
        <charset val="134"/>
      </rPr>
      <t>退热药</t>
    </r>
  </si>
  <si>
    <t>مضادات الحمى والألم</t>
  </si>
  <si>
    <t>बुखार और दर्द निवारक</t>
  </si>
  <si>
    <t>Antipiréticos Analgésicos</t>
  </si>
  <si>
    <r>
      <rPr>
        <sz val="11"/>
        <color theme="1"/>
        <rFont val="Times New Roman"/>
        <family val="2"/>
        <charset val="134"/>
      </rPr>
      <t>退热止痛药</t>
    </r>
  </si>
  <si>
    <t>Antithrombotic</t>
  </si>
  <si>
    <t>抗凝药</t>
    <phoneticPr fontId="1" type="noConversion"/>
  </si>
  <si>
    <t>抗肿瘤药</t>
    <phoneticPr fontId="1" type="noConversion"/>
  </si>
  <si>
    <t>مضاد للسعال</t>
  </si>
  <si>
    <t>खाँसी रोधी</t>
  </si>
  <si>
    <t>Antitussígenos</t>
  </si>
  <si>
    <r>
      <rPr>
        <sz val="11"/>
        <color theme="1"/>
        <rFont val="Times New Roman"/>
        <family val="2"/>
        <charset val="134"/>
      </rPr>
      <t>止咳药</t>
    </r>
  </si>
  <si>
    <t>مضاد للفيروسات</t>
  </si>
  <si>
    <t>वायरस रोधी</t>
  </si>
  <si>
    <t>Antivirales</t>
  </si>
  <si>
    <r>
      <rPr>
        <sz val="11"/>
        <color theme="1"/>
        <rFont val="宋体"/>
        <family val="2"/>
        <charset val="134"/>
      </rPr>
      <t>抗病毒药</t>
    </r>
  </si>
  <si>
    <t>كيبسيتابين</t>
  </si>
  <si>
    <t>القلب والأوعية الدموية</t>
  </si>
  <si>
    <t>हृदय और रक्तवाहिका</t>
  </si>
  <si>
    <t>Cardiovasculares</t>
  </si>
  <si>
    <r>
      <rPr>
        <sz val="11"/>
        <color theme="1"/>
        <rFont val="宋体"/>
        <family val="2"/>
        <charset val="134"/>
      </rPr>
      <t>心血管药</t>
    </r>
    <phoneticPr fontId="1" type="noConversion"/>
  </si>
  <si>
    <t>داباغليفلوزين</t>
  </si>
  <si>
    <t>消化系统</t>
  </si>
  <si>
    <t>إلياغوليكس الصوديوم</t>
  </si>
  <si>
    <t>एलागोलिक्स सोडियम</t>
  </si>
  <si>
    <t>Elagolix sodio</t>
  </si>
  <si>
    <t>依拉戈利钠</t>
  </si>
  <si>
    <t>إمبالافليفزين</t>
  </si>
  <si>
    <t>الأندركينية</t>
  </si>
  <si>
    <t>अंतःस्रावी</t>
  </si>
  <si>
    <t>Endocrinos</t>
  </si>
  <si>
    <r>
      <rPr>
        <sz val="11"/>
        <color theme="1"/>
        <rFont val="宋体"/>
        <family val="1"/>
        <charset val="134"/>
      </rPr>
      <t>内分泌</t>
    </r>
  </si>
  <si>
    <t>Gastrointestinal</t>
  </si>
  <si>
    <t>المعدة والأمعاء</t>
  </si>
  <si>
    <t>पाचन तंत्र</t>
  </si>
  <si>
    <t>Gastrointestinales</t>
  </si>
  <si>
    <t>妇科</t>
  </si>
  <si>
    <t>زوجب الحديد</t>
  </si>
  <si>
    <t>लौह पूरक</t>
  </si>
  <si>
    <t>Suplemento de Hierro</t>
  </si>
  <si>
    <r>
      <rPr>
        <sz val="11"/>
        <color theme="1"/>
        <rFont val="宋体"/>
        <family val="1"/>
        <charset val="134"/>
      </rPr>
      <t>补铁剂</t>
    </r>
  </si>
  <si>
    <t>لينيزوليد</t>
  </si>
  <si>
    <t>लाइनेजोलीड</t>
  </si>
  <si>
    <t>Linezolida</t>
  </si>
  <si>
    <t>降血脂</t>
    <phoneticPr fontId="1" type="noConversion"/>
  </si>
  <si>
    <t>موكسيفلوكاسين</t>
  </si>
  <si>
    <t>मोक्सिफ्लोक्सासिन</t>
  </si>
  <si>
    <t>Moxifloxacina</t>
  </si>
  <si>
    <t>莫西沙星</t>
  </si>
  <si>
    <t>الأعصاب</t>
  </si>
  <si>
    <t>तंत्रिका विज्ञान</t>
  </si>
  <si>
    <t>Neurológicos</t>
  </si>
  <si>
    <r>
      <rPr>
        <sz val="11"/>
        <color theme="1"/>
        <rFont val="宋体"/>
        <family val="1"/>
        <charset val="134"/>
      </rPr>
      <t>神经系统</t>
    </r>
  </si>
  <si>
    <t>بانتوبرازول</t>
  </si>
  <si>
    <t>पैंटोप्राज़ोल</t>
  </si>
  <si>
    <t>Pantoprazol</t>
  </si>
  <si>
    <t>帕托罗唑</t>
  </si>
  <si>
    <t>Recommended</t>
  </si>
  <si>
    <t>موصى به</t>
  </si>
  <si>
    <t>सिफारिश की गई</t>
  </si>
  <si>
    <t>Recomendado</t>
  </si>
  <si>
    <r>
      <rPr>
        <sz val="11"/>
        <color theme="1"/>
        <rFont val="宋体"/>
        <family val="2"/>
        <charset val="134"/>
      </rPr>
      <t>推荐</t>
    </r>
  </si>
  <si>
    <t>رสมيتيروم</t>
  </si>
  <si>
    <t>रेसमेटीरोम</t>
  </si>
  <si>
    <t>雷塞米特</t>
  </si>
  <si>
    <t>ريفاروكسابان</t>
  </si>
  <si>
    <t>تيكاجريلور</t>
  </si>
  <si>
    <r>
      <rPr>
        <sz val="11"/>
        <color theme="1"/>
        <rFont val="宋体"/>
        <family val="1"/>
        <charset val="134"/>
      </rPr>
      <t>替卡格雷</t>
    </r>
  </si>
  <si>
    <t>توفاترين</t>
  </si>
  <si>
    <t>टोफाट्रिन</t>
  </si>
  <si>
    <t>Tofatrina</t>
  </si>
  <si>
    <t>托法特林</t>
  </si>
  <si>
    <t>الفيتامين</t>
  </si>
  <si>
    <t>विटामिन</t>
  </si>
  <si>
    <t>Vitamina</t>
  </si>
  <si>
    <r>
      <rPr>
        <sz val="11"/>
        <color theme="1"/>
        <rFont val="宋体"/>
        <family val="1"/>
        <charset val="134"/>
      </rPr>
      <t>维生素</t>
    </r>
  </si>
  <si>
    <t>لينج شيكونغ</t>
  </si>
  <si>
    <t>冷世聪</t>
  </si>
  <si>
    <t>Shicong Leng</t>
  </si>
  <si>
    <t>Company short</t>
  </si>
  <si>
    <t>Author</t>
  </si>
  <si>
    <t>هانغتشو ICH للعلوم الحيوية الطبية (ش.م.م)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</si>
</sst>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5">
    <font>
      <sz val="11"/>
      <color theme="1"/>
      <name val="Times New Roman"/>
      <family val="2"/>
      <charset val="134"/>
    </font>
    <font>
      <sz val="9"/>
      <name val="Times New Roman"/>
      <family val="2"/>
      <charset val="134"/>
    </font>
    <font>
      <sz val="11"/>
      <color theme="1"/>
      <name val="Times New Roman"/>
      <family val="1"/>
    </font>
    <font>
      <sz val="11"/>
      <color theme="1"/>
      <name val="宋体"/>
      <family val="1"/>
      <charset val="134"/>
    </font>
    <font>
      <sz val="14"/>
      <color theme="1"/>
      <name val="Times New Roman"/>
      <family val="2"/>
      <charset val="134"/>
    </font>
    <font>
      <b/>
      <sz val="11"/>
      <color theme="1"/>
      <name val="Times New Roman"/>
      <family val="2"/>
      <charset val="134"/>
    </font>
    <font>
      <sz val="11"/>
      <color theme="1"/>
      <name val="宋体"/>
      <family val="3"/>
      <charset val="134"/>
    </font>
    <font>
      <sz val="12"/>
      <color indexed="8"/>
      <name val="宋体"/>
      <family val="3"/>
      <charset val="134"/>
    </font>
    <font>
      <sz val="11"/>
      <color indexed="8"/>
      <name val="Times New Roman"/>
      <family val="1"/>
    </font>
    <font>
      <sz val="9"/>
      <name val="Aptos Narrow"/>
      <family val="3"/>
      <charset val="134"/>
      <scheme val="minor"/>
    </font>
    <font>
      <sz val="11"/>
      <color rgb="FF000000"/>
      <name val="Times New Roman"/>
      <family val="1"/>
    </font>
    <font>
      <sz val="11"/>
      <color theme="1"/>
      <name val="Times New Roman"/>
      <family val="2"/>
      <charset val="134"/>
    </font>
    <font>
      <b/>
      <sz val="11"/>
      <color theme="0"/>
      <name val="Times New Roman"/>
      <family val="1"/>
    </font>
    <font>
      <b/>
      <sz val="11"/>
      <color theme="1"/>
      <name val="Times New Roman"/>
      <family val="1"/>
    </font>
    <font>
      <b/>
      <sz val="11"/>
      <color rgb="FFFF0000"/>
      <name val="Times New Roman"/>
      <family val="1"/>
    </font>
    <font>
      <b/>
      <sz val="11"/>
      <color indexed="8"/>
      <name val="Times New Roman"/>
      <family val="1"/>
    </font>
    <font>
      <sz val="11"/>
      <color rgb="FFFF0000"/>
      <name val="Times New Roman"/>
      <family val="1"/>
    </font>
    <font>
      <u/>
      <sz val="11"/>
      <color theme="10"/>
      <name val="Times New Roman"/>
      <family val="2"/>
      <charset val="134"/>
    </font>
    <font>
      <b/>
      <sz val="14"/>
      <color rgb="FF000000"/>
      <name val="Times New Roman"/>
      <family val="1"/>
    </font>
    <font>
      <b/>
      <sz val="14"/>
      <color theme="1"/>
      <name val="Times New Roman"/>
      <family val="2"/>
      <charset val="134"/>
    </font>
    <font>
      <b/>
      <sz val="14"/>
      <color rgb="FF000000"/>
      <name val="楷体"/>
      <family val="3"/>
      <charset val="134"/>
    </font>
    <font>
      <u/>
      <sz val="14"/>
      <color theme="10"/>
      <name val="Times New Roman"/>
      <family val="2"/>
      <charset val="134"/>
    </font>
    <font>
      <sz val="14"/>
      <color rgb="FF000000"/>
      <name val="Times New Roman"/>
      <family val="1"/>
    </font>
    <font>
      <b/>
      <sz val="14"/>
      <color theme="1"/>
      <name val="Times New Roman"/>
      <family val="1"/>
    </font>
    <font>
      <b/>
      <sz val="14"/>
      <color theme="1"/>
      <name val="Cambria"/>
      <family val="1"/>
    </font>
    <font>
      <i/>
      <sz val="14"/>
      <color theme="1"/>
      <name val="Cambria"/>
      <family val="1"/>
    </font>
    <font>
      <sz val="14"/>
      <color theme="1"/>
      <name val="Cambria"/>
      <family val="1"/>
    </font>
    <font>
      <b/>
      <sz val="11"/>
      <color theme="1"/>
      <name val="宋体"/>
      <family val="2"/>
      <charset val="134"/>
    </font>
    <font>
      <sz val="11"/>
      <color theme="1"/>
      <name val="Aptos Narrow"/>
      <family val="2"/>
      <charset val="134"/>
      <scheme val="minor"/>
    </font>
    <font>
      <b/>
      <i/>
      <sz val="18"/>
      <color theme="1"/>
      <name val="Cambria"/>
      <family val="1"/>
    </font>
    <font>
      <b/>
      <i/>
      <sz val="20"/>
      <color theme="1"/>
      <name val="Cambria"/>
      <family val="1"/>
    </font>
    <font>
      <b/>
      <sz val="14"/>
      <color rgb="FF000000"/>
      <name val="Cambria"/>
      <family val="1"/>
    </font>
    <font>
      <b/>
      <sz val="11"/>
      <color theme="1"/>
      <name val="宋体"/>
      <family val="1"/>
      <charset val="134"/>
    </font>
    <font>
      <sz val="11"/>
      <color rgb="FF000000"/>
      <name val="宋体"/>
      <family val="1"/>
      <charset val="134"/>
    </font>
    <font>
      <sz val="11"/>
      <color theme="1"/>
      <name val="宋体"/>
      <family val="2"/>
      <charset val="134"/>
    </font>
    <font>
      <sz val="14"/>
      <color theme="1"/>
      <name val="Times New Roman"/>
      <family val="1"/>
    </font>
    <font>
      <sz val="11"/>
      <color theme="1"/>
      <name val="Times New Roman"/>
      <family val="1"/>
      <charset val="134"/>
    </font>
    <font>
      <b/>
      <sz val="14"/>
      <color rgb="FFFF0000"/>
      <name val="Times New Roman"/>
      <family val="1"/>
    </font>
    <font>
      <b/>
      <u/>
      <sz val="14"/>
      <color rgb="FFFF0000"/>
      <name val="Times New Roman"/>
      <family val="1"/>
    </font>
    <font>
      <b/>
      <sz val="11"/>
      <color theme="1"/>
      <name val="Segoe UI Symbol"/>
      <family val="1"/>
    </font>
    <font>
      <b/>
      <sz val="14"/>
      <color theme="0"/>
      <name val="Times New Roman"/>
      <family val="1"/>
    </font>
    <font>
      <sz val="12"/>
      <color theme="1"/>
      <name val="Times New Roman"/>
      <family val="1"/>
    </font>
    <font>
      <b/>
      <sz val="14"/>
      <name val="Times New Roman"/>
      <family val="1"/>
    </font>
    <font>
      <b/>
      <sz val="12"/>
      <color theme="0"/>
      <name val="Times New Roman"/>
      <family val="1"/>
    </font>
    <font>
      <u/>
      <sz val="12"/>
      <color theme="10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9"/>
        <bgColor theme="9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9CE1C4"/>
        <bgColor rgb="FF000000"/>
      </patternFill>
    </fill>
    <fill>
      <patternFill patternType="solid">
        <fgColor rgb="FFFFF0C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CE1C4"/>
        <bgColor indexed="64"/>
      </patternFill>
    </fill>
    <fill>
      <patternFill patternType="solid">
        <fgColor rgb="FFFFF5D9"/>
        <bgColor indexed="64"/>
      </patternFill>
    </fill>
    <fill>
      <patternFill patternType="solid">
        <fgColor theme="9" tint="0.39997558519241921"/>
        <bgColor rgb="FF000000"/>
      </patternFill>
    </fill>
    <fill>
      <patternFill patternType="solid">
        <fgColor rgb="FFFFFF00"/>
        <bgColor theme="9"/>
      </patternFill>
    </fill>
    <fill>
      <patternFill patternType="solid">
        <fgColor rgb="FFFFFF00"/>
        <bgColor indexed="64"/>
      </patternFill>
    </fill>
    <fill>
      <patternFill patternType="solid">
        <fgColor rgb="FF4EA72E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thick">
        <color auto="1"/>
      </bottom>
      <diagonal/>
    </border>
  </borders>
  <cellStyleXfs count="6">
    <xf numFmtId="0" fontId="0" fillId="0" borderId="0">
      <alignment vertical="center"/>
    </xf>
    <xf numFmtId="0" fontId="5" fillId="0" borderId="1" applyNumberFormat="0" applyFill="0" applyAlignment="0" applyProtection="0">
      <alignment vertical="center"/>
    </xf>
    <xf numFmtId="0" fontId="7" fillId="0" borderId="0"/>
    <xf numFmtId="0" fontId="17" fillId="0" borderId="0" applyNumberFormat="0" applyFill="0" applyBorder="0" applyAlignment="0" applyProtection="0">
      <alignment vertical="center"/>
    </xf>
    <xf numFmtId="0" fontId="11" fillId="0" borderId="0">
      <alignment vertical="center"/>
    </xf>
    <xf numFmtId="0" fontId="28" fillId="0" borderId="0">
      <alignment vertical="center"/>
    </xf>
  </cellStyleXfs>
  <cellXfs count="18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13" fillId="0" borderId="0" xfId="0" applyFont="1">
      <alignment vertical="center"/>
    </xf>
    <xf numFmtId="0" fontId="13" fillId="0" borderId="0" xfId="0" applyFont="1" applyAlignment="1">
      <alignment horizontal="right" vertical="center" wrapText="1"/>
    </xf>
    <xf numFmtId="0" fontId="6" fillId="0" borderId="0" xfId="0" applyFont="1">
      <alignment vertical="center"/>
    </xf>
    <xf numFmtId="0" fontId="13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18" fillId="5" borderId="0" xfId="4" applyFont="1" applyFill="1" applyAlignment="1">
      <alignment horizontal="right" vertical="center" wrapText="1"/>
    </xf>
    <xf numFmtId="0" fontId="4" fillId="6" borderId="0" xfId="4" applyFont="1" applyFill="1">
      <alignment vertical="center"/>
    </xf>
    <xf numFmtId="0" fontId="4" fillId="8" borderId="0" xfId="4" applyFont="1" applyFill="1">
      <alignment vertical="center"/>
    </xf>
    <xf numFmtId="0" fontId="4" fillId="8" borderId="0" xfId="4" applyFont="1" applyFill="1" applyAlignment="1">
      <alignment horizontal="left" vertical="center"/>
    </xf>
    <xf numFmtId="0" fontId="21" fillId="8" borderId="0" xfId="3" applyFont="1" applyFill="1" applyAlignment="1">
      <alignment horizontal="left" vertical="center"/>
    </xf>
    <xf numFmtId="0" fontId="4" fillId="8" borderId="0" xfId="4" quotePrefix="1" applyFont="1" applyFill="1" applyAlignment="1">
      <alignment horizontal="left" vertical="center"/>
    </xf>
    <xf numFmtId="0" fontId="22" fillId="8" borderId="0" xfId="4" applyFont="1" applyFill="1" applyAlignment="1">
      <alignment horizontal="left" vertical="center"/>
    </xf>
    <xf numFmtId="0" fontId="23" fillId="8" borderId="0" xfId="4" applyFont="1" applyFill="1" applyAlignment="1">
      <alignment horizontal="right" vertical="center"/>
    </xf>
    <xf numFmtId="0" fontId="25" fillId="8" borderId="0" xfId="4" applyFont="1" applyFill="1" applyAlignment="1">
      <alignment horizontal="left" vertical="center"/>
    </xf>
    <xf numFmtId="0" fontId="25" fillId="8" borderId="0" xfId="4" applyFont="1" applyFill="1">
      <alignment vertical="center"/>
    </xf>
    <xf numFmtId="0" fontId="24" fillId="8" borderId="0" xfId="4" applyFont="1" applyFill="1" applyAlignment="1">
      <alignment horizontal="right" vertical="center" wrapText="1"/>
    </xf>
    <xf numFmtId="0" fontId="24" fillId="8" borderId="0" xfId="4" applyFont="1" applyFill="1" applyAlignment="1">
      <alignment horizontal="right" vertical="center"/>
    </xf>
    <xf numFmtId="0" fontId="19" fillId="6" borderId="0" xfId="4" applyFont="1" applyFill="1">
      <alignment vertical="center"/>
    </xf>
    <xf numFmtId="0" fontId="4" fillId="6" borderId="0" xfId="4" applyFont="1" applyFill="1" applyAlignment="1">
      <alignment horizontal="left" vertical="center"/>
    </xf>
    <xf numFmtId="0" fontId="4" fillId="9" borderId="0" xfId="4" applyFont="1" applyFill="1">
      <alignment vertical="center"/>
    </xf>
    <xf numFmtId="0" fontId="19" fillId="0" borderId="0" xfId="4" applyFont="1">
      <alignment vertical="center"/>
    </xf>
    <xf numFmtId="0" fontId="4" fillId="0" borderId="0" xfId="4" applyFont="1" applyAlignment="1">
      <alignment horizontal="left" vertical="center"/>
    </xf>
    <xf numFmtId="0" fontId="4" fillId="0" borderId="0" xfId="4" applyFont="1">
      <alignment vertical="center"/>
    </xf>
    <xf numFmtId="0" fontId="12" fillId="3" borderId="3" xfId="0" applyFont="1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8" fillId="2" borderId="4" xfId="1" applyFont="1" applyFill="1" applyBorder="1" applyAlignment="1">
      <alignment horizontal="right" vertical="center" wrapText="1"/>
    </xf>
    <xf numFmtId="0" fontId="8" fillId="2" borderId="4" xfId="1" applyFont="1" applyFill="1" applyBorder="1" applyAlignment="1">
      <alignment horizontal="left" vertical="center" wrapText="1"/>
    </xf>
    <xf numFmtId="0" fontId="8" fillId="0" borderId="0" xfId="1" applyFont="1" applyBorder="1" applyAlignment="1">
      <alignment horizontal="right" vertical="center" wrapText="1"/>
    </xf>
    <xf numFmtId="0" fontId="8" fillId="0" borderId="0" xfId="1" applyFont="1" applyBorder="1" applyAlignment="1">
      <alignment horizontal="left" vertical="center" wrapText="1"/>
    </xf>
    <xf numFmtId="0" fontId="8" fillId="2" borderId="0" xfId="1" applyFont="1" applyFill="1" applyBorder="1" applyAlignment="1">
      <alignment horizontal="center" vertical="center" wrapText="1"/>
    </xf>
    <xf numFmtId="0" fontId="8" fillId="2" borderId="0" xfId="1" applyFont="1" applyFill="1" applyBorder="1" applyAlignment="1">
      <alignment horizontal="right" vertical="center" wrapText="1"/>
    </xf>
    <xf numFmtId="0" fontId="8" fillId="2" borderId="0" xfId="1" applyFont="1" applyFill="1" applyBorder="1" applyAlignment="1">
      <alignment horizontal="left" vertical="center" wrapText="1"/>
    </xf>
    <xf numFmtId="0" fontId="8" fillId="0" borderId="0" xfId="1" applyFont="1" applyBorder="1" applyAlignment="1">
      <alignment horizontal="center" vertical="center" wrapText="1"/>
    </xf>
    <xf numFmtId="0" fontId="8" fillId="0" borderId="0" xfId="2" applyFont="1" applyAlignment="1">
      <alignment horizontal="center" vertical="center" wrapText="1"/>
    </xf>
    <xf numFmtId="0" fontId="8" fillId="0" borderId="0" xfId="2" applyFont="1" applyAlignment="1">
      <alignment horizontal="right" vertical="center" wrapText="1"/>
    </xf>
    <xf numFmtId="0" fontId="8" fillId="0" borderId="0" xfId="2" applyFont="1" applyAlignment="1">
      <alignment horizontal="left" vertical="center" wrapText="1"/>
    </xf>
    <xf numFmtId="0" fontId="8" fillId="2" borderId="0" xfId="2" applyFont="1" applyFill="1" applyAlignment="1">
      <alignment horizontal="center" vertical="center" wrapText="1"/>
    </xf>
    <xf numFmtId="0" fontId="8" fillId="2" borderId="0" xfId="2" applyFont="1" applyFill="1" applyAlignment="1">
      <alignment horizontal="right" vertical="center" wrapText="1"/>
    </xf>
    <xf numFmtId="0" fontId="8" fillId="2" borderId="0" xfId="2" applyFont="1" applyFill="1" applyAlignment="1">
      <alignment horizontal="left" vertical="center" wrapText="1"/>
    </xf>
    <xf numFmtId="0" fontId="10" fillId="2" borderId="0" xfId="1" applyFont="1" applyFill="1" applyBorder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right" vertical="center" wrapText="1"/>
    </xf>
    <xf numFmtId="0" fontId="12" fillId="3" borderId="4" xfId="2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2" borderId="4" xfId="0" applyFill="1" applyBorder="1" applyAlignment="1">
      <alignment horizontal="center" vertical="center"/>
    </xf>
    <xf numFmtId="0" fontId="0" fillId="2" borderId="4" xfId="0" applyFill="1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right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right" vertical="center"/>
    </xf>
    <xf numFmtId="0" fontId="2" fillId="2" borderId="4" xfId="0" applyFont="1" applyFill="1" applyBorder="1" applyAlignment="1">
      <alignment horizontal="right" vertical="center"/>
    </xf>
    <xf numFmtId="0" fontId="13" fillId="2" borderId="4" xfId="0" applyFont="1" applyFill="1" applyBorder="1" applyAlignment="1">
      <alignment vertical="center" wrapText="1"/>
    </xf>
    <xf numFmtId="0" fontId="5" fillId="2" borderId="4" xfId="0" applyFont="1" applyFill="1" applyBorder="1" applyAlignment="1">
      <alignment vertical="center" wrapText="1"/>
    </xf>
    <xf numFmtId="0" fontId="13" fillId="2" borderId="4" xfId="0" applyFont="1" applyFill="1" applyBorder="1" applyAlignment="1">
      <alignment horizontal="right" vertical="center" wrapText="1"/>
    </xf>
    <xf numFmtId="0" fontId="0" fillId="2" borderId="4" xfId="0" applyFill="1" applyBorder="1" applyAlignment="1">
      <alignment vertical="center" wrapText="1"/>
    </xf>
    <xf numFmtId="0" fontId="13" fillId="2" borderId="0" xfId="0" applyFont="1" applyFill="1" applyAlignment="1">
      <alignment vertical="center" wrapText="1"/>
    </xf>
    <xf numFmtId="0" fontId="5" fillId="2" borderId="0" xfId="0" applyFont="1" applyFill="1" applyAlignment="1">
      <alignment vertical="center" wrapText="1"/>
    </xf>
    <xf numFmtId="0" fontId="13" fillId="2" borderId="0" xfId="0" applyFont="1" applyFill="1" applyAlignment="1">
      <alignment horizontal="right" vertical="center" wrapText="1"/>
    </xf>
    <xf numFmtId="0" fontId="0" fillId="2" borderId="0" xfId="0" applyFill="1" applyAlignment="1">
      <alignment vertical="center" wrapText="1"/>
    </xf>
    <xf numFmtId="0" fontId="0" fillId="2" borderId="2" xfId="0" applyFill="1" applyBorder="1" applyAlignment="1">
      <alignment horizontal="center" vertical="center"/>
    </xf>
    <xf numFmtId="0" fontId="13" fillId="2" borderId="2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vertical="center" wrapText="1"/>
    </xf>
    <xf numFmtId="0" fontId="13" fillId="2" borderId="2" xfId="0" applyFont="1" applyFill="1" applyBorder="1" applyAlignment="1">
      <alignment horizontal="right" vertical="center" wrapText="1"/>
    </xf>
    <xf numFmtId="0" fontId="0" fillId="2" borderId="2" xfId="0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12" fillId="3" borderId="4" xfId="0" applyFont="1" applyFill="1" applyBorder="1">
      <alignment vertical="center"/>
    </xf>
    <xf numFmtId="0" fontId="0" fillId="4" borderId="4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right" vertical="center"/>
    </xf>
    <xf numFmtId="0" fontId="2" fillId="2" borderId="4" xfId="0" applyFont="1" applyFill="1" applyBorder="1" applyAlignment="1">
      <alignment horizontal="right" vertical="center" wrapText="1"/>
    </xf>
    <xf numFmtId="0" fontId="12" fillId="3" borderId="4" xfId="0" applyFont="1" applyFill="1" applyBorder="1" applyAlignment="1">
      <alignment horizontal="center" vertical="center"/>
    </xf>
    <xf numFmtId="0" fontId="2" fillId="0" borderId="0" xfId="0" applyFont="1" applyAlignment="1">
      <alignment vertical="top" wrapText="1"/>
    </xf>
    <xf numFmtId="0" fontId="8" fillId="0" borderId="0" xfId="1" applyFont="1" applyFill="1" applyBorder="1" applyAlignment="1">
      <alignment horizontal="left" vertical="center" wrapText="1"/>
    </xf>
    <xf numFmtId="0" fontId="8" fillId="0" borderId="0" xfId="1" applyFont="1" applyFill="1" applyBorder="1" applyAlignment="1">
      <alignment horizontal="right" vertical="center" wrapText="1"/>
    </xf>
    <xf numFmtId="0" fontId="8" fillId="0" borderId="0" xfId="1" applyFont="1" applyFill="1" applyBorder="1" applyAlignment="1">
      <alignment horizontal="center" vertical="center" wrapText="1"/>
    </xf>
    <xf numFmtId="0" fontId="8" fillId="0" borderId="0" xfId="1" applyNumberFormat="1" applyFont="1" applyFill="1" applyBorder="1" applyAlignment="1">
      <alignment horizontal="right" vertical="center" wrapText="1"/>
    </xf>
    <xf numFmtId="0" fontId="10" fillId="0" borderId="0" xfId="1" applyFont="1" applyFill="1" applyBorder="1" applyAlignment="1">
      <alignment horizontal="left" vertical="center" wrapText="1"/>
    </xf>
    <xf numFmtId="0" fontId="8" fillId="0" borderId="0" xfId="1" applyNumberFormat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center" vertical="center" wrapText="1"/>
    </xf>
    <xf numFmtId="49" fontId="2" fillId="0" borderId="0" xfId="0" applyNumberFormat="1" applyFont="1" applyAlignment="1">
      <alignment horizontal="right" vertical="center" wrapText="1"/>
    </xf>
    <xf numFmtId="0" fontId="2" fillId="0" borderId="0" xfId="0" applyFont="1" applyAlignment="1">
      <alignment horizontal="right" vertical="center" wrapText="1"/>
    </xf>
    <xf numFmtId="0" fontId="2" fillId="0" borderId="0" xfId="0" applyFont="1" applyAlignment="1">
      <alignment horizontal="left" vertical="center" wrapText="1"/>
    </xf>
    <xf numFmtId="0" fontId="2" fillId="4" borderId="0" xfId="0" applyFont="1" applyFill="1" applyAlignment="1">
      <alignment horizontal="center" vertical="center" wrapText="1"/>
    </xf>
    <xf numFmtId="0" fontId="16" fillId="0" borderId="0" xfId="1" applyFont="1" applyFill="1" applyBorder="1" applyAlignment="1">
      <alignment horizontal="left" vertical="center" wrapText="1"/>
    </xf>
    <xf numFmtId="0" fontId="16" fillId="0" borderId="0" xfId="0" applyFont="1" applyAlignment="1">
      <alignment vertical="center" wrapText="1"/>
    </xf>
    <xf numFmtId="0" fontId="16" fillId="0" borderId="0" xfId="0" applyFont="1" applyAlignment="1">
      <alignment horizontal="center" vertical="center" wrapText="1"/>
    </xf>
    <xf numFmtId="49" fontId="16" fillId="0" borderId="0" xfId="0" applyNumberFormat="1" applyFont="1" applyAlignment="1">
      <alignment horizontal="right" vertical="center" wrapText="1"/>
    </xf>
    <xf numFmtId="0" fontId="16" fillId="0" borderId="0" xfId="0" applyFont="1" applyAlignment="1">
      <alignment horizontal="right" vertical="center" wrapText="1"/>
    </xf>
    <xf numFmtId="0" fontId="16" fillId="0" borderId="0" xfId="0" applyFont="1" applyAlignment="1">
      <alignment horizontal="left" vertical="center" wrapText="1"/>
    </xf>
    <xf numFmtId="9" fontId="2" fillId="0" borderId="0" xfId="0" applyNumberFormat="1" applyFont="1" applyAlignment="1">
      <alignment horizontal="left" vertical="center" wrapText="1"/>
    </xf>
    <xf numFmtId="0" fontId="14" fillId="0" borderId="0" xfId="0" applyFont="1" applyAlignment="1">
      <alignment vertical="center" wrapText="1"/>
    </xf>
    <xf numFmtId="0" fontId="12" fillId="3" borderId="4" xfId="0" applyFont="1" applyFill="1" applyBorder="1" applyAlignment="1">
      <alignment vertical="center" wrapText="1"/>
    </xf>
    <xf numFmtId="0" fontId="0" fillId="2" borderId="4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right" vertical="center" wrapText="1"/>
    </xf>
    <xf numFmtId="0" fontId="2" fillId="2" borderId="0" xfId="0" applyFont="1" applyFill="1" applyAlignment="1">
      <alignment horizontal="center" vertical="center" wrapText="1"/>
    </xf>
    <xf numFmtId="49" fontId="2" fillId="2" borderId="0" xfId="0" applyNumberFormat="1" applyFont="1" applyFill="1" applyAlignment="1">
      <alignment horizontal="right" vertical="center" wrapText="1"/>
    </xf>
    <xf numFmtId="0" fontId="2" fillId="2" borderId="0" xfId="0" applyFont="1" applyFill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13" fillId="2" borderId="4" xfId="0" applyFont="1" applyFill="1" applyBorder="1" applyAlignment="1">
      <alignment horizontal="center" vertical="center" wrapText="1"/>
    </xf>
    <xf numFmtId="0" fontId="0" fillId="2" borderId="4" xfId="0" applyFill="1" applyBorder="1" applyAlignment="1">
      <alignment horizontal="right" vertical="center" wrapText="1"/>
    </xf>
    <xf numFmtId="0" fontId="13" fillId="0" borderId="0" xfId="0" applyFont="1" applyAlignment="1">
      <alignment horizontal="center" vertical="center" wrapText="1"/>
    </xf>
    <xf numFmtId="0" fontId="13" fillId="2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right" vertical="center" wrapText="1"/>
    </xf>
    <xf numFmtId="0" fontId="13" fillId="0" borderId="2" xfId="0" applyFont="1" applyBorder="1" applyAlignment="1">
      <alignment vertical="center" wrapText="1"/>
    </xf>
    <xf numFmtId="0" fontId="13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0" fillId="0" borderId="2" xfId="0" applyBorder="1" applyAlignment="1">
      <alignment horizontal="right" vertical="center" wrapText="1"/>
    </xf>
    <xf numFmtId="0" fontId="0" fillId="0" borderId="2" xfId="0" applyBorder="1" applyAlignment="1">
      <alignment vertical="center" wrapText="1"/>
    </xf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horizontal="right" vertical="center"/>
    </xf>
    <xf numFmtId="0" fontId="14" fillId="4" borderId="0" xfId="0" applyFont="1" applyFill="1" applyAlignment="1">
      <alignment horizontal="center" vertical="center"/>
    </xf>
    <xf numFmtId="0" fontId="12" fillId="3" borderId="4" xfId="0" applyFont="1" applyFill="1" applyBorder="1" applyAlignment="1">
      <alignment horizontal="center" vertical="center" wrapText="1"/>
    </xf>
    <xf numFmtId="0" fontId="12" fillId="3" borderId="3" xfId="0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vertical="center" wrapText="1"/>
    </xf>
    <xf numFmtId="0" fontId="0" fillId="4" borderId="4" xfId="0" applyFill="1" applyBorder="1" applyAlignment="1">
      <alignment horizontal="center" vertical="center" wrapText="1"/>
    </xf>
    <xf numFmtId="0" fontId="13" fillId="0" borderId="0" xfId="0" applyFont="1" applyAlignment="1">
      <alignment horizontal="left" vertical="center" wrapText="1"/>
    </xf>
    <xf numFmtId="49" fontId="0" fillId="0" borderId="0" xfId="0" applyNumberFormat="1" applyAlignment="1">
      <alignment vertical="center" wrapText="1"/>
    </xf>
    <xf numFmtId="0" fontId="0" fillId="4" borderId="0" xfId="0" applyFill="1" applyAlignment="1">
      <alignment horizontal="center" vertical="center" wrapText="1"/>
    </xf>
    <xf numFmtId="0" fontId="13" fillId="2" borderId="0" xfId="0" applyFont="1" applyFill="1" applyAlignment="1">
      <alignment horizontal="left" vertical="center" wrapText="1"/>
    </xf>
    <xf numFmtId="49" fontId="0" fillId="2" borderId="0" xfId="0" applyNumberFormat="1" applyFill="1" applyAlignment="1">
      <alignment vertical="center" wrapText="1"/>
    </xf>
    <xf numFmtId="0" fontId="16" fillId="0" borderId="2" xfId="0" applyFont="1" applyBorder="1" applyAlignment="1">
      <alignment horizontal="center" vertical="center" wrapText="1"/>
    </xf>
    <xf numFmtId="0" fontId="14" fillId="0" borderId="2" xfId="0" applyFont="1" applyBorder="1" applyAlignment="1">
      <alignment vertical="center" wrapText="1"/>
    </xf>
    <xf numFmtId="0" fontId="14" fillId="0" borderId="2" xfId="0" applyFont="1" applyBorder="1" applyAlignment="1">
      <alignment horizontal="left" vertical="center" wrapText="1"/>
    </xf>
    <xf numFmtId="49" fontId="16" fillId="0" borderId="2" xfId="0" applyNumberFormat="1" applyFont="1" applyBorder="1" applyAlignment="1">
      <alignment vertical="center" wrapText="1"/>
    </xf>
    <xf numFmtId="0" fontId="16" fillId="4" borderId="2" xfId="0" applyFont="1" applyFill="1" applyBorder="1" applyAlignment="1">
      <alignment horizontal="center" vertical="center" wrapText="1"/>
    </xf>
    <xf numFmtId="0" fontId="31" fillId="7" borderId="0" xfId="4" applyFont="1" applyFill="1" applyAlignment="1">
      <alignment horizontal="left" vertical="center"/>
    </xf>
    <xf numFmtId="0" fontId="24" fillId="7" borderId="0" xfId="4" applyFont="1" applyFill="1" applyAlignment="1">
      <alignment horizontal="left" vertical="center"/>
    </xf>
    <xf numFmtId="0" fontId="26" fillId="7" borderId="0" xfId="4" applyFont="1" applyFill="1">
      <alignment vertical="center"/>
    </xf>
    <xf numFmtId="0" fontId="33" fillId="0" borderId="0" xfId="1" applyFont="1" applyFill="1" applyBorder="1" applyAlignment="1">
      <alignment horizontal="left" vertical="center" wrapText="1"/>
    </xf>
    <xf numFmtId="0" fontId="31" fillId="5" borderId="0" xfId="4" applyFont="1" applyFill="1" applyAlignment="1">
      <alignment horizontal="right" vertical="center" wrapText="1" indent="1"/>
    </xf>
    <xf numFmtId="0" fontId="24" fillId="7" borderId="0" xfId="4" applyFont="1" applyFill="1" applyAlignment="1">
      <alignment horizontal="right" vertical="center" indent="1"/>
    </xf>
    <xf numFmtId="0" fontId="24" fillId="8" borderId="0" xfId="4" applyFont="1" applyFill="1" applyAlignment="1">
      <alignment horizontal="right" vertical="center" indent="1"/>
    </xf>
    <xf numFmtId="0" fontId="35" fillId="0" borderId="0" xfId="0" applyFont="1">
      <alignment vertical="center"/>
    </xf>
    <xf numFmtId="0" fontId="23" fillId="0" borderId="0" xfId="0" applyFont="1">
      <alignment vertical="center"/>
    </xf>
    <xf numFmtId="0" fontId="8" fillId="0" borderId="0" xfId="0" applyFont="1" applyAlignment="1">
      <alignment horizontal="left" vertical="center" wrapText="1"/>
    </xf>
    <xf numFmtId="0" fontId="18" fillId="10" borderId="0" xfId="4" applyFont="1" applyFill="1" applyAlignment="1">
      <alignment horizontal="right" vertical="center" wrapText="1"/>
    </xf>
    <xf numFmtId="0" fontId="4" fillId="7" borderId="0" xfId="4" applyFont="1" applyFill="1">
      <alignment vertical="center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3" fillId="0" borderId="0" xfId="0" applyFont="1" applyAlignment="1">
      <alignment vertical="top" wrapText="1"/>
    </xf>
    <xf numFmtId="0" fontId="0" fillId="0" borderId="0" xfId="0" applyAlignment="1">
      <alignment horizontal="center" vertical="top"/>
    </xf>
    <xf numFmtId="0" fontId="10" fillId="0" borderId="0" xfId="1" applyNumberFormat="1" applyFont="1" applyFill="1" applyBorder="1" applyAlignment="1">
      <alignment horizontal="left" vertical="center" wrapText="1"/>
    </xf>
    <xf numFmtId="0" fontId="8" fillId="0" borderId="0" xfId="1" applyNumberFormat="1" applyFont="1" applyFill="1" applyBorder="1" applyAlignment="1">
      <alignment vertical="center" wrapText="1"/>
    </xf>
    <xf numFmtId="0" fontId="39" fillId="0" borderId="0" xfId="0" applyFont="1" applyAlignment="1">
      <alignment horizontal="left" vertical="center" wrapText="1"/>
    </xf>
    <xf numFmtId="0" fontId="3" fillId="0" borderId="0" xfId="0" applyFont="1" applyAlignment="1">
      <alignment vertical="top" wrapText="1"/>
    </xf>
    <xf numFmtId="0" fontId="8" fillId="2" borderId="4" xfId="1" applyFont="1" applyFill="1" applyBorder="1" applyAlignment="1">
      <alignment horizontal="center" vertical="center" wrapText="1"/>
    </xf>
    <xf numFmtId="0" fontId="10" fillId="2" borderId="0" xfId="1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37" fillId="11" borderId="6" xfId="0" applyFont="1" applyFill="1" applyBorder="1">
      <alignment vertical="center"/>
    </xf>
    <xf numFmtId="0" fontId="40" fillId="13" borderId="5" xfId="0" applyFont="1" applyFill="1" applyBorder="1">
      <alignment vertical="center"/>
    </xf>
    <xf numFmtId="0" fontId="41" fillId="0" borderId="0" xfId="0" applyFont="1">
      <alignment vertical="center"/>
    </xf>
    <xf numFmtId="0" fontId="40" fillId="0" borderId="0" xfId="0" applyFont="1">
      <alignment vertical="center"/>
    </xf>
    <xf numFmtId="0" fontId="42" fillId="0" borderId="0" xfId="0" applyFont="1">
      <alignment vertical="center"/>
    </xf>
    <xf numFmtId="0" fontId="43" fillId="13" borderId="0" xfId="0" applyFont="1" applyFill="1">
      <alignment vertical="center"/>
    </xf>
    <xf numFmtId="0" fontId="44" fillId="0" borderId="0" xfId="3" applyFont="1" applyFill="1">
      <alignment vertical="center"/>
    </xf>
    <xf numFmtId="0" fontId="44" fillId="0" borderId="0" xfId="3" applyFont="1">
      <alignment vertical="center"/>
    </xf>
    <xf numFmtId="0" fontId="8" fillId="0" borderId="7" xfId="1" applyFont="1" applyBorder="1" applyAlignment="1">
      <alignment horizontal="center" vertical="center" wrapText="1"/>
    </xf>
    <xf numFmtId="0" fontId="8" fillId="0" borderId="7" xfId="1" applyFont="1" applyBorder="1" applyAlignment="1">
      <alignment horizontal="left" vertical="center" wrapText="1"/>
    </xf>
    <xf numFmtId="0" fontId="8" fillId="0" borderId="7" xfId="1" applyFont="1" applyBorder="1" applyAlignment="1">
      <alignment horizontal="right" vertical="center" wrapText="1"/>
    </xf>
    <xf numFmtId="0" fontId="15" fillId="2" borderId="4" xfId="1" applyFont="1" applyFill="1" applyBorder="1" applyAlignment="1">
      <alignment horizontal="left" vertical="center" wrapText="1"/>
    </xf>
    <xf numFmtId="0" fontId="15" fillId="0" borderId="0" xfId="1" applyFont="1" applyBorder="1" applyAlignment="1">
      <alignment horizontal="left" vertical="center" wrapText="1"/>
    </xf>
    <xf numFmtId="0" fontId="15" fillId="2" borderId="0" xfId="1" applyFont="1" applyFill="1" applyBorder="1" applyAlignment="1">
      <alignment horizontal="left" vertical="center" wrapText="1"/>
    </xf>
    <xf numFmtId="0" fontId="15" fillId="0" borderId="0" xfId="2" applyFont="1" applyAlignment="1">
      <alignment horizontal="left" vertical="center" wrapText="1"/>
    </xf>
    <xf numFmtId="0" fontId="15" fillId="2" borderId="0" xfId="2" applyFont="1" applyFill="1" applyAlignment="1">
      <alignment horizontal="left" vertical="center" wrapText="1"/>
    </xf>
    <xf numFmtId="0" fontId="15" fillId="0" borderId="7" xfId="1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3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1" fillId="8" borderId="0" xfId="3" applyFont="1" applyFill="1" applyAlignment="1">
      <alignment horizontal="left" vertical="top" wrapText="1"/>
    </xf>
    <xf numFmtId="0" fontId="30" fillId="7" borderId="0" xfId="4" applyFont="1" applyFill="1" applyAlignment="1">
      <alignment horizontal="center" vertical="center" wrapText="1"/>
    </xf>
    <xf numFmtId="0" fontId="29" fillId="7" borderId="0" xfId="4" applyFont="1" applyFill="1" applyAlignment="1">
      <alignment horizontal="center" vertical="center" wrapText="1"/>
    </xf>
    <xf numFmtId="0" fontId="38" fillId="12" borderId="0" xfId="3" applyFont="1" applyFill="1" applyAlignment="1">
      <alignment horizontal="center" vertical="center" wrapText="1"/>
    </xf>
    <xf numFmtId="0" fontId="3" fillId="0" borderId="0" xfId="0" applyFont="1">
      <alignment vertical="center"/>
    </xf>
  </cellXfs>
  <cellStyles count="6">
    <cellStyle name="Hyperlink" xfId="3" xr:uid="{00000000-000B-0000-0000-000008000000}"/>
    <cellStyle name="Normal" xfId="0" builtinId="0"/>
    <cellStyle name="Normal 2" xfId="5" xr:uid="{7C7E68A4-18E9-49C5-84E3-EA79345BDA8C}"/>
    <cellStyle name="Normal_Sheet1" xfId="2" xr:uid="{1878F99B-A9B3-4519-9DFD-500E9C121B1E}"/>
    <cellStyle name="Total" xfId="1" builtinId="25"/>
    <cellStyle name="常规 2" xfId="4" xr:uid="{28C1D4D9-8F9A-41F8-A4B6-33D285207A34}"/>
  </cellStyles>
  <dxfs count="7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vertAlign val="baseline"/>
        <name val="Times New Roman"/>
        <family val="1"/>
        <scheme val="none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vertAlign val="baseline"/>
        <name val="Times New Roman"/>
        <family val="1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vertAlign val="baseline"/>
        <name val="Times New Roman"/>
        <family val="1"/>
        <scheme val="none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vertAlign val="baseline"/>
        <name val="Times New Roman"/>
        <family val="1"/>
        <scheme val="none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vertAlign val="baseline"/>
        <name val="Times New Roman"/>
        <family val="1"/>
        <scheme val="none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vertAlign val="baseline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general" vertical="top" textRotation="0" wrapText="1" indent="0" justifyLastLine="0" shrinkToFit="0" readingOrder="0"/>
    </dxf>
    <dxf>
      <font>
        <b/>
        <family val="1"/>
      </font>
      <alignment horizontal="general" vertical="top" textRotation="0" wrapText="1" indent="0" justifyLastLine="0" shrinkToFit="0" readingOrder="0"/>
    </dxf>
    <dxf>
      <alignment vertical="top" textRotation="0" indent="0" justifyLastLine="0" shrinkToFit="0" readingOrder="0"/>
    </dxf>
    <dxf>
      <font>
        <b/>
        <family val="1"/>
      </font>
      <alignment horizontal="general" vertical="top" textRotation="0" wrapText="1" indent="0" justifyLastLine="0" shrinkToFit="0" readingOrder="0"/>
    </dxf>
    <dxf>
      <alignment vertical="top" textRotation="0" indent="0" justifyLastLine="0" shrinkToFit="0" readingOrder="0"/>
    </dxf>
    <dxf>
      <font>
        <b/>
        <family val="1"/>
      </font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vertical="top" textRotation="0" indent="0" justifyLastLine="0" shrinkToFit="0" readingOrder="0"/>
    </dxf>
    <dxf>
      <alignment vertical="top" textRotation="0" indent="0" justifyLastLine="0" shrinkToFit="0" readingOrder="0"/>
    </dxf>
    <dxf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imes New Roman"/>
        <family val="1"/>
        <scheme val="none"/>
      </font>
      <numFmt numFmtId="0" formatCode="General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0" formatCode="General"/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imes New Roman"/>
        <family val="1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imes New Roman"/>
        <family val="1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righ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Times New Roman"/>
        <family val="1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Times New Roman"/>
        <family val="1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Times New Roman"/>
        <family val="1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Times New Roman"/>
        <family val="1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indexed="8"/>
        <name val="Times New Roman"/>
        <family val="1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indexed="8"/>
        <name val="Times New Roman"/>
        <family val="1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imes New Roman"/>
        <family val="1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name val="Times New Roman"/>
        <family val="1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vertAlign val="baseline"/>
        <sz val="12"/>
        <name val="Times New Roman"/>
        <family val="1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/>
        <vertAlign val="baseline"/>
        <sz val="12"/>
        <color theme="10"/>
        <name val="Times New Roman"/>
        <family val="1"/>
        <scheme val="none"/>
      </font>
    </dxf>
    <dxf>
      <font>
        <strike val="0"/>
        <outline val="0"/>
        <shadow val="0"/>
        <vertAlign val="baseline"/>
        <sz val="12"/>
        <name val="Times New Roman"/>
        <family val="1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Times New Roman"/>
        <family val="1"/>
        <scheme val="none"/>
      </font>
      <fill>
        <patternFill patternType="solid">
          <fgColor indexed="64"/>
          <bgColor rgb="FF4EA72E"/>
        </patternFill>
      </fill>
      <alignment horizontal="general" vertical="center" textRotation="0" wrapText="0" indent="0" justifyLastLine="0" shrinkToFit="0" readingOrder="0"/>
    </dxf>
  </dxfs>
  <tableStyles count="0" defaultTableStyle="TableStyleMedium21" defaultPivotStyle="PivotStyleLight16"/>
  <colors>
    <mruColors>
      <color rgb="FF4EA72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hyperlink" Target="#Parameter!A1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hyperlink" Target="#Parameter!A1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hyperlink" Target="#Parameter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0</xdr:row>
      <xdr:rowOff>0</xdr:rowOff>
    </xdr:from>
    <xdr:to>
      <xdr:col>3</xdr:col>
      <xdr:colOff>1123950</xdr:colOff>
      <xdr:row>2</xdr:row>
      <xdr:rowOff>704850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3EDF77B7-765A-480C-9E66-9A1646F2AFCB}"/>
            </a:ext>
          </a:extLst>
        </xdr:cNvPr>
        <xdr:cNvSpPr txBox="1"/>
      </xdr:nvSpPr>
      <xdr:spPr>
        <a:xfrm>
          <a:off x="2324100" y="0"/>
          <a:ext cx="2286000" cy="1190625"/>
        </a:xfrm>
        <a:prstGeom prst="rect">
          <a:avLst/>
        </a:prstGeom>
        <a:solidFill>
          <a:srgbClr val="4EA72E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 b="1" kern="1200">
              <a:solidFill>
                <a:schemeClr val="bg1"/>
              </a:solidFill>
              <a:latin typeface="Cambria" panose="02040503050406030204" pitchFamily="18" charset="0"/>
              <a:ea typeface="Cambria" panose="02040503050406030204" pitchFamily="18" charset="0"/>
            </a:rPr>
            <a:t>Guidance: Please choose your preferred language in cell A2 (as</a:t>
          </a:r>
          <a:r>
            <a:rPr lang="en-US" altLang="zh-CN" sz="1100" b="1" kern="1200" baseline="0">
              <a:solidFill>
                <a:schemeClr val="bg1"/>
              </a:solidFill>
              <a:latin typeface="Cambria" panose="02040503050406030204" pitchFamily="18" charset="0"/>
              <a:ea typeface="Cambria" panose="02040503050406030204" pitchFamily="18" charset="0"/>
            </a:rPr>
            <a:t> the right picture)</a:t>
          </a:r>
          <a:r>
            <a:rPr lang="en-US" altLang="zh-CN" sz="1100" b="1" kern="1200">
              <a:solidFill>
                <a:schemeClr val="bg1"/>
              </a:solidFill>
              <a:latin typeface="Cambria" panose="02040503050406030204" pitchFamily="18" charset="0"/>
              <a:ea typeface="Cambria" panose="02040503050406030204" pitchFamily="18" charset="0"/>
            </a:rPr>
            <a:t>, then try clicking cell A6 to go to API sheet.</a:t>
          </a:r>
          <a:endParaRPr lang="zh-CN" altLang="en-US" sz="1100" b="1" kern="1200">
            <a:solidFill>
              <a:schemeClr val="bg1"/>
            </a:solidFill>
            <a:latin typeface="Cambria" panose="02040503050406030204" pitchFamily="18" charset="0"/>
          </a:endParaRPr>
        </a:p>
      </xdr:txBody>
    </xdr:sp>
    <xdr:clientData/>
  </xdr:twoCellAnchor>
  <xdr:twoCellAnchor editAs="oneCell">
    <xdr:from>
      <xdr:col>4</xdr:col>
      <xdr:colOff>0</xdr:colOff>
      <xdr:row>0</xdr:row>
      <xdr:rowOff>0</xdr:rowOff>
    </xdr:from>
    <xdr:to>
      <xdr:col>5</xdr:col>
      <xdr:colOff>928717</xdr:colOff>
      <xdr:row>2</xdr:row>
      <xdr:rowOff>695325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D8BC1C8-F9CB-4674-A68D-F9472B6BB0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48200" y="0"/>
          <a:ext cx="2090767" cy="11811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1</xdr:row>
      <xdr:rowOff>0</xdr:rowOff>
    </xdr:from>
    <xdr:to>
      <xdr:col>11</xdr:col>
      <xdr:colOff>409575</xdr:colOff>
      <xdr:row>4</xdr:row>
      <xdr:rowOff>146550</xdr:rowOff>
    </xdr:to>
    <xdr:sp macro="" textlink="">
      <xdr:nvSpPr>
        <xdr:cNvPr id="2" name="view dat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C474B66-2182-4CEC-ABA5-C86E2162CB80}"/>
            </a:ext>
          </a:extLst>
        </xdr:cNvPr>
        <xdr:cNvSpPr/>
      </xdr:nvSpPr>
      <xdr:spPr>
        <a:xfrm>
          <a:off x="8391525" y="381000"/>
          <a:ext cx="1800225" cy="1080000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600" b="1">
              <a:solidFill>
                <a:schemeClr val="bg1"/>
              </a:solidFill>
              <a:effectLst/>
              <a:latin typeface="Segoe UI Variable Display" pitchFamily="2" charset="0"/>
              <a:ea typeface="+mn-ea"/>
              <a:cs typeface="+mn-cs"/>
            </a:rPr>
            <a:t>Back to Language Page</a:t>
          </a:r>
          <a:endParaRPr lang="zh-CN" altLang="zh-CN" sz="1600" b="1">
            <a:solidFill>
              <a:schemeClr val="bg1"/>
            </a:solidFill>
            <a:effectLst/>
            <a:latin typeface="Segoe UI Variable Display" pitchFamily="2" charset="0"/>
          </a:endParaRPr>
        </a:p>
      </xdr:txBody>
    </xdr:sp>
    <xdr:clientData/>
  </xdr:twoCellAnchor>
  <xdr:twoCellAnchor>
    <xdr:from>
      <xdr:col>10</xdr:col>
      <xdr:colOff>0</xdr:colOff>
      <xdr:row>5</xdr:row>
      <xdr:rowOff>0</xdr:rowOff>
    </xdr:from>
    <xdr:to>
      <xdr:col>11</xdr:col>
      <xdr:colOff>428625</xdr:colOff>
      <xdr:row>7</xdr:row>
      <xdr:rowOff>361950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5FD0217E-9F42-4EBC-85C7-4F0B984C89A7}"/>
            </a:ext>
          </a:extLst>
        </xdr:cNvPr>
        <xdr:cNvSpPr txBox="1"/>
      </xdr:nvSpPr>
      <xdr:spPr>
        <a:xfrm>
          <a:off x="8391525" y="1905000"/>
          <a:ext cx="1819275" cy="112395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eaLnBrk="1" fontAlgn="auto" latinLnBrk="0" hangingPunct="1"/>
          <a:r>
            <a:rPr lang="en-US" altLang="zh-CN" sz="1100" b="1">
              <a:solidFill>
                <a:schemeClr val="dk1"/>
              </a:solidFill>
              <a:effectLst/>
              <a:latin typeface="Cambria" panose="02040503050406030204" pitchFamily="18" charset="0"/>
              <a:ea typeface="Cambria" panose="02040503050406030204" pitchFamily="18" charset="0"/>
              <a:cs typeface="+mn-cs"/>
            </a:rPr>
            <a:t>Remember to Switch catalog sheets by clicking tabs</a:t>
          </a:r>
          <a:r>
            <a:rPr lang="en-US" altLang="zh-CN" sz="1100" b="1" baseline="0">
              <a:solidFill>
                <a:schemeClr val="dk1"/>
              </a:solidFill>
              <a:effectLst/>
              <a:latin typeface="Cambria" panose="02040503050406030204" pitchFamily="18" charset="0"/>
              <a:ea typeface="Cambria" panose="02040503050406030204" pitchFamily="18" charset="0"/>
              <a:cs typeface="+mn-cs"/>
            </a:rPr>
            <a:t>.</a:t>
          </a:r>
        </a:p>
        <a:p>
          <a:pPr eaLnBrk="1" fontAlgn="auto" latinLnBrk="0" hangingPunct="1"/>
          <a:r>
            <a:rPr lang="en-US" altLang="zh-CN" sz="1100" b="1" baseline="0">
              <a:solidFill>
                <a:schemeClr val="dk1"/>
              </a:solidFill>
              <a:effectLst/>
              <a:latin typeface="Cambria" panose="02040503050406030204" pitchFamily="18" charset="0"/>
              <a:ea typeface="Cambria" panose="02040503050406030204" pitchFamily="18" charset="0"/>
              <a:cs typeface="+mn-cs"/>
            </a:rPr>
            <a:t>Below is a snapshoot of the sheet tabs</a:t>
          </a:r>
          <a:endParaRPr lang="zh-CN" altLang="zh-CN">
            <a:effectLst/>
            <a:latin typeface="Cambria" panose="02040503050406030204" pitchFamily="18" charset="0"/>
          </a:endParaRPr>
        </a:p>
      </xdr:txBody>
    </xdr:sp>
    <xdr:clientData/>
  </xdr:twoCellAnchor>
  <xdr:twoCellAnchor editAs="oneCell">
    <xdr:from>
      <xdr:col>10</xdr:col>
      <xdr:colOff>0</xdr:colOff>
      <xdr:row>9</xdr:row>
      <xdr:rowOff>0</xdr:rowOff>
    </xdr:from>
    <xdr:to>
      <xdr:col>13</xdr:col>
      <xdr:colOff>266145</xdr:colOff>
      <xdr:row>9</xdr:row>
      <xdr:rowOff>304762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D4E27A-6FEE-4806-826F-0397324D63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391525" y="3429000"/>
          <a:ext cx="4438095" cy="30476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1</xdr:row>
      <xdr:rowOff>28575</xdr:rowOff>
    </xdr:from>
    <xdr:to>
      <xdr:col>13</xdr:col>
      <xdr:colOff>228600</xdr:colOff>
      <xdr:row>5</xdr:row>
      <xdr:rowOff>156075</xdr:rowOff>
    </xdr:to>
    <xdr:sp macro="" textlink="">
      <xdr:nvSpPr>
        <xdr:cNvPr id="2" name="view dat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B992DD8-041F-4B0A-A7E2-5472F9650125}"/>
            </a:ext>
          </a:extLst>
        </xdr:cNvPr>
        <xdr:cNvSpPr/>
      </xdr:nvSpPr>
      <xdr:spPr>
        <a:xfrm>
          <a:off x="6915150" y="228600"/>
          <a:ext cx="1800225" cy="1080000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600" b="1">
              <a:solidFill>
                <a:schemeClr val="bg1"/>
              </a:solidFill>
              <a:effectLst/>
              <a:latin typeface="Segoe UI Variable Display" pitchFamily="2" charset="0"/>
              <a:ea typeface="+mn-ea"/>
              <a:cs typeface="+mn-cs"/>
            </a:rPr>
            <a:t>Back to Language Page</a:t>
          </a:r>
          <a:endParaRPr lang="zh-CN" altLang="zh-CN" sz="1600" b="1">
            <a:solidFill>
              <a:schemeClr val="bg1"/>
            </a:solidFill>
            <a:effectLst/>
            <a:latin typeface="Segoe UI Variable Display" pitchFamily="2" charset="0"/>
          </a:endParaRPr>
        </a:p>
      </xdr:txBody>
    </xdr:sp>
    <xdr:clientData/>
  </xdr:twoCellAnchor>
  <xdr:twoCellAnchor>
    <xdr:from>
      <xdr:col>10</xdr:col>
      <xdr:colOff>9525</xdr:colOff>
      <xdr:row>7</xdr:row>
      <xdr:rowOff>0</xdr:rowOff>
    </xdr:from>
    <xdr:to>
      <xdr:col>13</xdr:col>
      <xdr:colOff>0</xdr:colOff>
      <xdr:row>11</xdr:row>
      <xdr:rowOff>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846CF11A-EAA9-F35A-11B1-0507422002D4}"/>
            </a:ext>
          </a:extLst>
        </xdr:cNvPr>
        <xdr:cNvSpPr txBox="1"/>
      </xdr:nvSpPr>
      <xdr:spPr>
        <a:xfrm>
          <a:off x="6924675" y="1514475"/>
          <a:ext cx="1819275" cy="112395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eaLnBrk="1" fontAlgn="auto" latinLnBrk="0" hangingPunct="1"/>
          <a:r>
            <a:rPr lang="en-US" altLang="zh-CN" sz="1100" b="1">
              <a:solidFill>
                <a:schemeClr val="dk1"/>
              </a:solidFill>
              <a:effectLst/>
              <a:latin typeface="Cambria" panose="02040503050406030204" pitchFamily="18" charset="0"/>
              <a:ea typeface="Cambria" panose="02040503050406030204" pitchFamily="18" charset="0"/>
              <a:cs typeface="+mn-cs"/>
            </a:rPr>
            <a:t>Remember to Switch catalog sheets by clicking tabs at</a:t>
          </a:r>
          <a:r>
            <a:rPr lang="en-US" altLang="zh-CN" sz="1100" b="1" baseline="0">
              <a:solidFill>
                <a:schemeClr val="dk1"/>
              </a:solidFill>
              <a:effectLst/>
              <a:latin typeface="Cambria" panose="02040503050406030204" pitchFamily="18" charset="0"/>
              <a:ea typeface="Cambria" panose="02040503050406030204" pitchFamily="18" charset="0"/>
              <a:cs typeface="+mn-cs"/>
            </a:rPr>
            <a:t> buttom.</a:t>
          </a:r>
        </a:p>
        <a:p>
          <a:pPr eaLnBrk="1" fontAlgn="auto" latinLnBrk="0" hangingPunct="1"/>
          <a:r>
            <a:rPr lang="en-US" altLang="zh-CN" sz="1100" b="1" baseline="0">
              <a:solidFill>
                <a:schemeClr val="dk1"/>
              </a:solidFill>
              <a:effectLst/>
              <a:latin typeface="Cambria" panose="02040503050406030204" pitchFamily="18" charset="0"/>
              <a:ea typeface="Cambria" panose="02040503050406030204" pitchFamily="18" charset="0"/>
              <a:cs typeface="+mn-cs"/>
            </a:rPr>
            <a:t>Below is a snapshoot of the sheet tabs</a:t>
          </a:r>
          <a:endParaRPr lang="zh-CN" altLang="zh-CN">
            <a:effectLst/>
            <a:latin typeface="Cambria" panose="02040503050406030204" pitchFamily="18" charset="0"/>
          </a:endParaRPr>
        </a:p>
      </xdr:txBody>
    </xdr:sp>
    <xdr:clientData/>
  </xdr:twoCellAnchor>
  <xdr:twoCellAnchor editAs="oneCell">
    <xdr:from>
      <xdr:col>10</xdr:col>
      <xdr:colOff>0</xdr:colOff>
      <xdr:row>12</xdr:row>
      <xdr:rowOff>0</xdr:rowOff>
    </xdr:from>
    <xdr:to>
      <xdr:col>17</xdr:col>
      <xdr:colOff>428070</xdr:colOff>
      <xdr:row>13</xdr:row>
      <xdr:rowOff>114262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399D641-67E6-C3FA-9CB2-4AB6D568AB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915150" y="2828925"/>
          <a:ext cx="4438095" cy="304762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</xdr:row>
      <xdr:rowOff>0</xdr:rowOff>
    </xdr:from>
    <xdr:to>
      <xdr:col>7</xdr:col>
      <xdr:colOff>438150</xdr:colOff>
      <xdr:row>3</xdr:row>
      <xdr:rowOff>508500</xdr:rowOff>
    </xdr:to>
    <xdr:sp macro="" textlink="">
      <xdr:nvSpPr>
        <xdr:cNvPr id="2" name="view dat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291ADF1-8308-4B25-B699-EEC13F458337}"/>
            </a:ext>
          </a:extLst>
        </xdr:cNvPr>
        <xdr:cNvSpPr/>
      </xdr:nvSpPr>
      <xdr:spPr>
        <a:xfrm>
          <a:off x="8058150" y="381000"/>
          <a:ext cx="1800225" cy="1080000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600" b="1">
              <a:solidFill>
                <a:schemeClr val="bg1"/>
              </a:solidFill>
              <a:effectLst/>
              <a:latin typeface="Segoe UI Variable Display" pitchFamily="2" charset="0"/>
              <a:ea typeface="+mn-ea"/>
              <a:cs typeface="+mn-cs"/>
            </a:rPr>
            <a:t>Back to Language Page</a:t>
          </a:r>
          <a:endParaRPr lang="zh-CN" altLang="zh-CN" sz="1600" b="1">
            <a:solidFill>
              <a:schemeClr val="bg1"/>
            </a:solidFill>
            <a:effectLst/>
            <a:latin typeface="Segoe UI Variable Display" pitchFamily="2" charset="0"/>
          </a:endParaRPr>
        </a:p>
      </xdr:txBody>
    </xdr:sp>
    <xdr:clientData/>
  </xdr:twoCellAnchor>
  <xdr:twoCellAnchor>
    <xdr:from>
      <xdr:col>6</xdr:col>
      <xdr:colOff>0</xdr:colOff>
      <xdr:row>5</xdr:row>
      <xdr:rowOff>0</xdr:rowOff>
    </xdr:from>
    <xdr:to>
      <xdr:col>7</xdr:col>
      <xdr:colOff>428625</xdr:colOff>
      <xdr:row>10</xdr:row>
      <xdr:rowOff>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7B26B0F2-EEEB-42E3-B58B-1C93C37933B9}"/>
            </a:ext>
          </a:extLst>
        </xdr:cNvPr>
        <xdr:cNvSpPr txBox="1"/>
      </xdr:nvSpPr>
      <xdr:spPr>
        <a:xfrm>
          <a:off x="6953250" y="1533525"/>
          <a:ext cx="1819275" cy="95250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eaLnBrk="1" fontAlgn="auto" latinLnBrk="0" hangingPunct="1"/>
          <a:r>
            <a:rPr lang="en-US" altLang="zh-CN" sz="1100" b="1">
              <a:solidFill>
                <a:schemeClr val="dk1"/>
              </a:solidFill>
              <a:effectLst/>
              <a:latin typeface="Cambria" panose="02040503050406030204" pitchFamily="18" charset="0"/>
              <a:ea typeface="Cambria" panose="02040503050406030204" pitchFamily="18" charset="0"/>
              <a:cs typeface="+mn-cs"/>
            </a:rPr>
            <a:t>Remember to Switch catalog sheets by clicking tabs</a:t>
          </a:r>
          <a:r>
            <a:rPr lang="en-US" altLang="zh-CN" sz="1100" b="1" baseline="0">
              <a:solidFill>
                <a:schemeClr val="dk1"/>
              </a:solidFill>
              <a:effectLst/>
              <a:latin typeface="Cambria" panose="02040503050406030204" pitchFamily="18" charset="0"/>
              <a:ea typeface="Cambria" panose="02040503050406030204" pitchFamily="18" charset="0"/>
              <a:cs typeface="+mn-cs"/>
            </a:rPr>
            <a:t>.</a:t>
          </a:r>
        </a:p>
        <a:p>
          <a:pPr eaLnBrk="1" fontAlgn="auto" latinLnBrk="0" hangingPunct="1"/>
          <a:r>
            <a:rPr lang="en-US" altLang="zh-CN" sz="1100" b="1" baseline="0">
              <a:solidFill>
                <a:schemeClr val="dk1"/>
              </a:solidFill>
              <a:effectLst/>
              <a:latin typeface="Cambria" panose="02040503050406030204" pitchFamily="18" charset="0"/>
              <a:ea typeface="Cambria" panose="02040503050406030204" pitchFamily="18" charset="0"/>
              <a:cs typeface="+mn-cs"/>
            </a:rPr>
            <a:t>Below is a snapshoot of the sheet tabs</a:t>
          </a:r>
          <a:endParaRPr lang="zh-CN" altLang="zh-CN">
            <a:effectLst/>
            <a:latin typeface="Cambria" panose="02040503050406030204" pitchFamily="18" charset="0"/>
          </a:endParaRPr>
        </a:p>
      </xdr:txBody>
    </xdr:sp>
    <xdr:clientData/>
  </xdr:twoCellAnchor>
  <xdr:twoCellAnchor editAs="oneCell">
    <xdr:from>
      <xdr:col>6</xdr:col>
      <xdr:colOff>0</xdr:colOff>
      <xdr:row>12</xdr:row>
      <xdr:rowOff>0</xdr:rowOff>
    </xdr:from>
    <xdr:to>
      <xdr:col>12</xdr:col>
      <xdr:colOff>237570</xdr:colOff>
      <xdr:row>12</xdr:row>
      <xdr:rowOff>304762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3C7855F-3188-4B20-8090-6257359C54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953250" y="2867025"/>
          <a:ext cx="4438095" cy="304762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Siqiniq (Co)" id="{F9209478-CB26-4080-96F8-91F5057BFDC0}" userId="S::Co@limsym.onmicrosoft.com::34fafa99-f8b9-4240-9bde-ea80a5c59aee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B879D25-DB4C-4B90-969E-B12BF949318A}" name="Table4" displayName="Table4" ref="A5:B14" totalsRowShown="0" headerRowDxfId="75" dataDxfId="74">
  <autoFilter ref="A5:B14" xr:uid="{3B879D25-DB4C-4B90-969E-B12BF949318A}"/>
  <tableColumns count="2">
    <tableColumn id="1" xr3:uid="{B6348C9A-82A0-4DDD-9952-A888FBA2B942}" name="Category" dataDxfId="73" dataCellStyle="Hyperlink"/>
    <tableColumn id="2" xr3:uid="{53998930-B93A-414E-A696-B3CE7DDF805A}" name="Count" dataDxfId="72"/>
  </tableColumns>
  <tableStyleInfo name="TableStyleMedium2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F27F073-8C48-40AE-9910-4C578C278E4F}" name="set" displayName="set" ref="A1:U488" totalsRowShown="0" headerRowDxfId="71" dataDxfId="70">
  <autoFilter ref="A1:U488" xr:uid="{0F27F073-8C48-40AE-9910-4C578C278E4F}"/>
  <sortState xmlns:xlrd2="http://schemas.microsoft.com/office/spreadsheetml/2017/richdata2" ref="A2:U81">
    <sortCondition ref="D1:D488"/>
  </sortState>
  <tableColumns count="21">
    <tableColumn id="1" xr3:uid="{68982852-FD00-4460-A7EC-98861D5D334F}" name="Cate" dataDxfId="69"/>
    <tableColumn id="19" xr3:uid="{2F01CECD-EED4-49DF-9CC4-7618E14052EF}" name="☆" dataDxfId="68"/>
    <tableColumn id="2" xr3:uid="{F6688F68-B725-4BA2-8670-8D2A52A296AB}" name="ID" dataDxfId="67">
      <calculatedColumnFormula>IF(set[[#This Row],[Cate]]=A1,C1+1,1)</calculatedColumnFormula>
    </tableColumn>
    <tableColumn id="8" xr3:uid="{2FC8290F-C989-4766-B861-586E3A2828D6}" name="Category" dataDxfId="66"/>
    <tableColumn id="9" xr3:uid="{C1842276-E144-4442-AE69-49BB69F96DDA}" name="الفئة" dataDxfId="65">
      <calculatedColumnFormula>_xlfn.IFNA(IF(VLOOKUP(set[[#This Row],[Category]],TS[],2,FALSE)&gt;0,VLOOKUP(set[[#This Row],[Category]],TS[],2,FALSE),set[[#This Row],[Category]]),set[[#This Row],[Category]])</calculatedColumnFormula>
    </tableColumn>
    <tableColumn id="14" xr3:uid="{C6244507-893F-420D-BE22-1D00B8AC2E71}" name="श्रेणी" dataDxfId="64">
      <calculatedColumnFormula>_xlfn.IFNA(IF(VLOOKUP(set[[#This Row],[Category]],TS[],3,FALSE)&gt;0,VLOOKUP(set[[#This Row],[Category]],TS[],3,FALSE),set[[#This Row],[Category]]),set[[#This Row],[Category]])</calculatedColumnFormula>
    </tableColumn>
    <tableColumn id="16" xr3:uid="{FA84448B-7562-4690-B81D-A3E03BE8EB08}" name="Categoría" dataDxfId="63">
      <calculatedColumnFormula>_xlfn.IFNA(IF(VLOOKUP(set[[#This Row],[Category]],TS[],4,FALSE)&gt;0,VLOOKUP(set[[#This Row],[Category]],TS[],4,FALSE),set[[#This Row],[Category]]),set[[#This Row],[Category]])</calculatedColumnFormula>
    </tableColumn>
    <tableColumn id="22" xr3:uid="{D0DAE2E3-D0BC-4552-9058-D8B480DC7F51}" name="品类" dataDxfId="62">
      <calculatedColumnFormula>_xlfn.IFNA(VLOOKUP(set[[#This Row],[Category]],TS[],5,FALSE),set[[#This Row],[Category]])</calculatedColumnFormula>
    </tableColumn>
    <tableColumn id="3" xr3:uid="{AC607472-FBE1-422D-9067-514AEEF44E51}" name="Name" dataDxfId="61"/>
    <tableColumn id="10" xr3:uid="{601C28D6-9BBB-429D-91E0-9A36B73EB6C7}" name="الاسم " dataDxfId="60"/>
    <tableColumn id="15" xr3:uid="{61E49413-EC29-4350-A482-94A92DEE73A6}" name="नाम" dataDxfId="59"/>
    <tableColumn id="17" xr3:uid="{D11008CC-4A2D-49A0-9718-86AF3317A8D6}" name="Nombre" dataDxfId="58"/>
    <tableColumn id="4" xr3:uid="{7254C11B-6559-4611-9993-7E7A55D8E812}" name="品名" dataDxfId="57"/>
    <tableColumn id="5" xr3:uid="{923EA993-9B90-4ABD-9666-089735E86B23}" name="CAS No." dataDxfId="56"/>
    <tableColumn id="12" xr3:uid="{F5197274-B4A1-424B-BF1D-7510F33F7E36}" name="رقم CAS" dataDxfId="55">
      <calculatedColumnFormula>set[[#This Row],[CAS No.]]</calculatedColumnFormula>
    </tableColumn>
    <tableColumn id="6" xr3:uid="{8D78E543-A9B5-4B99-A2D0-B74EBDA8588B}" name="Qualification" dataDxfId="54"/>
    <tableColumn id="11" xr3:uid="{69E5044B-24B2-4A20-94F2-122DA801A87A}" name="المؤهلات" dataDxfId="53">
      <calculatedColumnFormula>_xlfn.IFNA(VLOOKUP(set[[#This Row],[Qualification]], TS[], 2, FALSE), set[[#This Row],[Qualification]])</calculatedColumnFormula>
    </tableColumn>
    <tableColumn id="21" xr3:uid="{EAC864ED-EB38-44BB-BE27-CB47836EB34E}" name="प्रमाणन" dataDxfId="52">
      <calculatedColumnFormula>_xlfn.IFNA(VLOOKUP(set[[#This Row],[Qualification]], TS[], 3, FALSE), set[[#This Row],[Qualification]])</calculatedColumnFormula>
    </tableColumn>
    <tableColumn id="18" xr3:uid="{D67B0475-6CB4-4FAC-B163-186565E06C15}" name="Certificación" dataDxfId="51">
      <calculatedColumnFormula>_xlfn.IFNA(VLOOKUP(set[[#This Row],[Qualification]], TS[], 4, FALSE), set[[#This Row],[Qualification]])</calculatedColumnFormula>
    </tableColumn>
    <tableColumn id="7" xr3:uid="{CBF6174F-5108-4C43-8525-40469878DF8E}" name="Standard" dataDxfId="50"/>
    <tableColumn id="13" xr3:uid="{7226D03F-EFC0-4990-BDFB-0B4752FFCC74}" name="Detail" dataDxfId="49"/>
  </tableColumns>
  <tableStyleInfo name="TableStyleMedium2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46B3B30-2A3A-4D6E-8FA8-22119B01F6B7}" name="Table3" displayName="Table3" ref="A1:I285" totalsRowShown="0" headerRowDxfId="48" dataDxfId="47">
  <autoFilter ref="A1:I285" xr:uid="{846B3B30-2A3A-4D6E-8FA8-22119B01F6B7}"/>
  <sortState xmlns:xlrd2="http://schemas.microsoft.com/office/spreadsheetml/2017/richdata2" ref="A2:I285">
    <sortCondition ref="E2:E285"/>
    <sortCondition ref="G2:G285"/>
    <sortCondition ref="H2:H285"/>
    <sortCondition descending="1" ref="I2:I285"/>
  </sortState>
  <tableColumns count="9">
    <tableColumn id="1" xr3:uid="{95B97A92-6018-4F9F-A911-DB921E2E821A}" name="ID" dataDxfId="46"/>
    <tableColumn id="2" xr3:uid="{E83B4C8F-5059-4FB8-A68D-DC6EA2619B10}" name="品名" dataDxfId="45"/>
    <tableColumn id="3" xr3:uid="{5C18FA60-9B31-419D-AB78-C43B40703300}" name="Product's Name" dataDxfId="44"/>
    <tableColumn id="4" xr3:uid="{03B0C082-1AB2-49EA-B5A7-A42ACEF58353}" name="用途" dataDxfId="43"/>
    <tableColumn id="5" xr3:uid="{93AC1087-CB43-4552-9238-7255D176BE3E}" name="Usage" dataDxfId="42"/>
    <tableColumn id="25" xr3:uid="{3092E288-432A-4E56-AB87-FF8F51E58EB8}" name="剂型" dataDxfId="41"/>
    <tableColumn id="26" xr3:uid="{EA03E83C-F1D7-48B5-8EAA-58456CEA7B82}" name="Dosage Form" dataDxfId="40"/>
    <tableColumn id="27" xr3:uid="{96453569-724A-49CE-BB16-81F48D377712}" name="Strength" dataDxfId="39"/>
    <tableColumn id="28" xr3:uid="{FE32D5E5-7555-4528-803F-3F2CCB18734D}" name="NMPA Approved" dataDxfId="38"/>
  </tableColumns>
  <tableStyleInfo name="TableStyleMedium2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19E628B-4664-4362-B0BA-0FEA0FD64678}" name="title" displayName="title" ref="A1:V7" totalsRowShown="0" headerRowDxfId="23" dataDxfId="22">
  <tableColumns count="22">
    <tableColumn id="1" xr3:uid="{38446D00-141C-40BA-8B8B-34F016C433F2}" name="-" dataDxfId="21"/>
    <tableColumn id="2" xr3:uid="{88B7A6DF-4CF6-44CE-8C05-50AD37215D10}" name="中文" dataDxfId="20"/>
    <tableColumn id="3" xr3:uid="{E64D5F0A-5460-41C8-9401-320C811127E7}" name="English" dataDxfId="19"/>
    <tableColumn id="4" xr3:uid="{F691DF63-1391-48D4-A835-6B80F3CB002E}" name="لعربية" dataDxfId="18"/>
    <tableColumn id="5" xr3:uid="{7D7F0798-4FC3-44CB-A9A2-060E5F8FA436}" name="हिन्दी" dataDxfId="17"/>
    <tableColumn id="6" xr3:uid="{F77B2BE0-DBBE-4383-B3F4-D2D2E59E6883}" name="Español" dataDxfId="16"/>
    <tableColumn id="7" xr3:uid="{9EA4EFAF-D302-4786-BDBA-E22397FC923C}" name="Category" dataDxfId="15"/>
    <tableColumn id="8" xr3:uid="{8573FDA5-B190-40A9-86D5-2F8B77E91073}" name="Name" dataDxfId="14"/>
    <tableColumn id="9" xr3:uid="{8A4F4786-3581-48A8-8B33-9FF7ED456971}" name="CAS No." dataDxfId="13"/>
    <tableColumn id="10" xr3:uid="{74DEC3A2-8CE7-4DA3-991B-1057ABF0E60B}" name="Specification" dataDxfId="12"/>
    <tableColumn id="11" xr3:uid="{3E82EC12-B536-49BE-B0DD-18B9E3D4906F}" name="Qualification" dataDxfId="11"/>
    <tableColumn id="12" xr3:uid="{0FB78C75-D175-4C9F-9A46-BEBEBA524E25}" name="Standard" dataDxfId="10"/>
    <tableColumn id="13" xr3:uid="{B99653B4-6250-4445-8AB7-02E9A082DC72}" name="Function" dataDxfId="9"/>
    <tableColumn id="14" xr3:uid="{DFF57A15-CE8C-41BC-A0A9-CBF4A505AA07}" name="Note" dataDxfId="8"/>
    <tableColumn id="15" xr3:uid="{89187125-ABC4-4ACD-B10B-3169934F8B0C}" name="HALAL" dataDxfId="7"/>
    <tableColumn id="16" xr3:uid="{D2D5EFFE-1367-47DE-9C06-437A22ADC0FC}" name="KOSHER" dataDxfId="6"/>
    <tableColumn id="17" xr3:uid="{CC1BA78D-A0F7-471C-B7EC-87A9EC4DE17C}" name="ISO 9001" dataDxfId="5"/>
    <tableColumn id="18" xr3:uid="{6849CC19-7246-4FA0-B577-4A5EA03CF2B5}" name="FSSC 22000" dataDxfId="4"/>
    <tableColumn id="19" xr3:uid="{BB12DCDE-B59E-41D8-A673-8FCBB9FD7965}" name="Company" dataDxfId="3"/>
    <tableColumn id="20" xr3:uid="{9575D868-FFB2-4A0C-985D-F43779FD8E3D}" name="Company short" dataDxfId="2"/>
    <tableColumn id="21" xr3:uid="{3184E3AA-FD6E-4EAD-9D08-3B34A17AB5F7}" name="文件命名" dataDxfId="1"/>
    <tableColumn id="22" xr3:uid="{E18B3B04-AF33-4642-B032-BF547111A2DA}" name="Author" dataDxfId="0"/>
  </tableColumns>
  <tableStyleInfo name="TableStyleMedium2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4573A4D-6BF4-47B3-A9E0-C2605CDA7F49}" name="TS" displayName="TS" ref="A11:E47" totalsRowShown="0" headerRowDxfId="37" dataDxfId="36">
  <autoFilter ref="A11:E47" xr:uid="{14573A4D-6BF4-47B3-A9E0-C2605CDA7F49}"/>
  <sortState xmlns:xlrd2="http://schemas.microsoft.com/office/spreadsheetml/2017/richdata2" ref="A12:E47">
    <sortCondition ref="A11:A47"/>
  </sortState>
  <tableColumns count="5">
    <tableColumn id="1" xr3:uid="{7D13BBF7-B3F6-494C-9789-6489F8F2E6F0}" name="Category" dataDxfId="35"/>
    <tableColumn id="2" xr3:uid="{8D68C78F-C257-4C1C-BA8E-12F5C307C1DA}" name="الفئة" dataDxfId="34"/>
    <tableColumn id="3" xr3:uid="{0DB5D42C-8536-4C51-BE46-08319FE05C23}" name="हिन्दी" dataDxfId="33"/>
    <tableColumn id="4" xr3:uid="{714E16E7-3CF7-448F-8D32-730E697FC79A}" name="Categoría" dataDxfId="32"/>
    <tableColumn id="5" xr3:uid="{3940DFE9-63DD-4663-A4FE-E33473E5DD6A}" name="品类" dataDxfId="31"/>
  </tableColumns>
  <tableStyleInfo name="TableStyleMedium21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2" dT="2024-12-03T03:06:00.24" personId="{F9209478-CB26-4080-96F8-91F5057BFDC0}" id="{30CF5E91-3D34-48FF-B3F7-725911DDB599}" done="1">
    <text>以天城文书写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o@limsym.onmicrosoft.com" TargetMode="External"/><Relationship Id="rId2" Type="http://schemas.openxmlformats.org/officeDocument/2006/relationships/hyperlink" Target="https://ditu.gaode.com/place/B023B09W40" TargetMode="External"/><Relationship Id="rId1" Type="http://schemas.openxmlformats.org/officeDocument/2006/relationships/hyperlink" Target="http://www.ichemie.com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pharmchem6@ichemie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3.bin"/><Relationship Id="rId6" Type="http://schemas.microsoft.com/office/2017/10/relationships/threadedComment" Target="../threadedComments/threadedComment1.xml"/><Relationship Id="rId5" Type="http://schemas.openxmlformats.org/officeDocument/2006/relationships/comments" Target="../comments1.xml"/><Relationship Id="rId4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A63AD-D1AF-4D6B-A8A4-21962874F29D}">
  <sheetPr>
    <tabColor rgb="FF92D050"/>
  </sheetPr>
  <dimension ref="A1:Y71"/>
  <sheetViews>
    <sheetView zoomScaleNormal="100" workbookViewId="0"/>
  </sheetViews>
  <sheetFormatPr defaultColWidth="9" defaultRowHeight="18.75"/>
  <cols>
    <col min="1" max="1" width="17.140625" style="26" customWidth="1"/>
    <col min="2" max="2" width="18" style="27" customWidth="1"/>
    <col min="3" max="3" width="43.7109375" style="28" bestFit="1" customWidth="1"/>
    <col min="4" max="4" width="23.42578125" style="28" bestFit="1" customWidth="1"/>
    <col min="5" max="5" width="5" style="28" customWidth="1"/>
    <col min="6" max="10" width="9" style="12"/>
    <col min="11" max="15" width="9" style="25"/>
    <col min="16" max="20" width="9" style="12"/>
    <col min="21" max="25" width="9" style="25"/>
    <col min="26" max="16384" width="9" style="28"/>
  </cols>
  <sheetData>
    <row r="1" spans="1:5">
      <c r="A1" s="23"/>
      <c r="B1" s="24"/>
      <c r="C1" s="12"/>
      <c r="D1" s="12"/>
      <c r="E1" s="12"/>
    </row>
    <row r="2" spans="1:5" ht="18.75" customHeight="1">
      <c r="A2" s="185" t="s">
        <v>0</v>
      </c>
      <c r="B2" s="145"/>
      <c r="C2" s="11"/>
      <c r="D2" s="11"/>
      <c r="E2" s="11"/>
    </row>
    <row r="3" spans="1:5" ht="18.75" customHeight="1">
      <c r="A3" s="185"/>
      <c r="B3" s="146" t="s">
        <v>1</v>
      </c>
      <c r="C3" s="141" t="s">
        <v>2</v>
      </c>
      <c r="D3" s="143"/>
      <c r="E3" s="151"/>
    </row>
    <row r="4" spans="1:5" ht="18.75" customHeight="1">
      <c r="A4" s="185"/>
      <c r="B4" s="147" t="s">
        <v>3</v>
      </c>
      <c r="C4" s="14" t="s">
        <v>4</v>
      </c>
      <c r="D4" s="13"/>
      <c r="E4" s="13"/>
    </row>
    <row r="5" spans="1:5" ht="18.75" customHeight="1">
      <c r="A5" s="185"/>
      <c r="B5" s="147" t="s">
        <v>5</v>
      </c>
      <c r="C5" s="15" t="s">
        <v>6</v>
      </c>
      <c r="D5" s="13"/>
      <c r="E5" s="13"/>
    </row>
    <row r="6" spans="1:5" ht="18.75" customHeight="1">
      <c r="A6" s="185"/>
      <c r="B6" s="147" t="s">
        <v>5</v>
      </c>
      <c r="C6" s="15" t="s">
        <v>7</v>
      </c>
      <c r="D6" s="13"/>
      <c r="E6" s="13"/>
    </row>
    <row r="7" spans="1:5" ht="18.75" customHeight="1">
      <c r="A7" s="185"/>
      <c r="B7" s="147"/>
      <c r="C7" s="14"/>
      <c r="D7" s="13"/>
      <c r="E7" s="13"/>
    </row>
    <row r="8" spans="1:5" ht="18.75" customHeight="1">
      <c r="A8" s="185"/>
      <c r="B8" s="147" t="s">
        <v>8</v>
      </c>
      <c r="C8" s="14" t="s">
        <v>9</v>
      </c>
      <c r="D8" s="187" t="s">
        <v>10</v>
      </c>
      <c r="E8" s="13"/>
    </row>
    <row r="9" spans="1:5" ht="18.75" customHeight="1">
      <c r="A9" s="185"/>
      <c r="B9" s="147" t="s">
        <v>11</v>
      </c>
      <c r="C9" s="16" t="s">
        <v>12</v>
      </c>
      <c r="D9" s="187"/>
      <c r="E9" s="13"/>
    </row>
    <row r="10" spans="1:5" ht="18.75" customHeight="1">
      <c r="A10" s="185"/>
      <c r="B10" s="147" t="s">
        <v>13</v>
      </c>
      <c r="C10" s="17" t="s">
        <v>14</v>
      </c>
      <c r="D10" s="187"/>
      <c r="E10" s="13"/>
    </row>
    <row r="11" spans="1:5" ht="18.75" customHeight="1">
      <c r="A11" s="185"/>
      <c r="B11" s="147" t="s">
        <v>15</v>
      </c>
      <c r="C11" s="14">
        <v>3694802421</v>
      </c>
      <c r="D11" s="187"/>
      <c r="E11" s="13"/>
    </row>
    <row r="12" spans="1:5" ht="18.75" customHeight="1">
      <c r="A12" s="185"/>
      <c r="B12" s="147"/>
      <c r="C12" s="14"/>
      <c r="D12" s="13"/>
      <c r="E12" s="13"/>
    </row>
    <row r="13" spans="1:5" ht="18.75" customHeight="1">
      <c r="A13" s="185"/>
      <c r="B13" s="146" t="s">
        <v>16</v>
      </c>
      <c r="C13" s="142" t="s">
        <v>17</v>
      </c>
      <c r="D13" s="143"/>
      <c r="E13" s="152"/>
    </row>
    <row r="14" spans="1:5" ht="18.75" customHeight="1">
      <c r="A14" s="185"/>
      <c r="B14" s="147" t="s">
        <v>18</v>
      </c>
      <c r="C14" s="15" t="s">
        <v>19</v>
      </c>
      <c r="D14" s="13"/>
      <c r="E14" s="13"/>
    </row>
    <row r="15" spans="1:5" ht="18.75" customHeight="1">
      <c r="A15" s="185"/>
      <c r="B15" s="147" t="s">
        <v>20</v>
      </c>
      <c r="C15" s="184" t="s">
        <v>21</v>
      </c>
      <c r="D15" s="184"/>
      <c r="E15" s="13"/>
    </row>
    <row r="16" spans="1:5" ht="18.75" customHeight="1">
      <c r="A16" s="185"/>
      <c r="B16" s="147"/>
      <c r="C16" s="184"/>
      <c r="D16" s="184"/>
      <c r="E16" s="18" t="s">
        <v>22</v>
      </c>
    </row>
    <row r="17" spans="1:5" ht="18.75" customHeight="1">
      <c r="A17" s="12"/>
      <c r="B17" s="12"/>
      <c r="C17" s="12"/>
      <c r="D17" s="12"/>
      <c r="E17" s="12"/>
    </row>
    <row r="18" spans="1:5">
      <c r="A18" s="186" t="s">
        <v>23</v>
      </c>
      <c r="B18" s="19" t="s">
        <v>24</v>
      </c>
      <c r="C18" s="20"/>
      <c r="D18" s="20"/>
      <c r="E18" s="21"/>
    </row>
    <row r="19" spans="1:5" ht="18.75" customHeight="1">
      <c r="A19" s="186"/>
      <c r="B19" s="19" t="s">
        <v>25</v>
      </c>
      <c r="C19" s="20"/>
      <c r="D19" s="20"/>
      <c r="E19" s="19"/>
    </row>
    <row r="20" spans="1:5" ht="18.75" customHeight="1">
      <c r="A20" s="186"/>
      <c r="B20" s="19" t="s">
        <v>26</v>
      </c>
      <c r="C20" s="20"/>
      <c r="D20" s="20"/>
      <c r="E20" s="19"/>
    </row>
    <row r="21" spans="1:5" ht="18.75" customHeight="1">
      <c r="A21" s="186"/>
      <c r="B21" s="19" t="s">
        <v>27</v>
      </c>
      <c r="C21" s="20"/>
      <c r="D21" s="20"/>
      <c r="E21" s="19"/>
    </row>
    <row r="22" spans="1:5" ht="18.75" customHeight="1">
      <c r="A22" s="186"/>
      <c r="B22" s="19" t="s">
        <v>28</v>
      </c>
      <c r="C22" s="20"/>
      <c r="D22" s="20"/>
      <c r="E22" s="19"/>
    </row>
    <row r="23" spans="1:5" ht="18.75" customHeight="1">
      <c r="A23" s="186"/>
      <c r="B23" s="19" t="s">
        <v>29</v>
      </c>
      <c r="C23" s="20"/>
      <c r="D23" s="20"/>
      <c r="E23" s="19"/>
    </row>
    <row r="24" spans="1:5" ht="18.75" customHeight="1">
      <c r="A24" s="186"/>
      <c r="B24" s="19" t="s">
        <v>30</v>
      </c>
      <c r="C24" s="20"/>
      <c r="D24" s="20"/>
      <c r="E24" s="19"/>
    </row>
    <row r="25" spans="1:5" ht="18.75" customHeight="1">
      <c r="A25" s="186"/>
      <c r="B25" s="19" t="s">
        <v>31</v>
      </c>
      <c r="C25" s="20"/>
      <c r="D25" s="20"/>
      <c r="E25" s="19"/>
    </row>
    <row r="26" spans="1:5" ht="18.75" customHeight="1">
      <c r="A26" s="186"/>
      <c r="B26" s="19" t="s">
        <v>32</v>
      </c>
      <c r="C26" s="20"/>
      <c r="D26" s="20"/>
      <c r="E26" s="19"/>
    </row>
    <row r="27" spans="1:5" ht="18.75" customHeight="1">
      <c r="A27" s="186"/>
      <c r="B27" s="19" t="s">
        <v>33</v>
      </c>
      <c r="C27" s="20"/>
      <c r="D27" s="20"/>
      <c r="E27" s="19"/>
    </row>
    <row r="28" spans="1:5" ht="18.75" customHeight="1">
      <c r="A28" s="186"/>
      <c r="B28" s="19" t="s">
        <v>34</v>
      </c>
      <c r="C28" s="20"/>
      <c r="D28" s="20"/>
      <c r="E28" s="19"/>
    </row>
    <row r="29" spans="1:5" ht="18.75" customHeight="1">
      <c r="A29" s="186"/>
      <c r="B29" s="19" t="s">
        <v>35</v>
      </c>
      <c r="C29" s="20"/>
      <c r="D29" s="20"/>
      <c r="E29" s="19"/>
    </row>
    <row r="30" spans="1:5" ht="18.75" customHeight="1">
      <c r="A30" s="186"/>
      <c r="B30" s="19" t="s">
        <v>36</v>
      </c>
      <c r="C30" s="20"/>
      <c r="D30" s="20"/>
      <c r="E30" s="19"/>
    </row>
    <row r="31" spans="1:5" ht="18.75" customHeight="1">
      <c r="A31" s="186"/>
      <c r="B31" s="19" t="s">
        <v>37</v>
      </c>
      <c r="C31" s="20"/>
      <c r="D31" s="20"/>
      <c r="E31" s="19"/>
    </row>
    <row r="32" spans="1:5" ht="18.75" customHeight="1">
      <c r="A32" s="186"/>
      <c r="B32" s="19" t="s">
        <v>38</v>
      </c>
      <c r="C32" s="20"/>
      <c r="D32" s="20"/>
      <c r="E32" s="19"/>
    </row>
    <row r="33" spans="1:10">
      <c r="A33" s="186"/>
      <c r="B33" s="19" t="s">
        <v>39</v>
      </c>
      <c r="C33" s="20"/>
      <c r="D33" s="20"/>
      <c r="E33" s="22" t="s">
        <v>22</v>
      </c>
    </row>
    <row r="34" spans="1:10">
      <c r="A34" s="23"/>
      <c r="B34" s="24"/>
      <c r="C34" s="12"/>
      <c r="D34" s="12"/>
      <c r="E34" s="12"/>
    </row>
    <row r="35" spans="1:10">
      <c r="A35" s="23"/>
      <c r="B35" s="24"/>
      <c r="C35" s="12"/>
      <c r="D35" s="12"/>
      <c r="E35" s="12"/>
    </row>
    <row r="36" spans="1:10">
      <c r="A36" s="23"/>
      <c r="B36" s="24"/>
      <c r="C36" s="12"/>
      <c r="D36" s="12"/>
      <c r="E36" s="12"/>
    </row>
    <row r="37" spans="1:10">
      <c r="A37" s="23"/>
      <c r="B37" s="24"/>
      <c r="C37" s="12"/>
      <c r="D37" s="12"/>
      <c r="E37" s="12"/>
    </row>
    <row r="38" spans="1:10">
      <c r="A38" s="23"/>
      <c r="B38" s="24"/>
      <c r="C38" s="12"/>
      <c r="D38" s="12"/>
      <c r="E38" s="12"/>
    </row>
    <row r="39" spans="1:10">
      <c r="A39" s="23"/>
      <c r="B39" s="24"/>
      <c r="C39" s="12"/>
      <c r="D39" s="12"/>
      <c r="E39" s="12"/>
    </row>
    <row r="40" spans="1:10">
      <c r="A40" s="23"/>
      <c r="B40" s="24"/>
      <c r="C40" s="12"/>
      <c r="D40" s="12"/>
      <c r="E40" s="12"/>
    </row>
    <row r="41" spans="1:10">
      <c r="A41" s="23"/>
      <c r="B41" s="24"/>
      <c r="C41" s="12"/>
      <c r="D41" s="12"/>
      <c r="E41" s="12"/>
    </row>
    <row r="42" spans="1:10">
      <c r="A42" s="25"/>
      <c r="B42" s="25"/>
      <c r="C42" s="25"/>
      <c r="D42" s="25"/>
      <c r="E42" s="25"/>
      <c r="F42" s="25"/>
      <c r="G42" s="25"/>
      <c r="H42" s="25"/>
      <c r="I42" s="25"/>
      <c r="J42" s="25"/>
    </row>
    <row r="43" spans="1:10">
      <c r="A43" s="25"/>
      <c r="B43" s="25"/>
      <c r="C43" s="25"/>
      <c r="D43" s="25"/>
      <c r="E43" s="25"/>
      <c r="F43" s="25"/>
      <c r="G43" s="25"/>
      <c r="H43" s="25"/>
      <c r="I43" s="25"/>
      <c r="J43" s="25"/>
    </row>
    <row r="44" spans="1:10">
      <c r="A44" s="25"/>
      <c r="B44" s="25"/>
      <c r="C44" s="25"/>
      <c r="D44" s="25"/>
      <c r="E44" s="25"/>
      <c r="F44" s="25"/>
      <c r="G44" s="25"/>
      <c r="H44" s="25"/>
      <c r="I44" s="25"/>
      <c r="J44" s="25"/>
    </row>
    <row r="45" spans="1:10">
      <c r="A45" s="25"/>
      <c r="B45" s="25"/>
      <c r="C45" s="25"/>
      <c r="D45" s="25"/>
      <c r="E45" s="25"/>
      <c r="F45" s="25"/>
      <c r="G45" s="25"/>
      <c r="H45" s="25"/>
      <c r="I45" s="25"/>
      <c r="J45" s="25"/>
    </row>
    <row r="46" spans="1:10">
      <c r="A46" s="25"/>
      <c r="B46" s="25"/>
      <c r="C46" s="25"/>
      <c r="D46" s="25"/>
      <c r="E46" s="25"/>
      <c r="F46" s="25"/>
      <c r="G46" s="25"/>
      <c r="H46" s="25"/>
      <c r="I46" s="25"/>
      <c r="J46" s="25"/>
    </row>
    <row r="47" spans="1:10">
      <c r="A47" s="25"/>
      <c r="B47" s="25"/>
      <c r="C47" s="25"/>
      <c r="D47" s="25"/>
      <c r="E47" s="25"/>
      <c r="F47" s="25"/>
      <c r="G47" s="25"/>
      <c r="H47" s="25"/>
      <c r="I47" s="25"/>
      <c r="J47" s="25"/>
    </row>
    <row r="48" spans="1:10">
      <c r="A48" s="25"/>
      <c r="B48" s="25"/>
      <c r="C48" s="25"/>
      <c r="D48" s="25"/>
      <c r="E48" s="25"/>
      <c r="F48" s="25"/>
      <c r="G48" s="25"/>
      <c r="H48" s="25"/>
      <c r="I48" s="25"/>
      <c r="J48" s="25"/>
    </row>
    <row r="49" spans="1:15">
      <c r="A49" s="25"/>
      <c r="B49" s="25"/>
      <c r="C49" s="25"/>
      <c r="D49" s="25"/>
      <c r="E49" s="25"/>
      <c r="F49" s="25"/>
      <c r="G49" s="25"/>
      <c r="H49" s="25"/>
      <c r="I49" s="25"/>
      <c r="J49" s="25"/>
    </row>
    <row r="50" spans="1:15">
      <c r="A50" s="25"/>
      <c r="B50" s="25"/>
      <c r="C50" s="25"/>
      <c r="D50" s="25"/>
      <c r="E50" s="25"/>
      <c r="F50" s="25"/>
      <c r="G50" s="25"/>
      <c r="H50" s="25"/>
      <c r="I50" s="25"/>
      <c r="J50" s="25"/>
    </row>
    <row r="51" spans="1:15">
      <c r="A51" s="25"/>
      <c r="B51" s="25"/>
      <c r="C51" s="25"/>
      <c r="D51" s="25"/>
      <c r="E51" s="25"/>
      <c r="F51" s="25"/>
      <c r="G51" s="25"/>
      <c r="H51" s="25"/>
      <c r="I51" s="25"/>
      <c r="J51" s="25"/>
    </row>
    <row r="52" spans="1:15">
      <c r="A52" s="12"/>
      <c r="B52" s="12"/>
      <c r="C52" s="12"/>
      <c r="D52" s="12"/>
      <c r="E52" s="12"/>
      <c r="K52" s="12"/>
      <c r="L52" s="12"/>
      <c r="M52" s="12"/>
      <c r="N52" s="12"/>
      <c r="O52" s="12"/>
    </row>
    <row r="53" spans="1:15">
      <c r="A53" s="12"/>
      <c r="B53" s="12"/>
      <c r="C53" s="12"/>
      <c r="D53" s="12"/>
      <c r="E53" s="12"/>
      <c r="K53" s="12"/>
      <c r="L53" s="12"/>
      <c r="M53" s="12"/>
      <c r="N53" s="12"/>
      <c r="O53" s="12"/>
    </row>
    <row r="54" spans="1:15">
      <c r="A54" s="12"/>
      <c r="B54" s="12"/>
      <c r="C54" s="12"/>
      <c r="D54" s="12"/>
      <c r="E54" s="12"/>
      <c r="K54" s="12"/>
      <c r="L54" s="12"/>
      <c r="M54" s="12"/>
      <c r="N54" s="12"/>
      <c r="O54" s="12"/>
    </row>
    <row r="55" spans="1:15">
      <c r="A55" s="12"/>
      <c r="B55" s="12"/>
      <c r="C55" s="12"/>
      <c r="D55" s="12"/>
      <c r="E55" s="12"/>
      <c r="K55" s="12"/>
      <c r="L55" s="12"/>
      <c r="M55" s="12"/>
      <c r="N55" s="12"/>
      <c r="O55" s="12"/>
    </row>
    <row r="56" spans="1:15">
      <c r="A56" s="12"/>
      <c r="B56" s="12"/>
      <c r="C56" s="12"/>
      <c r="D56" s="12"/>
      <c r="E56" s="12"/>
      <c r="K56" s="12"/>
      <c r="L56" s="12"/>
      <c r="M56" s="12"/>
      <c r="N56" s="12"/>
      <c r="O56" s="12"/>
    </row>
    <row r="57" spans="1:15">
      <c r="A57" s="12"/>
      <c r="B57" s="12"/>
      <c r="C57" s="12"/>
      <c r="D57" s="12"/>
      <c r="E57" s="12"/>
      <c r="K57" s="12"/>
      <c r="L57" s="12"/>
      <c r="M57" s="12"/>
      <c r="N57" s="12"/>
      <c r="O57" s="12"/>
    </row>
    <row r="58" spans="1:15">
      <c r="A58" s="12"/>
      <c r="B58" s="12"/>
      <c r="C58" s="12"/>
      <c r="D58" s="12"/>
      <c r="E58" s="12"/>
      <c r="K58" s="12"/>
      <c r="L58" s="12"/>
      <c r="M58" s="12"/>
      <c r="N58" s="12"/>
      <c r="O58" s="12"/>
    </row>
    <row r="59" spans="1:15">
      <c r="A59" s="12"/>
      <c r="B59" s="12"/>
      <c r="C59" s="12"/>
      <c r="D59" s="12"/>
      <c r="E59" s="12"/>
      <c r="K59" s="12"/>
      <c r="L59" s="12"/>
      <c r="M59" s="12"/>
      <c r="N59" s="12"/>
      <c r="O59" s="12"/>
    </row>
    <row r="60" spans="1:15">
      <c r="A60" s="12"/>
      <c r="B60" s="12"/>
      <c r="C60" s="12"/>
      <c r="D60" s="12"/>
      <c r="E60" s="12"/>
      <c r="K60" s="12"/>
      <c r="L60" s="12"/>
      <c r="M60" s="12"/>
      <c r="N60" s="12"/>
      <c r="O60" s="12"/>
    </row>
    <row r="61" spans="1:15">
      <c r="A61" s="12"/>
      <c r="B61" s="12"/>
      <c r="C61" s="12"/>
      <c r="D61" s="12"/>
      <c r="E61" s="12"/>
      <c r="K61" s="12"/>
      <c r="L61" s="12"/>
      <c r="M61" s="12"/>
      <c r="N61" s="12"/>
      <c r="O61" s="12"/>
    </row>
    <row r="62" spans="1:15">
      <c r="A62" s="25"/>
      <c r="B62" s="25"/>
      <c r="C62" s="25"/>
      <c r="D62" s="25"/>
      <c r="E62" s="25"/>
      <c r="F62" s="25"/>
      <c r="G62" s="25"/>
      <c r="H62" s="25"/>
      <c r="I62" s="25"/>
      <c r="J62" s="25"/>
    </row>
    <row r="63" spans="1:15">
      <c r="A63" s="25"/>
      <c r="B63" s="25"/>
      <c r="C63" s="25"/>
      <c r="D63" s="25"/>
      <c r="E63" s="25"/>
      <c r="F63" s="25"/>
      <c r="G63" s="25"/>
      <c r="H63" s="25"/>
      <c r="I63" s="25"/>
      <c r="J63" s="25"/>
    </row>
    <row r="64" spans="1:15">
      <c r="A64" s="25"/>
      <c r="B64" s="25"/>
      <c r="C64" s="25"/>
      <c r="D64" s="25"/>
      <c r="E64" s="25"/>
      <c r="F64" s="25"/>
      <c r="G64" s="25"/>
      <c r="H64" s="25"/>
      <c r="I64" s="25"/>
      <c r="J64" s="25"/>
    </row>
    <row r="65" spans="1:10">
      <c r="A65" s="25"/>
      <c r="B65" s="25"/>
      <c r="C65" s="25"/>
      <c r="D65" s="25"/>
      <c r="E65" s="25"/>
      <c r="F65" s="25"/>
      <c r="G65" s="25"/>
      <c r="H65" s="25"/>
      <c r="I65" s="25"/>
      <c r="J65" s="25"/>
    </row>
    <row r="66" spans="1:10">
      <c r="A66" s="25"/>
      <c r="B66" s="25"/>
      <c r="C66" s="25"/>
      <c r="D66" s="25"/>
      <c r="E66" s="25"/>
      <c r="F66" s="25"/>
      <c r="G66" s="25"/>
      <c r="H66" s="25"/>
      <c r="I66" s="25"/>
      <c r="J66" s="25"/>
    </row>
    <row r="67" spans="1:10">
      <c r="A67" s="25"/>
      <c r="B67" s="25"/>
      <c r="C67" s="25"/>
      <c r="D67" s="25"/>
      <c r="E67" s="25"/>
      <c r="F67" s="25"/>
      <c r="G67" s="25"/>
      <c r="H67" s="25"/>
      <c r="I67" s="25"/>
      <c r="J67" s="25"/>
    </row>
    <row r="68" spans="1:10">
      <c r="A68" s="25"/>
      <c r="B68" s="25"/>
      <c r="C68" s="25"/>
      <c r="D68" s="25"/>
      <c r="E68" s="25"/>
      <c r="F68" s="25"/>
      <c r="G68" s="25"/>
      <c r="H68" s="25"/>
      <c r="I68" s="25"/>
      <c r="J68" s="25"/>
    </row>
    <row r="69" spans="1:10">
      <c r="A69" s="25"/>
      <c r="B69" s="25"/>
      <c r="C69" s="25"/>
      <c r="D69" s="25"/>
      <c r="E69" s="25"/>
      <c r="F69" s="25"/>
      <c r="G69" s="25"/>
      <c r="H69" s="25"/>
      <c r="I69" s="25"/>
      <c r="J69" s="25"/>
    </row>
    <row r="70" spans="1:10">
      <c r="A70" s="25"/>
      <c r="B70" s="25"/>
      <c r="C70" s="25"/>
      <c r="D70" s="25"/>
      <c r="E70" s="25"/>
      <c r="F70" s="25"/>
      <c r="G70" s="25"/>
      <c r="H70" s="25"/>
      <c r="I70" s="25"/>
      <c r="J70" s="25"/>
    </row>
    <row r="71" spans="1:10">
      <c r="A71" s="25"/>
      <c r="B71" s="25"/>
      <c r="C71" s="25"/>
      <c r="D71" s="25"/>
      <c r="E71" s="25"/>
      <c r="F71" s="25"/>
      <c r="G71" s="25"/>
      <c r="H71" s="25"/>
      <c r="I71" s="25"/>
      <c r="J71" s="25"/>
    </row>
  </sheetData>
  <sheetProtection algorithmName="SHA-512" hashValue="W5+nHbKL2YYmZVYUHMDqlAV92ysx+2fQ+4r4DRIUKoJ6E5ENyy5Rim+nGWImZ7D4ibD1luI+ihoFs4tGO0rKzw==" saltValue="26sxvbOF4GfhEs1aDskTeQ==" spinCount="100000" sheet="1" objects="1" scenarios="1"/>
  <mergeCells count="4">
    <mergeCell ref="C15:D16"/>
    <mergeCell ref="A2:A16"/>
    <mergeCell ref="A18:A33"/>
    <mergeCell ref="D8:D11"/>
  </mergeCells>
  <phoneticPr fontId="1" type="noConversion"/>
  <hyperlinks>
    <hyperlink ref="C14" r:id="rId1" xr:uid="{BFED6103-DD42-437F-9A1E-F3356DBD147A}"/>
    <hyperlink ref="C15" r:id="rId2" display="Dragon Times Center, Hangzhou, 310063, China" xr:uid="{D8BB7990-7B88-450E-B34E-7566EBB258C4}"/>
    <hyperlink ref="C6" r:id="rId3" xr:uid="{32D2E749-12D7-1045-8DF3-CE9E24113541}"/>
    <hyperlink ref="C5" r:id="rId4" xr:uid="{3EEB2ECE-E8B7-D84C-B24D-C5AC032FC3A3}"/>
    <hyperlink ref="D8:D11" location="Parameter!A1" display="Go to See Catalog" xr:uid="{EF000C0B-81B6-4AF0-80A0-67AB03BEDFE6}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5812C-B7EE-4BC4-B308-C7A4A7177263}">
  <dimension ref="A1:D14"/>
  <sheetViews>
    <sheetView zoomScaleNormal="100" workbookViewId="0"/>
  </sheetViews>
  <sheetFormatPr defaultColWidth="17.42578125" defaultRowHeight="15"/>
  <cols>
    <col min="1" max="16384" width="17.42578125" style="2"/>
  </cols>
  <sheetData>
    <row r="1" spans="1:4" s="149" customFormat="1" ht="18.75">
      <c r="A1" s="165" t="s">
        <v>40</v>
      </c>
    </row>
    <row r="2" spans="1:4" s="148" customFormat="1" ht="19.5" thickBot="1">
      <c r="A2" s="164" t="s">
        <v>41</v>
      </c>
    </row>
    <row r="3" spans="1:4" ht="64.5" customHeight="1"/>
    <row r="4" spans="1:4" ht="18.75">
      <c r="A4" s="168" t="s">
        <v>42</v>
      </c>
      <c r="B4" s="167"/>
      <c r="C4" s="167"/>
      <c r="D4" s="167"/>
    </row>
    <row r="5" spans="1:4" ht="18.75">
      <c r="A5" s="169" t="s">
        <v>43</v>
      </c>
      <c r="B5" s="169" t="s">
        <v>44</v>
      </c>
      <c r="C5" s="167"/>
      <c r="D5" s="167"/>
    </row>
    <row r="6" spans="1:4" ht="15.75">
      <c r="A6" s="170" t="s">
        <v>45</v>
      </c>
      <c r="B6" s="166">
        <f>COUNTA(Fml!A:A)-1</f>
        <v>284</v>
      </c>
      <c r="C6"/>
      <c r="D6"/>
    </row>
    <row r="7" spans="1:4" ht="15.75">
      <c r="A7" s="170" t="s">
        <v>46</v>
      </c>
      <c r="B7" s="166">
        <f ca="1">COUNTA(API!A:A)-1</f>
        <v>80</v>
      </c>
    </row>
    <row r="8" spans="1:4" ht="15.75">
      <c r="A8" s="170" t="s">
        <v>47</v>
      </c>
      <c r="B8" s="166">
        <f>COUNTA(Vet!A:A)-1</f>
        <v>16</v>
      </c>
    </row>
    <row r="9" spans="1:4" ht="15.75">
      <c r="A9" s="170" t="s">
        <v>48</v>
      </c>
      <c r="B9" s="166">
        <f>COUNTA(Int!A:A)-1</f>
        <v>33</v>
      </c>
    </row>
    <row r="10" spans="1:4" ht="15.75">
      <c r="A10" s="170" t="s">
        <v>49</v>
      </c>
      <c r="B10" s="166">
        <f>COUNTA(Vit!A:A)-1</f>
        <v>14</v>
      </c>
    </row>
    <row r="11" spans="1:4" ht="15.75">
      <c r="A11" s="170" t="s">
        <v>50</v>
      </c>
      <c r="B11" s="166">
        <f>COUNTA(AA!A:A)-1</f>
        <v>17</v>
      </c>
    </row>
    <row r="12" spans="1:4" ht="15.75">
      <c r="A12" s="171" t="s">
        <v>51</v>
      </c>
      <c r="B12" s="166">
        <f>COUNTA(Poly!A:A)-1</f>
        <v>12</v>
      </c>
    </row>
    <row r="13" spans="1:4" ht="15.75">
      <c r="A13" s="171" t="s">
        <v>52</v>
      </c>
      <c r="B13" s="166">
        <f>COUNTA(Cos!A:A)-1</f>
        <v>17</v>
      </c>
    </row>
    <row r="14" spans="1:4" ht="15.75">
      <c r="A14" s="171" t="s">
        <v>53</v>
      </c>
      <c r="B14" s="166">
        <f>COUNTA(Ext!A:A)-1</f>
        <v>14</v>
      </c>
    </row>
  </sheetData>
  <sheetProtection sheet="1" objects="1" scenarios="1"/>
  <protectedRanges>
    <protectedRange sqref="A2" name="Range1"/>
  </protectedRanges>
  <sortState xmlns:xlrd2="http://schemas.microsoft.com/office/spreadsheetml/2017/richdata2" ref="A45:A97">
    <sortCondition ref="A45:A97"/>
  </sortState>
  <dataConsolidate/>
  <phoneticPr fontId="1" type="noConversion"/>
  <hyperlinks>
    <hyperlink ref="A6" location="Fml!A1" display="Formulations" xr:uid="{FCD7C3B8-6C44-460E-BEDF-18B33BAD470D}"/>
    <hyperlink ref="A7" location="API!A1" display="APIs" xr:uid="{AD48C6B8-1CA0-405F-A975-A807659D4865}"/>
    <hyperlink ref="A8" location="Int!A1" display="Intermediates" xr:uid="{ADBB2702-12AC-48BB-B87F-D36DCBEBBF26}"/>
    <hyperlink ref="A9" location="Vet!A1" display="API-Vet" xr:uid="{E266D8FB-981E-4329-91AA-C1B9B5935EB4}"/>
    <hyperlink ref="A10" location="Vit!A1" display="Vitamins" xr:uid="{1A605E3F-E5A7-43C1-8662-BD0D0B26EB55}"/>
    <hyperlink ref="A11" location="AA!A1" display="Amino Acids" xr:uid="{4CDE39DD-8294-4C35-8024-F83E492C6F4E}"/>
    <hyperlink ref="A12" location="Poly!A1" display="Polypeptide" xr:uid="{C1980368-D176-4072-A38A-D3BE8AC35E4E}"/>
    <hyperlink ref="A13" location="Cos!A1" display="Cosmetic" xr:uid="{0C3B8CAB-18FA-4B19-930E-3F5122FCB319}"/>
    <hyperlink ref="A14" location="Ext!A1" display="Plant Extract" xr:uid="{8DB0000A-0835-4487-96DC-015C969F1BA2}"/>
  </hyperlinks>
  <pageMargins left="0.7" right="0.7" top="0.75" bottom="0.75" header="0.3" footer="0.3"/>
  <pageSetup paperSize="9" orientation="portrait" r:id="rId1"/>
  <drawing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F6A05E0-7CEA-45B6-96BF-AE2083E899D2}">
          <x14:formula1>
            <xm:f>Parameter!$A$2:$A$7</xm:f>
          </x14:formula1>
          <xm:sqref>A2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FA62B-BFB0-4293-B1B5-9837F9098C54}">
  <dimension ref="A1:V488"/>
  <sheetViews>
    <sheetView zoomScaleNormal="100" workbookViewId="0"/>
  </sheetViews>
  <sheetFormatPr defaultColWidth="12.7109375" defaultRowHeight="15"/>
  <cols>
    <col min="1" max="1" width="12" style="46" bestFit="1" customWidth="1"/>
    <col min="2" max="2" width="6.28515625" style="46" bestFit="1" customWidth="1"/>
    <col min="3" max="3" width="6.42578125" style="46" bestFit="1" customWidth="1"/>
    <col min="4" max="4" width="14" style="46" bestFit="1" customWidth="1"/>
    <col min="5" max="6" width="14.5703125" style="46" hidden="1" customWidth="1"/>
    <col min="7" max="7" width="14.28515625" style="46" hidden="1" customWidth="1"/>
    <col min="8" max="8" width="13.5703125" style="46" bestFit="1" customWidth="1"/>
    <col min="9" max="9" width="17" style="46" bestFit="1" customWidth="1"/>
    <col min="10" max="10" width="60.5703125" style="46" hidden="1" customWidth="1"/>
    <col min="11" max="12" width="14.140625" style="46" hidden="1" customWidth="1"/>
    <col min="13" max="13" width="12.7109375" style="46"/>
    <col min="14" max="14" width="13.5703125" style="46" bestFit="1" customWidth="1"/>
    <col min="15" max="15" width="13.5703125" style="46" hidden="1" customWidth="1"/>
    <col min="16" max="16" width="14.85546875" style="46" bestFit="1" customWidth="1"/>
    <col min="17" max="18" width="14" style="46" hidden="1" customWidth="1"/>
    <col min="19" max="19" width="15" style="46" hidden="1" customWidth="1"/>
    <col min="20" max="20" width="12.5703125" style="46" bestFit="1" customWidth="1"/>
    <col min="21" max="21" width="12.7109375" style="46"/>
    <col min="23" max="16384" width="12.7109375" style="46"/>
  </cols>
  <sheetData>
    <row r="1" spans="1:22" ht="16.5">
      <c r="A1" s="131" t="s">
        <v>54</v>
      </c>
      <c r="B1" s="159" t="s">
        <v>55</v>
      </c>
      <c r="C1" s="131" t="s">
        <v>56</v>
      </c>
      <c r="D1" s="131" t="s">
        <v>57</v>
      </c>
      <c r="E1" s="131" t="s">
        <v>58</v>
      </c>
      <c r="F1" s="131" t="s">
        <v>59</v>
      </c>
      <c r="G1" s="131" t="s">
        <v>60</v>
      </c>
      <c r="H1" s="131" t="s">
        <v>61</v>
      </c>
      <c r="I1" s="131" t="s">
        <v>1</v>
      </c>
      <c r="J1" s="131" t="s">
        <v>62</v>
      </c>
      <c r="K1" s="131" t="s">
        <v>63</v>
      </c>
      <c r="L1" s="131" t="s">
        <v>64</v>
      </c>
      <c r="M1" s="131" t="s">
        <v>65</v>
      </c>
      <c r="N1" s="131" t="s">
        <v>66</v>
      </c>
      <c r="O1" s="131" t="s">
        <v>67</v>
      </c>
      <c r="P1" s="131" t="s">
        <v>68</v>
      </c>
      <c r="Q1" s="131" t="s">
        <v>69</v>
      </c>
      <c r="R1" s="131" t="s">
        <v>70</v>
      </c>
      <c r="S1" s="131" t="s">
        <v>71</v>
      </c>
      <c r="T1" s="131" t="s">
        <v>72</v>
      </c>
      <c r="U1" s="131" t="s">
        <v>73</v>
      </c>
      <c r="V1" s="46"/>
    </row>
    <row r="2" spans="1:22">
      <c r="A2" s="46" t="s">
        <v>74</v>
      </c>
      <c r="B2" s="163">
        <v>4</v>
      </c>
      <c r="C2" s="85">
        <f>IF(set[[#This Row],[Cate]]=A1,C1+1,1)</f>
        <v>1</v>
      </c>
      <c r="D2" s="82" t="s">
        <v>75</v>
      </c>
      <c r="E2" s="87" t="str">
        <f>_xlfn.IFNA(IF(VLOOKUP(set[[#This Row],[Category]],TS[],2,FALSE)&gt;0,VLOOKUP(set[[#This Row],[Category]],TS[],2,FALSE),set[[#This Row],[Category]]),set[[#This Row],[Category]])</f>
        <v>Anesthetic</v>
      </c>
      <c r="F2" s="87" t="str">
        <f>_xlfn.IFNA(IF(VLOOKUP(set[[#This Row],[Category]],TS[],3,FALSE)&gt;0,VLOOKUP(set[[#This Row],[Category]],TS[],3,FALSE),set[[#This Row],[Category]]),set[[#This Row],[Category]])</f>
        <v>Anesthetic</v>
      </c>
      <c r="G2" s="87" t="str">
        <f>_xlfn.IFNA(IF(VLOOKUP(set[[#This Row],[Category]],TS[],4,FALSE)&gt;0,VLOOKUP(set[[#This Row],[Category]],TS[],4,FALSE),set[[#This Row],[Category]]),set[[#This Row],[Category]])</f>
        <v>Anesthetic</v>
      </c>
      <c r="H2" s="87" t="str">
        <f>_xlfn.IFNA(VLOOKUP(set[[#This Row],[Category]],TS[],5,FALSE),set[[#This Row],[Category]])</f>
        <v>Anesthetic</v>
      </c>
      <c r="I2" s="82" t="s">
        <v>76</v>
      </c>
      <c r="J2" s="88"/>
      <c r="K2" s="49"/>
      <c r="L2" s="49"/>
      <c r="M2" s="82" t="s">
        <v>77</v>
      </c>
      <c r="N2" s="83" t="s">
        <v>78</v>
      </c>
      <c r="O2" s="158" t="str">
        <f>set[[#This Row],[CAS No.]]</f>
        <v>38396-39-3</v>
      </c>
      <c r="P2" s="82" t="s">
        <v>79</v>
      </c>
      <c r="Q2" s="46" t="str">
        <f>_xlfn.IFNA(VLOOKUP(set[[#This Row],[Qualification]], TS[], 2, FALSE), set[[#This Row],[Qualification]])</f>
        <v>US DMF</v>
      </c>
      <c r="R2" s="46" t="str">
        <f>_xlfn.IFNA(VLOOKUP(set[[#This Row],[Qualification]], TS[], 3, FALSE), set[[#This Row],[Qualification]])</f>
        <v>US DMF</v>
      </c>
      <c r="S2" s="46" t="str">
        <f>_xlfn.IFNA(VLOOKUP(set[[#This Row],[Qualification]], TS[], 4, FALSE), set[[#This Row],[Qualification]])</f>
        <v>US DMF</v>
      </c>
      <c r="V2" s="46"/>
    </row>
    <row r="3" spans="1:22">
      <c r="A3" s="46" t="s">
        <v>74</v>
      </c>
      <c r="B3" s="49"/>
      <c r="C3" s="85">
        <f>IF(set[[#This Row],[Cate]]=A2,C2+1,1)</f>
        <v>2</v>
      </c>
      <c r="D3" s="82" t="s">
        <v>80</v>
      </c>
      <c r="E3" s="82" t="str">
        <f>_xlfn.IFNA(IF(VLOOKUP(set[[#This Row],[Category]],TS[],2,FALSE)&gt;0,VLOOKUP(set[[#This Row],[Category]],TS[],2,FALSE),set[[#This Row],[Category]]),set[[#This Row],[Category]])</f>
        <v>المكافئ الحيوي</v>
      </c>
      <c r="F3" s="82" t="str">
        <f>_xlfn.IFNA(IF(VLOOKUP(set[[#This Row],[Category]],TS[],3,FALSE)&gt;0,VLOOKUP(set[[#This Row],[Category]],TS[],3,FALSE),set[[#This Row],[Category]]),set[[#This Row],[Category]])</f>
        <v>एंटीबायोटिक</v>
      </c>
      <c r="G3" s="82" t="str">
        <f>_xlfn.IFNA(IF(VLOOKUP(set[[#This Row],[Category]],TS[],4,FALSE)&gt;0,VLOOKUP(set[[#This Row],[Category]],TS[],4,FALSE),set[[#This Row],[Category]]),set[[#This Row],[Category]])</f>
        <v>Antibiótico</v>
      </c>
      <c r="H3" s="86" t="str">
        <f>_xlfn.IFNA(VLOOKUP(set[[#This Row],[Category]],TS[],5,FALSE),set[[#This Row],[Category]])</f>
        <v>抗生素</v>
      </c>
      <c r="I3" s="82" t="s">
        <v>81</v>
      </c>
      <c r="J3" s="84" t="s">
        <v>82</v>
      </c>
      <c r="K3" s="46" t="s">
        <v>83</v>
      </c>
      <c r="L3" s="46" t="s">
        <v>84</v>
      </c>
      <c r="M3" s="82" t="s">
        <v>85</v>
      </c>
      <c r="N3" s="83" t="s">
        <v>86</v>
      </c>
      <c r="O3" s="83" t="str">
        <f>set[[#This Row],[CAS No.]]</f>
        <v>26787-78-0</v>
      </c>
      <c r="P3" s="82" t="s">
        <v>87</v>
      </c>
      <c r="Q3" s="46" t="str">
        <f>_xlfn.IFNA(VLOOKUP(set[[#This Row],[Qualification]], TS[], 2, FALSE), set[[#This Row],[Qualification]])</f>
        <v/>
      </c>
      <c r="R3" s="46" t="str">
        <f>_xlfn.IFNA(VLOOKUP(set[[#This Row],[Qualification]], TS[], 3, FALSE), set[[#This Row],[Qualification]])</f>
        <v/>
      </c>
      <c r="S3" s="46" t="str">
        <f>_xlfn.IFNA(VLOOKUP(set[[#This Row],[Qualification]], TS[], 4, FALSE), set[[#This Row],[Qualification]])</f>
        <v/>
      </c>
      <c r="V3" s="46"/>
    </row>
    <row r="4" spans="1:22" ht="30">
      <c r="A4" s="46" t="s">
        <v>74</v>
      </c>
      <c r="B4" s="49"/>
      <c r="C4" s="85">
        <f>IF(set[[#This Row],[Cate]]=A3,C3+1,1)</f>
        <v>3</v>
      </c>
      <c r="D4" s="82" t="s">
        <v>80</v>
      </c>
      <c r="E4" s="82" t="str">
        <f>_xlfn.IFNA(IF(VLOOKUP(set[[#This Row],[Category]],TS[],2,FALSE)&gt;0,VLOOKUP(set[[#This Row],[Category]],TS[],2,FALSE),set[[#This Row],[Category]]),set[[#This Row],[Category]])</f>
        <v>المكافئ الحيوي</v>
      </c>
      <c r="F4" s="82" t="str">
        <f>_xlfn.IFNA(IF(VLOOKUP(set[[#This Row],[Category]],TS[],3,FALSE)&gt;0,VLOOKUP(set[[#This Row],[Category]],TS[],3,FALSE),set[[#This Row],[Category]]),set[[#This Row],[Category]])</f>
        <v>एंटीबायोटिक</v>
      </c>
      <c r="G4" s="82" t="str">
        <f>_xlfn.IFNA(IF(VLOOKUP(set[[#This Row],[Category]],TS[],4,FALSE)&gt;0,VLOOKUP(set[[#This Row],[Category]],TS[],4,FALSE),set[[#This Row],[Category]]),set[[#This Row],[Category]])</f>
        <v>Antibiótico</v>
      </c>
      <c r="H4" s="82" t="str">
        <f>_xlfn.IFNA(VLOOKUP(set[[#This Row],[Category]],TS[],5,FALSE),set[[#This Row],[Category]])</f>
        <v>抗生素</v>
      </c>
      <c r="I4" s="82" t="s">
        <v>88</v>
      </c>
      <c r="J4" s="84" t="s">
        <v>89</v>
      </c>
      <c r="K4" s="46" t="s">
        <v>90</v>
      </c>
      <c r="L4" s="46" t="s">
        <v>91</v>
      </c>
      <c r="M4" s="82" t="s">
        <v>92</v>
      </c>
      <c r="N4" s="83" t="s">
        <v>93</v>
      </c>
      <c r="O4" s="83" t="str">
        <f>set[[#This Row],[CAS No.]]</f>
        <v>69-52-3</v>
      </c>
      <c r="P4" s="82" t="s">
        <v>87</v>
      </c>
      <c r="Q4" s="46" t="str">
        <f>_xlfn.IFNA(VLOOKUP(set[[#This Row],[Qualification]], TS[], 2, FALSE), set[[#This Row],[Qualification]])</f>
        <v/>
      </c>
      <c r="R4" s="46" t="str">
        <f>_xlfn.IFNA(VLOOKUP(set[[#This Row],[Qualification]], TS[], 3, FALSE), set[[#This Row],[Qualification]])</f>
        <v/>
      </c>
      <c r="S4" s="46" t="str">
        <f>_xlfn.IFNA(VLOOKUP(set[[#This Row],[Qualification]], TS[], 4, FALSE), set[[#This Row],[Qualification]])</f>
        <v/>
      </c>
      <c r="V4" s="46"/>
    </row>
    <row r="5" spans="1:22" ht="30">
      <c r="A5" s="46" t="s">
        <v>74</v>
      </c>
      <c r="B5" s="49">
        <v>1</v>
      </c>
      <c r="C5" s="85">
        <f>IF(set[[#This Row],[Cate]]=A4,C4+1,1)</f>
        <v>4</v>
      </c>
      <c r="D5" s="82" t="s">
        <v>80</v>
      </c>
      <c r="E5" s="87" t="str">
        <f>_xlfn.IFNA(IF(VLOOKUP(set[[#This Row],[Category]],TS[],2,FALSE)&gt;0,VLOOKUP(set[[#This Row],[Category]],TS[],2,FALSE),set[[#This Row],[Category]]),set[[#This Row],[Category]])</f>
        <v>المكافئ الحيوي</v>
      </c>
      <c r="F5" s="87" t="str">
        <f>_xlfn.IFNA(IF(VLOOKUP(set[[#This Row],[Category]],TS[],3,FALSE)&gt;0,VLOOKUP(set[[#This Row],[Category]],TS[],3,FALSE),set[[#This Row],[Category]]),set[[#This Row],[Category]])</f>
        <v>एंटीबायोटिक</v>
      </c>
      <c r="G5" s="82" t="str">
        <f>_xlfn.IFNA(IF(VLOOKUP(set[[#This Row],[Category]],TS[],4,FALSE)&gt;0,VLOOKUP(set[[#This Row],[Category]],TS[],4,FALSE),set[[#This Row],[Category]]),set[[#This Row],[Category]])</f>
        <v>Antibiótico</v>
      </c>
      <c r="H5" s="87" t="str">
        <f>_xlfn.IFNA(VLOOKUP(set[[#This Row],[Category]],TS[],5,FALSE),set[[#This Row],[Category]])</f>
        <v>抗生素</v>
      </c>
      <c r="I5" s="82" t="s">
        <v>94</v>
      </c>
      <c r="J5" s="88"/>
      <c r="K5" s="49"/>
      <c r="L5" s="49"/>
      <c r="M5" s="144" t="s">
        <v>95</v>
      </c>
      <c r="N5" s="83" t="s">
        <v>96</v>
      </c>
      <c r="O5" s="158" t="str">
        <f>set[[#This Row],[CAS No.]]</f>
        <v>64544-07-6</v>
      </c>
      <c r="P5" s="82" t="s">
        <v>97</v>
      </c>
      <c r="Q5" s="46" t="str">
        <f>_xlfn.IFNA(VLOOKUP(set[[#This Row],[Qualification]], TS[], 2, FALSE), set[[#This Row],[Qualification]])</f>
        <v>EU-GMP, CEP</v>
      </c>
      <c r="R5" s="46" t="str">
        <f>_xlfn.IFNA(VLOOKUP(set[[#This Row],[Qualification]], TS[], 3, FALSE), set[[#This Row],[Qualification]])</f>
        <v>EU-GMP, CEP</v>
      </c>
      <c r="S5" s="46" t="str">
        <f>_xlfn.IFNA(VLOOKUP(set[[#This Row],[Qualification]], TS[], 4, FALSE), set[[#This Row],[Qualification]])</f>
        <v>EU-GMP, CEP</v>
      </c>
      <c r="T5" s="46" t="s">
        <v>98</v>
      </c>
      <c r="V5" s="46"/>
    </row>
    <row r="6" spans="1:22" ht="30">
      <c r="A6" s="46" t="s">
        <v>74</v>
      </c>
      <c r="B6" s="49"/>
      <c r="C6" s="85">
        <f>IF(set[[#This Row],[Cate]]=A5,C5+1,1)</f>
        <v>5</v>
      </c>
      <c r="D6" s="82" t="s">
        <v>80</v>
      </c>
      <c r="E6" s="82" t="str">
        <f>_xlfn.IFNA(IF(VLOOKUP(set[[#This Row],[Category]],TS[],2,FALSE)&gt;0,VLOOKUP(set[[#This Row],[Category]],TS[],2,FALSE),set[[#This Row],[Category]]),set[[#This Row],[Category]])</f>
        <v>المكافئ الحيوي</v>
      </c>
      <c r="F6" s="82" t="str">
        <f>_xlfn.IFNA(IF(VLOOKUP(set[[#This Row],[Category]],TS[],3,FALSE)&gt;0,VLOOKUP(set[[#This Row],[Category]],TS[],3,FALSE),set[[#This Row],[Category]]),set[[#This Row],[Category]])</f>
        <v>एंटीबायोटिक</v>
      </c>
      <c r="G6" s="82" t="str">
        <f>_xlfn.IFNA(IF(VLOOKUP(set[[#This Row],[Category]],TS[],4,FALSE)&gt;0,VLOOKUP(set[[#This Row],[Category]],TS[],4,FALSE),set[[#This Row],[Category]]),set[[#This Row],[Category]])</f>
        <v>Antibiótico</v>
      </c>
      <c r="H6" s="82" t="str">
        <f>_xlfn.IFNA(VLOOKUP(set[[#This Row],[Category]],TS[],5,FALSE),set[[#This Row],[Category]])</f>
        <v>抗生素</v>
      </c>
      <c r="I6" s="82" t="s">
        <v>99</v>
      </c>
      <c r="J6" s="84" t="s">
        <v>100</v>
      </c>
      <c r="K6" s="46" t="s">
        <v>101</v>
      </c>
      <c r="L6" s="46" t="s">
        <v>102</v>
      </c>
      <c r="M6" s="82" t="s">
        <v>103</v>
      </c>
      <c r="N6" s="83" t="s">
        <v>104</v>
      </c>
      <c r="O6" s="83" t="str">
        <f>set[[#This Row],[CAS No.]]</f>
        <v>56-75-7</v>
      </c>
      <c r="P6" s="82" t="s">
        <v>87</v>
      </c>
      <c r="Q6" s="46" t="str">
        <f>_xlfn.IFNA(VLOOKUP(set[[#This Row],[Qualification]], TS[], 2, FALSE), set[[#This Row],[Qualification]])</f>
        <v/>
      </c>
      <c r="R6" s="46" t="str">
        <f>_xlfn.IFNA(VLOOKUP(set[[#This Row],[Qualification]], TS[], 3, FALSE), set[[#This Row],[Qualification]])</f>
        <v/>
      </c>
      <c r="S6" s="46" t="str">
        <f>_xlfn.IFNA(VLOOKUP(set[[#This Row],[Qualification]], TS[], 4, FALSE), set[[#This Row],[Qualification]])</f>
        <v/>
      </c>
      <c r="V6" s="46"/>
    </row>
    <row r="7" spans="1:22" ht="30">
      <c r="A7" s="46" t="s">
        <v>74</v>
      </c>
      <c r="B7" s="49"/>
      <c r="C7" s="85">
        <f>IF(set[[#This Row],[Cate]]=A6,C6+1,1)</f>
        <v>6</v>
      </c>
      <c r="D7" s="82" t="s">
        <v>80</v>
      </c>
      <c r="E7" s="82" t="str">
        <f>_xlfn.IFNA(IF(VLOOKUP(set[[#This Row],[Category]],TS[],2,FALSE)&gt;0,VLOOKUP(set[[#This Row],[Category]],TS[],2,FALSE),set[[#This Row],[Category]]),set[[#This Row],[Category]])</f>
        <v>المكافئ الحيوي</v>
      </c>
      <c r="F7" s="82" t="str">
        <f>_xlfn.IFNA(IF(VLOOKUP(set[[#This Row],[Category]],TS[],3,FALSE)&gt;0,VLOOKUP(set[[#This Row],[Category]],TS[],3,FALSE),set[[#This Row],[Category]]),set[[#This Row],[Category]])</f>
        <v>एंटीबायोटिक</v>
      </c>
      <c r="G7" s="82" t="str">
        <f>_xlfn.IFNA(IF(VLOOKUP(set[[#This Row],[Category]],TS[],4,FALSE)&gt;0,VLOOKUP(set[[#This Row],[Category]],TS[],4,FALSE),set[[#This Row],[Category]]),set[[#This Row],[Category]])</f>
        <v>Antibiótico</v>
      </c>
      <c r="H7" s="82" t="str">
        <f>_xlfn.IFNA(VLOOKUP(set[[#This Row],[Category]],TS[],5,FALSE),set[[#This Row],[Category]])</f>
        <v>抗生素</v>
      </c>
      <c r="I7" s="82" t="s">
        <v>105</v>
      </c>
      <c r="J7" s="84" t="s">
        <v>106</v>
      </c>
      <c r="K7" s="46" t="s">
        <v>107</v>
      </c>
      <c r="L7" s="46" t="s">
        <v>108</v>
      </c>
      <c r="M7" s="82" t="s">
        <v>109</v>
      </c>
      <c r="N7" s="83" t="s">
        <v>110</v>
      </c>
      <c r="O7" s="83" t="str">
        <f>set[[#This Row],[CAS No.]]</f>
        <v>85721-33-1</v>
      </c>
      <c r="P7" s="82" t="s">
        <v>87</v>
      </c>
      <c r="Q7" s="46" t="str">
        <f>_xlfn.IFNA(VLOOKUP(set[[#This Row],[Qualification]], TS[], 2, FALSE), set[[#This Row],[Qualification]])</f>
        <v/>
      </c>
      <c r="R7" s="46" t="str">
        <f>_xlfn.IFNA(VLOOKUP(set[[#This Row],[Qualification]], TS[], 3, FALSE), set[[#This Row],[Qualification]])</f>
        <v/>
      </c>
      <c r="S7" s="46" t="str">
        <f>_xlfn.IFNA(VLOOKUP(set[[#This Row],[Qualification]], TS[], 4, FALSE), set[[#This Row],[Qualification]])</f>
        <v/>
      </c>
      <c r="V7" s="46"/>
    </row>
    <row r="8" spans="1:22" ht="30">
      <c r="A8" s="46" t="s">
        <v>74</v>
      </c>
      <c r="B8" s="49"/>
      <c r="C8" s="85">
        <f>IF(set[[#This Row],[Cate]]=A7,C7+1,1)</f>
        <v>7</v>
      </c>
      <c r="D8" s="82" t="s">
        <v>80</v>
      </c>
      <c r="E8" s="82" t="str">
        <f>_xlfn.IFNA(IF(VLOOKUP(set[[#This Row],[Category]],TS[],2,FALSE)&gt;0,VLOOKUP(set[[#This Row],[Category]],TS[],2,FALSE),set[[#This Row],[Category]]),set[[#This Row],[Category]])</f>
        <v>المكافئ الحيوي</v>
      </c>
      <c r="F8" s="82" t="str">
        <f>_xlfn.IFNA(IF(VLOOKUP(set[[#This Row],[Category]],TS[],3,FALSE)&gt;0,VLOOKUP(set[[#This Row],[Category]],TS[],3,FALSE),set[[#This Row],[Category]]),set[[#This Row],[Category]])</f>
        <v>एंटीबायोटिक</v>
      </c>
      <c r="G8" s="82" t="str">
        <f>_xlfn.IFNA(IF(VLOOKUP(set[[#This Row],[Category]],TS[],4,FALSE)&gt;0,VLOOKUP(set[[#This Row],[Category]],TS[],4,FALSE),set[[#This Row],[Category]]),set[[#This Row],[Category]])</f>
        <v>Antibiótico</v>
      </c>
      <c r="H8" s="82" t="str">
        <f>_xlfn.IFNA(VLOOKUP(set[[#This Row],[Category]],TS[],5,FALSE),set[[#This Row],[Category]])</f>
        <v>抗生素</v>
      </c>
      <c r="I8" s="82" t="s">
        <v>111</v>
      </c>
      <c r="J8" s="84" t="s">
        <v>112</v>
      </c>
      <c r="K8" s="46" t="s">
        <v>113</v>
      </c>
      <c r="L8" s="46" t="s">
        <v>114</v>
      </c>
      <c r="M8" s="82" t="s">
        <v>115</v>
      </c>
      <c r="N8" s="83" t="s">
        <v>116</v>
      </c>
      <c r="O8" s="83" t="str">
        <f>set[[#This Row],[CAS No.]]</f>
        <v>93107-08-5</v>
      </c>
      <c r="P8" s="82" t="s">
        <v>87</v>
      </c>
      <c r="Q8" s="46" t="str">
        <f>_xlfn.IFNA(VLOOKUP(set[[#This Row],[Qualification]], TS[], 2, FALSE), set[[#This Row],[Qualification]])</f>
        <v/>
      </c>
      <c r="R8" s="46" t="str">
        <f>_xlfn.IFNA(VLOOKUP(set[[#This Row],[Qualification]], TS[], 3, FALSE), set[[#This Row],[Qualification]])</f>
        <v/>
      </c>
      <c r="S8" s="46" t="str">
        <f>_xlfn.IFNA(VLOOKUP(set[[#This Row],[Qualification]], TS[], 4, FALSE), set[[#This Row],[Qualification]])</f>
        <v/>
      </c>
      <c r="V8" s="46"/>
    </row>
    <row r="9" spans="1:22" ht="30">
      <c r="A9" s="46" t="s">
        <v>74</v>
      </c>
      <c r="B9" s="49"/>
      <c r="C9" s="85">
        <f>IF(set[[#This Row],[Cate]]=A8,C8+1,1)</f>
        <v>8</v>
      </c>
      <c r="D9" s="82" t="s">
        <v>80</v>
      </c>
      <c r="E9" s="82" t="str">
        <f>_xlfn.IFNA(IF(VLOOKUP(set[[#This Row],[Category]],TS[],2,FALSE)&gt;0,VLOOKUP(set[[#This Row],[Category]],TS[],2,FALSE),set[[#This Row],[Category]]),set[[#This Row],[Category]])</f>
        <v>المكافئ الحيوي</v>
      </c>
      <c r="F9" s="82" t="str">
        <f>_xlfn.IFNA(IF(VLOOKUP(set[[#This Row],[Category]],TS[],3,FALSE)&gt;0,VLOOKUP(set[[#This Row],[Category]],TS[],3,FALSE),set[[#This Row],[Category]]),set[[#This Row],[Category]])</f>
        <v>एंटीबायोटिक</v>
      </c>
      <c r="G9" s="82" t="str">
        <f>_xlfn.IFNA(IF(VLOOKUP(set[[#This Row],[Category]],TS[],4,FALSE)&gt;0,VLOOKUP(set[[#This Row],[Category]],TS[],4,FALSE),set[[#This Row],[Category]]),set[[#This Row],[Category]])</f>
        <v>Antibiótico</v>
      </c>
      <c r="H9" s="82" t="str">
        <f>_xlfn.IFNA(VLOOKUP(set[[#This Row],[Category]],TS[],5,FALSE),set[[#This Row],[Category]])</f>
        <v>抗生素</v>
      </c>
      <c r="I9" s="82" t="s">
        <v>117</v>
      </c>
      <c r="J9" s="84" t="s">
        <v>118</v>
      </c>
      <c r="K9" s="46" t="s">
        <v>119</v>
      </c>
      <c r="L9" s="46" t="s">
        <v>120</v>
      </c>
      <c r="M9" s="82" t="s">
        <v>121</v>
      </c>
      <c r="N9" s="83" t="s">
        <v>122</v>
      </c>
      <c r="O9" s="83" t="str">
        <f>set[[#This Row],[CAS No.]]</f>
        <v>564-25-0</v>
      </c>
      <c r="P9" s="82" t="s">
        <v>87</v>
      </c>
      <c r="Q9" s="46" t="str">
        <f>_xlfn.IFNA(VLOOKUP(set[[#This Row],[Qualification]], TS[], 2, FALSE), set[[#This Row],[Qualification]])</f>
        <v/>
      </c>
      <c r="R9" s="46" t="str">
        <f>_xlfn.IFNA(VLOOKUP(set[[#This Row],[Qualification]], TS[], 3, FALSE), set[[#This Row],[Qualification]])</f>
        <v/>
      </c>
      <c r="S9" s="46" t="str">
        <f>_xlfn.IFNA(VLOOKUP(set[[#This Row],[Qualification]], TS[], 4, FALSE), set[[#This Row],[Qualification]])</f>
        <v/>
      </c>
      <c r="V9" s="46"/>
    </row>
    <row r="10" spans="1:22">
      <c r="A10" s="46" t="s">
        <v>74</v>
      </c>
      <c r="B10" s="49"/>
      <c r="C10" s="85">
        <f>IF(set[[#This Row],[Cate]]=A9,C9+1,1)</f>
        <v>9</v>
      </c>
      <c r="D10" s="82" t="s">
        <v>80</v>
      </c>
      <c r="E10" s="82" t="str">
        <f>_xlfn.IFNA(IF(VLOOKUP(set[[#This Row],[Category]],TS[],2,FALSE)&gt;0,VLOOKUP(set[[#This Row],[Category]],TS[],2,FALSE),set[[#This Row],[Category]]),set[[#This Row],[Category]])</f>
        <v>المكافئ الحيوي</v>
      </c>
      <c r="F10" s="82" t="str">
        <f>_xlfn.IFNA(IF(VLOOKUP(set[[#This Row],[Category]],TS[],3,FALSE)&gt;0,VLOOKUP(set[[#This Row],[Category]],TS[],3,FALSE),set[[#This Row],[Category]]),set[[#This Row],[Category]])</f>
        <v>एंटीबायोटिक</v>
      </c>
      <c r="G10" s="82" t="str">
        <f>_xlfn.IFNA(IF(VLOOKUP(set[[#This Row],[Category]],TS[],4,FALSE)&gt;0,VLOOKUP(set[[#This Row],[Category]],TS[],4,FALSE),set[[#This Row],[Category]]),set[[#This Row],[Category]])</f>
        <v>Antibiótico</v>
      </c>
      <c r="H10" s="82" t="str">
        <f>_xlfn.IFNA(VLOOKUP(set[[#This Row],[Category]],TS[],5,FALSE),set[[#This Row],[Category]])</f>
        <v>抗生素</v>
      </c>
      <c r="I10" s="82" t="s">
        <v>123</v>
      </c>
      <c r="J10" s="84" t="s">
        <v>124</v>
      </c>
      <c r="K10" s="46" t="s">
        <v>125</v>
      </c>
      <c r="L10" s="46" t="s">
        <v>126</v>
      </c>
      <c r="M10" s="82" t="s">
        <v>127</v>
      </c>
      <c r="N10" s="83" t="s">
        <v>128</v>
      </c>
      <c r="O10" s="83" t="str">
        <f>set[[#This Row],[CAS No.]]</f>
        <v>114-07-8</v>
      </c>
      <c r="P10" s="82" t="s">
        <v>87</v>
      </c>
      <c r="Q10" s="46" t="str">
        <f>_xlfn.IFNA(VLOOKUP(set[[#This Row],[Qualification]], TS[], 2, FALSE), set[[#This Row],[Qualification]])</f>
        <v/>
      </c>
      <c r="R10" s="46" t="str">
        <f>_xlfn.IFNA(VLOOKUP(set[[#This Row],[Qualification]], TS[], 3, FALSE), set[[#This Row],[Qualification]])</f>
        <v/>
      </c>
      <c r="S10" s="46" t="str">
        <f>_xlfn.IFNA(VLOOKUP(set[[#This Row],[Qualification]], TS[], 4, FALSE), set[[#This Row],[Qualification]])</f>
        <v/>
      </c>
      <c r="V10" s="46"/>
    </row>
    <row r="11" spans="1:22" ht="30">
      <c r="A11" s="46" t="s">
        <v>74</v>
      </c>
      <c r="B11" s="49"/>
      <c r="C11" s="85">
        <f>IF(set[[#This Row],[Cate]]=A10,C10+1,1)</f>
        <v>10</v>
      </c>
      <c r="D11" s="82" t="s">
        <v>80</v>
      </c>
      <c r="E11" s="82" t="str">
        <f>_xlfn.IFNA(IF(VLOOKUP(set[[#This Row],[Category]],TS[],2,FALSE)&gt;0,VLOOKUP(set[[#This Row],[Category]],TS[],2,FALSE),set[[#This Row],[Category]]),set[[#This Row],[Category]])</f>
        <v>المكافئ الحيوي</v>
      </c>
      <c r="F11" s="82" t="str">
        <f>_xlfn.IFNA(IF(VLOOKUP(set[[#This Row],[Category]],TS[],3,FALSE)&gt;0,VLOOKUP(set[[#This Row],[Category]],TS[],3,FALSE),set[[#This Row],[Category]]),set[[#This Row],[Category]])</f>
        <v>एंटीबायोटिक</v>
      </c>
      <c r="G11" s="82" t="str">
        <f>_xlfn.IFNA(IF(VLOOKUP(set[[#This Row],[Category]],TS[],4,FALSE)&gt;0,VLOOKUP(set[[#This Row],[Category]],TS[],4,FALSE),set[[#This Row],[Category]]),set[[#This Row],[Category]])</f>
        <v>Antibiótico</v>
      </c>
      <c r="H11" s="82" t="str">
        <f>_xlfn.IFNA(VLOOKUP(set[[#This Row],[Category]],TS[],5,FALSE),set[[#This Row],[Category]])</f>
        <v>抗生素</v>
      </c>
      <c r="I11" s="82" t="s">
        <v>129</v>
      </c>
      <c r="J11" s="84" t="s">
        <v>130</v>
      </c>
      <c r="K11" s="46" t="s">
        <v>131</v>
      </c>
      <c r="L11" s="46" t="s">
        <v>132</v>
      </c>
      <c r="M11" s="82" t="s">
        <v>133</v>
      </c>
      <c r="N11" s="83" t="s">
        <v>134</v>
      </c>
      <c r="O11" s="83" t="str">
        <f>set[[#This Row],[CAS No.]]</f>
        <v>7704-67-8</v>
      </c>
      <c r="P11" s="82" t="s">
        <v>87</v>
      </c>
      <c r="Q11" s="46" t="str">
        <f>_xlfn.IFNA(VLOOKUP(set[[#This Row],[Qualification]], TS[], 2, FALSE), set[[#This Row],[Qualification]])</f>
        <v/>
      </c>
      <c r="R11" s="46" t="str">
        <f>_xlfn.IFNA(VLOOKUP(set[[#This Row],[Qualification]], TS[], 3, FALSE), set[[#This Row],[Qualification]])</f>
        <v/>
      </c>
      <c r="S11" s="46" t="str">
        <f>_xlfn.IFNA(VLOOKUP(set[[#This Row],[Qualification]], TS[], 4, FALSE), set[[#This Row],[Qualification]])</f>
        <v/>
      </c>
      <c r="V11" s="46"/>
    </row>
    <row r="12" spans="1:22">
      <c r="A12" s="46" t="s">
        <v>74</v>
      </c>
      <c r="B12" s="49"/>
      <c r="C12" s="85">
        <f>IF(set[[#This Row],[Cate]]=A11,C11+1,1)</f>
        <v>11</v>
      </c>
      <c r="D12" s="82" t="s">
        <v>80</v>
      </c>
      <c r="E12" s="82" t="str">
        <f>_xlfn.IFNA(IF(VLOOKUP(set[[#This Row],[Category]],TS[],2,FALSE)&gt;0,VLOOKUP(set[[#This Row],[Category]],TS[],2,FALSE),set[[#This Row],[Category]]),set[[#This Row],[Category]])</f>
        <v>المكافئ الحيوي</v>
      </c>
      <c r="F12" s="82" t="str">
        <f>_xlfn.IFNA(IF(VLOOKUP(set[[#This Row],[Category]],TS[],3,FALSE)&gt;0,VLOOKUP(set[[#This Row],[Category]],TS[],3,FALSE),set[[#This Row],[Category]]),set[[#This Row],[Category]])</f>
        <v>एंटीबायोटिक</v>
      </c>
      <c r="G12" s="82" t="str">
        <f>_xlfn.IFNA(IF(VLOOKUP(set[[#This Row],[Category]],TS[],4,FALSE)&gt;0,VLOOKUP(set[[#This Row],[Category]],TS[],4,FALSE),set[[#This Row],[Category]]),set[[#This Row],[Category]])</f>
        <v>Antibiótico</v>
      </c>
      <c r="H12" s="82" t="str">
        <f>_xlfn.IFNA(VLOOKUP(set[[#This Row],[Category]],TS[],5,FALSE),set[[#This Row],[Category]])</f>
        <v>抗生素</v>
      </c>
      <c r="I12" s="82" t="s">
        <v>135</v>
      </c>
      <c r="J12" s="84" t="s">
        <v>136</v>
      </c>
      <c r="K12" s="46" t="s">
        <v>137</v>
      </c>
      <c r="L12" s="46" t="s">
        <v>138</v>
      </c>
      <c r="M12" s="82" t="s">
        <v>139</v>
      </c>
      <c r="N12" s="83" t="s">
        <v>140</v>
      </c>
      <c r="O12" s="83" t="str">
        <f>set[[#This Row],[CAS No.]]</f>
        <v>443-48-1</v>
      </c>
      <c r="P12" s="82" t="s">
        <v>87</v>
      </c>
      <c r="Q12" s="46" t="str">
        <f>_xlfn.IFNA(VLOOKUP(set[[#This Row],[Qualification]], TS[], 2, FALSE), set[[#This Row],[Qualification]])</f>
        <v/>
      </c>
      <c r="R12" s="46" t="str">
        <f>_xlfn.IFNA(VLOOKUP(set[[#This Row],[Qualification]], TS[], 3, FALSE), set[[#This Row],[Qualification]])</f>
        <v/>
      </c>
      <c r="S12" s="46" t="str">
        <f>_xlfn.IFNA(VLOOKUP(set[[#This Row],[Qualification]], TS[], 4, FALSE), set[[#This Row],[Qualification]])</f>
        <v/>
      </c>
      <c r="V12" s="46"/>
    </row>
    <row r="13" spans="1:22">
      <c r="A13" s="46" t="s">
        <v>74</v>
      </c>
      <c r="B13" s="49"/>
      <c r="C13" s="85">
        <f>IF(set[[#This Row],[Cate]]=A12,C12+1,1)</f>
        <v>12</v>
      </c>
      <c r="D13" s="82" t="s">
        <v>80</v>
      </c>
      <c r="E13" s="82" t="str">
        <f>_xlfn.IFNA(IF(VLOOKUP(set[[#This Row],[Category]],TS[],2,FALSE)&gt;0,VLOOKUP(set[[#This Row],[Category]],TS[],2,FALSE),set[[#This Row],[Category]]),set[[#This Row],[Category]])</f>
        <v>المكافئ الحيوي</v>
      </c>
      <c r="F13" s="82" t="str">
        <f>_xlfn.IFNA(IF(VLOOKUP(set[[#This Row],[Category]],TS[],3,FALSE)&gt;0,VLOOKUP(set[[#This Row],[Category]],TS[],3,FALSE),set[[#This Row],[Category]]),set[[#This Row],[Category]])</f>
        <v>एंटीबायोटिक</v>
      </c>
      <c r="G13" s="82" t="str">
        <f>_xlfn.IFNA(IF(VLOOKUP(set[[#This Row],[Category]],TS[],4,FALSE)&gt;0,VLOOKUP(set[[#This Row],[Category]],TS[],4,FALSE),set[[#This Row],[Category]]),set[[#This Row],[Category]])</f>
        <v>Antibiótico</v>
      </c>
      <c r="H13" s="82" t="str">
        <f>_xlfn.IFNA(VLOOKUP(set[[#This Row],[Category]],TS[],5,FALSE),set[[#This Row],[Category]])</f>
        <v>抗生素</v>
      </c>
      <c r="I13" s="82" t="s">
        <v>141</v>
      </c>
      <c r="J13" s="84" t="s">
        <v>142</v>
      </c>
      <c r="K13" s="46" t="s">
        <v>143</v>
      </c>
      <c r="L13" s="46" t="s">
        <v>144</v>
      </c>
      <c r="M13" s="82" t="s">
        <v>145</v>
      </c>
      <c r="N13" s="83" t="s">
        <v>146</v>
      </c>
      <c r="O13" s="83" t="str">
        <f>set[[#This Row],[CAS No.]]</f>
        <v>82419-36-1</v>
      </c>
      <c r="P13" s="82" t="s">
        <v>87</v>
      </c>
      <c r="Q13" s="46" t="str">
        <f>_xlfn.IFNA(VLOOKUP(set[[#This Row],[Qualification]], TS[], 2, FALSE), set[[#This Row],[Qualification]])</f>
        <v/>
      </c>
      <c r="R13" s="46" t="str">
        <f>_xlfn.IFNA(VLOOKUP(set[[#This Row],[Qualification]], TS[], 3, FALSE), set[[#This Row],[Qualification]])</f>
        <v/>
      </c>
      <c r="S13" s="46" t="str">
        <f>_xlfn.IFNA(VLOOKUP(set[[#This Row],[Qualification]], TS[], 4, FALSE), set[[#This Row],[Qualification]])</f>
        <v/>
      </c>
      <c r="V13" s="46"/>
    </row>
    <row r="14" spans="1:22" ht="45">
      <c r="A14" s="46" t="s">
        <v>74</v>
      </c>
      <c r="B14" s="49"/>
      <c r="C14" s="85">
        <f>IF(set[[#This Row],[Cate]]=A13,C13+1,1)</f>
        <v>13</v>
      </c>
      <c r="D14" s="82" t="s">
        <v>80</v>
      </c>
      <c r="E14" s="82" t="str">
        <f>_xlfn.IFNA(IF(VLOOKUP(set[[#This Row],[Category]],TS[],2,FALSE)&gt;0,VLOOKUP(set[[#This Row],[Category]],TS[],2,FALSE),set[[#This Row],[Category]]),set[[#This Row],[Category]])</f>
        <v>المكافئ الحيوي</v>
      </c>
      <c r="F14" s="82" t="str">
        <f>_xlfn.IFNA(IF(VLOOKUP(set[[#This Row],[Category]],TS[],3,FALSE)&gt;0,VLOOKUP(set[[#This Row],[Category]],TS[],3,FALSE),set[[#This Row],[Category]]),set[[#This Row],[Category]])</f>
        <v>एंटीबायोटिक</v>
      </c>
      <c r="G14" s="82" t="str">
        <f>_xlfn.IFNA(IF(VLOOKUP(set[[#This Row],[Category]],TS[],4,FALSE)&gt;0,VLOOKUP(set[[#This Row],[Category]],TS[],4,FALSE),set[[#This Row],[Category]]),set[[#This Row],[Category]])</f>
        <v>Antibiótico</v>
      </c>
      <c r="H14" s="82" t="str">
        <f>_xlfn.IFNA(VLOOKUP(set[[#This Row],[Category]],TS[],5,FALSE),set[[#This Row],[Category]])</f>
        <v>抗生素</v>
      </c>
      <c r="I14" s="82" t="s">
        <v>147</v>
      </c>
      <c r="J14" s="84" t="s">
        <v>148</v>
      </c>
      <c r="K14" s="46" t="s">
        <v>149</v>
      </c>
      <c r="L14" s="46" t="s">
        <v>150</v>
      </c>
      <c r="M14" s="82" t="s">
        <v>151</v>
      </c>
      <c r="N14" s="83" t="s">
        <v>152</v>
      </c>
      <c r="O14" s="83" t="str">
        <f>set[[#This Row],[CAS No.]]</f>
        <v>61-33-6</v>
      </c>
      <c r="P14" s="82" t="s">
        <v>87</v>
      </c>
      <c r="Q14" s="46" t="str">
        <f>_xlfn.IFNA(VLOOKUP(set[[#This Row],[Qualification]], TS[], 2, FALSE), set[[#This Row],[Qualification]])</f>
        <v/>
      </c>
      <c r="R14" s="46" t="str">
        <f>_xlfn.IFNA(VLOOKUP(set[[#This Row],[Qualification]], TS[], 3, FALSE), set[[#This Row],[Qualification]])</f>
        <v/>
      </c>
      <c r="S14" s="46" t="str">
        <f>_xlfn.IFNA(VLOOKUP(set[[#This Row],[Qualification]], TS[], 4, FALSE), set[[#This Row],[Qualification]])</f>
        <v/>
      </c>
      <c r="V14" s="46"/>
    </row>
    <row r="15" spans="1:22">
      <c r="A15" s="46" t="s">
        <v>74</v>
      </c>
      <c r="B15" s="49"/>
      <c r="C15" s="85">
        <f>IF(set[[#This Row],[Cate]]=A14,C14+1,1)</f>
        <v>14</v>
      </c>
      <c r="D15" s="82" t="s">
        <v>80</v>
      </c>
      <c r="E15" s="82" t="str">
        <f>_xlfn.IFNA(IF(VLOOKUP(set[[#This Row],[Category]],TS[],2,FALSE)&gt;0,VLOOKUP(set[[#This Row],[Category]],TS[],2,FALSE),set[[#This Row],[Category]]),set[[#This Row],[Category]])</f>
        <v>المكافئ الحيوي</v>
      </c>
      <c r="F15" s="82" t="str">
        <f>_xlfn.IFNA(IF(VLOOKUP(set[[#This Row],[Category]],TS[],3,FALSE)&gt;0,VLOOKUP(set[[#This Row],[Category]],TS[],3,FALSE),set[[#This Row],[Category]]),set[[#This Row],[Category]])</f>
        <v>एंटीबायोटिक</v>
      </c>
      <c r="G15" s="82" t="str">
        <f>_xlfn.IFNA(IF(VLOOKUP(set[[#This Row],[Category]],TS[],4,FALSE)&gt;0,VLOOKUP(set[[#This Row],[Category]],TS[],4,FALSE),set[[#This Row],[Category]]),set[[#This Row],[Category]])</f>
        <v>Antibiótico</v>
      </c>
      <c r="H15" s="82" t="str">
        <f>_xlfn.IFNA(VLOOKUP(set[[#This Row],[Category]],TS[],5,FALSE),set[[#This Row],[Category]])</f>
        <v>抗生素</v>
      </c>
      <c r="I15" s="82" t="s">
        <v>153</v>
      </c>
      <c r="J15" s="84" t="s">
        <v>154</v>
      </c>
      <c r="K15" s="46" t="s">
        <v>155</v>
      </c>
      <c r="L15" s="46" t="s">
        <v>156</v>
      </c>
      <c r="M15" s="82" t="s">
        <v>157</v>
      </c>
      <c r="N15" s="83" t="s">
        <v>158</v>
      </c>
      <c r="O15" s="83" t="str">
        <f>set[[#This Row],[CAS No.]]</f>
        <v>53123-88-9</v>
      </c>
      <c r="P15" s="82" t="s">
        <v>87</v>
      </c>
      <c r="Q15" s="46" t="str">
        <f>_xlfn.IFNA(VLOOKUP(set[[#This Row],[Qualification]], TS[], 2, FALSE), set[[#This Row],[Qualification]])</f>
        <v/>
      </c>
      <c r="R15" s="46" t="str">
        <f>_xlfn.IFNA(VLOOKUP(set[[#This Row],[Qualification]], TS[], 3, FALSE), set[[#This Row],[Qualification]])</f>
        <v/>
      </c>
      <c r="S15" s="46" t="str">
        <f>_xlfn.IFNA(VLOOKUP(set[[#This Row],[Qualification]], TS[], 4, FALSE), set[[#This Row],[Qualification]])</f>
        <v/>
      </c>
      <c r="V15" s="46"/>
    </row>
    <row r="16" spans="1:22">
      <c r="A16" s="46" t="s">
        <v>74</v>
      </c>
      <c r="B16" s="49"/>
      <c r="C16" s="85">
        <f>IF(set[[#This Row],[Cate]]=A15,C15+1,1)</f>
        <v>15</v>
      </c>
      <c r="D16" s="82" t="s">
        <v>80</v>
      </c>
      <c r="E16" s="82" t="str">
        <f>_xlfn.IFNA(IF(VLOOKUP(set[[#This Row],[Category]],TS[],2,FALSE)&gt;0,VLOOKUP(set[[#This Row],[Category]],TS[],2,FALSE),set[[#This Row],[Category]]),set[[#This Row],[Category]])</f>
        <v>المكافئ الحيوي</v>
      </c>
      <c r="F16" s="82" t="str">
        <f>_xlfn.IFNA(IF(VLOOKUP(set[[#This Row],[Category]],TS[],3,FALSE)&gt;0,VLOOKUP(set[[#This Row],[Category]],TS[],3,FALSE),set[[#This Row],[Category]]),set[[#This Row],[Category]])</f>
        <v>एंटीबायोटिक</v>
      </c>
      <c r="G16" s="82" t="str">
        <f>_xlfn.IFNA(IF(VLOOKUP(set[[#This Row],[Category]],TS[],4,FALSE)&gt;0,VLOOKUP(set[[#This Row],[Category]],TS[],4,FALSE),set[[#This Row],[Category]]),set[[#This Row],[Category]])</f>
        <v>Antibiótico</v>
      </c>
      <c r="H16" s="82" t="str">
        <f>_xlfn.IFNA(VLOOKUP(set[[#This Row],[Category]],TS[],5,FALSE),set[[#This Row],[Category]])</f>
        <v>抗生素</v>
      </c>
      <c r="I16" s="82" t="s">
        <v>159</v>
      </c>
      <c r="J16" s="84" t="s">
        <v>160</v>
      </c>
      <c r="K16" s="46" t="s">
        <v>161</v>
      </c>
      <c r="L16" s="46" t="s">
        <v>162</v>
      </c>
      <c r="M16" s="82" t="s">
        <v>163</v>
      </c>
      <c r="N16" s="83" t="s">
        <v>164</v>
      </c>
      <c r="O16" s="83" t="str">
        <f>set[[#This Row],[CAS No.]]</f>
        <v>60-54-8</v>
      </c>
      <c r="P16" s="82" t="s">
        <v>87</v>
      </c>
      <c r="Q16" s="46" t="str">
        <f>_xlfn.IFNA(VLOOKUP(set[[#This Row],[Qualification]], TS[], 2, FALSE), set[[#This Row],[Qualification]])</f>
        <v/>
      </c>
      <c r="R16" s="46" t="str">
        <f>_xlfn.IFNA(VLOOKUP(set[[#This Row],[Qualification]], TS[], 3, FALSE), set[[#This Row],[Qualification]])</f>
        <v/>
      </c>
      <c r="S16" s="46" t="str">
        <f>_xlfn.IFNA(VLOOKUP(set[[#This Row],[Qualification]], TS[], 4, FALSE), set[[#This Row],[Qualification]])</f>
        <v/>
      </c>
      <c r="V16" s="46"/>
    </row>
    <row r="17" spans="1:22">
      <c r="A17" s="46" t="s">
        <v>74</v>
      </c>
      <c r="B17" s="49"/>
      <c r="C17" s="85">
        <f>IF(set[[#This Row],[Cate]]=A16,C16+1,1)</f>
        <v>16</v>
      </c>
      <c r="D17" s="82" t="s">
        <v>165</v>
      </c>
      <c r="E17" s="82" t="str">
        <f>_xlfn.IFNA(IF(VLOOKUP(set[[#This Row],[Category]],TS[],2,FALSE)&gt;0,VLOOKUP(set[[#This Row],[Category]],TS[],2,FALSE),set[[#This Row],[Category]]),set[[#This Row],[Category]])</f>
        <v>مضاد للسكري</v>
      </c>
      <c r="F17" s="82" t="str">
        <f>_xlfn.IFNA(IF(VLOOKUP(set[[#This Row],[Category]],TS[],3,FALSE)&gt;0,VLOOKUP(set[[#This Row],[Category]],TS[],3,FALSE),set[[#This Row],[Category]]),set[[#This Row],[Category]])</f>
        <v>मधुमेह रोधी</v>
      </c>
      <c r="G17" s="82" t="str">
        <f>_xlfn.IFNA(IF(VLOOKUP(set[[#This Row],[Category]],TS[],4,FALSE)&gt;0,VLOOKUP(set[[#This Row],[Category]],TS[],4,FALSE),set[[#This Row],[Category]]),set[[#This Row],[Category]])</f>
        <v>Antidiabéticos</v>
      </c>
      <c r="H17" s="86" t="str">
        <f>_xlfn.IFNA(VLOOKUP(set[[#This Row],[Category]],TS[],5,FALSE),set[[#This Row],[Category]])</f>
        <v>降糖药</v>
      </c>
      <c r="I17" s="82" t="s">
        <v>166</v>
      </c>
      <c r="J17" s="84" t="s">
        <v>167</v>
      </c>
      <c r="K17" s="46" t="s">
        <v>168</v>
      </c>
      <c r="L17" s="46" t="s">
        <v>169</v>
      </c>
      <c r="M17" s="82" t="s">
        <v>170</v>
      </c>
      <c r="N17" s="83" t="s">
        <v>171</v>
      </c>
      <c r="O17" s="83" t="str">
        <f>set[[#This Row],[CAS No.]]</f>
        <v>461432-26-8</v>
      </c>
      <c r="P17" s="82" t="s">
        <v>172</v>
      </c>
      <c r="Q17" s="46" t="str">
        <f>_xlfn.IFNA(VLOOKUP(set[[#This Row],[Qualification]], TS[], 2, FALSE), set[[#This Row],[Qualification]])</f>
        <v>DMF, cGMP</v>
      </c>
      <c r="R17" s="46" t="str">
        <f>_xlfn.IFNA(VLOOKUP(set[[#This Row],[Qualification]], TS[], 3, FALSE), set[[#This Row],[Qualification]])</f>
        <v>DMF, cGMP</v>
      </c>
      <c r="S17" s="46" t="str">
        <f>_xlfn.IFNA(VLOOKUP(set[[#This Row],[Qualification]], TS[], 4, FALSE), set[[#This Row],[Qualification]])</f>
        <v>DMF, cGMP</v>
      </c>
      <c r="V17" s="46"/>
    </row>
    <row r="18" spans="1:22">
      <c r="A18" s="46" t="s">
        <v>74</v>
      </c>
      <c r="B18" s="49">
        <v>1</v>
      </c>
      <c r="C18" s="85">
        <f>IF(set[[#This Row],[Cate]]=A17,C17+1,1)</f>
        <v>17</v>
      </c>
      <c r="D18" s="82" t="s">
        <v>165</v>
      </c>
      <c r="E18" s="82" t="str">
        <f>_xlfn.IFNA(IF(VLOOKUP(set[[#This Row],[Category]],TS[],2,FALSE)&gt;0,VLOOKUP(set[[#This Row],[Category]],TS[],2,FALSE),set[[#This Row],[Category]]),set[[#This Row],[Category]])</f>
        <v>مضاد للسكري</v>
      </c>
      <c r="F18" s="82" t="str">
        <f>_xlfn.IFNA(IF(VLOOKUP(set[[#This Row],[Category]],TS[],3,FALSE)&gt;0,VLOOKUP(set[[#This Row],[Category]],TS[],3,FALSE),set[[#This Row],[Category]]),set[[#This Row],[Category]])</f>
        <v>मधुमेह रोधी</v>
      </c>
      <c r="G18" s="82" t="str">
        <f>_xlfn.IFNA(IF(VLOOKUP(set[[#This Row],[Category]],TS[],4,FALSE)&gt;0,VLOOKUP(set[[#This Row],[Category]],TS[],4,FALSE),set[[#This Row],[Category]]),set[[#This Row],[Category]])</f>
        <v>Antidiabéticos</v>
      </c>
      <c r="H18" s="82" t="str">
        <f>_xlfn.IFNA(VLOOKUP(set[[#This Row],[Category]],TS[],5,FALSE),set[[#This Row],[Category]])</f>
        <v>降糖药</v>
      </c>
      <c r="I18" s="82" t="s">
        <v>173</v>
      </c>
      <c r="J18" s="84" t="s">
        <v>174</v>
      </c>
      <c r="K18" s="46" t="s">
        <v>175</v>
      </c>
      <c r="L18" s="46" t="s">
        <v>176</v>
      </c>
      <c r="M18" s="82" t="s">
        <v>177</v>
      </c>
      <c r="N18" s="83" t="s">
        <v>178</v>
      </c>
      <c r="O18" s="83" t="str">
        <f>set[[#This Row],[CAS No.]]</f>
        <v>864070-44-0</v>
      </c>
      <c r="P18" s="82" t="s">
        <v>172</v>
      </c>
      <c r="Q18" s="46" t="str">
        <f>_xlfn.IFNA(VLOOKUP(set[[#This Row],[Qualification]], TS[], 2, FALSE), set[[#This Row],[Qualification]])</f>
        <v>DMF, cGMP</v>
      </c>
      <c r="R18" s="46" t="str">
        <f>_xlfn.IFNA(VLOOKUP(set[[#This Row],[Qualification]], TS[], 3, FALSE), set[[#This Row],[Qualification]])</f>
        <v>DMF, cGMP</v>
      </c>
      <c r="S18" s="46" t="str">
        <f>_xlfn.IFNA(VLOOKUP(set[[#This Row],[Qualification]], TS[], 4, FALSE), set[[#This Row],[Qualification]])</f>
        <v>DMF, cGMP</v>
      </c>
      <c r="V18" s="46"/>
    </row>
    <row r="19" spans="1:22">
      <c r="A19" s="46" t="s">
        <v>74</v>
      </c>
      <c r="B19" s="49">
        <v>1</v>
      </c>
      <c r="C19" s="85">
        <f>IF(set[[#This Row],[Cate]]=A18,C18+1,1)</f>
        <v>18</v>
      </c>
      <c r="D19" s="150" t="s">
        <v>179</v>
      </c>
      <c r="E19" s="82" t="str">
        <f>_xlfn.IFNA(IF(VLOOKUP(set[[#This Row],[Category]],TS[],2,FALSE)&gt;0,VLOOKUP(set[[#This Row],[Category]],TS[],2,FALSE),set[[#This Row],[Category]]),set[[#This Row],[Category]])</f>
        <v>مضاد للسكري</v>
      </c>
      <c r="F19" s="82" t="str">
        <f>_xlfn.IFNA(IF(VLOOKUP(set[[#This Row],[Category]],TS[],3,FALSE)&gt;0,VLOOKUP(set[[#This Row],[Category]],TS[],3,FALSE),set[[#This Row],[Category]]),set[[#This Row],[Category]])</f>
        <v>मधुमेह रोधी</v>
      </c>
      <c r="G19" s="82" t="str">
        <f>_xlfn.IFNA(IF(VLOOKUP(set[[#This Row],[Category]],TS[],4,FALSE)&gt;0,VLOOKUP(set[[#This Row],[Category]],TS[],4,FALSE),set[[#This Row],[Category]]),set[[#This Row],[Category]])</f>
        <v>Antidiabéticos</v>
      </c>
      <c r="H19" s="82" t="str">
        <f>_xlfn.IFNA(VLOOKUP(set[[#This Row],[Category]],TS[],5,FALSE),set[[#This Row],[Category]])</f>
        <v>降糖药</v>
      </c>
      <c r="I19" s="86" t="s">
        <v>180</v>
      </c>
      <c r="J19" s="84"/>
      <c r="M19" s="86" t="s">
        <v>181</v>
      </c>
      <c r="N19" s="83" t="s">
        <v>182</v>
      </c>
      <c r="O19" s="83" t="str">
        <f>set[[#This Row],[CAS No.]]</f>
        <v>160337-95-1</v>
      </c>
      <c r="P19" s="82" t="s">
        <v>183</v>
      </c>
      <c r="Q19" s="46" t="str">
        <f>_xlfn.IFNA(VLOOKUP(set[[#This Row],[Qualification]], TS[], 2, FALSE), set[[#This Row],[Qualification]])</f>
        <v>GMP</v>
      </c>
      <c r="R19" s="46" t="str">
        <f>_xlfn.IFNA(VLOOKUP(set[[#This Row],[Qualification]], TS[], 3, FALSE), set[[#This Row],[Qualification]])</f>
        <v>GMP</v>
      </c>
      <c r="S19" s="46" t="str">
        <f>_xlfn.IFNA(VLOOKUP(set[[#This Row],[Qualification]], TS[], 4, FALSE), set[[#This Row],[Qualification]])</f>
        <v>GMP</v>
      </c>
      <c r="V19" s="46"/>
    </row>
    <row r="20" spans="1:22">
      <c r="A20" s="46" t="s">
        <v>74</v>
      </c>
      <c r="B20" s="49"/>
      <c r="C20" s="85">
        <f>IF(set[[#This Row],[Cate]]=A19,C19+1,1)</f>
        <v>19</v>
      </c>
      <c r="D20" s="82" t="s">
        <v>165</v>
      </c>
      <c r="E20" s="82" t="str">
        <f>_xlfn.IFNA(IF(VLOOKUP(set[[#This Row],[Category]],TS[],2,FALSE)&gt;0,VLOOKUP(set[[#This Row],[Category]],TS[],2,FALSE),set[[#This Row],[Category]]),set[[#This Row],[Category]])</f>
        <v>مضاد للسكري</v>
      </c>
      <c r="F20" s="82" t="str">
        <f>_xlfn.IFNA(IF(VLOOKUP(set[[#This Row],[Category]],TS[],3,FALSE)&gt;0,VLOOKUP(set[[#This Row],[Category]],TS[],3,FALSE),set[[#This Row],[Category]]),set[[#This Row],[Category]])</f>
        <v>मधुमेह रोधी</v>
      </c>
      <c r="G20" s="82" t="str">
        <f>_xlfn.IFNA(IF(VLOOKUP(set[[#This Row],[Category]],TS[],4,FALSE)&gt;0,VLOOKUP(set[[#This Row],[Category]],TS[],4,FALSE),set[[#This Row],[Category]]),set[[#This Row],[Category]])</f>
        <v>Antidiabéticos</v>
      </c>
      <c r="H20" s="82" t="str">
        <f>_xlfn.IFNA(VLOOKUP(set[[#This Row],[Category]],TS[],5,FALSE),set[[#This Row],[Category]])</f>
        <v>降糖药</v>
      </c>
      <c r="I20" s="82" t="s">
        <v>184</v>
      </c>
      <c r="J20" s="84" t="s">
        <v>185</v>
      </c>
      <c r="K20" s="46" t="s">
        <v>186</v>
      </c>
      <c r="L20" s="46" t="s">
        <v>187</v>
      </c>
      <c r="M20" s="82" t="s">
        <v>188</v>
      </c>
      <c r="N20" s="83" t="s">
        <v>189</v>
      </c>
      <c r="O20" s="83" t="str">
        <f>set[[#This Row],[CAS No.]]</f>
        <v>657-24-9</v>
      </c>
      <c r="P20" s="82" t="s">
        <v>87</v>
      </c>
      <c r="Q20" s="46" t="str">
        <f>_xlfn.IFNA(VLOOKUP(set[[#This Row],[Qualification]], TS[], 2, FALSE), set[[#This Row],[Qualification]])</f>
        <v/>
      </c>
      <c r="R20" s="46" t="str">
        <f>_xlfn.IFNA(VLOOKUP(set[[#This Row],[Qualification]], TS[], 3, FALSE), set[[#This Row],[Qualification]])</f>
        <v/>
      </c>
      <c r="S20" s="46" t="str">
        <f>_xlfn.IFNA(VLOOKUP(set[[#This Row],[Qualification]], TS[], 4, FALSE), set[[#This Row],[Qualification]])</f>
        <v/>
      </c>
      <c r="V20" s="46"/>
    </row>
    <row r="21" spans="1:22">
      <c r="A21" s="46" t="s">
        <v>74</v>
      </c>
      <c r="B21" s="49">
        <v>3</v>
      </c>
      <c r="C21" s="85">
        <f>IF(set[[#This Row],[Cate]]=A20,C20+1,1)</f>
        <v>20</v>
      </c>
      <c r="D21" s="150" t="s">
        <v>179</v>
      </c>
      <c r="E21" s="82" t="str">
        <f>_xlfn.IFNA(IF(VLOOKUP(set[[#This Row],[Category]],TS[],2,FALSE)&gt;0,VLOOKUP(set[[#This Row],[Category]],TS[],2,FALSE),set[[#This Row],[Category]]),set[[#This Row],[Category]])</f>
        <v>مضاد للسكري</v>
      </c>
      <c r="F21" s="82" t="str">
        <f>_xlfn.IFNA(IF(VLOOKUP(set[[#This Row],[Category]],TS[],3,FALSE)&gt;0,VLOOKUP(set[[#This Row],[Category]],TS[],3,FALSE),set[[#This Row],[Category]]),set[[#This Row],[Category]])</f>
        <v>मधुमेह रोधी</v>
      </c>
      <c r="G21" s="82" t="str">
        <f>_xlfn.IFNA(IF(VLOOKUP(set[[#This Row],[Category]],TS[],4,FALSE)&gt;0,VLOOKUP(set[[#This Row],[Category]],TS[],4,FALSE),set[[#This Row],[Category]]),set[[#This Row],[Category]])</f>
        <v>Antidiabéticos</v>
      </c>
      <c r="H21" s="82" t="str">
        <f>_xlfn.IFNA(VLOOKUP(set[[#This Row],[Category]],TS[],5,FALSE),set[[#This Row],[Category]])</f>
        <v>降糖药</v>
      </c>
      <c r="I21" s="82" t="s">
        <v>190</v>
      </c>
      <c r="J21" s="84"/>
      <c r="M21" s="46" t="s">
        <v>191</v>
      </c>
      <c r="N21" s="83" t="s">
        <v>192</v>
      </c>
      <c r="O21" s="83" t="str">
        <f>set[[#This Row],[CAS No.]]</f>
        <v>910463-68-2</v>
      </c>
      <c r="P21" s="82" t="s">
        <v>183</v>
      </c>
      <c r="Q21" s="46" t="str">
        <f>_xlfn.IFNA(VLOOKUP(set[[#This Row],[Qualification]], TS[], 2, FALSE), set[[#This Row],[Qualification]])</f>
        <v>GMP</v>
      </c>
      <c r="R21" s="46" t="str">
        <f>_xlfn.IFNA(VLOOKUP(set[[#This Row],[Qualification]], TS[], 3, FALSE), set[[#This Row],[Qualification]])</f>
        <v>GMP</v>
      </c>
      <c r="S21" s="46" t="str">
        <f>_xlfn.IFNA(VLOOKUP(set[[#This Row],[Qualification]], TS[], 4, FALSE), set[[#This Row],[Qualification]])</f>
        <v>GMP</v>
      </c>
      <c r="V21" s="46"/>
    </row>
    <row r="22" spans="1:22" ht="45">
      <c r="A22" s="46" t="s">
        <v>74</v>
      </c>
      <c r="B22" s="163">
        <v>2</v>
      </c>
      <c r="C22" s="85">
        <f>IF(set[[#This Row],[Cate]]=A21,C21+1,1)</f>
        <v>21</v>
      </c>
      <c r="D22" s="82" t="s">
        <v>193</v>
      </c>
      <c r="E22" s="87" t="str">
        <f>_xlfn.IFNA(IF(VLOOKUP(set[[#This Row],[Category]],TS[],2,FALSE)&gt;0,VLOOKUP(set[[#This Row],[Category]],TS[],2,FALSE),set[[#This Row],[Category]]),set[[#This Row],[Category]])</f>
        <v>Antifungal</v>
      </c>
      <c r="F22" s="87" t="str">
        <f>_xlfn.IFNA(IF(VLOOKUP(set[[#This Row],[Category]],TS[],3,FALSE)&gt;0,VLOOKUP(set[[#This Row],[Category]],TS[],3,FALSE),set[[#This Row],[Category]]),set[[#This Row],[Category]])</f>
        <v>Antifungal</v>
      </c>
      <c r="G22" s="87" t="str">
        <f>_xlfn.IFNA(IF(VLOOKUP(set[[#This Row],[Category]],TS[],4,FALSE)&gt;0,VLOOKUP(set[[#This Row],[Category]],TS[],4,FALSE),set[[#This Row],[Category]]),set[[#This Row],[Category]])</f>
        <v>Antifungal</v>
      </c>
      <c r="H22" s="87" t="str">
        <f>_xlfn.IFNA(VLOOKUP(set[[#This Row],[Category]],TS[],5,FALSE),set[[#This Row],[Category]])</f>
        <v>Antifungal</v>
      </c>
      <c r="I22" s="82" t="s">
        <v>194</v>
      </c>
      <c r="J22" s="88"/>
      <c r="K22" s="49"/>
      <c r="L22" s="49"/>
      <c r="M22" s="82" t="s">
        <v>195</v>
      </c>
      <c r="N22" s="83" t="s">
        <v>196</v>
      </c>
      <c r="O22" s="158" t="str">
        <f>set[[#This Row],[CAS No.]]</f>
        <v>168110-44-9</v>
      </c>
      <c r="P22" s="82"/>
      <c r="Q22" s="46">
        <f>_xlfn.IFNA(VLOOKUP(set[[#This Row],[Qualification]], TS[], 2, FALSE), set[[#This Row],[Qualification]])</f>
        <v>0</v>
      </c>
      <c r="R22" s="46">
        <f>_xlfn.IFNA(VLOOKUP(set[[#This Row],[Qualification]], TS[], 3, FALSE), set[[#This Row],[Qualification]])</f>
        <v>0</v>
      </c>
      <c r="S22" s="46">
        <f>_xlfn.IFNA(VLOOKUP(set[[#This Row],[Qualification]], TS[], 4, FALSE), set[[#This Row],[Qualification]])</f>
        <v>0</v>
      </c>
      <c r="V22" s="46"/>
    </row>
    <row r="23" spans="1:22" ht="60">
      <c r="A23" s="46" t="s">
        <v>74</v>
      </c>
      <c r="B23" s="163">
        <v>4</v>
      </c>
      <c r="C23" s="85">
        <f>IF(set[[#This Row],[Cate]]=A22,C22+1,1)</f>
        <v>22</v>
      </c>
      <c r="D23" s="82" t="s">
        <v>193</v>
      </c>
      <c r="E23" s="87" t="str">
        <f>_xlfn.IFNA(IF(VLOOKUP(set[[#This Row],[Category]],TS[],2,FALSE)&gt;0,VLOOKUP(set[[#This Row],[Category]],TS[],2,FALSE),set[[#This Row],[Category]]),set[[#This Row],[Category]])</f>
        <v>Antifungal</v>
      </c>
      <c r="F23" s="87" t="str">
        <f>_xlfn.IFNA(IF(VLOOKUP(set[[#This Row],[Category]],TS[],3,FALSE)&gt;0,VLOOKUP(set[[#This Row],[Category]],TS[],3,FALSE),set[[#This Row],[Category]]),set[[#This Row],[Category]])</f>
        <v>Antifungal</v>
      </c>
      <c r="G23" s="87" t="str">
        <f>_xlfn.IFNA(IF(VLOOKUP(set[[#This Row],[Category]],TS[],4,FALSE)&gt;0,VLOOKUP(set[[#This Row],[Category]],TS[],4,FALSE),set[[#This Row],[Category]]),set[[#This Row],[Category]])</f>
        <v>Antifungal</v>
      </c>
      <c r="H23" s="87" t="str">
        <f>_xlfn.IFNA(VLOOKUP(set[[#This Row],[Category]],TS[],5,FALSE),set[[#This Row],[Category]])</f>
        <v>Antifungal</v>
      </c>
      <c r="I23" s="82" t="s">
        <v>197</v>
      </c>
      <c r="J23" s="88"/>
      <c r="K23" s="49"/>
      <c r="L23" s="49"/>
      <c r="M23" s="82" t="s">
        <v>198</v>
      </c>
      <c r="N23" s="83" t="s">
        <v>199</v>
      </c>
      <c r="O23" s="158" t="str">
        <f>set[[#This Row],[CAS No.]]</f>
        <v>179162-55-1</v>
      </c>
      <c r="P23" s="82"/>
      <c r="Q23" s="46">
        <f>_xlfn.IFNA(VLOOKUP(set[[#This Row],[Qualification]], TS[], 2, FALSE), set[[#This Row],[Qualification]])</f>
        <v>0</v>
      </c>
      <c r="R23" s="46">
        <f>_xlfn.IFNA(VLOOKUP(set[[#This Row],[Qualification]], TS[], 3, FALSE), set[[#This Row],[Qualification]])</f>
        <v>0</v>
      </c>
      <c r="S23" s="46">
        <f>_xlfn.IFNA(VLOOKUP(set[[#This Row],[Qualification]], TS[], 4, FALSE), set[[#This Row],[Qualification]])</f>
        <v>0</v>
      </c>
      <c r="V23" s="46"/>
    </row>
    <row r="24" spans="1:22" ht="30">
      <c r="A24" s="46" t="s">
        <v>74</v>
      </c>
      <c r="B24" s="49">
        <v>3</v>
      </c>
      <c r="C24" s="85">
        <f>IF(set[[#This Row],[Cate]]=A23,C23+1,1)</f>
        <v>23</v>
      </c>
      <c r="D24" s="150" t="s">
        <v>200</v>
      </c>
      <c r="E24" s="87" t="str">
        <f>_xlfn.IFNA(IF(VLOOKUP(set[[#This Row],[Category]],TS[],2,FALSE)&gt;0,VLOOKUP(set[[#This Row],[Category]],TS[],2,FALSE),set[[#This Row],[Category]]),set[[#This Row],[Category]])</f>
        <v>Anti-Inflammatory</v>
      </c>
      <c r="F24" s="87" t="str">
        <f>_xlfn.IFNA(IF(VLOOKUP(set[[#This Row],[Category]],TS[],3,FALSE)&gt;0,VLOOKUP(set[[#This Row],[Category]],TS[],3,FALSE),set[[#This Row],[Category]]),set[[#This Row],[Category]])</f>
        <v>Anti-Inflammatory</v>
      </c>
      <c r="G24" s="87" t="str">
        <f>_xlfn.IFNA(IF(VLOOKUP(set[[#This Row],[Category]],TS[],4,FALSE)&gt;0,VLOOKUP(set[[#This Row],[Category]],TS[],4,FALSE),set[[#This Row],[Category]]),set[[#This Row],[Category]])</f>
        <v>Anti-Inflammatory</v>
      </c>
      <c r="H24" s="87" t="str">
        <f>_xlfn.IFNA(VLOOKUP(set[[#This Row],[Category]],TS[],5,FALSE),set[[#This Row],[Category]])</f>
        <v>抗炎</v>
      </c>
      <c r="I24" s="86" t="s">
        <v>201</v>
      </c>
      <c r="J24" s="88"/>
      <c r="K24" s="49"/>
      <c r="L24" s="49"/>
      <c r="M24" s="86" t="s">
        <v>202</v>
      </c>
      <c r="N24" s="83" t="s">
        <v>203</v>
      </c>
      <c r="O24" s="158" t="str">
        <f>set[[#This Row],[CAS No.]]</f>
        <v>1310726-60-3</v>
      </c>
      <c r="P24" s="82" t="s">
        <v>87</v>
      </c>
      <c r="Q24" s="46" t="str">
        <f>_xlfn.IFNA(VLOOKUP(set[[#This Row],[Qualification]], TS[], 2, FALSE), set[[#This Row],[Qualification]])</f>
        <v/>
      </c>
      <c r="R24" s="46" t="str">
        <f>_xlfn.IFNA(VLOOKUP(set[[#This Row],[Qualification]], TS[], 3, FALSE), set[[#This Row],[Qualification]])</f>
        <v/>
      </c>
      <c r="S24" s="46" t="str">
        <f>_xlfn.IFNA(VLOOKUP(set[[#This Row],[Qualification]], TS[], 4, FALSE), set[[#This Row],[Qualification]])</f>
        <v/>
      </c>
      <c r="T24" s="46" t="s">
        <v>204</v>
      </c>
      <c r="V24" s="46"/>
    </row>
    <row r="25" spans="1:22">
      <c r="A25" s="46" t="s">
        <v>74</v>
      </c>
      <c r="B25" s="49"/>
      <c r="C25" s="85">
        <f>IF(set[[#This Row],[Cate]]=A24,C24+1,1)</f>
        <v>24</v>
      </c>
      <c r="D25" s="82" t="s">
        <v>205</v>
      </c>
      <c r="E25" s="82" t="str">
        <f>_xlfn.IFNA(IF(VLOOKUP(set[[#This Row],[Category]],TS[],2,FALSE)&gt;0,VLOOKUP(set[[#This Row],[Category]],TS[],2,FALSE),set[[#This Row],[Category]]),set[[#This Row],[Category]])</f>
        <v>مضاد للأورام</v>
      </c>
      <c r="F25" s="82" t="str">
        <f>_xlfn.IFNA(IF(VLOOKUP(set[[#This Row],[Category]],TS[],3,FALSE)&gt;0,VLOOKUP(set[[#This Row],[Category]],TS[],3,FALSE),set[[#This Row],[Category]]),set[[#This Row],[Category]])</f>
        <v>कर्करोग विरोधी</v>
      </c>
      <c r="G25" s="82" t="str">
        <f>_xlfn.IFNA(IF(VLOOKUP(set[[#This Row],[Category]],TS[],4,FALSE)&gt;0,VLOOKUP(set[[#This Row],[Category]],TS[],4,FALSE),set[[#This Row],[Category]]),set[[#This Row],[Category]])</f>
        <v>Antineoplásicos</v>
      </c>
      <c r="H25" s="86" t="str">
        <f>_xlfn.IFNA(VLOOKUP(set[[#This Row],[Category]],TS[],5,FALSE),set[[#This Row],[Category]])</f>
        <v>抗肿瘤药</v>
      </c>
      <c r="I25" s="82" t="s">
        <v>206</v>
      </c>
      <c r="J25" s="84" t="s">
        <v>207</v>
      </c>
      <c r="K25" s="46" t="s">
        <v>208</v>
      </c>
      <c r="L25" s="46" t="s">
        <v>206</v>
      </c>
      <c r="M25" s="82" t="s">
        <v>209</v>
      </c>
      <c r="N25" s="83" t="s">
        <v>210</v>
      </c>
      <c r="O25" s="83" t="str">
        <f>set[[#This Row],[CAS No.]]</f>
        <v>152459-95-5</v>
      </c>
      <c r="P25" s="82" t="s">
        <v>87</v>
      </c>
      <c r="Q25" s="46" t="str">
        <f>_xlfn.IFNA(VLOOKUP(set[[#This Row],[Qualification]], TS[], 2, FALSE), set[[#This Row],[Qualification]])</f>
        <v/>
      </c>
      <c r="R25" s="46" t="str">
        <f>_xlfn.IFNA(VLOOKUP(set[[#This Row],[Qualification]], TS[], 3, FALSE), set[[#This Row],[Qualification]])</f>
        <v/>
      </c>
      <c r="S25" s="46" t="str">
        <f>_xlfn.IFNA(VLOOKUP(set[[#This Row],[Qualification]], TS[], 4, FALSE), set[[#This Row],[Qualification]])</f>
        <v/>
      </c>
      <c r="V25" s="46"/>
    </row>
    <row r="26" spans="1:22">
      <c r="A26" s="46" t="s">
        <v>74</v>
      </c>
      <c r="B26" s="49"/>
      <c r="C26" s="85">
        <f>IF(set[[#This Row],[Cate]]=A25,C25+1,1)</f>
        <v>25</v>
      </c>
      <c r="D26" s="82" t="s">
        <v>205</v>
      </c>
      <c r="E26" s="82" t="str">
        <f>_xlfn.IFNA(IF(VLOOKUP(set[[#This Row],[Category]],TS[],2,FALSE)&gt;0,VLOOKUP(set[[#This Row],[Category]],TS[],2,FALSE),set[[#This Row],[Category]]),set[[#This Row],[Category]])</f>
        <v>مضاد للأورام</v>
      </c>
      <c r="F26" s="82" t="str">
        <f>_xlfn.IFNA(IF(VLOOKUP(set[[#This Row],[Category]],TS[],3,FALSE)&gt;0,VLOOKUP(set[[#This Row],[Category]],TS[],3,FALSE),set[[#This Row],[Category]]),set[[#This Row],[Category]])</f>
        <v>कर्करोग विरोधी</v>
      </c>
      <c r="G26" s="82" t="str">
        <f>_xlfn.IFNA(IF(VLOOKUP(set[[#This Row],[Category]],TS[],4,FALSE)&gt;0,VLOOKUP(set[[#This Row],[Category]],TS[],4,FALSE),set[[#This Row],[Category]]),set[[#This Row],[Category]])</f>
        <v>Antineoplásicos</v>
      </c>
      <c r="H26" s="82" t="str">
        <f>_xlfn.IFNA(VLOOKUP(set[[#This Row],[Category]],TS[],5,FALSE),set[[#This Row],[Category]])</f>
        <v>抗肿瘤药</v>
      </c>
      <c r="I26" s="82" t="s">
        <v>211</v>
      </c>
      <c r="J26" s="84" t="s">
        <v>212</v>
      </c>
      <c r="K26" s="46" t="s">
        <v>213</v>
      </c>
      <c r="L26" s="46" t="s">
        <v>211</v>
      </c>
      <c r="M26" s="82" t="s">
        <v>214</v>
      </c>
      <c r="N26" s="83" t="s">
        <v>215</v>
      </c>
      <c r="O26" s="83" t="str">
        <f>set[[#This Row],[CAS No.]]</f>
        <v>174722-31-7</v>
      </c>
      <c r="P26" s="82" t="s">
        <v>87</v>
      </c>
      <c r="Q26" s="46" t="str">
        <f>_xlfn.IFNA(VLOOKUP(set[[#This Row],[Qualification]], TS[], 2, FALSE), set[[#This Row],[Qualification]])</f>
        <v/>
      </c>
      <c r="R26" s="46" t="str">
        <f>_xlfn.IFNA(VLOOKUP(set[[#This Row],[Qualification]], TS[], 3, FALSE), set[[#This Row],[Qualification]])</f>
        <v/>
      </c>
      <c r="S26" s="46" t="str">
        <f>_xlfn.IFNA(VLOOKUP(set[[#This Row],[Qualification]], TS[], 4, FALSE), set[[#This Row],[Qualification]])</f>
        <v/>
      </c>
      <c r="V26" s="46"/>
    </row>
    <row r="27" spans="1:22">
      <c r="A27" s="46" t="s">
        <v>74</v>
      </c>
      <c r="B27" s="49"/>
      <c r="C27" s="85">
        <f>IF(set[[#This Row],[Cate]]=A26,C26+1,1)</f>
        <v>26</v>
      </c>
      <c r="D27" s="82" t="s">
        <v>216</v>
      </c>
      <c r="E27" s="82" t="str">
        <f>_xlfn.IFNA(IF(VLOOKUP(set[[#This Row],[Category]],TS[],2,FALSE)&gt;0,VLOOKUP(set[[#This Row],[Category]],TS[],2,FALSE),set[[#This Row],[Category]]),set[[#This Row],[Category]])</f>
        <v>مضاد للطفيليات</v>
      </c>
      <c r="F27" s="82" t="str">
        <f>_xlfn.IFNA(IF(VLOOKUP(set[[#This Row],[Category]],TS[],3,FALSE)&gt;0,VLOOKUP(set[[#This Row],[Category]],TS[],3,FALSE),set[[#This Row],[Category]]),set[[#This Row],[Category]])</f>
        <v>परजीवी रोधी</v>
      </c>
      <c r="G27" s="82" t="str">
        <f>_xlfn.IFNA(IF(VLOOKUP(set[[#This Row],[Category]],TS[],4,FALSE)&gt;0,VLOOKUP(set[[#This Row],[Category]],TS[],4,FALSE),set[[#This Row],[Category]]),set[[#This Row],[Category]])</f>
        <v>Antiparasitarios</v>
      </c>
      <c r="H27" s="82" t="str">
        <f>_xlfn.IFNA(VLOOKUP(set[[#This Row],[Category]],TS[],5,FALSE),set[[#This Row],[Category]])</f>
        <v>抗寄生虫药</v>
      </c>
      <c r="I27" s="82" t="s">
        <v>217</v>
      </c>
      <c r="J27" s="84" t="s">
        <v>218</v>
      </c>
      <c r="K27" s="46" t="s">
        <v>219</v>
      </c>
      <c r="L27" s="46" t="s">
        <v>220</v>
      </c>
      <c r="M27" s="82" t="s">
        <v>221</v>
      </c>
      <c r="N27" s="83" t="s">
        <v>222</v>
      </c>
      <c r="O27" s="83" t="str">
        <f>set[[#This Row],[CAS No.]]</f>
        <v>70288-86-7</v>
      </c>
      <c r="P27" s="82" t="s">
        <v>87</v>
      </c>
      <c r="Q27" s="46" t="str">
        <f>_xlfn.IFNA(VLOOKUP(set[[#This Row],[Qualification]], TS[], 2, FALSE), set[[#This Row],[Qualification]])</f>
        <v/>
      </c>
      <c r="R27" s="46" t="str">
        <f>_xlfn.IFNA(VLOOKUP(set[[#This Row],[Qualification]], TS[], 3, FALSE), set[[#This Row],[Qualification]])</f>
        <v/>
      </c>
      <c r="S27" s="46" t="str">
        <f>_xlfn.IFNA(VLOOKUP(set[[#This Row],[Qualification]], TS[], 4, FALSE), set[[#This Row],[Qualification]])</f>
        <v/>
      </c>
      <c r="V27" s="46"/>
    </row>
    <row r="28" spans="1:22">
      <c r="A28" s="46" t="s">
        <v>74</v>
      </c>
      <c r="B28" s="49"/>
      <c r="C28" s="85">
        <f>IF(set[[#This Row],[Cate]]=A27,C27+1,1)</f>
        <v>27</v>
      </c>
      <c r="D28" s="82" t="s">
        <v>216</v>
      </c>
      <c r="E28" s="82" t="str">
        <f>_xlfn.IFNA(IF(VLOOKUP(set[[#This Row],[Category]],TS[],2,FALSE)&gt;0,VLOOKUP(set[[#This Row],[Category]],TS[],2,FALSE),set[[#This Row],[Category]]),set[[#This Row],[Category]])</f>
        <v>مضاد للطفيليات</v>
      </c>
      <c r="F28" s="82" t="str">
        <f>_xlfn.IFNA(IF(VLOOKUP(set[[#This Row],[Category]],TS[],3,FALSE)&gt;0,VLOOKUP(set[[#This Row],[Category]],TS[],3,FALSE),set[[#This Row],[Category]]),set[[#This Row],[Category]])</f>
        <v>परजीवी रोधी</v>
      </c>
      <c r="G28" s="82" t="str">
        <f>_xlfn.IFNA(IF(VLOOKUP(set[[#This Row],[Category]],TS[],4,FALSE)&gt;0,VLOOKUP(set[[#This Row],[Category]],TS[],4,FALSE),set[[#This Row],[Category]]),set[[#This Row],[Category]])</f>
        <v>Antiparasitarios</v>
      </c>
      <c r="H28" s="82" t="str">
        <f>_xlfn.IFNA(VLOOKUP(set[[#This Row],[Category]],TS[],5,FALSE),set[[#This Row],[Category]])</f>
        <v>抗寄生虫药</v>
      </c>
      <c r="I28" s="82" t="s">
        <v>223</v>
      </c>
      <c r="J28" s="84" t="s">
        <v>224</v>
      </c>
      <c r="K28" s="46" t="s">
        <v>225</v>
      </c>
      <c r="L28" s="46" t="s">
        <v>226</v>
      </c>
      <c r="M28" s="82" t="s">
        <v>227</v>
      </c>
      <c r="N28" s="83" t="s">
        <v>228</v>
      </c>
      <c r="O28" s="83" t="str">
        <f>set[[#This Row],[CAS No.]]</f>
        <v>31431-39-7</v>
      </c>
      <c r="P28" s="82" t="s">
        <v>87</v>
      </c>
      <c r="Q28" s="46" t="str">
        <f>_xlfn.IFNA(VLOOKUP(set[[#This Row],[Qualification]], TS[], 2, FALSE), set[[#This Row],[Qualification]])</f>
        <v/>
      </c>
      <c r="R28" s="46" t="str">
        <f>_xlfn.IFNA(VLOOKUP(set[[#This Row],[Qualification]], TS[], 3, FALSE), set[[#This Row],[Qualification]])</f>
        <v/>
      </c>
      <c r="S28" s="46" t="str">
        <f>_xlfn.IFNA(VLOOKUP(set[[#This Row],[Qualification]], TS[], 4, FALSE), set[[#This Row],[Qualification]])</f>
        <v/>
      </c>
      <c r="V28" s="46"/>
    </row>
    <row r="29" spans="1:22">
      <c r="A29" s="46" t="s">
        <v>74</v>
      </c>
      <c r="B29" s="49"/>
      <c r="C29" s="85">
        <f>IF(set[[#This Row],[Cate]]=A28,C28+1,1)</f>
        <v>28</v>
      </c>
      <c r="D29" s="82" t="s">
        <v>229</v>
      </c>
      <c r="E29" s="82" t="str">
        <f>_xlfn.IFNA(IF(VLOOKUP(set[[#This Row],[Category]],TS[],2,FALSE)&gt;0,VLOOKUP(set[[#This Row],[Category]],TS[],2,FALSE),set[[#This Row],[Category]]),set[[#This Row],[Category]])</f>
        <v>مضاد للحمى</v>
      </c>
      <c r="F29" s="82" t="str">
        <f>_xlfn.IFNA(IF(VLOOKUP(set[[#This Row],[Category]],TS[],3,FALSE)&gt;0,VLOOKUP(set[[#This Row],[Category]],TS[],3,FALSE),set[[#This Row],[Category]]),set[[#This Row],[Category]])</f>
        <v>बुखार रोधी</v>
      </c>
      <c r="G29" s="82" t="str">
        <f>_xlfn.IFNA(IF(VLOOKUP(set[[#This Row],[Category]],TS[],4,FALSE)&gt;0,VLOOKUP(set[[#This Row],[Category]],TS[],4,FALSE),set[[#This Row],[Category]]),set[[#This Row],[Category]])</f>
        <v>Antipiréticos</v>
      </c>
      <c r="H29" s="86" t="str">
        <f>_xlfn.IFNA(VLOOKUP(set[[#This Row],[Category]],TS[],5,FALSE),set[[#This Row],[Category]])</f>
        <v>退热药</v>
      </c>
      <c r="I29" s="41" t="s">
        <v>230</v>
      </c>
      <c r="J29" s="39" t="s">
        <v>231</v>
      </c>
      <c r="K29" s="46" t="s">
        <v>232</v>
      </c>
      <c r="L29" s="46" t="s">
        <v>233</v>
      </c>
      <c r="M29" s="41" t="s">
        <v>234</v>
      </c>
      <c r="N29" s="40" t="s">
        <v>235</v>
      </c>
      <c r="O29" s="40" t="str">
        <f>set[[#This Row],[CAS No.]]</f>
        <v>15687-27-1</v>
      </c>
      <c r="P29" s="41" t="s">
        <v>172</v>
      </c>
      <c r="Q29" s="46" t="str">
        <f>_xlfn.IFNA(VLOOKUP(set[[#This Row],[Qualification]], TS[], 2, FALSE), set[[#This Row],[Qualification]])</f>
        <v>DMF, cGMP</v>
      </c>
      <c r="R29" s="46" t="str">
        <f>_xlfn.IFNA(VLOOKUP(set[[#This Row],[Qualification]], TS[], 3, FALSE), set[[#This Row],[Qualification]])</f>
        <v>DMF, cGMP</v>
      </c>
      <c r="S29" s="46" t="str">
        <f>_xlfn.IFNA(VLOOKUP(set[[#This Row],[Qualification]], TS[], 4, FALSE), set[[#This Row],[Qualification]])</f>
        <v>DMF, cGMP</v>
      </c>
      <c r="V29" s="46"/>
    </row>
    <row r="30" spans="1:22" ht="30">
      <c r="A30" s="46" t="s">
        <v>74</v>
      </c>
      <c r="B30" s="49"/>
      <c r="C30" s="85">
        <f>IF(set[[#This Row],[Cate]]=A29,C29+1,1)</f>
        <v>29</v>
      </c>
      <c r="D30" s="82" t="s">
        <v>229</v>
      </c>
      <c r="E30" s="82" t="str">
        <f>_xlfn.IFNA(IF(VLOOKUP(set[[#This Row],[Category]],TS[],2,FALSE)&gt;0,VLOOKUP(set[[#This Row],[Category]],TS[],2,FALSE),set[[#This Row],[Category]]),set[[#This Row],[Category]])</f>
        <v>مضاد للحمى</v>
      </c>
      <c r="F30" s="82" t="str">
        <f>_xlfn.IFNA(IF(VLOOKUP(set[[#This Row],[Category]],TS[],3,FALSE)&gt;0,VLOOKUP(set[[#This Row],[Category]],TS[],3,FALSE),set[[#This Row],[Category]]),set[[#This Row],[Category]])</f>
        <v>बुखार रोधी</v>
      </c>
      <c r="G30" s="82" t="str">
        <f>_xlfn.IFNA(IF(VLOOKUP(set[[#This Row],[Category]],TS[],4,FALSE)&gt;0,VLOOKUP(set[[#This Row],[Category]],TS[],4,FALSE),set[[#This Row],[Category]]),set[[#This Row],[Category]])</f>
        <v>Antipiréticos</v>
      </c>
      <c r="H30" s="82" t="str">
        <f>_xlfn.IFNA(VLOOKUP(set[[#This Row],[Category]],TS[],5,FALSE),set[[#This Row],[Category]])</f>
        <v>退热药</v>
      </c>
      <c r="I30" s="82" t="s">
        <v>236</v>
      </c>
      <c r="J30" s="84" t="s">
        <v>237</v>
      </c>
      <c r="K30" s="46" t="s">
        <v>238</v>
      </c>
      <c r="L30" s="46" t="s">
        <v>236</v>
      </c>
      <c r="M30" s="82" t="s">
        <v>239</v>
      </c>
      <c r="N30" s="83" t="s">
        <v>240</v>
      </c>
      <c r="O30" s="83" t="str">
        <f>set[[#This Row],[CAS No.]]</f>
        <v>103-90-2</v>
      </c>
      <c r="P30" s="82" t="s">
        <v>241</v>
      </c>
      <c r="Q30" s="46" t="str">
        <f>_xlfn.IFNA(VLOOKUP(set[[#This Row],[Qualification]], TS[], 2, FALSE), set[[#This Row],[Qualification]])</f>
        <v>FDA, WC, cGMP, CEP</v>
      </c>
      <c r="R30" s="46" t="str">
        <f>_xlfn.IFNA(VLOOKUP(set[[#This Row],[Qualification]], TS[], 3, FALSE), set[[#This Row],[Qualification]])</f>
        <v>FDA, WC, cGMP, CEP</v>
      </c>
      <c r="S30" s="46" t="str">
        <f>_xlfn.IFNA(VLOOKUP(set[[#This Row],[Qualification]], TS[], 4, FALSE), set[[#This Row],[Qualification]])</f>
        <v>FDA, WC, cGMP, CEP</v>
      </c>
      <c r="V30" s="46"/>
    </row>
    <row r="31" spans="1:22" ht="30">
      <c r="A31" s="46" t="s">
        <v>74</v>
      </c>
      <c r="B31" s="49"/>
      <c r="C31" s="85">
        <f>IF(set[[#This Row],[Cate]]=A30,C30+1,1)</f>
        <v>30</v>
      </c>
      <c r="D31" s="82" t="s">
        <v>242</v>
      </c>
      <c r="E31" s="82" t="str">
        <f>_xlfn.IFNA(IF(VLOOKUP(set[[#This Row],[Category]],TS[],2,FALSE)&gt;0,VLOOKUP(set[[#This Row],[Category]],TS[],2,FALSE),set[[#This Row],[Category]]),set[[#This Row],[Category]])</f>
        <v>مضادات الحمى والألم</v>
      </c>
      <c r="F31" s="82" t="str">
        <f>_xlfn.IFNA(IF(VLOOKUP(set[[#This Row],[Category]],TS[],3,FALSE)&gt;0,VLOOKUP(set[[#This Row],[Category]],TS[],3,FALSE),set[[#This Row],[Category]]),set[[#This Row],[Category]])</f>
        <v>बुखार और दर्द निवारक</v>
      </c>
      <c r="G31" s="82" t="str">
        <f>_xlfn.IFNA(IF(VLOOKUP(set[[#This Row],[Category]],TS[],4,FALSE)&gt;0,VLOOKUP(set[[#This Row],[Category]],TS[],4,FALSE),set[[#This Row],[Category]]),set[[#This Row],[Category]])</f>
        <v>Antipiréticos Analgésicos</v>
      </c>
      <c r="H31" s="82" t="str">
        <f>_xlfn.IFNA(VLOOKUP(set[[#This Row],[Category]],TS[],5,FALSE),set[[#This Row],[Category]])</f>
        <v>退热止痛药</v>
      </c>
      <c r="I31" s="82" t="s">
        <v>243</v>
      </c>
      <c r="J31" s="84" t="s">
        <v>244</v>
      </c>
      <c r="K31" s="46" t="s">
        <v>245</v>
      </c>
      <c r="L31" s="46" t="s">
        <v>246</v>
      </c>
      <c r="M31" s="82" t="s">
        <v>247</v>
      </c>
      <c r="N31" s="83" t="s">
        <v>240</v>
      </c>
      <c r="O31" s="83" t="str">
        <f>set[[#This Row],[CAS No.]]</f>
        <v>103-90-2</v>
      </c>
      <c r="P31" s="82" t="s">
        <v>87</v>
      </c>
      <c r="Q31" s="46" t="str">
        <f>_xlfn.IFNA(VLOOKUP(set[[#This Row],[Qualification]], TS[], 2, FALSE), set[[#This Row],[Qualification]])</f>
        <v/>
      </c>
      <c r="R31" s="46" t="str">
        <f>_xlfn.IFNA(VLOOKUP(set[[#This Row],[Qualification]], TS[], 3, FALSE), set[[#This Row],[Qualification]])</f>
        <v/>
      </c>
      <c r="S31" s="46" t="str">
        <f>_xlfn.IFNA(VLOOKUP(set[[#This Row],[Qualification]], TS[], 4, FALSE), set[[#This Row],[Qualification]])</f>
        <v/>
      </c>
      <c r="V31" s="46"/>
    </row>
    <row r="32" spans="1:22" ht="45">
      <c r="A32" s="46" t="s">
        <v>74</v>
      </c>
      <c r="B32" s="49"/>
      <c r="C32" s="85">
        <f>IF(set[[#This Row],[Cate]]=A31,C31+1,1)</f>
        <v>31</v>
      </c>
      <c r="D32" s="82" t="s">
        <v>242</v>
      </c>
      <c r="E32" s="82" t="str">
        <f>_xlfn.IFNA(IF(VLOOKUP(set[[#This Row],[Category]],TS[],2,FALSE)&gt;0,VLOOKUP(set[[#This Row],[Category]],TS[],2,FALSE),set[[#This Row],[Category]]),set[[#This Row],[Category]])</f>
        <v>مضادات الحمى والألم</v>
      </c>
      <c r="F32" s="82" t="str">
        <f>_xlfn.IFNA(IF(VLOOKUP(set[[#This Row],[Category]],TS[],3,FALSE)&gt;0,VLOOKUP(set[[#This Row],[Category]],TS[],3,FALSE),set[[#This Row],[Category]]),set[[#This Row],[Category]])</f>
        <v>बुखार और दर्द निवारक</v>
      </c>
      <c r="G32" s="82" t="str">
        <f>_xlfn.IFNA(IF(VLOOKUP(set[[#This Row],[Category]],TS[],4,FALSE)&gt;0,VLOOKUP(set[[#This Row],[Category]],TS[],4,FALSE),set[[#This Row],[Category]]),set[[#This Row],[Category]])</f>
        <v>Antipiréticos Analgésicos</v>
      </c>
      <c r="H32" s="82" t="str">
        <f>_xlfn.IFNA(VLOOKUP(set[[#This Row],[Category]],TS[],5,FALSE),set[[#This Row],[Category]])</f>
        <v>退热止痛药</v>
      </c>
      <c r="I32" s="41" t="s">
        <v>248</v>
      </c>
      <c r="J32" s="39" t="s">
        <v>249</v>
      </c>
      <c r="K32" s="46" t="s">
        <v>250</v>
      </c>
      <c r="L32" s="46" t="s">
        <v>251</v>
      </c>
      <c r="M32" s="41" t="s">
        <v>252</v>
      </c>
      <c r="N32" s="40" t="s">
        <v>253</v>
      </c>
      <c r="O32" s="40" t="str">
        <f>set[[#This Row],[CAS No.]]</f>
        <v>50-78-2</v>
      </c>
      <c r="P32" s="41" t="s">
        <v>87</v>
      </c>
      <c r="Q32" s="46" t="str">
        <f>_xlfn.IFNA(VLOOKUP(set[[#This Row],[Qualification]], TS[], 2, FALSE), set[[#This Row],[Qualification]])</f>
        <v/>
      </c>
      <c r="R32" s="46" t="str">
        <f>_xlfn.IFNA(VLOOKUP(set[[#This Row],[Qualification]], TS[], 3, FALSE), set[[#This Row],[Qualification]])</f>
        <v/>
      </c>
      <c r="S32" s="46" t="str">
        <f>_xlfn.IFNA(VLOOKUP(set[[#This Row],[Qualification]], TS[], 4, FALSE), set[[#This Row],[Qualification]])</f>
        <v/>
      </c>
      <c r="V32" s="46"/>
    </row>
    <row r="33" spans="1:22" ht="30">
      <c r="A33" s="46" t="s">
        <v>74</v>
      </c>
      <c r="B33" s="49"/>
      <c r="C33" s="85">
        <f>IF(set[[#This Row],[Cate]]=A32,C32+1,1)</f>
        <v>32</v>
      </c>
      <c r="D33" s="82" t="s">
        <v>242</v>
      </c>
      <c r="E33" s="82" t="str">
        <f>_xlfn.IFNA(IF(VLOOKUP(set[[#This Row],[Category]],TS[],2,FALSE)&gt;0,VLOOKUP(set[[#This Row],[Category]],TS[],2,FALSE),set[[#This Row],[Category]]),set[[#This Row],[Category]])</f>
        <v>مضادات الحمى والألم</v>
      </c>
      <c r="F33" s="82" t="str">
        <f>_xlfn.IFNA(IF(VLOOKUP(set[[#This Row],[Category]],TS[],3,FALSE)&gt;0,VLOOKUP(set[[#This Row],[Category]],TS[],3,FALSE),set[[#This Row],[Category]]),set[[#This Row],[Category]])</f>
        <v>बुखार और दर्द निवारक</v>
      </c>
      <c r="G33" s="82" t="str">
        <f>_xlfn.IFNA(IF(VLOOKUP(set[[#This Row],[Category]],TS[],4,FALSE)&gt;0,VLOOKUP(set[[#This Row],[Category]],TS[],4,FALSE),set[[#This Row],[Category]]),set[[#This Row],[Category]])</f>
        <v>Antipiréticos Analgésicos</v>
      </c>
      <c r="H33" s="82" t="str">
        <f>_xlfn.IFNA(VLOOKUP(set[[#This Row],[Category]],TS[],5,FALSE),set[[#This Row],[Category]])</f>
        <v>退热止痛药</v>
      </c>
      <c r="I33" s="82" t="s">
        <v>254</v>
      </c>
      <c r="J33" s="84" t="s">
        <v>255</v>
      </c>
      <c r="K33" s="46" t="s">
        <v>256</v>
      </c>
      <c r="L33" s="46" t="s">
        <v>257</v>
      </c>
      <c r="M33" s="82" t="s">
        <v>258</v>
      </c>
      <c r="N33" s="83" t="s">
        <v>259</v>
      </c>
      <c r="O33" s="83" t="str">
        <f>set[[#This Row],[CAS No.]]</f>
        <v>60-80-0</v>
      </c>
      <c r="P33" s="82" t="s">
        <v>87</v>
      </c>
      <c r="Q33" s="46" t="str">
        <f>_xlfn.IFNA(VLOOKUP(set[[#This Row],[Qualification]], TS[], 2, FALSE), set[[#This Row],[Qualification]])</f>
        <v/>
      </c>
      <c r="R33" s="46" t="str">
        <f>_xlfn.IFNA(VLOOKUP(set[[#This Row],[Qualification]], TS[], 3, FALSE), set[[#This Row],[Qualification]])</f>
        <v/>
      </c>
      <c r="S33" s="46" t="str">
        <f>_xlfn.IFNA(VLOOKUP(set[[#This Row],[Qualification]], TS[], 4, FALSE), set[[#This Row],[Qualification]])</f>
        <v/>
      </c>
      <c r="V33" s="46"/>
    </row>
    <row r="34" spans="1:22" ht="30">
      <c r="A34" s="46" t="s">
        <v>74</v>
      </c>
      <c r="B34" s="49"/>
      <c r="C34" s="85">
        <f>IF(set[[#This Row],[Cate]]=A33,C33+1,1)</f>
        <v>33</v>
      </c>
      <c r="D34" s="82" t="s">
        <v>242</v>
      </c>
      <c r="E34" s="82" t="str">
        <f>_xlfn.IFNA(IF(VLOOKUP(set[[#This Row],[Category]],TS[],2,FALSE)&gt;0,VLOOKUP(set[[#This Row],[Category]],TS[],2,FALSE),set[[#This Row],[Category]]),set[[#This Row],[Category]])</f>
        <v>مضادات الحمى والألم</v>
      </c>
      <c r="F34" s="82" t="str">
        <f>_xlfn.IFNA(IF(VLOOKUP(set[[#This Row],[Category]],TS[],3,FALSE)&gt;0,VLOOKUP(set[[#This Row],[Category]],TS[],3,FALSE),set[[#This Row],[Category]]),set[[#This Row],[Category]])</f>
        <v>बुखार और दर्द निवारक</v>
      </c>
      <c r="G34" s="82" t="str">
        <f>_xlfn.IFNA(IF(VLOOKUP(set[[#This Row],[Category]],TS[],4,FALSE)&gt;0,VLOOKUP(set[[#This Row],[Category]],TS[],4,FALSE),set[[#This Row],[Category]]),set[[#This Row],[Category]])</f>
        <v>Antipiréticos Analgésicos</v>
      </c>
      <c r="H34" s="82" t="str">
        <f>_xlfn.IFNA(VLOOKUP(set[[#This Row],[Category]],TS[],5,FALSE),set[[#This Row],[Category]])</f>
        <v>退热止痛药</v>
      </c>
      <c r="I34" s="82" t="s">
        <v>260</v>
      </c>
      <c r="J34" s="84" t="s">
        <v>261</v>
      </c>
      <c r="K34" s="46" t="s">
        <v>262</v>
      </c>
      <c r="L34" s="46" t="s">
        <v>263</v>
      </c>
      <c r="M34" s="82" t="s">
        <v>264</v>
      </c>
      <c r="N34" s="83" t="s">
        <v>265</v>
      </c>
      <c r="O34" s="83" t="str">
        <f>set[[#This Row],[CAS No.]]</f>
        <v>53-86-1</v>
      </c>
      <c r="P34" s="82" t="s">
        <v>87</v>
      </c>
      <c r="Q34" s="46" t="str">
        <f>_xlfn.IFNA(VLOOKUP(set[[#This Row],[Qualification]], TS[], 2, FALSE), set[[#This Row],[Qualification]])</f>
        <v/>
      </c>
      <c r="R34" s="46" t="str">
        <f>_xlfn.IFNA(VLOOKUP(set[[#This Row],[Qualification]], TS[], 3, FALSE), set[[#This Row],[Qualification]])</f>
        <v/>
      </c>
      <c r="S34" s="46" t="str">
        <f>_xlfn.IFNA(VLOOKUP(set[[#This Row],[Qualification]], TS[], 4, FALSE), set[[#This Row],[Qualification]])</f>
        <v/>
      </c>
      <c r="V34" s="46"/>
    </row>
    <row r="35" spans="1:22" ht="30">
      <c r="A35" s="46" t="s">
        <v>74</v>
      </c>
      <c r="B35" s="49"/>
      <c r="C35" s="85">
        <f>IF(set[[#This Row],[Cate]]=A34,C34+1,1)</f>
        <v>34</v>
      </c>
      <c r="D35" s="82" t="s">
        <v>242</v>
      </c>
      <c r="E35" s="82" t="str">
        <f>_xlfn.IFNA(IF(VLOOKUP(set[[#This Row],[Category]],TS[],2,FALSE)&gt;0,VLOOKUP(set[[#This Row],[Category]],TS[],2,FALSE),set[[#This Row],[Category]]),set[[#This Row],[Category]])</f>
        <v>مضادات الحمى والألم</v>
      </c>
      <c r="F35" s="82" t="str">
        <f>_xlfn.IFNA(IF(VLOOKUP(set[[#This Row],[Category]],TS[],3,FALSE)&gt;0,VLOOKUP(set[[#This Row],[Category]],TS[],3,FALSE),set[[#This Row],[Category]]),set[[#This Row],[Category]])</f>
        <v>बुखार और दर्द निवारक</v>
      </c>
      <c r="G35" s="82" t="str">
        <f>_xlfn.IFNA(IF(VLOOKUP(set[[#This Row],[Category]],TS[],4,FALSE)&gt;0,VLOOKUP(set[[#This Row],[Category]],TS[],4,FALSE),set[[#This Row],[Category]]),set[[#This Row],[Category]])</f>
        <v>Antipiréticos Analgésicos</v>
      </c>
      <c r="H35" s="82" t="str">
        <f>_xlfn.IFNA(VLOOKUP(set[[#This Row],[Category]],TS[],5,FALSE),set[[#This Row],[Category]])</f>
        <v>退热止痛药</v>
      </c>
      <c r="I35" s="82" t="s">
        <v>266</v>
      </c>
      <c r="J35" s="84" t="s">
        <v>267</v>
      </c>
      <c r="K35" s="46" t="s">
        <v>268</v>
      </c>
      <c r="L35" s="46" t="s">
        <v>266</v>
      </c>
      <c r="M35" s="82" t="s">
        <v>269</v>
      </c>
      <c r="N35" s="83" t="s">
        <v>270</v>
      </c>
      <c r="O35" s="83" t="str">
        <f>set[[#This Row],[CAS No.]]</f>
        <v>22204-53-1</v>
      </c>
      <c r="P35" s="82" t="s">
        <v>87</v>
      </c>
      <c r="Q35" s="46" t="str">
        <f>_xlfn.IFNA(VLOOKUP(set[[#This Row],[Qualification]], TS[], 2, FALSE), set[[#This Row],[Qualification]])</f>
        <v/>
      </c>
      <c r="R35" s="46" t="str">
        <f>_xlfn.IFNA(VLOOKUP(set[[#This Row],[Qualification]], TS[], 3, FALSE), set[[#This Row],[Qualification]])</f>
        <v/>
      </c>
      <c r="S35" s="46" t="str">
        <f>_xlfn.IFNA(VLOOKUP(set[[#This Row],[Qualification]], TS[], 4, FALSE), set[[#This Row],[Qualification]])</f>
        <v/>
      </c>
      <c r="V35" s="46"/>
    </row>
    <row r="36" spans="1:22">
      <c r="A36" s="34" t="s">
        <v>74</v>
      </c>
      <c r="B36" s="49">
        <v>1</v>
      </c>
      <c r="C36" s="85">
        <f>IF(set[[#This Row],[Cate]]=A35,C35+1,1)</f>
        <v>35</v>
      </c>
      <c r="D36" s="86" t="s">
        <v>271</v>
      </c>
      <c r="E36" s="82" t="str">
        <f>_xlfn.IFNA(IF(VLOOKUP(set[[#This Row],[Category]],TS[],2,FALSE)&gt;0,VLOOKUP(set[[#This Row],[Category]],TS[],2,FALSE),set[[#This Row],[Category]]),set[[#This Row],[Category]])</f>
        <v>Antithrombotic</v>
      </c>
      <c r="F36" s="82" t="str">
        <f>_xlfn.IFNA(IF(VLOOKUP(set[[#This Row],[Category]],TS[],3,FALSE)&gt;0,VLOOKUP(set[[#This Row],[Category]],TS[],3,FALSE),set[[#This Row],[Category]]),set[[#This Row],[Category]])</f>
        <v>Antithrombotic</v>
      </c>
      <c r="G36" s="82" t="str">
        <f>_xlfn.IFNA(IF(VLOOKUP(set[[#This Row],[Category]],TS[],4,FALSE)&gt;0,VLOOKUP(set[[#This Row],[Category]],TS[],4,FALSE),set[[#This Row],[Category]]),set[[#This Row],[Category]])</f>
        <v>Antithrombotic</v>
      </c>
      <c r="H36" s="82" t="str">
        <f>_xlfn.IFNA(VLOOKUP(set[[#This Row],[Category]],TS[],5,FALSE),set[[#This Row],[Category]])</f>
        <v>抗凝药</v>
      </c>
      <c r="I36" s="82" t="s">
        <v>272</v>
      </c>
      <c r="J36" s="84" t="s">
        <v>273</v>
      </c>
      <c r="K36" s="46" t="s">
        <v>274</v>
      </c>
      <c r="L36" s="46" t="s">
        <v>272</v>
      </c>
      <c r="M36" s="82" t="s">
        <v>275</v>
      </c>
      <c r="N36" s="83" t="s">
        <v>276</v>
      </c>
      <c r="O36" s="83" t="str">
        <f>set[[#This Row],[CAS No.]]</f>
        <v>366789-02-8</v>
      </c>
      <c r="P36" s="82" t="s">
        <v>172</v>
      </c>
      <c r="Q36" s="46" t="str">
        <f>_xlfn.IFNA(VLOOKUP(set[[#This Row],[Qualification]], TS[], 2, FALSE), set[[#This Row],[Qualification]])</f>
        <v>DMF, cGMP</v>
      </c>
      <c r="R36" s="46" t="str">
        <f>_xlfn.IFNA(VLOOKUP(set[[#This Row],[Qualification]], TS[], 3, FALSE), set[[#This Row],[Qualification]])</f>
        <v>DMF, cGMP</v>
      </c>
      <c r="S36" s="46" t="str">
        <f>_xlfn.IFNA(VLOOKUP(set[[#This Row],[Qualification]], TS[], 4, FALSE), set[[#This Row],[Qualification]])</f>
        <v>DMF, cGMP</v>
      </c>
      <c r="V36" s="46"/>
    </row>
    <row r="37" spans="1:22">
      <c r="A37" s="46" t="s">
        <v>74</v>
      </c>
      <c r="B37" s="49">
        <v>1</v>
      </c>
      <c r="C37" s="85">
        <f>IF(set[[#This Row],[Cate]]=A36,C36+1,1)</f>
        <v>36</v>
      </c>
      <c r="D37" s="86" t="s">
        <v>271</v>
      </c>
      <c r="E37" s="82" t="str">
        <f>_xlfn.IFNA(IF(VLOOKUP(set[[#This Row],[Category]],TS[],2,FALSE)&gt;0,VLOOKUP(set[[#This Row],[Category]],TS[],2,FALSE),set[[#This Row],[Category]]),set[[#This Row],[Category]])</f>
        <v>Antithrombotic</v>
      </c>
      <c r="F37" s="82" t="str">
        <f>_xlfn.IFNA(IF(VLOOKUP(set[[#This Row],[Category]],TS[],3,FALSE)&gt;0,VLOOKUP(set[[#This Row],[Category]],TS[],3,FALSE),set[[#This Row],[Category]]),set[[#This Row],[Category]])</f>
        <v>Antithrombotic</v>
      </c>
      <c r="G37" s="82" t="str">
        <f>_xlfn.IFNA(IF(VLOOKUP(set[[#This Row],[Category]],TS[],4,FALSE)&gt;0,VLOOKUP(set[[#This Row],[Category]],TS[],4,FALSE),set[[#This Row],[Category]]),set[[#This Row],[Category]])</f>
        <v>Antithrombotic</v>
      </c>
      <c r="H37" s="82" t="str">
        <f>_xlfn.IFNA(VLOOKUP(set[[#This Row],[Category]],TS[],5,FALSE),set[[#This Row],[Category]])</f>
        <v>抗凝药</v>
      </c>
      <c r="I37" s="82" t="s">
        <v>277</v>
      </c>
      <c r="J37" s="84" t="s">
        <v>278</v>
      </c>
      <c r="K37" s="46" t="s">
        <v>279</v>
      </c>
      <c r="L37" s="46" t="s">
        <v>277</v>
      </c>
      <c r="M37" s="82" t="s">
        <v>280</v>
      </c>
      <c r="N37" s="83" t="s">
        <v>281</v>
      </c>
      <c r="O37" s="83" t="str">
        <f>set[[#This Row],[CAS No.]]</f>
        <v>274693-27-5</v>
      </c>
      <c r="P37" s="82" t="s">
        <v>172</v>
      </c>
      <c r="Q37" s="46" t="str">
        <f>_xlfn.IFNA(VLOOKUP(set[[#This Row],[Qualification]], TS[], 2, FALSE), set[[#This Row],[Qualification]])</f>
        <v>DMF, cGMP</v>
      </c>
      <c r="R37" s="46" t="str">
        <f>_xlfn.IFNA(VLOOKUP(set[[#This Row],[Qualification]], TS[], 3, FALSE), set[[#This Row],[Qualification]])</f>
        <v>DMF, cGMP</v>
      </c>
      <c r="S37" s="46" t="str">
        <f>_xlfn.IFNA(VLOOKUP(set[[#This Row],[Qualification]], TS[], 4, FALSE), set[[#This Row],[Qualification]])</f>
        <v>DMF, cGMP</v>
      </c>
      <c r="V37" s="46"/>
    </row>
    <row r="38" spans="1:22">
      <c r="A38" s="46" t="s">
        <v>74</v>
      </c>
      <c r="B38" s="49"/>
      <c r="C38" s="85">
        <f>IF(set[[#This Row],[Cate]]=A37,C37+1,1)</f>
        <v>37</v>
      </c>
      <c r="D38" s="82" t="s">
        <v>282</v>
      </c>
      <c r="E38" s="82" t="str">
        <f>_xlfn.IFNA(IF(VLOOKUP(set[[#This Row],[Category]],TS[],2,FALSE)&gt;0,VLOOKUP(set[[#This Row],[Category]],TS[],2,FALSE),set[[#This Row],[Category]]),set[[#This Row],[Category]])</f>
        <v>Antitumor</v>
      </c>
      <c r="F38" s="82" t="str">
        <f>_xlfn.IFNA(IF(VLOOKUP(set[[#This Row],[Category]],TS[],3,FALSE)&gt;0,VLOOKUP(set[[#This Row],[Category]],TS[],3,FALSE),set[[#This Row],[Category]]),set[[#This Row],[Category]])</f>
        <v>Antitumor</v>
      </c>
      <c r="G38" s="82" t="str">
        <f>_xlfn.IFNA(IF(VLOOKUP(set[[#This Row],[Category]],TS[],4,FALSE)&gt;0,VLOOKUP(set[[#This Row],[Category]],TS[],4,FALSE),set[[#This Row],[Category]]),set[[#This Row],[Category]])</f>
        <v>Antitumor</v>
      </c>
      <c r="H38" s="86" t="str">
        <f>_xlfn.IFNA(VLOOKUP(set[[#This Row],[Category]],TS[],5,FALSE),set[[#This Row],[Category]])</f>
        <v>抗肿瘤药</v>
      </c>
      <c r="I38" s="82" t="s">
        <v>283</v>
      </c>
      <c r="J38" s="84" t="s">
        <v>284</v>
      </c>
      <c r="K38" s="46" t="s">
        <v>285</v>
      </c>
      <c r="L38" s="46" t="s">
        <v>283</v>
      </c>
      <c r="M38" s="82" t="s">
        <v>286</v>
      </c>
      <c r="N38" s="83" t="s">
        <v>287</v>
      </c>
      <c r="O38" s="83" t="str">
        <f>set[[#This Row],[CAS No.]]</f>
        <v>183133-96-2</v>
      </c>
      <c r="P38" s="82" t="s">
        <v>172</v>
      </c>
      <c r="Q38" s="46" t="str">
        <f>_xlfn.IFNA(VLOOKUP(set[[#This Row],[Qualification]], TS[], 2, FALSE), set[[#This Row],[Qualification]])</f>
        <v>DMF, cGMP</v>
      </c>
      <c r="R38" s="46" t="str">
        <f>_xlfn.IFNA(VLOOKUP(set[[#This Row],[Qualification]], TS[], 3, FALSE), set[[#This Row],[Qualification]])</f>
        <v>DMF, cGMP</v>
      </c>
      <c r="S38" s="46" t="str">
        <f>_xlfn.IFNA(VLOOKUP(set[[#This Row],[Qualification]], TS[], 4, FALSE), set[[#This Row],[Qualification]])</f>
        <v>DMF, cGMP</v>
      </c>
      <c r="V38" s="46"/>
    </row>
    <row r="39" spans="1:22">
      <c r="A39" s="46" t="s">
        <v>74</v>
      </c>
      <c r="B39" s="49">
        <v>1</v>
      </c>
      <c r="C39" s="85">
        <f>IF(set[[#This Row],[Cate]]=A38,C38+1,1)</f>
        <v>38</v>
      </c>
      <c r="D39" s="82" t="s">
        <v>282</v>
      </c>
      <c r="E39" s="82" t="str">
        <f>_xlfn.IFNA(IF(VLOOKUP(set[[#This Row],[Category]],TS[],2,FALSE)&gt;0,VLOOKUP(set[[#This Row],[Category]],TS[],2,FALSE),set[[#This Row],[Category]]),set[[#This Row],[Category]])</f>
        <v>Antitumor</v>
      </c>
      <c r="F39" s="82" t="str">
        <f>_xlfn.IFNA(IF(VLOOKUP(set[[#This Row],[Category]],TS[],3,FALSE)&gt;0,VLOOKUP(set[[#This Row],[Category]],TS[],3,FALSE),set[[#This Row],[Category]]),set[[#This Row],[Category]])</f>
        <v>Antitumor</v>
      </c>
      <c r="G39" s="82" t="str">
        <f>_xlfn.IFNA(IF(VLOOKUP(set[[#This Row],[Category]],TS[],4,FALSE)&gt;0,VLOOKUP(set[[#This Row],[Category]],TS[],4,FALSE),set[[#This Row],[Category]]),set[[#This Row],[Category]])</f>
        <v>Antitumor</v>
      </c>
      <c r="H39" s="82" t="str">
        <f>_xlfn.IFNA(VLOOKUP(set[[#This Row],[Category]],TS[],5,FALSE),set[[#This Row],[Category]])</f>
        <v>抗肿瘤药</v>
      </c>
      <c r="I39" s="82" t="s">
        <v>288</v>
      </c>
      <c r="J39" s="84" t="s">
        <v>289</v>
      </c>
      <c r="K39" s="46" t="s">
        <v>290</v>
      </c>
      <c r="L39" s="46" t="s">
        <v>291</v>
      </c>
      <c r="M39" s="82" t="s">
        <v>292</v>
      </c>
      <c r="N39" s="83" t="s">
        <v>293</v>
      </c>
      <c r="O39" s="83" t="str">
        <f>set[[#This Row],[CAS No.]]</f>
        <v>154361-50-9</v>
      </c>
      <c r="P39" s="82" t="s">
        <v>172</v>
      </c>
      <c r="Q39" s="46" t="str">
        <f>_xlfn.IFNA(VLOOKUP(set[[#This Row],[Qualification]], TS[], 2, FALSE), set[[#This Row],[Qualification]])</f>
        <v>DMF, cGMP</v>
      </c>
      <c r="R39" s="46" t="str">
        <f>_xlfn.IFNA(VLOOKUP(set[[#This Row],[Qualification]], TS[], 3, FALSE), set[[#This Row],[Qualification]])</f>
        <v>DMF, cGMP</v>
      </c>
      <c r="S39" s="46" t="str">
        <f>_xlfn.IFNA(VLOOKUP(set[[#This Row],[Qualification]], TS[], 4, FALSE), set[[#This Row],[Qualification]])</f>
        <v>DMF, cGMP</v>
      </c>
      <c r="V39" s="46"/>
    </row>
    <row r="40" spans="1:22" ht="30">
      <c r="A40" s="46" t="s">
        <v>74</v>
      </c>
      <c r="B40" s="49">
        <v>3</v>
      </c>
      <c r="C40" s="85">
        <f>IF(set[[#This Row],[Cate]]=A39,C39+1,1)</f>
        <v>39</v>
      </c>
      <c r="D40" s="150" t="s">
        <v>294</v>
      </c>
      <c r="E40" s="87" t="str">
        <f>_xlfn.IFNA(IF(VLOOKUP(set[[#This Row],[Category]],TS[],2,FALSE)&gt;0,VLOOKUP(set[[#This Row],[Category]],TS[],2,FALSE),set[[#This Row],[Category]]),set[[#This Row],[Category]])</f>
        <v>Antitumor</v>
      </c>
      <c r="F40" s="87" t="str">
        <f>_xlfn.IFNA(IF(VLOOKUP(set[[#This Row],[Category]],TS[],3,FALSE)&gt;0,VLOOKUP(set[[#This Row],[Category]],TS[],3,FALSE),set[[#This Row],[Category]]),set[[#This Row],[Category]])</f>
        <v>Antitumor</v>
      </c>
      <c r="G40" s="87" t="str">
        <f>_xlfn.IFNA(IF(VLOOKUP(set[[#This Row],[Category]],TS[],4,FALSE)&gt;0,VLOOKUP(set[[#This Row],[Category]],TS[],4,FALSE),set[[#This Row],[Category]]),set[[#This Row],[Category]])</f>
        <v>Antitumor</v>
      </c>
      <c r="H40" s="87" t="str">
        <f>_xlfn.IFNA(VLOOKUP(set[[#This Row],[Category]],TS[],5,FALSE),set[[#This Row],[Category]])</f>
        <v>抗肿瘤药</v>
      </c>
      <c r="I40" s="86" t="s">
        <v>295</v>
      </c>
      <c r="J40" s="88"/>
      <c r="K40" s="49"/>
      <c r="L40" s="49"/>
      <c r="M40" s="86" t="s">
        <v>296</v>
      </c>
      <c r="N40" s="83" t="s">
        <v>297</v>
      </c>
      <c r="O40" s="158" t="str">
        <f>set[[#This Row],[CAS No.]]</f>
        <v>41575-94-4</v>
      </c>
      <c r="P40" s="82" t="s">
        <v>298</v>
      </c>
      <c r="Q40" s="46" t="str">
        <f>_xlfn.IFNA(VLOOKUP(set[[#This Row],[Qualification]], TS[], 2, FALSE), set[[#This Row],[Qualification]])</f>
        <v>DMF, Local GMP, WC</v>
      </c>
      <c r="R40" s="46" t="str">
        <f>_xlfn.IFNA(VLOOKUP(set[[#This Row],[Qualification]], TS[], 3, FALSE), set[[#This Row],[Qualification]])</f>
        <v>DMF, Local GMP, WC</v>
      </c>
      <c r="S40" s="46" t="str">
        <f>_xlfn.IFNA(VLOOKUP(set[[#This Row],[Qualification]], TS[], 4, FALSE), set[[#This Row],[Qualification]])</f>
        <v>DMF, Local GMP, WC</v>
      </c>
      <c r="T40" s="46" t="s">
        <v>299</v>
      </c>
      <c r="V40" s="46"/>
    </row>
    <row r="41" spans="1:22" ht="30">
      <c r="A41" s="46" t="s">
        <v>74</v>
      </c>
      <c r="B41" s="49">
        <v>3</v>
      </c>
      <c r="C41" s="85">
        <f>IF(set[[#This Row],[Cate]]=A40,C40+1,1)</f>
        <v>40</v>
      </c>
      <c r="D41" s="150" t="s">
        <v>294</v>
      </c>
      <c r="E41" s="87" t="str">
        <f>_xlfn.IFNA(IF(VLOOKUP(set[[#This Row],[Category]],TS[],2,FALSE)&gt;0,VLOOKUP(set[[#This Row],[Category]],TS[],2,FALSE),set[[#This Row],[Category]]),set[[#This Row],[Category]])</f>
        <v>Antitumor</v>
      </c>
      <c r="F41" s="87" t="str">
        <f>_xlfn.IFNA(IF(VLOOKUP(set[[#This Row],[Category]],TS[],3,FALSE)&gt;0,VLOOKUP(set[[#This Row],[Category]],TS[],3,FALSE),set[[#This Row],[Category]]),set[[#This Row],[Category]])</f>
        <v>Antitumor</v>
      </c>
      <c r="G41" s="87" t="str">
        <f>_xlfn.IFNA(IF(VLOOKUP(set[[#This Row],[Category]],TS[],4,FALSE)&gt;0,VLOOKUP(set[[#This Row],[Category]],TS[],4,FALSE),set[[#This Row],[Category]]),set[[#This Row],[Category]])</f>
        <v>Antitumor</v>
      </c>
      <c r="H41" s="87" t="str">
        <f>_xlfn.IFNA(VLOOKUP(set[[#This Row],[Category]],TS[],5,FALSE),set[[#This Row],[Category]])</f>
        <v>抗肿瘤药</v>
      </c>
      <c r="I41" s="86" t="s">
        <v>300</v>
      </c>
      <c r="J41" s="88"/>
      <c r="K41" s="49"/>
      <c r="L41" s="49"/>
      <c r="M41" s="86" t="s">
        <v>301</v>
      </c>
      <c r="N41" s="83" t="s">
        <v>302</v>
      </c>
      <c r="O41" s="158" t="str">
        <f>set[[#This Row],[CAS No.]]</f>
        <v>15663-27-1</v>
      </c>
      <c r="P41" s="82" t="s">
        <v>298</v>
      </c>
      <c r="Q41" s="46" t="str">
        <f>_xlfn.IFNA(VLOOKUP(set[[#This Row],[Qualification]], TS[], 2, FALSE), set[[#This Row],[Qualification]])</f>
        <v>DMF, Local GMP, WC</v>
      </c>
      <c r="R41" s="46" t="str">
        <f>_xlfn.IFNA(VLOOKUP(set[[#This Row],[Qualification]], TS[], 3, FALSE), set[[#This Row],[Qualification]])</f>
        <v>DMF, Local GMP, WC</v>
      </c>
      <c r="S41" s="46" t="str">
        <f>_xlfn.IFNA(VLOOKUP(set[[#This Row],[Qualification]], TS[], 4, FALSE), set[[#This Row],[Qualification]])</f>
        <v>DMF, Local GMP, WC</v>
      </c>
      <c r="T41" s="46" t="s">
        <v>299</v>
      </c>
      <c r="V41" s="46"/>
    </row>
    <row r="42" spans="1:22">
      <c r="A42" s="46" t="s">
        <v>74</v>
      </c>
      <c r="B42" s="49"/>
      <c r="C42" s="85">
        <f>IF(set[[#This Row],[Cate]]=A41,C41+1,1)</f>
        <v>41</v>
      </c>
      <c r="D42" s="82" t="s">
        <v>282</v>
      </c>
      <c r="E42" s="82" t="str">
        <f>_xlfn.IFNA(IF(VLOOKUP(set[[#This Row],[Category]],TS[],2,FALSE)&gt;0,VLOOKUP(set[[#This Row],[Category]],TS[],2,FALSE),set[[#This Row],[Category]]),set[[#This Row],[Category]])</f>
        <v>Antitumor</v>
      </c>
      <c r="F42" s="82" t="str">
        <f>_xlfn.IFNA(IF(VLOOKUP(set[[#This Row],[Category]],TS[],3,FALSE)&gt;0,VLOOKUP(set[[#This Row],[Category]],TS[],3,FALSE),set[[#This Row],[Category]]),set[[#This Row],[Category]])</f>
        <v>Antitumor</v>
      </c>
      <c r="G42" s="82" t="str">
        <f>_xlfn.IFNA(IF(VLOOKUP(set[[#This Row],[Category]],TS[],4,FALSE)&gt;0,VLOOKUP(set[[#This Row],[Category]],TS[],4,FALSE),set[[#This Row],[Category]]),set[[#This Row],[Category]])</f>
        <v>Antitumor</v>
      </c>
      <c r="H42" s="82" t="str">
        <f>_xlfn.IFNA(VLOOKUP(set[[#This Row],[Category]],TS[],5,FALSE),set[[#This Row],[Category]])</f>
        <v>抗肿瘤药</v>
      </c>
      <c r="I42" s="82" t="s">
        <v>303</v>
      </c>
      <c r="J42" s="84" t="s">
        <v>304</v>
      </c>
      <c r="K42" s="46" t="s">
        <v>305</v>
      </c>
      <c r="L42" s="46" t="s">
        <v>303</v>
      </c>
      <c r="M42" s="82" t="s">
        <v>306</v>
      </c>
      <c r="N42" s="83" t="s">
        <v>307</v>
      </c>
      <c r="O42" s="83" t="str">
        <f>set[[#This Row],[CAS No.]]</f>
        <v>114977-28-5</v>
      </c>
      <c r="P42" s="82" t="s">
        <v>172</v>
      </c>
      <c r="Q42" s="46" t="str">
        <f>_xlfn.IFNA(VLOOKUP(set[[#This Row],[Qualification]], TS[], 2, FALSE), set[[#This Row],[Qualification]])</f>
        <v>DMF, cGMP</v>
      </c>
      <c r="R42" s="46" t="str">
        <f>_xlfn.IFNA(VLOOKUP(set[[#This Row],[Qualification]], TS[], 3, FALSE), set[[#This Row],[Qualification]])</f>
        <v>DMF, cGMP</v>
      </c>
      <c r="S42" s="46" t="str">
        <f>_xlfn.IFNA(VLOOKUP(set[[#This Row],[Qualification]], TS[], 4, FALSE), set[[#This Row],[Qualification]])</f>
        <v>DMF, cGMP</v>
      </c>
      <c r="V42" s="46"/>
    </row>
    <row r="43" spans="1:22" ht="45">
      <c r="A43" s="46" t="s">
        <v>74</v>
      </c>
      <c r="B43" s="49">
        <v>3</v>
      </c>
      <c r="C43" s="85">
        <f>IF(set[[#This Row],[Cate]]=A42,C42+1,1)</f>
        <v>42</v>
      </c>
      <c r="D43" s="150" t="s">
        <v>294</v>
      </c>
      <c r="E43" s="87" t="str">
        <f>_xlfn.IFNA(IF(VLOOKUP(set[[#This Row],[Category]],TS[],2,FALSE)&gt;0,VLOOKUP(set[[#This Row],[Category]],TS[],2,FALSE),set[[#This Row],[Category]]),set[[#This Row],[Category]])</f>
        <v>Antitumor</v>
      </c>
      <c r="F43" s="87" t="str">
        <f>_xlfn.IFNA(IF(VLOOKUP(set[[#This Row],[Category]],TS[],3,FALSE)&gt;0,VLOOKUP(set[[#This Row],[Category]],TS[],3,FALSE),set[[#This Row],[Category]]),set[[#This Row],[Category]])</f>
        <v>Antitumor</v>
      </c>
      <c r="G43" s="87" t="str">
        <f>_xlfn.IFNA(IF(VLOOKUP(set[[#This Row],[Category]],TS[],4,FALSE)&gt;0,VLOOKUP(set[[#This Row],[Category]],TS[],4,FALSE),set[[#This Row],[Category]]),set[[#This Row],[Category]])</f>
        <v>Antitumor</v>
      </c>
      <c r="H43" s="87" t="str">
        <f>_xlfn.IFNA(VLOOKUP(set[[#This Row],[Category]],TS[],5,FALSE),set[[#This Row],[Category]])</f>
        <v>抗肿瘤药</v>
      </c>
      <c r="I43" s="86" t="s">
        <v>308</v>
      </c>
      <c r="J43" s="88"/>
      <c r="K43" s="49"/>
      <c r="L43" s="49"/>
      <c r="M43" s="86" t="s">
        <v>309</v>
      </c>
      <c r="N43" s="83" t="s">
        <v>310</v>
      </c>
      <c r="O43" s="158" t="str">
        <f>set[[#This Row],[CAS No.]]</f>
        <v>61825-94-3</v>
      </c>
      <c r="P43" s="82" t="s">
        <v>311</v>
      </c>
      <c r="Q43" s="46" t="str">
        <f>_xlfn.IFNA(VLOOKUP(set[[#This Row],[Qualification]], TS[], 2, FALSE), set[[#This Row],[Qualification]])</f>
        <v xml:space="preserve">DMF, GMP, CEP, PMDA, WC, COPP </v>
      </c>
      <c r="R43" s="46" t="str">
        <f>_xlfn.IFNA(VLOOKUP(set[[#This Row],[Qualification]], TS[], 3, FALSE), set[[#This Row],[Qualification]])</f>
        <v xml:space="preserve">DMF, GMP, CEP, PMDA, WC, COPP </v>
      </c>
      <c r="S43" s="46" t="str">
        <f>_xlfn.IFNA(VLOOKUP(set[[#This Row],[Qualification]], TS[], 4, FALSE), set[[#This Row],[Qualification]])</f>
        <v xml:space="preserve">DMF, GMP, CEP, PMDA, WC, COPP </v>
      </c>
      <c r="T43" s="46" t="s">
        <v>312</v>
      </c>
      <c r="V43" s="46"/>
    </row>
    <row r="44" spans="1:22">
      <c r="A44" s="46" t="s">
        <v>74</v>
      </c>
      <c r="B44" s="49"/>
      <c r="C44" s="85">
        <f>IF(set[[#This Row],[Cate]]=A43,C43+1,1)</f>
        <v>43</v>
      </c>
      <c r="D44" s="82" t="s">
        <v>282</v>
      </c>
      <c r="E44" s="82" t="str">
        <f>_xlfn.IFNA(IF(VLOOKUP(set[[#This Row],[Category]],TS[],2,FALSE)&gt;0,VLOOKUP(set[[#This Row],[Category]],TS[],2,FALSE),set[[#This Row],[Category]]),set[[#This Row],[Category]])</f>
        <v>Antitumor</v>
      </c>
      <c r="F44" s="82" t="str">
        <f>_xlfn.IFNA(IF(VLOOKUP(set[[#This Row],[Category]],TS[],3,FALSE)&gt;0,VLOOKUP(set[[#This Row],[Category]],TS[],3,FALSE),set[[#This Row],[Category]]),set[[#This Row],[Category]])</f>
        <v>Antitumor</v>
      </c>
      <c r="G44" s="82" t="str">
        <f>_xlfn.IFNA(IF(VLOOKUP(set[[#This Row],[Category]],TS[],4,FALSE)&gt;0,VLOOKUP(set[[#This Row],[Category]],TS[],4,FALSE),set[[#This Row],[Category]]),set[[#This Row],[Category]])</f>
        <v>Antitumor</v>
      </c>
      <c r="H44" s="82" t="str">
        <f>_xlfn.IFNA(VLOOKUP(set[[#This Row],[Category]],TS[],5,FALSE),set[[#This Row],[Category]])</f>
        <v>抗肿瘤药</v>
      </c>
      <c r="I44" s="82" t="s">
        <v>313</v>
      </c>
      <c r="J44" s="84" t="s">
        <v>314</v>
      </c>
      <c r="K44" s="46" t="s">
        <v>315</v>
      </c>
      <c r="L44" s="46" t="s">
        <v>313</v>
      </c>
      <c r="M44" s="82" t="s">
        <v>316</v>
      </c>
      <c r="N44" s="83" t="s">
        <v>317</v>
      </c>
      <c r="O44" s="83" t="str">
        <f>set[[#This Row],[CAS No.]]</f>
        <v>33069-62-4</v>
      </c>
      <c r="P44" s="82" t="s">
        <v>172</v>
      </c>
      <c r="Q44" s="46" t="str">
        <f>_xlfn.IFNA(VLOOKUP(set[[#This Row],[Qualification]], TS[], 2, FALSE), set[[#This Row],[Qualification]])</f>
        <v>DMF, cGMP</v>
      </c>
      <c r="R44" s="46" t="str">
        <f>_xlfn.IFNA(VLOOKUP(set[[#This Row],[Qualification]], TS[], 3, FALSE), set[[#This Row],[Qualification]])</f>
        <v>DMF, cGMP</v>
      </c>
      <c r="S44" s="46" t="str">
        <f>_xlfn.IFNA(VLOOKUP(set[[#This Row],[Qualification]], TS[], 4, FALSE), set[[#This Row],[Qualification]])</f>
        <v>DMF, cGMP</v>
      </c>
      <c r="V44" s="46"/>
    </row>
    <row r="45" spans="1:22" ht="30">
      <c r="A45" s="46" t="s">
        <v>74</v>
      </c>
      <c r="B45" s="49"/>
      <c r="C45" s="85">
        <f>IF(set[[#This Row],[Cate]]=A44,C44+1,1)</f>
        <v>44</v>
      </c>
      <c r="D45" s="82" t="s">
        <v>318</v>
      </c>
      <c r="E45" s="82" t="str">
        <f>_xlfn.IFNA(IF(VLOOKUP(set[[#This Row],[Category]],TS[],2,FALSE)&gt;0,VLOOKUP(set[[#This Row],[Category]],TS[],2,FALSE),set[[#This Row],[Category]]),set[[#This Row],[Category]])</f>
        <v>مضاد للسعال</v>
      </c>
      <c r="F45" s="82" t="str">
        <f>_xlfn.IFNA(IF(VLOOKUP(set[[#This Row],[Category]],TS[],3,FALSE)&gt;0,VLOOKUP(set[[#This Row],[Category]],TS[],3,FALSE),set[[#This Row],[Category]]),set[[#This Row],[Category]])</f>
        <v>खाँसी रोधी</v>
      </c>
      <c r="G45" s="82" t="str">
        <f>_xlfn.IFNA(IF(VLOOKUP(set[[#This Row],[Category]],TS[],4,FALSE)&gt;0,VLOOKUP(set[[#This Row],[Category]],TS[],4,FALSE),set[[#This Row],[Category]]),set[[#This Row],[Category]])</f>
        <v>Antitussígenos</v>
      </c>
      <c r="H45" s="82" t="str">
        <f>_xlfn.IFNA(VLOOKUP(set[[#This Row],[Category]],TS[],5,FALSE),set[[#This Row],[Category]])</f>
        <v>止咳药</v>
      </c>
      <c r="I45" s="82" t="s">
        <v>319</v>
      </c>
      <c r="J45" s="84" t="s">
        <v>320</v>
      </c>
      <c r="K45" s="46" t="s">
        <v>321</v>
      </c>
      <c r="L45" s="46" t="s">
        <v>322</v>
      </c>
      <c r="M45" s="82" t="s">
        <v>323</v>
      </c>
      <c r="N45" s="83" t="s">
        <v>324</v>
      </c>
      <c r="O45" s="83" t="str">
        <f>set[[#This Row],[CAS No.]]</f>
        <v>14984-68-0</v>
      </c>
      <c r="P45" s="82" t="s">
        <v>87</v>
      </c>
      <c r="Q45" s="46" t="str">
        <f>_xlfn.IFNA(VLOOKUP(set[[#This Row],[Qualification]], TS[], 2, FALSE), set[[#This Row],[Qualification]])</f>
        <v/>
      </c>
      <c r="R45" s="46" t="str">
        <f>_xlfn.IFNA(VLOOKUP(set[[#This Row],[Qualification]], TS[], 3, FALSE), set[[#This Row],[Qualification]])</f>
        <v/>
      </c>
      <c r="S45" s="46" t="str">
        <f>_xlfn.IFNA(VLOOKUP(set[[#This Row],[Qualification]], TS[], 4, FALSE), set[[#This Row],[Qualification]])</f>
        <v/>
      </c>
      <c r="V45" s="46"/>
    </row>
    <row r="46" spans="1:22" ht="30">
      <c r="A46" s="46" t="s">
        <v>74</v>
      </c>
      <c r="B46" s="49"/>
      <c r="C46" s="85">
        <f>IF(set[[#This Row],[Cate]]=A45,C45+1,1)</f>
        <v>45</v>
      </c>
      <c r="D46" s="82" t="s">
        <v>325</v>
      </c>
      <c r="E46" s="82" t="str">
        <f>_xlfn.IFNA(IF(VLOOKUP(set[[#This Row],[Category]],TS[],2,FALSE)&gt;0,VLOOKUP(set[[#This Row],[Category]],TS[],2,FALSE),set[[#This Row],[Category]]),set[[#This Row],[Category]])</f>
        <v>مضاد للفيروسات</v>
      </c>
      <c r="F46" s="82" t="str">
        <f>_xlfn.IFNA(IF(VLOOKUP(set[[#This Row],[Category]],TS[],3,FALSE)&gt;0,VLOOKUP(set[[#This Row],[Category]],TS[],3,FALSE),set[[#This Row],[Category]]),set[[#This Row],[Category]])</f>
        <v>वायरस रोधी</v>
      </c>
      <c r="G46" s="82" t="str">
        <f>_xlfn.IFNA(IF(VLOOKUP(set[[#This Row],[Category]],TS[],4,FALSE)&gt;0,VLOOKUP(set[[#This Row],[Category]],TS[],4,FALSE),set[[#This Row],[Category]]),set[[#This Row],[Category]])</f>
        <v>Antivirales</v>
      </c>
      <c r="H46" s="86" t="str">
        <f>_xlfn.IFNA(VLOOKUP(set[[#This Row],[Category]],TS[],5,FALSE),set[[#This Row],[Category]])</f>
        <v>抗病毒药</v>
      </c>
      <c r="I46" s="82" t="s">
        <v>326</v>
      </c>
      <c r="J46" s="84" t="s">
        <v>327</v>
      </c>
      <c r="K46" s="46" t="s">
        <v>328</v>
      </c>
      <c r="L46" s="46" t="s">
        <v>326</v>
      </c>
      <c r="M46" s="82" t="s">
        <v>329</v>
      </c>
      <c r="N46" s="83" t="s">
        <v>330</v>
      </c>
      <c r="O46" s="83" t="str">
        <f>set[[#This Row],[CAS No.]]</f>
        <v>131707-23-8</v>
      </c>
      <c r="P46" s="82" t="s">
        <v>172</v>
      </c>
      <c r="Q46" s="46" t="str">
        <f>_xlfn.IFNA(VLOOKUP(set[[#This Row],[Qualification]], TS[], 2, FALSE), set[[#This Row],[Qualification]])</f>
        <v>DMF, cGMP</v>
      </c>
      <c r="R46" s="46" t="str">
        <f>_xlfn.IFNA(VLOOKUP(set[[#This Row],[Qualification]], TS[], 3, FALSE), set[[#This Row],[Qualification]])</f>
        <v>DMF, cGMP</v>
      </c>
      <c r="S46" s="46" t="str">
        <f>_xlfn.IFNA(VLOOKUP(set[[#This Row],[Qualification]], TS[], 4, FALSE), set[[#This Row],[Qualification]])</f>
        <v>DMF, cGMP</v>
      </c>
      <c r="V46" s="46"/>
    </row>
    <row r="47" spans="1:22">
      <c r="A47" s="46" t="s">
        <v>74</v>
      </c>
      <c r="B47" s="49"/>
      <c r="C47" s="85">
        <f>IF(set[[#This Row],[Cate]]=A46,C46+1,1)</f>
        <v>46</v>
      </c>
      <c r="D47" s="82" t="s">
        <v>325</v>
      </c>
      <c r="E47" s="82" t="str">
        <f>_xlfn.IFNA(IF(VLOOKUP(set[[#This Row],[Category]],TS[],2,FALSE)&gt;0,VLOOKUP(set[[#This Row],[Category]],TS[],2,FALSE),set[[#This Row],[Category]]),set[[#This Row],[Category]])</f>
        <v>مضاد للفيروسات</v>
      </c>
      <c r="F47" s="82" t="str">
        <f>_xlfn.IFNA(IF(VLOOKUP(set[[#This Row],[Category]],TS[],3,FALSE)&gt;0,VLOOKUP(set[[#This Row],[Category]],TS[],3,FALSE),set[[#This Row],[Category]]),set[[#This Row],[Category]])</f>
        <v>वायरस रोधी</v>
      </c>
      <c r="G47" s="82" t="str">
        <f>_xlfn.IFNA(IF(VLOOKUP(set[[#This Row],[Category]],TS[],4,FALSE)&gt;0,VLOOKUP(set[[#This Row],[Category]],TS[],4,FALSE),set[[#This Row],[Category]]),set[[#This Row],[Category]])</f>
        <v>Antivirales</v>
      </c>
      <c r="H47" s="82" t="str">
        <f>_xlfn.IFNA(VLOOKUP(set[[#This Row],[Category]],TS[],5,FALSE),set[[#This Row],[Category]])</f>
        <v>抗病毒药</v>
      </c>
      <c r="I47" s="82" t="s">
        <v>331</v>
      </c>
      <c r="J47" s="84" t="s">
        <v>332</v>
      </c>
      <c r="K47" s="46" t="s">
        <v>333</v>
      </c>
      <c r="L47" s="46" t="s">
        <v>331</v>
      </c>
      <c r="M47" s="82" t="s">
        <v>334</v>
      </c>
      <c r="N47" s="83" t="s">
        <v>335</v>
      </c>
      <c r="O47" s="83" t="str">
        <f>set[[#This Row],[CAS No.]]</f>
        <v>59277-89-3</v>
      </c>
      <c r="P47" s="82" t="s">
        <v>172</v>
      </c>
      <c r="Q47" s="46" t="str">
        <f>_xlfn.IFNA(VLOOKUP(set[[#This Row],[Qualification]], TS[], 2, FALSE), set[[#This Row],[Qualification]])</f>
        <v>DMF, cGMP</v>
      </c>
      <c r="R47" s="46" t="str">
        <f>_xlfn.IFNA(VLOOKUP(set[[#This Row],[Qualification]], TS[], 3, FALSE), set[[#This Row],[Qualification]])</f>
        <v>DMF, cGMP</v>
      </c>
      <c r="S47" s="46" t="str">
        <f>_xlfn.IFNA(VLOOKUP(set[[#This Row],[Qualification]], TS[], 4, FALSE), set[[#This Row],[Qualification]])</f>
        <v>DMF, cGMP</v>
      </c>
      <c r="V47" s="46"/>
    </row>
    <row r="48" spans="1:22" ht="30">
      <c r="A48" s="46" t="s">
        <v>74</v>
      </c>
      <c r="B48" s="49"/>
      <c r="C48" s="85">
        <f>IF(set[[#This Row],[Cate]]=A47,C47+1,1)</f>
        <v>47</v>
      </c>
      <c r="D48" s="82" t="s">
        <v>325</v>
      </c>
      <c r="E48" s="82" t="str">
        <f>_xlfn.IFNA(IF(VLOOKUP(set[[#This Row],[Category]],TS[],2,FALSE)&gt;0,VLOOKUP(set[[#This Row],[Category]],TS[],2,FALSE),set[[#This Row],[Category]]),set[[#This Row],[Category]])</f>
        <v>مضاد للفيروسات</v>
      </c>
      <c r="F48" s="82" t="str">
        <f>_xlfn.IFNA(IF(VLOOKUP(set[[#This Row],[Category]],TS[],3,FALSE)&gt;0,VLOOKUP(set[[#This Row],[Category]],TS[],3,FALSE),set[[#This Row],[Category]]),set[[#This Row],[Category]])</f>
        <v>वायरस रोधी</v>
      </c>
      <c r="G48" s="82" t="str">
        <f>_xlfn.IFNA(IF(VLOOKUP(set[[#This Row],[Category]],TS[],4,FALSE)&gt;0,VLOOKUP(set[[#This Row],[Category]],TS[],4,FALSE),set[[#This Row],[Category]]),set[[#This Row],[Category]])</f>
        <v>Antivirales</v>
      </c>
      <c r="H48" s="82" t="str">
        <f>_xlfn.IFNA(VLOOKUP(set[[#This Row],[Category]],TS[],5,FALSE),set[[#This Row],[Category]])</f>
        <v>抗病毒药</v>
      </c>
      <c r="I48" s="82" t="s">
        <v>336</v>
      </c>
      <c r="J48" s="84" t="s">
        <v>337</v>
      </c>
      <c r="K48" s="46" t="s">
        <v>338</v>
      </c>
      <c r="L48" s="46" t="s">
        <v>339</v>
      </c>
      <c r="M48" s="82" t="s">
        <v>340</v>
      </c>
      <c r="N48" s="83" t="s">
        <v>341</v>
      </c>
      <c r="O48" s="83" t="str">
        <f>set[[#This Row],[CAS No.]]</f>
        <v>665-66-7</v>
      </c>
      <c r="P48" s="86" t="s">
        <v>172</v>
      </c>
      <c r="Q48" s="46" t="str">
        <f>_xlfn.IFNA(VLOOKUP(set[[#This Row],[Qualification]], TS[], 2, FALSE), set[[#This Row],[Qualification]])</f>
        <v>DMF, cGMP</v>
      </c>
      <c r="R48" s="46" t="str">
        <f>_xlfn.IFNA(VLOOKUP(set[[#This Row],[Qualification]], TS[], 3, FALSE), set[[#This Row],[Qualification]])</f>
        <v>DMF, cGMP</v>
      </c>
      <c r="S48" s="46" t="str">
        <f>_xlfn.IFNA(VLOOKUP(set[[#This Row],[Qualification]], TS[], 4, FALSE), set[[#This Row],[Qualification]])</f>
        <v>DMF, cGMP</v>
      </c>
      <c r="V48" s="46"/>
    </row>
    <row r="49" spans="1:22">
      <c r="A49" s="46" t="s">
        <v>74</v>
      </c>
      <c r="B49" s="49"/>
      <c r="C49" s="85">
        <f>IF(set[[#This Row],[Cate]]=A48,C48+1,1)</f>
        <v>48</v>
      </c>
      <c r="D49" s="82" t="s">
        <v>325</v>
      </c>
      <c r="E49" s="82" t="str">
        <f>_xlfn.IFNA(IF(VLOOKUP(set[[#This Row],[Category]],TS[],2,FALSE)&gt;0,VLOOKUP(set[[#This Row],[Category]],TS[],2,FALSE),set[[#This Row],[Category]]),set[[#This Row],[Category]])</f>
        <v>مضاد للفيروسات</v>
      </c>
      <c r="F49" s="82" t="str">
        <f>_xlfn.IFNA(IF(VLOOKUP(set[[#This Row],[Category]],TS[],3,FALSE)&gt;0,VLOOKUP(set[[#This Row],[Category]],TS[],3,FALSE),set[[#This Row],[Category]]),set[[#This Row],[Category]])</f>
        <v>वायरस रोधी</v>
      </c>
      <c r="G49" s="82" t="str">
        <f>_xlfn.IFNA(IF(VLOOKUP(set[[#This Row],[Category]],TS[],4,FALSE)&gt;0,VLOOKUP(set[[#This Row],[Category]],TS[],4,FALSE),set[[#This Row],[Category]]),set[[#This Row],[Category]])</f>
        <v>Antivirales</v>
      </c>
      <c r="H49" s="82" t="str">
        <f>_xlfn.IFNA(VLOOKUP(set[[#This Row],[Category]],TS[],5,FALSE),set[[#This Row],[Category]])</f>
        <v>抗病毒药</v>
      </c>
      <c r="I49" s="82" t="s">
        <v>342</v>
      </c>
      <c r="J49" s="84" t="s">
        <v>343</v>
      </c>
      <c r="K49" s="46" t="s">
        <v>344</v>
      </c>
      <c r="L49" s="46" t="s">
        <v>345</v>
      </c>
      <c r="M49" s="82" t="s">
        <v>346</v>
      </c>
      <c r="N49" s="83" t="s">
        <v>347</v>
      </c>
      <c r="O49" s="83" t="str">
        <f>set[[#This Row],[CAS No.]]</f>
        <v>36791-04-5</v>
      </c>
      <c r="P49" s="82" t="s">
        <v>87</v>
      </c>
      <c r="Q49" s="46" t="str">
        <f>_xlfn.IFNA(VLOOKUP(set[[#This Row],[Qualification]], TS[], 2, FALSE), set[[#This Row],[Qualification]])</f>
        <v/>
      </c>
      <c r="R49" s="46" t="str">
        <f>_xlfn.IFNA(VLOOKUP(set[[#This Row],[Qualification]], TS[], 3, FALSE), set[[#This Row],[Qualification]])</f>
        <v/>
      </c>
      <c r="S49" s="46" t="str">
        <f>_xlfn.IFNA(VLOOKUP(set[[#This Row],[Qualification]], TS[], 4, FALSE), set[[#This Row],[Qualification]])</f>
        <v/>
      </c>
      <c r="V49" s="46"/>
    </row>
    <row r="50" spans="1:22">
      <c r="A50" s="46" t="s">
        <v>74</v>
      </c>
      <c r="B50" s="49"/>
      <c r="C50" s="85">
        <f>IF(set[[#This Row],[Cate]]=A49,C49+1,1)</f>
        <v>49</v>
      </c>
      <c r="D50" s="82" t="s">
        <v>325</v>
      </c>
      <c r="E50" s="82" t="str">
        <f>_xlfn.IFNA(IF(VLOOKUP(set[[#This Row],[Category]],TS[],2,FALSE)&gt;0,VLOOKUP(set[[#This Row],[Category]],TS[],2,FALSE),set[[#This Row],[Category]]),set[[#This Row],[Category]])</f>
        <v>مضاد للفيروسات</v>
      </c>
      <c r="F50" s="82" t="str">
        <f>_xlfn.IFNA(IF(VLOOKUP(set[[#This Row],[Category]],TS[],3,FALSE)&gt;0,VLOOKUP(set[[#This Row],[Category]],TS[],3,FALSE),set[[#This Row],[Category]]),set[[#This Row],[Category]])</f>
        <v>वायरस रोधी</v>
      </c>
      <c r="G50" s="82" t="str">
        <f>_xlfn.IFNA(IF(VLOOKUP(set[[#This Row],[Category]],TS[],4,FALSE)&gt;0,VLOOKUP(set[[#This Row],[Category]],TS[],4,FALSE),set[[#This Row],[Category]]),set[[#This Row],[Category]])</f>
        <v>Antivirales</v>
      </c>
      <c r="H50" s="82" t="str">
        <f>_xlfn.IFNA(VLOOKUP(set[[#This Row],[Category]],TS[],5,FALSE),set[[#This Row],[Category]])</f>
        <v>抗病毒药</v>
      </c>
      <c r="I50" s="82" t="s">
        <v>348</v>
      </c>
      <c r="J50" s="84" t="s">
        <v>349</v>
      </c>
      <c r="K50" s="46" t="s">
        <v>350</v>
      </c>
      <c r="L50" s="46" t="s">
        <v>348</v>
      </c>
      <c r="M50" s="82" t="s">
        <v>351</v>
      </c>
      <c r="N50" s="83" t="s">
        <v>352</v>
      </c>
      <c r="O50" s="83" t="str">
        <f>set[[#This Row],[CAS No.]]</f>
        <v>155213-67-5</v>
      </c>
      <c r="P50" s="82" t="s">
        <v>87</v>
      </c>
      <c r="Q50" s="46" t="str">
        <f>_xlfn.IFNA(VLOOKUP(set[[#This Row],[Qualification]], TS[], 2, FALSE), set[[#This Row],[Qualification]])</f>
        <v/>
      </c>
      <c r="R50" s="46" t="str">
        <f>_xlfn.IFNA(VLOOKUP(set[[#This Row],[Qualification]], TS[], 3, FALSE), set[[#This Row],[Qualification]])</f>
        <v/>
      </c>
      <c r="S50" s="46" t="str">
        <f>_xlfn.IFNA(VLOOKUP(set[[#This Row],[Qualification]], TS[], 4, FALSE), set[[#This Row],[Qualification]])</f>
        <v/>
      </c>
      <c r="V50" s="46"/>
    </row>
    <row r="51" spans="1:22">
      <c r="A51" s="46" t="s">
        <v>74</v>
      </c>
      <c r="B51" s="49">
        <v>1</v>
      </c>
      <c r="C51" s="85">
        <f>IF(set[[#This Row],[Cate]]=A50,C50+1,1)</f>
        <v>50</v>
      </c>
      <c r="D51" s="150" t="s">
        <v>353</v>
      </c>
      <c r="E51" s="87" t="str">
        <f>_xlfn.IFNA(IF(VLOOKUP(set[[#This Row],[Category]],TS[],2,FALSE)&gt;0,VLOOKUP(set[[#This Row],[Category]],TS[],2,FALSE),set[[#This Row],[Category]]),set[[#This Row],[Category]])</f>
        <v>مضاد للفيروسات</v>
      </c>
      <c r="F51" s="87" t="str">
        <f>_xlfn.IFNA(IF(VLOOKUP(set[[#This Row],[Category]],TS[],3,FALSE)&gt;0,VLOOKUP(set[[#This Row],[Category]],TS[],3,FALSE),set[[#This Row],[Category]]),set[[#This Row],[Category]])</f>
        <v>वायरस रोधी</v>
      </c>
      <c r="G51" s="87" t="str">
        <f>_xlfn.IFNA(IF(VLOOKUP(set[[#This Row],[Category]],TS[],4,FALSE)&gt;0,VLOOKUP(set[[#This Row],[Category]],TS[],4,FALSE),set[[#This Row],[Category]]),set[[#This Row],[Category]])</f>
        <v>Antivirales</v>
      </c>
      <c r="H51" s="87" t="str">
        <f>_xlfn.IFNA(VLOOKUP(set[[#This Row],[Category]],TS[],5,FALSE),set[[#This Row],[Category]])</f>
        <v>抗病毒药</v>
      </c>
      <c r="I51" s="86" t="s">
        <v>354</v>
      </c>
      <c r="J51" s="88"/>
      <c r="K51" s="49"/>
      <c r="L51" s="49"/>
      <c r="M51" s="86" t="s">
        <v>355</v>
      </c>
      <c r="N51" s="83" t="s">
        <v>356</v>
      </c>
      <c r="O51" s="158" t="str">
        <f>set[[#This Row],[CAS No.]]</f>
        <v>1190307-88-0</v>
      </c>
      <c r="P51" s="46" t="s">
        <v>357</v>
      </c>
      <c r="Q51" s="46" t="str">
        <f>_xlfn.IFNA(VLOOKUP(set[[#This Row],[Qualification]], TS[], 2, FALSE), set[[#This Row],[Qualification]])</f>
        <v>CDE “I”</v>
      </c>
      <c r="R51" s="46" t="str">
        <f>_xlfn.IFNA(VLOOKUP(set[[#This Row],[Qualification]], TS[], 3, FALSE), set[[#This Row],[Qualification]])</f>
        <v>CDE “I”</v>
      </c>
      <c r="S51" s="46" t="str">
        <f>_xlfn.IFNA(VLOOKUP(set[[#This Row],[Qualification]], TS[], 4, FALSE), set[[#This Row],[Qualification]])</f>
        <v>CDE “I”</v>
      </c>
      <c r="T51" s="46" t="s">
        <v>358</v>
      </c>
      <c r="V51" s="46"/>
    </row>
    <row r="52" spans="1:22">
      <c r="A52" s="46" t="s">
        <v>74</v>
      </c>
      <c r="B52" s="49"/>
      <c r="C52" s="85">
        <f>IF(set[[#This Row],[Cate]]=A51,C51+1,1)</f>
        <v>51</v>
      </c>
      <c r="D52" s="82" t="s">
        <v>325</v>
      </c>
      <c r="E52" s="82" t="str">
        <f>_xlfn.IFNA(IF(VLOOKUP(set[[#This Row],[Category]],TS[],2,FALSE)&gt;0,VLOOKUP(set[[#This Row],[Category]],TS[],2,FALSE),set[[#This Row],[Category]]),set[[#This Row],[Category]])</f>
        <v>مضاد للفيروسات</v>
      </c>
      <c r="F52" s="82" t="str">
        <f>_xlfn.IFNA(IF(VLOOKUP(set[[#This Row],[Category]],TS[],3,FALSE)&gt;0,VLOOKUP(set[[#This Row],[Category]],TS[],3,FALSE),set[[#This Row],[Category]]),set[[#This Row],[Category]])</f>
        <v>वायरस रोधी</v>
      </c>
      <c r="G52" s="82" t="str">
        <f>_xlfn.IFNA(IF(VLOOKUP(set[[#This Row],[Category]],TS[],4,FALSE)&gt;0,VLOOKUP(set[[#This Row],[Category]],TS[],4,FALSE),set[[#This Row],[Category]]),set[[#This Row],[Category]])</f>
        <v>Antivirales</v>
      </c>
      <c r="H52" s="82" t="str">
        <f>_xlfn.IFNA(VLOOKUP(set[[#This Row],[Category]],TS[],5,FALSE),set[[#This Row],[Category]])</f>
        <v>抗病毒药</v>
      </c>
      <c r="I52" s="82" t="s">
        <v>359</v>
      </c>
      <c r="J52" s="84" t="s">
        <v>360</v>
      </c>
      <c r="K52" s="46" t="s">
        <v>361</v>
      </c>
      <c r="L52" s="46" t="s">
        <v>359</v>
      </c>
      <c r="M52" s="82" t="s">
        <v>362</v>
      </c>
      <c r="N52" s="83" t="s">
        <v>363</v>
      </c>
      <c r="O52" s="83" t="str">
        <f>set[[#This Row],[CAS No.]]</f>
        <v>147127-20-6</v>
      </c>
      <c r="P52" s="82" t="s">
        <v>87</v>
      </c>
      <c r="Q52" s="46" t="str">
        <f>_xlfn.IFNA(VLOOKUP(set[[#This Row],[Qualification]], TS[], 2, FALSE), set[[#This Row],[Qualification]])</f>
        <v/>
      </c>
      <c r="R52" s="46" t="str">
        <f>_xlfn.IFNA(VLOOKUP(set[[#This Row],[Qualification]], TS[], 3, FALSE), set[[#This Row],[Qualification]])</f>
        <v/>
      </c>
      <c r="S52" s="46" t="str">
        <f>_xlfn.IFNA(VLOOKUP(set[[#This Row],[Qualification]], TS[], 4, FALSE), set[[#This Row],[Qualification]])</f>
        <v/>
      </c>
      <c r="V52" s="46"/>
    </row>
    <row r="53" spans="1:22">
      <c r="A53" s="46" t="s">
        <v>74</v>
      </c>
      <c r="B53" s="49">
        <v>1</v>
      </c>
      <c r="C53" s="85">
        <f>IF(set[[#This Row],[Cate]]=A52,C52+1,1)</f>
        <v>52</v>
      </c>
      <c r="D53" s="150" t="s">
        <v>353</v>
      </c>
      <c r="E53" s="87" t="str">
        <f>_xlfn.IFNA(IF(VLOOKUP(set[[#This Row],[Category]],TS[],2,FALSE)&gt;0,VLOOKUP(set[[#This Row],[Category]],TS[],2,FALSE),set[[#This Row],[Category]]),set[[#This Row],[Category]])</f>
        <v>مضاد للفيروسات</v>
      </c>
      <c r="F53" s="87" t="str">
        <f>_xlfn.IFNA(IF(VLOOKUP(set[[#This Row],[Category]],TS[],3,FALSE)&gt;0,VLOOKUP(set[[#This Row],[Category]],TS[],3,FALSE),set[[#This Row],[Category]]),set[[#This Row],[Category]])</f>
        <v>वायरस रोधी</v>
      </c>
      <c r="G53" s="87" t="str">
        <f>_xlfn.IFNA(IF(VLOOKUP(set[[#This Row],[Category]],TS[],4,FALSE)&gt;0,VLOOKUP(set[[#This Row],[Category]],TS[],4,FALSE),set[[#This Row],[Category]]),set[[#This Row],[Category]])</f>
        <v>Antivirales</v>
      </c>
      <c r="H53" s="87" t="str">
        <f>_xlfn.IFNA(VLOOKUP(set[[#This Row],[Category]],TS[],5,FALSE),set[[#This Row],[Category]])</f>
        <v>抗病毒药</v>
      </c>
      <c r="I53" s="86" t="s">
        <v>364</v>
      </c>
      <c r="J53" s="88"/>
      <c r="K53" s="49"/>
      <c r="L53" s="49"/>
      <c r="M53" s="86" t="s">
        <v>365</v>
      </c>
      <c r="N53" s="83" t="s">
        <v>366</v>
      </c>
      <c r="O53" s="158" t="str">
        <f>set[[#This Row],[CAS No.]]</f>
        <v>1377049-84-7</v>
      </c>
      <c r="P53" s="46" t="s">
        <v>367</v>
      </c>
      <c r="Q53" s="46" t="str">
        <f>_xlfn.IFNA(VLOOKUP(set[[#This Row],[Qualification]], TS[], 2, FALSE), set[[#This Row],[Qualification]])</f>
        <v>DMF</v>
      </c>
      <c r="R53" s="46" t="str">
        <f>_xlfn.IFNA(VLOOKUP(set[[#This Row],[Qualification]], TS[], 3, FALSE), set[[#This Row],[Qualification]])</f>
        <v>DMF</v>
      </c>
      <c r="S53" s="46" t="str">
        <f>_xlfn.IFNA(VLOOKUP(set[[#This Row],[Qualification]], TS[], 4, FALSE), set[[#This Row],[Qualification]])</f>
        <v>DMF</v>
      </c>
      <c r="T53" s="46" t="s">
        <v>358</v>
      </c>
      <c r="V53" s="46"/>
    </row>
    <row r="54" spans="1:22" ht="30">
      <c r="A54" s="46" t="s">
        <v>74</v>
      </c>
      <c r="B54" s="49"/>
      <c r="C54" s="85">
        <f>IF(set[[#This Row],[Cate]]=A53,C53+1,1)</f>
        <v>53</v>
      </c>
      <c r="D54" s="82" t="s">
        <v>368</v>
      </c>
      <c r="E54" s="82" t="str">
        <f>_xlfn.IFNA(IF(VLOOKUP(set[[#This Row],[Category]],TS[],2,FALSE)&gt;0,VLOOKUP(set[[#This Row],[Category]],TS[],2,FALSE),set[[#This Row],[Category]]),set[[#This Row],[Category]])</f>
        <v>القلب والأوعية الدموية</v>
      </c>
      <c r="F54" s="82" t="str">
        <f>_xlfn.IFNA(IF(VLOOKUP(set[[#This Row],[Category]],TS[],3,FALSE)&gt;0,VLOOKUP(set[[#This Row],[Category]],TS[],3,FALSE),set[[#This Row],[Category]]),set[[#This Row],[Category]])</f>
        <v>हृदय और रक्तवाहिका</v>
      </c>
      <c r="G54" s="82" t="str">
        <f>_xlfn.IFNA(IF(VLOOKUP(set[[#This Row],[Category]],TS[],4,FALSE)&gt;0,VLOOKUP(set[[#This Row],[Category]],TS[],4,FALSE),set[[#This Row],[Category]]),set[[#This Row],[Category]])</f>
        <v>Cardiovasculares</v>
      </c>
      <c r="H54" s="86" t="str">
        <f>_xlfn.IFNA(VLOOKUP(set[[#This Row],[Category]],TS[],5,FALSE),set[[#This Row],[Category]])</f>
        <v>心血管药</v>
      </c>
      <c r="I54" s="82" t="s">
        <v>369</v>
      </c>
      <c r="J54" s="84" t="s">
        <v>370</v>
      </c>
      <c r="K54" s="46" t="s">
        <v>371</v>
      </c>
      <c r="L54" s="46" t="s">
        <v>372</v>
      </c>
      <c r="M54" s="82" t="s">
        <v>373</v>
      </c>
      <c r="N54" s="83" t="s">
        <v>374</v>
      </c>
      <c r="O54" s="83" t="str">
        <f>set[[#This Row],[CAS No.]]</f>
        <v>88150-42-9</v>
      </c>
      <c r="P54" s="82" t="s">
        <v>87</v>
      </c>
      <c r="Q54" s="46" t="str">
        <f>_xlfn.IFNA(VLOOKUP(set[[#This Row],[Qualification]], TS[], 2, FALSE), set[[#This Row],[Qualification]])</f>
        <v/>
      </c>
      <c r="R54" s="46" t="str">
        <f>_xlfn.IFNA(VLOOKUP(set[[#This Row],[Qualification]], TS[], 3, FALSE), set[[#This Row],[Qualification]])</f>
        <v/>
      </c>
      <c r="S54" s="46" t="str">
        <f>_xlfn.IFNA(VLOOKUP(set[[#This Row],[Qualification]], TS[], 4, FALSE), set[[#This Row],[Qualification]])</f>
        <v/>
      </c>
      <c r="V54" s="46"/>
    </row>
    <row r="55" spans="1:22" ht="30">
      <c r="A55" s="46" t="s">
        <v>74</v>
      </c>
      <c r="B55" s="49"/>
      <c r="C55" s="85">
        <f>IF(set[[#This Row],[Cate]]=A54,C54+1,1)</f>
        <v>54</v>
      </c>
      <c r="D55" s="82" t="s">
        <v>368</v>
      </c>
      <c r="E55" s="82" t="str">
        <f>_xlfn.IFNA(IF(VLOOKUP(set[[#This Row],[Category]],TS[],2,FALSE)&gt;0,VLOOKUP(set[[#This Row],[Category]],TS[],2,FALSE),set[[#This Row],[Category]]),set[[#This Row],[Category]])</f>
        <v>القلب والأوعية الدموية</v>
      </c>
      <c r="F55" s="82" t="str">
        <f>_xlfn.IFNA(IF(VLOOKUP(set[[#This Row],[Category]],TS[],3,FALSE)&gt;0,VLOOKUP(set[[#This Row],[Category]],TS[],3,FALSE),set[[#This Row],[Category]]),set[[#This Row],[Category]])</f>
        <v>हृदय और रक्तवाहिका</v>
      </c>
      <c r="G55" s="82" t="str">
        <f>_xlfn.IFNA(IF(VLOOKUP(set[[#This Row],[Category]],TS[],4,FALSE)&gt;0,VLOOKUP(set[[#This Row],[Category]],TS[],4,FALSE),set[[#This Row],[Category]]),set[[#This Row],[Category]])</f>
        <v>Cardiovasculares</v>
      </c>
      <c r="H55" s="82" t="str">
        <f>_xlfn.IFNA(VLOOKUP(set[[#This Row],[Category]],TS[],5,FALSE),set[[#This Row],[Category]])</f>
        <v>心血管药</v>
      </c>
      <c r="I55" s="82" t="s">
        <v>375</v>
      </c>
      <c r="J55" s="84" t="s">
        <v>376</v>
      </c>
      <c r="K55" s="46" t="s">
        <v>377</v>
      </c>
      <c r="L55" s="46" t="s">
        <v>378</v>
      </c>
      <c r="M55" s="82" t="s">
        <v>379</v>
      </c>
      <c r="N55" s="83" t="s">
        <v>380</v>
      </c>
      <c r="O55" s="83" t="str">
        <f>set[[#This Row],[CAS No.]]</f>
        <v>134523-03-8</v>
      </c>
      <c r="P55" s="82" t="s">
        <v>87</v>
      </c>
      <c r="Q55" s="46" t="str">
        <f>_xlfn.IFNA(VLOOKUP(set[[#This Row],[Qualification]], TS[], 2, FALSE), set[[#This Row],[Qualification]])</f>
        <v/>
      </c>
      <c r="R55" s="46" t="str">
        <f>_xlfn.IFNA(VLOOKUP(set[[#This Row],[Qualification]], TS[], 3, FALSE), set[[#This Row],[Qualification]])</f>
        <v/>
      </c>
      <c r="S55" s="46" t="str">
        <f>_xlfn.IFNA(VLOOKUP(set[[#This Row],[Qualification]], TS[], 4, FALSE), set[[#This Row],[Qualification]])</f>
        <v/>
      </c>
      <c r="V55" s="46"/>
    </row>
    <row r="56" spans="1:22" ht="30">
      <c r="A56" s="46" t="s">
        <v>74</v>
      </c>
      <c r="B56" s="49">
        <v>2</v>
      </c>
      <c r="C56" s="85">
        <f>IF(set[[#This Row],[Cate]]=A55,C55+1,1)</f>
        <v>55</v>
      </c>
      <c r="D56" s="82" t="s">
        <v>368</v>
      </c>
      <c r="E56" s="82" t="str">
        <f>_xlfn.IFNA(IF(VLOOKUP(set[[#This Row],[Category]],TS[],2,FALSE)&gt;0,VLOOKUP(set[[#This Row],[Category]],TS[],2,FALSE),set[[#This Row],[Category]]),set[[#This Row],[Category]])</f>
        <v>القلب والأوعية الدموية</v>
      </c>
      <c r="F56" s="82" t="str">
        <f>_xlfn.IFNA(IF(VLOOKUP(set[[#This Row],[Category]],TS[],3,FALSE)&gt;0,VLOOKUP(set[[#This Row],[Category]],TS[],3,FALSE),set[[#This Row],[Category]]),set[[#This Row],[Category]])</f>
        <v>हृदय और रक्तवाहिका</v>
      </c>
      <c r="G56" s="82" t="str">
        <f>_xlfn.IFNA(IF(VLOOKUP(set[[#This Row],[Category]],TS[],4,FALSE)&gt;0,VLOOKUP(set[[#This Row],[Category]],TS[],4,FALSE),set[[#This Row],[Category]]),set[[#This Row],[Category]])</f>
        <v>Cardiovasculares</v>
      </c>
      <c r="H56" s="82" t="str">
        <f>_xlfn.IFNA(VLOOKUP(set[[#This Row],[Category]],TS[],5,FALSE),set[[#This Row],[Category]])</f>
        <v>心血管药</v>
      </c>
      <c r="I56" s="82" t="s">
        <v>381</v>
      </c>
      <c r="J56" s="84" t="s">
        <v>382</v>
      </c>
      <c r="K56" s="46" t="s">
        <v>383</v>
      </c>
      <c r="L56" s="46" t="s">
        <v>381</v>
      </c>
      <c r="M56" s="82" t="s">
        <v>384</v>
      </c>
      <c r="N56" s="83" t="s">
        <v>385</v>
      </c>
      <c r="O56" s="83" t="str">
        <f>set[[#This Row],[CAS No.]]</f>
        <v>163222-33-1</v>
      </c>
      <c r="P56" s="82" t="s">
        <v>87</v>
      </c>
      <c r="Q56" s="46" t="str">
        <f>_xlfn.IFNA(VLOOKUP(set[[#This Row],[Qualification]], TS[], 2, FALSE), set[[#This Row],[Qualification]])</f>
        <v/>
      </c>
      <c r="R56" s="46" t="str">
        <f>_xlfn.IFNA(VLOOKUP(set[[#This Row],[Qualification]], TS[], 3, FALSE), set[[#This Row],[Qualification]])</f>
        <v/>
      </c>
      <c r="S56" s="46" t="str">
        <f>_xlfn.IFNA(VLOOKUP(set[[#This Row],[Qualification]], TS[], 4, FALSE), set[[#This Row],[Qualification]])</f>
        <v/>
      </c>
      <c r="V56" s="46"/>
    </row>
    <row r="57" spans="1:22" ht="30">
      <c r="A57" s="46" t="s">
        <v>74</v>
      </c>
      <c r="B57" s="49"/>
      <c r="C57" s="85">
        <f>IF(set[[#This Row],[Cate]]=A56,C56+1,1)</f>
        <v>56</v>
      </c>
      <c r="D57" s="82" t="s">
        <v>368</v>
      </c>
      <c r="E57" s="82" t="str">
        <f>_xlfn.IFNA(IF(VLOOKUP(set[[#This Row],[Category]],TS[],2,FALSE)&gt;0,VLOOKUP(set[[#This Row],[Category]],TS[],2,FALSE),set[[#This Row],[Category]]),set[[#This Row],[Category]])</f>
        <v>القلب والأوعية الدموية</v>
      </c>
      <c r="F57" s="82" t="str">
        <f>_xlfn.IFNA(IF(VLOOKUP(set[[#This Row],[Category]],TS[],3,FALSE)&gt;0,VLOOKUP(set[[#This Row],[Category]],TS[],3,FALSE),set[[#This Row],[Category]]),set[[#This Row],[Category]])</f>
        <v>हृदय और रक्तवाहिका</v>
      </c>
      <c r="G57" s="82" t="str">
        <f>_xlfn.IFNA(IF(VLOOKUP(set[[#This Row],[Category]],TS[],4,FALSE)&gt;0,VLOOKUP(set[[#This Row],[Category]],TS[],4,FALSE),set[[#This Row],[Category]]),set[[#This Row],[Category]])</f>
        <v>Cardiovasculares</v>
      </c>
      <c r="H57" s="82" t="str">
        <f>_xlfn.IFNA(VLOOKUP(set[[#This Row],[Category]],TS[],5,FALSE),set[[#This Row],[Category]])</f>
        <v>心血管药</v>
      </c>
      <c r="I57" s="82" t="s">
        <v>386</v>
      </c>
      <c r="J57" s="84" t="s">
        <v>387</v>
      </c>
      <c r="K57" s="46" t="s">
        <v>388</v>
      </c>
      <c r="L57" s="46" t="s">
        <v>389</v>
      </c>
      <c r="M57" s="82" t="s">
        <v>390</v>
      </c>
      <c r="N57" s="83" t="s">
        <v>391</v>
      </c>
      <c r="O57" s="83" t="str">
        <f>set[[#This Row],[CAS No.]]</f>
        <v>58-93-5</v>
      </c>
      <c r="P57" s="82" t="s">
        <v>87</v>
      </c>
      <c r="Q57" s="46" t="str">
        <f>_xlfn.IFNA(VLOOKUP(set[[#This Row],[Qualification]], TS[], 2, FALSE), set[[#This Row],[Qualification]])</f>
        <v/>
      </c>
      <c r="R57" s="46" t="str">
        <f>_xlfn.IFNA(VLOOKUP(set[[#This Row],[Qualification]], TS[], 3, FALSE), set[[#This Row],[Qualification]])</f>
        <v/>
      </c>
      <c r="S57" s="46" t="str">
        <f>_xlfn.IFNA(VLOOKUP(set[[#This Row],[Qualification]], TS[], 4, FALSE), set[[#This Row],[Qualification]])</f>
        <v/>
      </c>
      <c r="V57" s="46"/>
    </row>
    <row r="58" spans="1:22" ht="30">
      <c r="A58" s="46" t="s">
        <v>74</v>
      </c>
      <c r="B58" s="49"/>
      <c r="C58" s="85">
        <f>IF(set[[#This Row],[Cate]]=A57,C57+1,1)</f>
        <v>57</v>
      </c>
      <c r="D58" s="82" t="s">
        <v>368</v>
      </c>
      <c r="E58" s="82" t="str">
        <f>_xlfn.IFNA(IF(VLOOKUP(set[[#This Row],[Category]],TS[],2,FALSE)&gt;0,VLOOKUP(set[[#This Row],[Category]],TS[],2,FALSE),set[[#This Row],[Category]]),set[[#This Row],[Category]])</f>
        <v>القلب والأوعية الدموية</v>
      </c>
      <c r="F58" s="82" t="str">
        <f>_xlfn.IFNA(IF(VLOOKUP(set[[#This Row],[Category]],TS[],3,FALSE)&gt;0,VLOOKUP(set[[#This Row],[Category]],TS[],3,FALSE),set[[#This Row],[Category]]),set[[#This Row],[Category]])</f>
        <v>हृदय और रक्तवाहिका</v>
      </c>
      <c r="G58" s="82" t="str">
        <f>_xlfn.IFNA(IF(VLOOKUP(set[[#This Row],[Category]],TS[],4,FALSE)&gt;0,VLOOKUP(set[[#This Row],[Category]],TS[],4,FALSE),set[[#This Row],[Category]]),set[[#This Row],[Category]])</f>
        <v>Cardiovasculares</v>
      </c>
      <c r="H58" s="82" t="str">
        <f>_xlfn.IFNA(VLOOKUP(set[[#This Row],[Category]],TS[],5,FALSE),set[[#This Row],[Category]])</f>
        <v>心血管药</v>
      </c>
      <c r="I58" s="82" t="s">
        <v>392</v>
      </c>
      <c r="J58" s="84" t="s">
        <v>393</v>
      </c>
      <c r="K58" s="46" t="s">
        <v>394</v>
      </c>
      <c r="L58" s="46" t="s">
        <v>395</v>
      </c>
      <c r="M58" s="82" t="s">
        <v>396</v>
      </c>
      <c r="N58" s="83" t="s">
        <v>397</v>
      </c>
      <c r="O58" s="83" t="str">
        <f>set[[#This Row],[CAS No.]]</f>
        <v>124750-99-8</v>
      </c>
      <c r="P58" s="82" t="s">
        <v>87</v>
      </c>
      <c r="Q58" s="46" t="str">
        <f>_xlfn.IFNA(VLOOKUP(set[[#This Row],[Qualification]], TS[], 2, FALSE), set[[#This Row],[Qualification]])</f>
        <v/>
      </c>
      <c r="R58" s="46" t="str">
        <f>_xlfn.IFNA(VLOOKUP(set[[#This Row],[Qualification]], TS[], 3, FALSE), set[[#This Row],[Qualification]])</f>
        <v/>
      </c>
      <c r="S58" s="46" t="str">
        <f>_xlfn.IFNA(VLOOKUP(set[[#This Row],[Qualification]], TS[], 4, FALSE), set[[#This Row],[Qualification]])</f>
        <v/>
      </c>
      <c r="V58" s="46"/>
    </row>
    <row r="59" spans="1:22" ht="30">
      <c r="A59" s="46" t="s">
        <v>74</v>
      </c>
      <c r="B59" s="49"/>
      <c r="C59" s="85">
        <f>IF(set[[#This Row],[Cate]]=A58,C58+1,1)</f>
        <v>58</v>
      </c>
      <c r="D59" s="82" t="s">
        <v>368</v>
      </c>
      <c r="E59" s="82" t="str">
        <f>_xlfn.IFNA(IF(VLOOKUP(set[[#This Row],[Category]],TS[],2,FALSE)&gt;0,VLOOKUP(set[[#This Row],[Category]],TS[],2,FALSE),set[[#This Row],[Category]]),set[[#This Row],[Category]])</f>
        <v>القلب والأوعية الدموية</v>
      </c>
      <c r="F59" s="82" t="str">
        <f>_xlfn.IFNA(IF(VLOOKUP(set[[#This Row],[Category]],TS[],3,FALSE)&gt;0,VLOOKUP(set[[#This Row],[Category]],TS[],3,FALSE),set[[#This Row],[Category]]),set[[#This Row],[Category]])</f>
        <v>हृदय और रक्तवाहिका</v>
      </c>
      <c r="G59" s="82" t="str">
        <f>_xlfn.IFNA(IF(VLOOKUP(set[[#This Row],[Category]],TS[],4,FALSE)&gt;0,VLOOKUP(set[[#This Row],[Category]],TS[],4,FALSE),set[[#This Row],[Category]]),set[[#This Row],[Category]])</f>
        <v>Cardiovasculares</v>
      </c>
      <c r="H59" s="82" t="str">
        <f>_xlfn.IFNA(VLOOKUP(set[[#This Row],[Category]],TS[],5,FALSE),set[[#This Row],[Category]])</f>
        <v>心血管药</v>
      </c>
      <c r="I59" s="82" t="s">
        <v>398</v>
      </c>
      <c r="J59" s="84" t="s">
        <v>399</v>
      </c>
      <c r="K59" s="46" t="s">
        <v>400</v>
      </c>
      <c r="L59" s="46" t="s">
        <v>398</v>
      </c>
      <c r="M59" s="82" t="s">
        <v>401</v>
      </c>
      <c r="N59" s="83" t="s">
        <v>402</v>
      </c>
      <c r="O59" s="83" t="str">
        <f>set[[#This Row],[CAS No.]]</f>
        <v>37350-58-6</v>
      </c>
      <c r="P59" s="82" t="s">
        <v>87</v>
      </c>
      <c r="Q59" s="46" t="str">
        <f>_xlfn.IFNA(VLOOKUP(set[[#This Row],[Qualification]], TS[], 2, FALSE), set[[#This Row],[Qualification]])</f>
        <v/>
      </c>
      <c r="R59" s="46" t="str">
        <f>_xlfn.IFNA(VLOOKUP(set[[#This Row],[Qualification]], TS[], 3, FALSE), set[[#This Row],[Qualification]])</f>
        <v/>
      </c>
      <c r="S59" s="46" t="str">
        <f>_xlfn.IFNA(VLOOKUP(set[[#This Row],[Qualification]], TS[], 4, FALSE), set[[#This Row],[Qualification]])</f>
        <v/>
      </c>
      <c r="V59" s="46"/>
    </row>
    <row r="60" spans="1:22" ht="30">
      <c r="A60" s="46" t="s">
        <v>74</v>
      </c>
      <c r="B60" s="49"/>
      <c r="C60" s="85">
        <f>IF(set[[#This Row],[Cate]]=A59,C59+1,1)</f>
        <v>59</v>
      </c>
      <c r="D60" s="82" t="s">
        <v>368</v>
      </c>
      <c r="E60" s="82" t="str">
        <f>_xlfn.IFNA(IF(VLOOKUP(set[[#This Row],[Category]],TS[],2,FALSE)&gt;0,VLOOKUP(set[[#This Row],[Category]],TS[],2,FALSE),set[[#This Row],[Category]]),set[[#This Row],[Category]])</f>
        <v>القلب والأوعية الدموية</v>
      </c>
      <c r="F60" s="82" t="str">
        <f>_xlfn.IFNA(IF(VLOOKUP(set[[#This Row],[Category]],TS[],3,FALSE)&gt;0,VLOOKUP(set[[#This Row],[Category]],TS[],3,FALSE),set[[#This Row],[Category]]),set[[#This Row],[Category]])</f>
        <v>हृदय और रक्तवाहिका</v>
      </c>
      <c r="G60" s="82" t="str">
        <f>_xlfn.IFNA(IF(VLOOKUP(set[[#This Row],[Category]],TS[],4,FALSE)&gt;0,VLOOKUP(set[[#This Row],[Category]],TS[],4,FALSE),set[[#This Row],[Category]]),set[[#This Row],[Category]])</f>
        <v>Cardiovasculares</v>
      </c>
      <c r="H60" s="82" t="str">
        <f>_xlfn.IFNA(VLOOKUP(set[[#This Row],[Category]],TS[],5,FALSE),set[[#This Row],[Category]])</f>
        <v>心血管药</v>
      </c>
      <c r="I60" s="82" t="s">
        <v>403</v>
      </c>
      <c r="J60" s="84" t="s">
        <v>404</v>
      </c>
      <c r="K60" s="46" t="s">
        <v>405</v>
      </c>
      <c r="L60" s="46" t="s">
        <v>406</v>
      </c>
      <c r="M60" s="82" t="s">
        <v>407</v>
      </c>
      <c r="N60" s="83" t="s">
        <v>408</v>
      </c>
      <c r="O60" s="83" t="str">
        <f>set[[#This Row],[CAS No.]]</f>
        <v>55-63-0</v>
      </c>
      <c r="P60" s="82" t="s">
        <v>87</v>
      </c>
      <c r="Q60" s="46" t="str">
        <f>_xlfn.IFNA(VLOOKUP(set[[#This Row],[Qualification]], TS[], 2, FALSE), set[[#This Row],[Qualification]])</f>
        <v/>
      </c>
      <c r="R60" s="46" t="str">
        <f>_xlfn.IFNA(VLOOKUP(set[[#This Row],[Qualification]], TS[], 3, FALSE), set[[#This Row],[Qualification]])</f>
        <v/>
      </c>
      <c r="S60" s="46" t="str">
        <f>_xlfn.IFNA(VLOOKUP(set[[#This Row],[Qualification]], TS[], 4, FALSE), set[[#This Row],[Qualification]])</f>
        <v/>
      </c>
      <c r="V60" s="46"/>
    </row>
    <row r="61" spans="1:22" ht="45">
      <c r="A61" s="46" t="s">
        <v>74</v>
      </c>
      <c r="B61" s="49"/>
      <c r="C61" s="85">
        <f>IF(set[[#This Row],[Cate]]=A60,C60+1,1)</f>
        <v>60</v>
      </c>
      <c r="D61" s="82" t="s">
        <v>368</v>
      </c>
      <c r="E61" s="82" t="str">
        <f>_xlfn.IFNA(IF(VLOOKUP(set[[#This Row],[Category]],TS[],2,FALSE)&gt;0,VLOOKUP(set[[#This Row],[Category]],TS[],2,FALSE),set[[#This Row],[Category]]),set[[#This Row],[Category]])</f>
        <v>القلب والأوعية الدموية</v>
      </c>
      <c r="F61" s="82" t="str">
        <f>_xlfn.IFNA(IF(VLOOKUP(set[[#This Row],[Category]],TS[],3,FALSE)&gt;0,VLOOKUP(set[[#This Row],[Category]],TS[],3,FALSE),set[[#This Row],[Category]]),set[[#This Row],[Category]])</f>
        <v>हृदय और रक्तवाहिका</v>
      </c>
      <c r="G61" s="82" t="str">
        <f>_xlfn.IFNA(IF(VLOOKUP(set[[#This Row],[Category]],TS[],4,FALSE)&gt;0,VLOOKUP(set[[#This Row],[Category]],TS[],4,FALSE),set[[#This Row],[Category]]),set[[#This Row],[Category]])</f>
        <v>Cardiovasculares</v>
      </c>
      <c r="H61" s="82" t="str">
        <f>_xlfn.IFNA(VLOOKUP(set[[#This Row],[Category]],TS[],5,FALSE),set[[#This Row],[Category]])</f>
        <v>心血管药</v>
      </c>
      <c r="I61" s="82" t="s">
        <v>409</v>
      </c>
      <c r="J61" s="84" t="s">
        <v>410</v>
      </c>
      <c r="K61" s="46" t="s">
        <v>411</v>
      </c>
      <c r="L61" s="46" t="s">
        <v>412</v>
      </c>
      <c r="M61" s="82" t="s">
        <v>413</v>
      </c>
      <c r="N61" s="83" t="s">
        <v>414</v>
      </c>
      <c r="O61" s="83" t="str">
        <f>set[[#This Row],[CAS No.]]</f>
        <v>936623-90-4</v>
      </c>
      <c r="P61" s="82" t="s">
        <v>87</v>
      </c>
      <c r="Q61" s="46" t="str">
        <f>_xlfn.IFNA(VLOOKUP(set[[#This Row],[Qualification]], TS[], 2, FALSE), set[[#This Row],[Qualification]])</f>
        <v/>
      </c>
      <c r="R61" s="46" t="str">
        <f>_xlfn.IFNA(VLOOKUP(set[[#This Row],[Qualification]], TS[], 3, FALSE), set[[#This Row],[Qualification]])</f>
        <v/>
      </c>
      <c r="S61" s="46" t="str">
        <f>_xlfn.IFNA(VLOOKUP(set[[#This Row],[Qualification]], TS[], 4, FALSE), set[[#This Row],[Qualification]])</f>
        <v/>
      </c>
      <c r="V61" s="46"/>
    </row>
    <row r="62" spans="1:22" ht="30">
      <c r="A62" s="46" t="s">
        <v>74</v>
      </c>
      <c r="B62" s="49"/>
      <c r="C62" s="85">
        <f>IF(set[[#This Row],[Cate]]=A61,C61+1,1)</f>
        <v>61</v>
      </c>
      <c r="D62" s="82" t="s">
        <v>368</v>
      </c>
      <c r="E62" s="82" t="str">
        <f>_xlfn.IFNA(IF(VLOOKUP(set[[#This Row],[Category]],TS[],2,FALSE)&gt;0,VLOOKUP(set[[#This Row],[Category]],TS[],2,FALSE),set[[#This Row],[Category]]),set[[#This Row],[Category]])</f>
        <v>القلب والأوعية الدموية</v>
      </c>
      <c r="F62" s="82" t="str">
        <f>_xlfn.IFNA(IF(VLOOKUP(set[[#This Row],[Category]],TS[],3,FALSE)&gt;0,VLOOKUP(set[[#This Row],[Category]],TS[],3,FALSE),set[[#This Row],[Category]]),set[[#This Row],[Category]])</f>
        <v>हृदय और रक्तवाहिका</v>
      </c>
      <c r="G62" s="82" t="str">
        <f>_xlfn.IFNA(IF(VLOOKUP(set[[#This Row],[Category]],TS[],4,FALSE)&gt;0,VLOOKUP(set[[#This Row],[Category]],TS[],4,FALSE),set[[#This Row],[Category]]),set[[#This Row],[Category]])</f>
        <v>Cardiovasculares</v>
      </c>
      <c r="H62" s="82" t="str">
        <f>_xlfn.IFNA(VLOOKUP(set[[#This Row],[Category]],TS[],5,FALSE),set[[#This Row],[Category]])</f>
        <v>心血管药</v>
      </c>
      <c r="I62" s="82" t="s">
        <v>415</v>
      </c>
      <c r="J62" s="84" t="s">
        <v>416</v>
      </c>
      <c r="K62" s="46" t="s">
        <v>417</v>
      </c>
      <c r="L62" s="46" t="s">
        <v>415</v>
      </c>
      <c r="M62" s="82" t="s">
        <v>418</v>
      </c>
      <c r="N62" s="83" t="s">
        <v>419</v>
      </c>
      <c r="O62" s="83" t="str">
        <f>set[[#This Row],[CAS No.]]</f>
        <v>144701-48-4</v>
      </c>
      <c r="P62" s="82" t="s">
        <v>87</v>
      </c>
      <c r="Q62" s="46" t="str">
        <f>_xlfn.IFNA(VLOOKUP(set[[#This Row],[Qualification]], TS[], 2, FALSE), set[[#This Row],[Qualification]])</f>
        <v/>
      </c>
      <c r="R62" s="46" t="str">
        <f>_xlfn.IFNA(VLOOKUP(set[[#This Row],[Qualification]], TS[], 3, FALSE), set[[#This Row],[Qualification]])</f>
        <v/>
      </c>
      <c r="S62" s="46" t="str">
        <f>_xlfn.IFNA(VLOOKUP(set[[#This Row],[Qualification]], TS[], 4, FALSE), set[[#This Row],[Qualification]])</f>
        <v/>
      </c>
      <c r="V62" s="46"/>
    </row>
    <row r="63" spans="1:22" ht="30">
      <c r="A63" s="46" t="s">
        <v>74</v>
      </c>
      <c r="B63" s="49">
        <v>1</v>
      </c>
      <c r="C63" s="85">
        <f>IF(set[[#This Row],[Cate]]=A62,C62+1,1)</f>
        <v>62</v>
      </c>
      <c r="D63" s="82" t="s">
        <v>368</v>
      </c>
      <c r="E63" s="82" t="str">
        <f>_xlfn.IFNA(IF(VLOOKUP(set[[#This Row],[Category]],TS[],2,FALSE)&gt;0,VLOOKUP(set[[#This Row],[Category]],TS[],2,FALSE),set[[#This Row],[Category]]),set[[#This Row],[Category]])</f>
        <v>القلب والأوعية الدموية</v>
      </c>
      <c r="F63" s="82" t="str">
        <f>_xlfn.IFNA(IF(VLOOKUP(set[[#This Row],[Category]],TS[],3,FALSE)&gt;0,VLOOKUP(set[[#This Row],[Category]],TS[],3,FALSE),set[[#This Row],[Category]]),set[[#This Row],[Category]])</f>
        <v>हृदय और रक्तवाहिका</v>
      </c>
      <c r="G63" s="82" t="str">
        <f>_xlfn.IFNA(IF(VLOOKUP(set[[#This Row],[Category]],TS[],4,FALSE)&gt;0,VLOOKUP(set[[#This Row],[Category]],TS[],4,FALSE),set[[#This Row],[Category]]),set[[#This Row],[Category]])</f>
        <v>Cardiovasculares</v>
      </c>
      <c r="H63" s="82" t="str">
        <f>_xlfn.IFNA(VLOOKUP(set[[#This Row],[Category]],TS[],5,FALSE),set[[#This Row],[Category]])</f>
        <v>心血管药</v>
      </c>
      <c r="I63" s="82" t="s">
        <v>420</v>
      </c>
      <c r="J63" s="84" t="s">
        <v>421</v>
      </c>
      <c r="K63" s="46" t="s">
        <v>422</v>
      </c>
      <c r="L63" s="46" t="s">
        <v>420</v>
      </c>
      <c r="M63" s="82" t="s">
        <v>423</v>
      </c>
      <c r="N63" s="83" t="s">
        <v>424</v>
      </c>
      <c r="O63" s="83" t="str">
        <f>set[[#This Row],[CAS No.]]</f>
        <v>137862-53-4</v>
      </c>
      <c r="P63" s="82" t="s">
        <v>87</v>
      </c>
      <c r="Q63" s="46" t="str">
        <f>_xlfn.IFNA(VLOOKUP(set[[#This Row],[Qualification]], TS[], 2, FALSE), set[[#This Row],[Qualification]])</f>
        <v/>
      </c>
      <c r="R63" s="46" t="str">
        <f>_xlfn.IFNA(VLOOKUP(set[[#This Row],[Qualification]], TS[], 3, FALSE), set[[#This Row],[Qualification]])</f>
        <v/>
      </c>
      <c r="S63" s="46" t="str">
        <f>_xlfn.IFNA(VLOOKUP(set[[#This Row],[Qualification]], TS[], 4, FALSE), set[[#This Row],[Qualification]])</f>
        <v/>
      </c>
      <c r="V63" s="46"/>
    </row>
    <row r="64" spans="1:22" ht="30">
      <c r="A64" s="46" t="s">
        <v>74</v>
      </c>
      <c r="B64" s="163">
        <v>4</v>
      </c>
      <c r="C64" s="85">
        <f>IF(set[[#This Row],[Cate]]=A63,C63+1,1)</f>
        <v>63</v>
      </c>
      <c r="D64" s="82" t="s">
        <v>368</v>
      </c>
      <c r="E64" s="87" t="str">
        <f>_xlfn.IFNA(IF(VLOOKUP(set[[#This Row],[Category]],TS[],2,FALSE)&gt;0,VLOOKUP(set[[#This Row],[Category]],TS[],2,FALSE),set[[#This Row],[Category]]),set[[#This Row],[Category]])</f>
        <v>القلب والأوعية الدموية</v>
      </c>
      <c r="F64" s="87" t="str">
        <f>_xlfn.IFNA(IF(VLOOKUP(set[[#This Row],[Category]],TS[],3,FALSE)&gt;0,VLOOKUP(set[[#This Row],[Category]],TS[],3,FALSE),set[[#This Row],[Category]]),set[[#This Row],[Category]])</f>
        <v>हृदय और रक्तवाहिका</v>
      </c>
      <c r="G64" s="87" t="str">
        <f>_xlfn.IFNA(IF(VLOOKUP(set[[#This Row],[Category]],TS[],4,FALSE)&gt;0,VLOOKUP(set[[#This Row],[Category]],TS[],4,FALSE),set[[#This Row],[Category]]),set[[#This Row],[Category]])</f>
        <v>Cardiovasculares</v>
      </c>
      <c r="H64" s="87" t="str">
        <f>_xlfn.IFNA(VLOOKUP(set[[#This Row],[Category]],TS[],5,FALSE),set[[#This Row],[Category]])</f>
        <v>心血管药</v>
      </c>
      <c r="I64" s="82" t="s">
        <v>425</v>
      </c>
      <c r="J64" s="88"/>
      <c r="K64" s="49"/>
      <c r="L64" s="49"/>
      <c r="M64" s="82" t="s">
        <v>426</v>
      </c>
      <c r="N64" s="83" t="s">
        <v>427</v>
      </c>
      <c r="O64" s="158" t="str">
        <f>set[[#This Row],[CAS No.]]</f>
        <v>61-76-7</v>
      </c>
      <c r="P64" s="82" t="s">
        <v>79</v>
      </c>
      <c r="Q64" s="46" t="str">
        <f>_xlfn.IFNA(VLOOKUP(set[[#This Row],[Qualification]], TS[], 2, FALSE), set[[#This Row],[Qualification]])</f>
        <v>US DMF</v>
      </c>
      <c r="R64" s="46" t="str">
        <f>_xlfn.IFNA(VLOOKUP(set[[#This Row],[Qualification]], TS[], 3, FALSE), set[[#This Row],[Qualification]])</f>
        <v>US DMF</v>
      </c>
      <c r="S64" s="46" t="str">
        <f>_xlfn.IFNA(VLOOKUP(set[[#This Row],[Qualification]], TS[], 4, FALSE), set[[#This Row],[Qualification]])</f>
        <v>US DMF</v>
      </c>
      <c r="V64" s="46"/>
    </row>
    <row r="65" spans="1:22" ht="60">
      <c r="A65" s="46" t="s">
        <v>74</v>
      </c>
      <c r="B65" s="163">
        <v>4</v>
      </c>
      <c r="C65" s="85">
        <f>IF(set[[#This Row],[Cate]]=A64,C64+1,1)</f>
        <v>64</v>
      </c>
      <c r="D65" s="82" t="s">
        <v>368</v>
      </c>
      <c r="E65" s="87" t="str">
        <f>_xlfn.IFNA(IF(VLOOKUP(set[[#This Row],[Category]],TS[],2,FALSE)&gt;0,VLOOKUP(set[[#This Row],[Category]],TS[],2,FALSE),set[[#This Row],[Category]]),set[[#This Row],[Category]])</f>
        <v>القلب والأوعية الدموية</v>
      </c>
      <c r="F65" s="87" t="str">
        <f>_xlfn.IFNA(IF(VLOOKUP(set[[#This Row],[Category]],TS[],3,FALSE)&gt;0,VLOOKUP(set[[#This Row],[Category]],TS[],3,FALSE),set[[#This Row],[Category]]),set[[#This Row],[Category]])</f>
        <v>हृदय और रक्तवाहिका</v>
      </c>
      <c r="G65" s="87" t="str">
        <f>_xlfn.IFNA(IF(VLOOKUP(set[[#This Row],[Category]],TS[],4,FALSE)&gt;0,VLOOKUP(set[[#This Row],[Category]],TS[],4,FALSE),set[[#This Row],[Category]]),set[[#This Row],[Category]])</f>
        <v>Cardiovasculares</v>
      </c>
      <c r="H65" s="87" t="str">
        <f>_xlfn.IFNA(VLOOKUP(set[[#This Row],[Category]],TS[],5,FALSE),set[[#This Row],[Category]])</f>
        <v>心血管药</v>
      </c>
      <c r="I65" s="82" t="s">
        <v>428</v>
      </c>
      <c r="J65" s="88"/>
      <c r="K65" s="49"/>
      <c r="L65" s="49"/>
      <c r="M65" s="82" t="s">
        <v>429</v>
      </c>
      <c r="N65" s="83" t="s">
        <v>430</v>
      </c>
      <c r="O65" s="158" t="str">
        <f>set[[#This Row],[CAS No.]]</f>
        <v>108341-18-0 (69815-49-2)</v>
      </c>
      <c r="P65" s="82" t="s">
        <v>79</v>
      </c>
      <c r="Q65" s="46" t="str">
        <f>_xlfn.IFNA(VLOOKUP(set[[#This Row],[Qualification]], TS[], 2, FALSE), set[[#This Row],[Qualification]])</f>
        <v>US DMF</v>
      </c>
      <c r="R65" s="46" t="str">
        <f>_xlfn.IFNA(VLOOKUP(set[[#This Row],[Qualification]], TS[], 3, FALSE), set[[#This Row],[Qualification]])</f>
        <v>US DMF</v>
      </c>
      <c r="S65" s="46" t="str">
        <f>_xlfn.IFNA(VLOOKUP(set[[#This Row],[Qualification]], TS[], 4, FALSE), set[[#This Row],[Qualification]])</f>
        <v>US DMF</v>
      </c>
      <c r="V65" s="46"/>
    </row>
    <row r="66" spans="1:22" ht="30">
      <c r="A66" s="46" t="s">
        <v>74</v>
      </c>
      <c r="B66" s="49">
        <v>1</v>
      </c>
      <c r="C66" s="85">
        <f>IF(set[[#This Row],[Cate]]=A65,C65+1,1)</f>
        <v>65</v>
      </c>
      <c r="D66" s="82" t="s">
        <v>368</v>
      </c>
      <c r="E66" s="87" t="str">
        <f>_xlfn.IFNA(IF(VLOOKUP(set[[#This Row],[Category]],TS[],2,FALSE)&gt;0,VLOOKUP(set[[#This Row],[Category]],TS[],2,FALSE),set[[#This Row],[Category]]),set[[#This Row],[Category]])</f>
        <v>القلب والأوعية الدموية</v>
      </c>
      <c r="F66" s="87" t="str">
        <f>_xlfn.IFNA(IF(VLOOKUP(set[[#This Row],[Category]],TS[],3,FALSE)&gt;0,VLOOKUP(set[[#This Row],[Category]],TS[],3,FALSE),set[[#This Row],[Category]]),set[[#This Row],[Category]])</f>
        <v>हृदय और रक्तवाहिका</v>
      </c>
      <c r="G66" s="87" t="str">
        <f>_xlfn.IFNA(IF(VLOOKUP(set[[#This Row],[Category]],TS[],4,FALSE)&gt;0,VLOOKUP(set[[#This Row],[Category]],TS[],4,FALSE),set[[#This Row],[Category]]),set[[#This Row],[Category]])</f>
        <v>Cardiovasculares</v>
      </c>
      <c r="H66" s="87" t="str">
        <f>_xlfn.IFNA(VLOOKUP(set[[#This Row],[Category]],TS[],5,FALSE),set[[#This Row],[Category]])</f>
        <v>心血管药</v>
      </c>
      <c r="I66" s="86" t="s">
        <v>431</v>
      </c>
      <c r="J66" s="88"/>
      <c r="K66" s="49"/>
      <c r="L66" s="49"/>
      <c r="M66" s="86" t="s">
        <v>432</v>
      </c>
      <c r="N66" s="83" t="s">
        <v>433</v>
      </c>
      <c r="O66" s="158" t="str">
        <f>set[[#This Row],[CAS No.]]</f>
        <v>152520-56-4</v>
      </c>
      <c r="P66" s="82"/>
      <c r="Q66" s="46">
        <f>_xlfn.IFNA(VLOOKUP(set[[#This Row],[Qualification]], TS[], 2, FALSE), set[[#This Row],[Qualification]])</f>
        <v>0</v>
      </c>
      <c r="R66" s="46">
        <f>_xlfn.IFNA(VLOOKUP(set[[#This Row],[Qualification]], TS[], 3, FALSE), set[[#This Row],[Qualification]])</f>
        <v>0</v>
      </c>
      <c r="S66" s="46">
        <f>_xlfn.IFNA(VLOOKUP(set[[#This Row],[Qualification]], TS[], 4, FALSE), set[[#This Row],[Qualification]])</f>
        <v>0</v>
      </c>
      <c r="T66" s="46" t="s">
        <v>434</v>
      </c>
      <c r="V66" s="46"/>
    </row>
    <row r="67" spans="1:22" ht="30">
      <c r="A67" s="46" t="s">
        <v>74</v>
      </c>
      <c r="B67" s="49">
        <v>2</v>
      </c>
      <c r="C67" s="85">
        <f>IF(set[[#This Row],[Cate]]=A66,C66+1,1)</f>
        <v>66</v>
      </c>
      <c r="D67" s="150" t="s">
        <v>435</v>
      </c>
      <c r="E67" s="87" t="str">
        <f>_xlfn.IFNA(IF(VLOOKUP(set[[#This Row],[Category]],TS[],2,FALSE)&gt;0,VLOOKUP(set[[#This Row],[Category]],TS[],2,FALSE),set[[#This Row],[Category]]),set[[#This Row],[Category]])</f>
        <v>Digestive System</v>
      </c>
      <c r="F67" s="87" t="str">
        <f>_xlfn.IFNA(IF(VLOOKUP(set[[#This Row],[Category]],TS[],3,FALSE)&gt;0,VLOOKUP(set[[#This Row],[Category]],TS[],3,FALSE),set[[#This Row],[Category]]),set[[#This Row],[Category]])</f>
        <v>Digestive System</v>
      </c>
      <c r="G67" s="87" t="str">
        <f>_xlfn.IFNA(IF(VLOOKUP(set[[#This Row],[Category]],TS[],4,FALSE)&gt;0,VLOOKUP(set[[#This Row],[Category]],TS[],4,FALSE),set[[#This Row],[Category]]),set[[#This Row],[Category]])</f>
        <v>Digestive System</v>
      </c>
      <c r="H67" s="87" t="str">
        <f>_xlfn.IFNA(VLOOKUP(set[[#This Row],[Category]],TS[],5,FALSE),set[[#This Row],[Category]])</f>
        <v>消化系统</v>
      </c>
      <c r="I67" s="86" t="s">
        <v>436</v>
      </c>
      <c r="J67" s="88"/>
      <c r="K67" s="49"/>
      <c r="L67" s="49"/>
      <c r="M67" s="86" t="s">
        <v>437</v>
      </c>
      <c r="N67" s="83" t="s">
        <v>438</v>
      </c>
      <c r="O67" s="158" t="str">
        <f>set[[#This Row],[CAS No.]]</f>
        <v>1234365-97-9</v>
      </c>
      <c r="P67" s="82" t="s">
        <v>439</v>
      </c>
      <c r="Q67" s="46" t="str">
        <f>_xlfn.IFNA(VLOOKUP(set[[#This Row],[Qualification]], TS[], 2, FALSE), set[[#This Row],[Qualification]])</f>
        <v>/</v>
      </c>
      <c r="R67" s="46" t="str">
        <f>_xlfn.IFNA(VLOOKUP(set[[#This Row],[Qualification]], TS[], 3, FALSE), set[[#This Row],[Qualification]])</f>
        <v>/</v>
      </c>
      <c r="S67" s="46" t="str">
        <f>_xlfn.IFNA(VLOOKUP(set[[#This Row],[Qualification]], TS[], 4, FALSE), set[[#This Row],[Qualification]])</f>
        <v>/</v>
      </c>
      <c r="T67" s="46" t="s">
        <v>440</v>
      </c>
      <c r="V67" s="46"/>
    </row>
    <row r="68" spans="1:22" ht="45">
      <c r="A68" s="46" t="s">
        <v>74</v>
      </c>
      <c r="B68" s="49">
        <v>1</v>
      </c>
      <c r="C68" s="85">
        <f>IF(set[[#This Row],[Cate]]=A67,C67+1,1)</f>
        <v>67</v>
      </c>
      <c r="D68" s="150" t="s">
        <v>441</v>
      </c>
      <c r="E68" s="87" t="str">
        <f>_xlfn.IFNA(IF(VLOOKUP(set[[#This Row],[Category]],TS[],2,FALSE)&gt;0,VLOOKUP(set[[#This Row],[Category]],TS[],2,FALSE),set[[#This Row],[Category]]),set[[#This Row],[Category]])</f>
        <v>Digestive System</v>
      </c>
      <c r="F68" s="87" t="str">
        <f>_xlfn.IFNA(IF(VLOOKUP(set[[#This Row],[Category]],TS[],3,FALSE)&gt;0,VLOOKUP(set[[#This Row],[Category]],TS[],3,FALSE),set[[#This Row],[Category]]),set[[#This Row],[Category]])</f>
        <v>Digestive System</v>
      </c>
      <c r="G68" s="87" t="str">
        <f>_xlfn.IFNA(IF(VLOOKUP(set[[#This Row],[Category]],TS[],4,FALSE)&gt;0,VLOOKUP(set[[#This Row],[Category]],TS[],4,FALSE),set[[#This Row],[Category]]),set[[#This Row],[Category]])</f>
        <v>Digestive System</v>
      </c>
      <c r="H68" s="87" t="str">
        <f>_xlfn.IFNA(VLOOKUP(set[[#This Row],[Category]],TS[],5,FALSE),set[[#This Row],[Category]])</f>
        <v>消化系统</v>
      </c>
      <c r="I68" s="86" t="s">
        <v>442</v>
      </c>
      <c r="J68" s="88"/>
      <c r="K68" s="49"/>
      <c r="L68" s="49"/>
      <c r="M68" s="86" t="s">
        <v>443</v>
      </c>
      <c r="N68" s="83" t="s">
        <v>444</v>
      </c>
      <c r="O68" s="158" t="str">
        <f>set[[#This Row],[CAS No.]]</f>
        <v>51481-61-9</v>
      </c>
      <c r="P68" s="82" t="s">
        <v>445</v>
      </c>
      <c r="Q68" s="46" t="str">
        <f>_xlfn.IFNA(VLOOKUP(set[[#This Row],[Qualification]], TS[], 2, FALSE), set[[#This Row],[Qualification]])</f>
        <v>WC, COPP</v>
      </c>
      <c r="R68" s="46" t="str">
        <f>_xlfn.IFNA(VLOOKUP(set[[#This Row],[Qualification]], TS[], 3, FALSE), set[[#This Row],[Qualification]])</f>
        <v>WC, COPP</v>
      </c>
      <c r="S68" s="46" t="str">
        <f>_xlfn.IFNA(VLOOKUP(set[[#This Row],[Qualification]], TS[], 4, FALSE), set[[#This Row],[Qualification]])</f>
        <v>WC, COPP</v>
      </c>
      <c r="T68" s="46" t="s">
        <v>446</v>
      </c>
      <c r="V68" s="46"/>
    </row>
    <row r="69" spans="1:22" ht="30">
      <c r="A69" s="46" t="s">
        <v>74</v>
      </c>
      <c r="B69" s="49"/>
      <c r="C69" s="85">
        <f>IF(set[[#This Row],[Cate]]=A68,C68+1,1)</f>
        <v>68</v>
      </c>
      <c r="D69" s="82" t="s">
        <v>441</v>
      </c>
      <c r="E69" s="82" t="str">
        <f>_xlfn.IFNA(IF(VLOOKUP(set[[#This Row],[Category]],TS[],2,FALSE)&gt;0,VLOOKUP(set[[#This Row],[Category]],TS[],2,FALSE),set[[#This Row],[Category]]),set[[#This Row],[Category]])</f>
        <v>Digestive System</v>
      </c>
      <c r="F69" s="82" t="str">
        <f>_xlfn.IFNA(IF(VLOOKUP(set[[#This Row],[Category]],TS[],3,FALSE)&gt;0,VLOOKUP(set[[#This Row],[Category]],TS[],3,FALSE),set[[#This Row],[Category]]),set[[#This Row],[Category]])</f>
        <v>Digestive System</v>
      </c>
      <c r="G69" s="82" t="str">
        <f>_xlfn.IFNA(IF(VLOOKUP(set[[#This Row],[Category]],TS[],4,FALSE)&gt;0,VLOOKUP(set[[#This Row],[Category]],TS[],4,FALSE),set[[#This Row],[Category]]),set[[#This Row],[Category]])</f>
        <v>Digestive System</v>
      </c>
      <c r="H69" s="82" t="str">
        <f>_xlfn.IFNA(VLOOKUP(set[[#This Row],[Category]],TS[],5,FALSE),set[[#This Row],[Category]])</f>
        <v>消化系统</v>
      </c>
      <c r="I69" s="82" t="s">
        <v>447</v>
      </c>
      <c r="J69" s="84" t="s">
        <v>448</v>
      </c>
      <c r="K69" s="46" t="s">
        <v>449</v>
      </c>
      <c r="L69" s="46" t="s">
        <v>450</v>
      </c>
      <c r="M69" s="82" t="s">
        <v>451</v>
      </c>
      <c r="N69" s="83" t="s">
        <v>452</v>
      </c>
      <c r="O69" s="83" t="str">
        <f>set[[#This Row],[CAS No.]]</f>
        <v>73590-58-6</v>
      </c>
      <c r="P69" s="82" t="s">
        <v>87</v>
      </c>
      <c r="Q69" s="46" t="str">
        <f>_xlfn.IFNA(VLOOKUP(set[[#This Row],[Qualification]], TS[], 2, FALSE), set[[#This Row],[Qualification]])</f>
        <v/>
      </c>
      <c r="R69" s="46" t="str">
        <f>_xlfn.IFNA(VLOOKUP(set[[#This Row],[Qualification]], TS[], 3, FALSE), set[[#This Row],[Qualification]])</f>
        <v/>
      </c>
      <c r="S69" s="46" t="str">
        <f>_xlfn.IFNA(VLOOKUP(set[[#This Row],[Qualification]], TS[], 4, FALSE), set[[#This Row],[Qualification]])</f>
        <v/>
      </c>
      <c r="V69" s="46"/>
    </row>
    <row r="70" spans="1:22" ht="75">
      <c r="A70" s="46" t="s">
        <v>74</v>
      </c>
      <c r="B70" s="49">
        <v>2</v>
      </c>
      <c r="C70" s="85">
        <f>IF(set[[#This Row],[Cate]]=A69,C69+1,1)</f>
        <v>69</v>
      </c>
      <c r="D70" s="150" t="s">
        <v>441</v>
      </c>
      <c r="E70" s="87" t="str">
        <f>_xlfn.IFNA(IF(VLOOKUP(set[[#This Row],[Category]],TS[],2,FALSE)&gt;0,VLOOKUP(set[[#This Row],[Category]],TS[],2,FALSE),set[[#This Row],[Category]]),set[[#This Row],[Category]])</f>
        <v>Digestive System</v>
      </c>
      <c r="F70" s="87" t="str">
        <f>_xlfn.IFNA(IF(VLOOKUP(set[[#This Row],[Category]],TS[],3,FALSE)&gt;0,VLOOKUP(set[[#This Row],[Category]],TS[],3,FALSE),set[[#This Row],[Category]]),set[[#This Row],[Category]])</f>
        <v>Digestive System</v>
      </c>
      <c r="G70" s="87" t="str">
        <f>_xlfn.IFNA(IF(VLOOKUP(set[[#This Row],[Category]],TS[],4,FALSE)&gt;0,VLOOKUP(set[[#This Row],[Category]],TS[],4,FALSE),set[[#This Row],[Category]]),set[[#This Row],[Category]])</f>
        <v>Digestive System</v>
      </c>
      <c r="H70" s="87" t="str">
        <f>_xlfn.IFNA(VLOOKUP(set[[#This Row],[Category]],TS[],5,FALSE),set[[#This Row],[Category]])</f>
        <v>消化系统</v>
      </c>
      <c r="I70" s="86" t="s">
        <v>453</v>
      </c>
      <c r="J70" s="88"/>
      <c r="K70" s="49"/>
      <c r="L70" s="49"/>
      <c r="M70" s="86" t="s">
        <v>454</v>
      </c>
      <c r="N70" s="83" t="s">
        <v>455</v>
      </c>
      <c r="O70" s="158" t="str">
        <f>set[[#This Row],[CAS No.]]</f>
        <v>90098-04-7</v>
      </c>
      <c r="P70" s="82" t="s">
        <v>445</v>
      </c>
      <c r="Q70" s="46" t="str">
        <f>_xlfn.IFNA(VLOOKUP(set[[#This Row],[Qualification]], TS[], 2, FALSE), set[[#This Row],[Qualification]])</f>
        <v>WC, COPP</v>
      </c>
      <c r="R70" s="46" t="str">
        <f>_xlfn.IFNA(VLOOKUP(set[[#This Row],[Qualification]], TS[], 3, FALSE), set[[#This Row],[Qualification]])</f>
        <v>WC, COPP</v>
      </c>
      <c r="S70" s="46" t="str">
        <f>_xlfn.IFNA(VLOOKUP(set[[#This Row],[Qualification]], TS[], 4, FALSE), set[[#This Row],[Qualification]])</f>
        <v>WC, COPP</v>
      </c>
      <c r="T70" s="46" t="s">
        <v>456</v>
      </c>
      <c r="V70" s="46"/>
    </row>
    <row r="71" spans="1:22" ht="30">
      <c r="A71" s="46" t="s">
        <v>74</v>
      </c>
      <c r="B71" s="163">
        <v>0.5</v>
      </c>
      <c r="C71" s="85">
        <f>IF(set[[#This Row],[Cate]]=A70,C70+1,1)</f>
        <v>70</v>
      </c>
      <c r="D71" s="82" t="s">
        <v>441</v>
      </c>
      <c r="E71" s="87" t="str">
        <f>_xlfn.IFNA(IF(VLOOKUP(set[[#This Row],[Category]],TS[],2,FALSE)&gt;0,VLOOKUP(set[[#This Row],[Category]],TS[],2,FALSE),set[[#This Row],[Category]]),set[[#This Row],[Category]])</f>
        <v>Digestive System</v>
      </c>
      <c r="F71" s="87" t="str">
        <f>_xlfn.IFNA(IF(VLOOKUP(set[[#This Row],[Category]],TS[],3,FALSE)&gt;0,VLOOKUP(set[[#This Row],[Category]],TS[],3,FALSE),set[[#This Row],[Category]]),set[[#This Row],[Category]])</f>
        <v>Digestive System</v>
      </c>
      <c r="G71" s="87" t="str">
        <f>_xlfn.IFNA(IF(VLOOKUP(set[[#This Row],[Category]],TS[],4,FALSE)&gt;0,VLOOKUP(set[[#This Row],[Category]],TS[],4,FALSE),set[[#This Row],[Category]]),set[[#This Row],[Category]])</f>
        <v>Digestive System</v>
      </c>
      <c r="H71" s="87" t="str">
        <f>_xlfn.IFNA(VLOOKUP(set[[#This Row],[Category]],TS[],5,FALSE),set[[#This Row],[Category]])</f>
        <v>消化系统</v>
      </c>
      <c r="I71" s="82" t="s">
        <v>457</v>
      </c>
      <c r="J71" s="88"/>
      <c r="K71" s="49"/>
      <c r="L71" s="49"/>
      <c r="M71" s="82" t="s">
        <v>458</v>
      </c>
      <c r="N71" s="83" t="s">
        <v>459</v>
      </c>
      <c r="O71" s="158" t="str">
        <f>set[[#This Row],[CAS No.]]</f>
        <v>128-13-2</v>
      </c>
      <c r="P71" s="82" t="s">
        <v>460</v>
      </c>
      <c r="Q71" s="46" t="str">
        <f>_xlfn.IFNA(VLOOKUP(set[[#This Row],[Qualification]], TS[], 2, FALSE), set[[#This Row],[Qualification]])</f>
        <v>WC</v>
      </c>
      <c r="R71" s="46" t="str">
        <f>_xlfn.IFNA(VLOOKUP(set[[#This Row],[Qualification]], TS[], 3, FALSE), set[[#This Row],[Qualification]])</f>
        <v>WC</v>
      </c>
      <c r="S71" s="46" t="str">
        <f>_xlfn.IFNA(VLOOKUP(set[[#This Row],[Qualification]], TS[], 4, FALSE), set[[#This Row],[Qualification]])</f>
        <v>WC</v>
      </c>
      <c r="T71" s="46" t="s">
        <v>461</v>
      </c>
      <c r="V71" s="46"/>
    </row>
    <row r="72" spans="1:22">
      <c r="A72" s="46" t="s">
        <v>74</v>
      </c>
      <c r="B72" s="49"/>
      <c r="C72" s="85">
        <f>IF(set[[#This Row],[Cate]]=A71,C71+1,1)</f>
        <v>71</v>
      </c>
      <c r="D72" s="82" t="s">
        <v>462</v>
      </c>
      <c r="E72" s="82" t="str">
        <f>_xlfn.IFNA(IF(VLOOKUP(set[[#This Row],[Category]],TS[],2,FALSE)&gt;0,VLOOKUP(set[[#This Row],[Category]],TS[],2,FALSE),set[[#This Row],[Category]]),set[[#This Row],[Category]])</f>
        <v>الأندركينية</v>
      </c>
      <c r="F72" s="82" t="str">
        <f>_xlfn.IFNA(IF(VLOOKUP(set[[#This Row],[Category]],TS[],3,FALSE)&gt;0,VLOOKUP(set[[#This Row],[Category]],TS[],3,FALSE),set[[#This Row],[Category]]),set[[#This Row],[Category]])</f>
        <v>अंतःस्रावी</v>
      </c>
      <c r="G72" s="82" t="str">
        <f>_xlfn.IFNA(IF(VLOOKUP(set[[#This Row],[Category]],TS[],4,FALSE)&gt;0,VLOOKUP(set[[#This Row],[Category]],TS[],4,FALSE),set[[#This Row],[Category]]),set[[#This Row],[Category]])</f>
        <v>Endocrinos</v>
      </c>
      <c r="H72" s="86" t="str">
        <f>_xlfn.IFNA(VLOOKUP(set[[#This Row],[Category]],TS[],5,FALSE),set[[#This Row],[Category]])</f>
        <v>内分泌</v>
      </c>
      <c r="I72" s="82" t="s">
        <v>463</v>
      </c>
      <c r="J72" s="84" t="s">
        <v>464</v>
      </c>
      <c r="K72" s="46" t="s">
        <v>465</v>
      </c>
      <c r="L72" s="46" t="s">
        <v>466</v>
      </c>
      <c r="M72" s="82" t="s">
        <v>467</v>
      </c>
      <c r="N72" s="83" t="s">
        <v>468</v>
      </c>
      <c r="O72" s="83" t="str">
        <f>set[[#This Row],[CAS No.]]</f>
        <v>50-23-7</v>
      </c>
      <c r="P72" s="82" t="s">
        <v>87</v>
      </c>
      <c r="Q72" s="46" t="str">
        <f>_xlfn.IFNA(VLOOKUP(set[[#This Row],[Qualification]], TS[], 2, FALSE), set[[#This Row],[Qualification]])</f>
        <v/>
      </c>
      <c r="R72" s="46" t="str">
        <f>_xlfn.IFNA(VLOOKUP(set[[#This Row],[Qualification]], TS[], 3, FALSE), set[[#This Row],[Qualification]])</f>
        <v/>
      </c>
      <c r="S72" s="46" t="str">
        <f>_xlfn.IFNA(VLOOKUP(set[[#This Row],[Qualification]], TS[], 4, FALSE), set[[#This Row],[Qualification]])</f>
        <v/>
      </c>
      <c r="V72" s="46"/>
    </row>
    <row r="73" spans="1:22">
      <c r="A73" s="46" t="s">
        <v>74</v>
      </c>
      <c r="B73" s="49"/>
      <c r="C73" s="85">
        <f>IF(set[[#This Row],[Cate]]=A72,C72+1,1)</f>
        <v>72</v>
      </c>
      <c r="D73" s="82" t="s">
        <v>462</v>
      </c>
      <c r="E73" s="82" t="str">
        <f>_xlfn.IFNA(IF(VLOOKUP(set[[#This Row],[Category]],TS[],2,FALSE)&gt;0,VLOOKUP(set[[#This Row],[Category]],TS[],2,FALSE),set[[#This Row],[Category]]),set[[#This Row],[Category]])</f>
        <v>الأندركينية</v>
      </c>
      <c r="F73" s="82" t="str">
        <f>_xlfn.IFNA(IF(VLOOKUP(set[[#This Row],[Category]],TS[],3,FALSE)&gt;0,VLOOKUP(set[[#This Row],[Category]],TS[],3,FALSE),set[[#This Row],[Category]]),set[[#This Row],[Category]])</f>
        <v>अंतःस्रावी</v>
      </c>
      <c r="G73" s="82" t="str">
        <f>_xlfn.IFNA(IF(VLOOKUP(set[[#This Row],[Category]],TS[],4,FALSE)&gt;0,VLOOKUP(set[[#This Row],[Category]],TS[],4,FALSE),set[[#This Row],[Category]]),set[[#This Row],[Category]])</f>
        <v>Endocrinos</v>
      </c>
      <c r="H73" s="82" t="str">
        <f>_xlfn.IFNA(VLOOKUP(set[[#This Row],[Category]],TS[],5,FALSE),set[[#This Row],[Category]])</f>
        <v>内分泌</v>
      </c>
      <c r="I73" s="41" t="s">
        <v>469</v>
      </c>
      <c r="J73" s="39" t="s">
        <v>470</v>
      </c>
      <c r="K73" s="46" t="s">
        <v>471</v>
      </c>
      <c r="L73" s="46" t="s">
        <v>472</v>
      </c>
      <c r="M73" s="41" t="s">
        <v>473</v>
      </c>
      <c r="N73" s="40" t="s">
        <v>474</v>
      </c>
      <c r="O73" s="40" t="str">
        <f>set[[#This Row],[CAS No.]]</f>
        <v>51-48-9</v>
      </c>
      <c r="P73" s="41" t="s">
        <v>87</v>
      </c>
      <c r="Q73" s="46" t="str">
        <f>_xlfn.IFNA(VLOOKUP(set[[#This Row],[Qualification]], TS[], 2, FALSE), set[[#This Row],[Qualification]])</f>
        <v/>
      </c>
      <c r="R73" s="46" t="str">
        <f>_xlfn.IFNA(VLOOKUP(set[[#This Row],[Qualification]], TS[], 3, FALSE), set[[#This Row],[Qualification]])</f>
        <v/>
      </c>
      <c r="S73" s="46" t="str">
        <f>_xlfn.IFNA(VLOOKUP(set[[#This Row],[Qualification]], TS[], 4, FALSE), set[[#This Row],[Qualification]])</f>
        <v/>
      </c>
      <c r="V73" s="46"/>
    </row>
    <row r="74" spans="1:22" ht="30">
      <c r="A74" s="46" t="s">
        <v>74</v>
      </c>
      <c r="B74" s="163">
        <v>4</v>
      </c>
      <c r="C74" s="85">
        <f>IF(set[[#This Row],[Cate]]=A73,C73+1,1)</f>
        <v>73</v>
      </c>
      <c r="D74" s="82" t="s">
        <v>475</v>
      </c>
      <c r="E74" s="87" t="str">
        <f>_xlfn.IFNA(IF(VLOOKUP(set[[#This Row],[Category]],TS[],2,FALSE)&gt;0,VLOOKUP(set[[#This Row],[Category]],TS[],2,FALSE),set[[#This Row],[Category]]),set[[#This Row],[Category]])</f>
        <v>Gynecological</v>
      </c>
      <c r="F74" s="87" t="str">
        <f>_xlfn.IFNA(IF(VLOOKUP(set[[#This Row],[Category]],TS[],3,FALSE)&gt;0,VLOOKUP(set[[#This Row],[Category]],TS[],3,FALSE),set[[#This Row],[Category]]),set[[#This Row],[Category]])</f>
        <v>Gynecological</v>
      </c>
      <c r="G74" s="87" t="str">
        <f>_xlfn.IFNA(IF(VLOOKUP(set[[#This Row],[Category]],TS[],4,FALSE)&gt;0,VLOOKUP(set[[#This Row],[Category]],TS[],4,FALSE),set[[#This Row],[Category]]),set[[#This Row],[Category]])</f>
        <v>Gynecological</v>
      </c>
      <c r="H74" s="87" t="str">
        <f>_xlfn.IFNA(VLOOKUP(set[[#This Row],[Category]],TS[],5,FALSE),set[[#This Row],[Category]])</f>
        <v>妇科</v>
      </c>
      <c r="I74" s="82" t="s">
        <v>476</v>
      </c>
      <c r="J74" s="88"/>
      <c r="K74" s="49"/>
      <c r="L74" s="49"/>
      <c r="M74" s="82" t="s">
        <v>477</v>
      </c>
      <c r="N74" s="83" t="s">
        <v>478</v>
      </c>
      <c r="O74" s="158" t="str">
        <f>set[[#This Row],[CAS No.]]</f>
        <v>129-51-1</v>
      </c>
      <c r="P74" s="82" t="s">
        <v>79</v>
      </c>
      <c r="Q74" s="46" t="str">
        <f>_xlfn.IFNA(VLOOKUP(set[[#This Row],[Qualification]], TS[], 2, FALSE), set[[#This Row],[Qualification]])</f>
        <v>US DMF</v>
      </c>
      <c r="R74" s="46" t="str">
        <f>_xlfn.IFNA(VLOOKUP(set[[#This Row],[Qualification]], TS[], 3, FALSE), set[[#This Row],[Qualification]])</f>
        <v>US DMF</v>
      </c>
      <c r="S74" s="46" t="str">
        <f>_xlfn.IFNA(VLOOKUP(set[[#This Row],[Qualification]], TS[], 4, FALSE), set[[#This Row],[Qualification]])</f>
        <v>US DMF</v>
      </c>
      <c r="V74" s="46"/>
    </row>
    <row r="75" spans="1:22" ht="30">
      <c r="A75" s="46" t="s">
        <v>74</v>
      </c>
      <c r="B75" s="49"/>
      <c r="C75" s="85">
        <f>IF(set[[#This Row],[Cate]]=A74,C74+1,1)</f>
        <v>74</v>
      </c>
      <c r="D75" s="82" t="s">
        <v>479</v>
      </c>
      <c r="E75" s="82" t="str">
        <f>_xlfn.IFNA(IF(VLOOKUP(set[[#This Row],[Category]],TS[],2,FALSE)&gt;0,VLOOKUP(set[[#This Row],[Category]],TS[],2,FALSE),set[[#This Row],[Category]]),set[[#This Row],[Category]])</f>
        <v>زوجب الحديد</v>
      </c>
      <c r="F75" s="82" t="str">
        <f>_xlfn.IFNA(IF(VLOOKUP(set[[#This Row],[Category]],TS[],3,FALSE)&gt;0,VLOOKUP(set[[#This Row],[Category]],TS[],3,FALSE),set[[#This Row],[Category]]),set[[#This Row],[Category]])</f>
        <v>लौह पूरक</v>
      </c>
      <c r="G75" s="82" t="str">
        <f>_xlfn.IFNA(IF(VLOOKUP(set[[#This Row],[Category]],TS[],4,FALSE)&gt;0,VLOOKUP(set[[#This Row],[Category]],TS[],4,FALSE),set[[#This Row],[Category]]),set[[#This Row],[Category]])</f>
        <v>Suplemento de Hierro</v>
      </c>
      <c r="H75" s="86" t="str">
        <f>_xlfn.IFNA(VLOOKUP(set[[#This Row],[Category]],TS[],5,FALSE),set[[#This Row],[Category]])</f>
        <v>补铁剂</v>
      </c>
      <c r="I75" s="82" t="s">
        <v>480</v>
      </c>
      <c r="J75" s="84" t="s">
        <v>481</v>
      </c>
      <c r="K75" s="46" t="s">
        <v>482</v>
      </c>
      <c r="L75" s="46" t="s">
        <v>483</v>
      </c>
      <c r="M75" s="82" t="s">
        <v>484</v>
      </c>
      <c r="N75" s="83" t="s">
        <v>485</v>
      </c>
      <c r="O75" s="83" t="str">
        <f>set[[#This Row],[CAS No.]]</f>
        <v>7720-78-7</v>
      </c>
      <c r="P75" s="82" t="s">
        <v>87</v>
      </c>
      <c r="Q75" s="46" t="str">
        <f>_xlfn.IFNA(VLOOKUP(set[[#This Row],[Qualification]], TS[], 2, FALSE), set[[#This Row],[Qualification]])</f>
        <v/>
      </c>
      <c r="R75" s="46" t="str">
        <f>_xlfn.IFNA(VLOOKUP(set[[#This Row],[Qualification]], TS[], 3, FALSE), set[[#This Row],[Qualification]])</f>
        <v/>
      </c>
      <c r="S75" s="46" t="str">
        <f>_xlfn.IFNA(VLOOKUP(set[[#This Row],[Qualification]], TS[], 4, FALSE), set[[#This Row],[Qualification]])</f>
        <v/>
      </c>
      <c r="V75" s="46"/>
    </row>
    <row r="76" spans="1:22" ht="30">
      <c r="A76" s="46" t="s">
        <v>74</v>
      </c>
      <c r="B76" s="49"/>
      <c r="C76" s="85">
        <f>IF(set[[#This Row],[Cate]]=A75,C75+1,1)</f>
        <v>75</v>
      </c>
      <c r="D76" s="150" t="s">
        <v>486</v>
      </c>
      <c r="E76" s="87" t="str">
        <f>_xlfn.IFNA(IF(VLOOKUP(set[[#This Row],[Category]],TS[],2,FALSE)&gt;0,VLOOKUP(set[[#This Row],[Category]],TS[],2,FALSE),set[[#This Row],[Category]]),set[[#This Row],[Category]])</f>
        <v>Lipid-Lowering</v>
      </c>
      <c r="F76" s="87" t="str">
        <f>_xlfn.IFNA(IF(VLOOKUP(set[[#This Row],[Category]],TS[],3,FALSE)&gt;0,VLOOKUP(set[[#This Row],[Category]],TS[],3,FALSE),set[[#This Row],[Category]]),set[[#This Row],[Category]])</f>
        <v>Lipid-Lowering</v>
      </c>
      <c r="G76" s="87" t="str">
        <f>_xlfn.IFNA(IF(VLOOKUP(set[[#This Row],[Category]],TS[],4,FALSE)&gt;0,VLOOKUP(set[[#This Row],[Category]],TS[],4,FALSE),set[[#This Row],[Category]]),set[[#This Row],[Category]])</f>
        <v>Lipid-Lowering</v>
      </c>
      <c r="H76" s="87" t="str">
        <f>_xlfn.IFNA(VLOOKUP(set[[#This Row],[Category]],TS[],5,FALSE),set[[#This Row],[Category]])</f>
        <v>降血脂</v>
      </c>
      <c r="I76" s="86" t="s">
        <v>381</v>
      </c>
      <c r="J76" s="88"/>
      <c r="K76" s="49"/>
      <c r="L76" s="49"/>
      <c r="M76" s="86" t="s">
        <v>487</v>
      </c>
      <c r="N76" s="83" t="s">
        <v>385</v>
      </c>
      <c r="O76" s="158" t="str">
        <f>set[[#This Row],[CAS No.]]</f>
        <v>163222-33-1</v>
      </c>
      <c r="P76" s="82" t="s">
        <v>488</v>
      </c>
      <c r="Q76" s="46" t="str">
        <f>_xlfn.IFNA(VLOOKUP(set[[#This Row],[Qualification]], TS[], 2, FALSE), set[[#This Row],[Qualification]])</f>
        <v>DMF, GMP, COPP, WC</v>
      </c>
      <c r="R76" s="46" t="str">
        <f>_xlfn.IFNA(VLOOKUP(set[[#This Row],[Qualification]], TS[], 3, FALSE), set[[#This Row],[Qualification]])</f>
        <v>DMF, GMP, COPP, WC</v>
      </c>
      <c r="S76" s="46" t="str">
        <f>_xlfn.IFNA(VLOOKUP(set[[#This Row],[Qualification]], TS[], 4, FALSE), set[[#This Row],[Qualification]])</f>
        <v>DMF, GMP, COPP, WC</v>
      </c>
      <c r="T76" s="46" t="s">
        <v>204</v>
      </c>
      <c r="V76" s="46"/>
    </row>
    <row r="77" spans="1:22" ht="30">
      <c r="A77" s="46" t="s">
        <v>74</v>
      </c>
      <c r="B77" s="49">
        <v>1</v>
      </c>
      <c r="C77" s="85">
        <f>IF(set[[#This Row],[Cate]]=A76,C76+1,1)</f>
        <v>76</v>
      </c>
      <c r="D77" s="150" t="s">
        <v>489</v>
      </c>
      <c r="E77" s="87" t="str">
        <f>_xlfn.IFNA(IF(VLOOKUP(set[[#This Row],[Category]],TS[],2,FALSE)&gt;0,VLOOKUP(set[[#This Row],[Category]],TS[],2,FALSE),set[[#This Row],[Category]]),set[[#This Row],[Category]])</f>
        <v xml:space="preserve">Musculoskeletal System </v>
      </c>
      <c r="F77" s="87" t="str">
        <f>_xlfn.IFNA(IF(VLOOKUP(set[[#This Row],[Category]],TS[],3,FALSE)&gt;0,VLOOKUP(set[[#This Row],[Category]],TS[],3,FALSE),set[[#This Row],[Category]]),set[[#This Row],[Category]])</f>
        <v xml:space="preserve">Musculoskeletal System </v>
      </c>
      <c r="G77" s="87" t="str">
        <f>_xlfn.IFNA(IF(VLOOKUP(set[[#This Row],[Category]],TS[],4,FALSE)&gt;0,VLOOKUP(set[[#This Row],[Category]],TS[],4,FALSE),set[[#This Row],[Category]]),set[[#This Row],[Category]])</f>
        <v xml:space="preserve">Musculoskeletal System </v>
      </c>
      <c r="H77" s="87" t="str">
        <f>_xlfn.IFNA(VLOOKUP(set[[#This Row],[Category]],TS[],5,FALSE),set[[#This Row],[Category]])</f>
        <v xml:space="preserve">Musculoskeletal System </v>
      </c>
      <c r="I77" s="86" t="s">
        <v>490</v>
      </c>
      <c r="J77" s="88"/>
      <c r="K77" s="49"/>
      <c r="L77" s="49"/>
      <c r="M77" s="86" t="s">
        <v>491</v>
      </c>
      <c r="N77" s="83" t="s">
        <v>492</v>
      </c>
      <c r="O77" s="158" t="str">
        <f>set[[#This Row],[CAS No.]]</f>
        <v>198481-33-3</v>
      </c>
      <c r="P77" s="82" t="s">
        <v>439</v>
      </c>
      <c r="Q77" s="46" t="str">
        <f>_xlfn.IFNA(VLOOKUP(set[[#This Row],[Qualification]], TS[], 2, FALSE), set[[#This Row],[Qualification]])</f>
        <v>/</v>
      </c>
      <c r="R77" s="46" t="str">
        <f>_xlfn.IFNA(VLOOKUP(set[[#This Row],[Qualification]], TS[], 3, FALSE), set[[#This Row],[Qualification]])</f>
        <v>/</v>
      </c>
      <c r="S77" s="46" t="str">
        <f>_xlfn.IFNA(VLOOKUP(set[[#This Row],[Qualification]], TS[], 4, FALSE), set[[#This Row],[Qualification]])</f>
        <v>/</v>
      </c>
      <c r="T77" s="46" t="s">
        <v>440</v>
      </c>
      <c r="V77" s="46"/>
    </row>
    <row r="78" spans="1:22">
      <c r="A78" s="46" t="s">
        <v>74</v>
      </c>
      <c r="B78" s="49"/>
      <c r="C78" s="85">
        <f>IF(set[[#This Row],[Cate]]=A77,C77+1,1)</f>
        <v>77</v>
      </c>
      <c r="D78" s="82" t="s">
        <v>493</v>
      </c>
      <c r="E78" s="82" t="str">
        <f>_xlfn.IFNA(IF(VLOOKUP(set[[#This Row],[Category]],TS[],2,FALSE)&gt;0,VLOOKUP(set[[#This Row],[Category]],TS[],2,FALSE),set[[#This Row],[Category]]),set[[#This Row],[Category]])</f>
        <v>الأعصاب</v>
      </c>
      <c r="F78" s="82" t="str">
        <f>_xlfn.IFNA(IF(VLOOKUP(set[[#This Row],[Category]],TS[],3,FALSE)&gt;0,VLOOKUP(set[[#This Row],[Category]],TS[],3,FALSE),set[[#This Row],[Category]]),set[[#This Row],[Category]])</f>
        <v>तंत्रिका विज्ञान</v>
      </c>
      <c r="G78" s="82" t="str">
        <f>_xlfn.IFNA(IF(VLOOKUP(set[[#This Row],[Category]],TS[],4,FALSE)&gt;0,VLOOKUP(set[[#This Row],[Category]],TS[],4,FALSE),set[[#This Row],[Category]]),set[[#This Row],[Category]])</f>
        <v>Neurológicos</v>
      </c>
      <c r="H78" s="86" t="str">
        <f>_xlfn.IFNA(VLOOKUP(set[[#This Row],[Category]],TS[],5,FALSE),set[[#This Row],[Category]])</f>
        <v>神经系统</v>
      </c>
      <c r="I78" s="82" t="s">
        <v>494</v>
      </c>
      <c r="J78" s="84" t="s">
        <v>495</v>
      </c>
      <c r="K78" s="46" t="s">
        <v>496</v>
      </c>
      <c r="L78" s="46" t="s">
        <v>497</v>
      </c>
      <c r="M78" s="82" t="s">
        <v>498</v>
      </c>
      <c r="N78" s="83" t="s">
        <v>499</v>
      </c>
      <c r="O78" s="83" t="str">
        <f>set[[#This Row],[CAS No.]]</f>
        <v>298-46-4</v>
      </c>
      <c r="P78" s="82" t="s">
        <v>87</v>
      </c>
      <c r="Q78" s="46" t="str">
        <f>_xlfn.IFNA(VLOOKUP(set[[#This Row],[Qualification]], TS[], 2, FALSE), set[[#This Row],[Qualification]])</f>
        <v/>
      </c>
      <c r="R78" s="46" t="str">
        <f>_xlfn.IFNA(VLOOKUP(set[[#This Row],[Qualification]], TS[], 3, FALSE), set[[#This Row],[Qualification]])</f>
        <v/>
      </c>
      <c r="S78" s="46" t="str">
        <f>_xlfn.IFNA(VLOOKUP(set[[#This Row],[Qualification]], TS[], 4, FALSE), set[[#This Row],[Qualification]])</f>
        <v/>
      </c>
      <c r="V78" s="46"/>
    </row>
    <row r="79" spans="1:22" ht="60">
      <c r="A79" s="46" t="s">
        <v>74</v>
      </c>
      <c r="B79" s="49">
        <v>2</v>
      </c>
      <c r="C79" s="85">
        <f>IF(set[[#This Row],[Cate]]=A78,C78+1,1)</f>
        <v>78</v>
      </c>
      <c r="D79" s="150" t="s">
        <v>493</v>
      </c>
      <c r="E79" s="87" t="str">
        <f>_xlfn.IFNA(IF(VLOOKUP(set[[#This Row],[Category]],TS[],2,FALSE)&gt;0,VLOOKUP(set[[#This Row],[Category]],TS[],2,FALSE),set[[#This Row],[Category]]),set[[#This Row],[Category]])</f>
        <v>الأعصاب</v>
      </c>
      <c r="F79" s="87" t="str">
        <f>_xlfn.IFNA(IF(VLOOKUP(set[[#This Row],[Category]],TS[],3,FALSE)&gt;0,VLOOKUP(set[[#This Row],[Category]],TS[],3,FALSE),set[[#This Row],[Category]]),set[[#This Row],[Category]])</f>
        <v>तंत्रिका विज्ञान</v>
      </c>
      <c r="G79" s="87" t="str">
        <f>_xlfn.IFNA(IF(VLOOKUP(set[[#This Row],[Category]],TS[],4,FALSE)&gt;0,VLOOKUP(set[[#This Row],[Category]],TS[],4,FALSE),set[[#This Row],[Category]]),set[[#This Row],[Category]])</f>
        <v>Neurológicos</v>
      </c>
      <c r="H79" s="87" t="str">
        <f>_xlfn.IFNA(VLOOKUP(set[[#This Row],[Category]],TS[],5,FALSE),set[[#This Row],[Category]])</f>
        <v>神经系统</v>
      </c>
      <c r="I79" s="86" t="s">
        <v>500</v>
      </c>
      <c r="J79" s="88"/>
      <c r="K79" s="49"/>
      <c r="L79" s="49"/>
      <c r="M79" s="86" t="s">
        <v>501</v>
      </c>
      <c r="N79" s="83" t="s">
        <v>502</v>
      </c>
      <c r="O79" s="158" t="str">
        <f>set[[#This Row],[CAS No.]]</f>
        <v>33818-15-4</v>
      </c>
      <c r="P79" s="82" t="s">
        <v>445</v>
      </c>
      <c r="Q79" s="46" t="str">
        <f>_xlfn.IFNA(VLOOKUP(set[[#This Row],[Qualification]], TS[], 2, FALSE), set[[#This Row],[Qualification]])</f>
        <v>WC, COPP</v>
      </c>
      <c r="R79" s="46" t="str">
        <f>_xlfn.IFNA(VLOOKUP(set[[#This Row],[Qualification]], TS[], 3, FALSE), set[[#This Row],[Qualification]])</f>
        <v>WC, COPP</v>
      </c>
      <c r="S79" s="46" t="str">
        <f>_xlfn.IFNA(VLOOKUP(set[[#This Row],[Qualification]], TS[], 4, FALSE), set[[#This Row],[Qualification]])</f>
        <v>WC, COPP</v>
      </c>
      <c r="T79" s="46" t="s">
        <v>503</v>
      </c>
      <c r="V79" s="46"/>
    </row>
    <row r="80" spans="1:22">
      <c r="A80" s="46" t="s">
        <v>74</v>
      </c>
      <c r="B80" s="49"/>
      <c r="C80" s="85">
        <f>IF(set[[#This Row],[Cate]]=A79,C79+1,1)</f>
        <v>79</v>
      </c>
      <c r="D80" s="82" t="s">
        <v>493</v>
      </c>
      <c r="E80" s="82" t="str">
        <f>_xlfn.IFNA(IF(VLOOKUP(set[[#This Row],[Category]],TS[],2,FALSE)&gt;0,VLOOKUP(set[[#This Row],[Category]],TS[],2,FALSE),set[[#This Row],[Category]]),set[[#This Row],[Category]])</f>
        <v>الأعصاب</v>
      </c>
      <c r="F80" s="82" t="str">
        <f>_xlfn.IFNA(IF(VLOOKUP(set[[#This Row],[Category]],TS[],3,FALSE)&gt;0,VLOOKUP(set[[#This Row],[Category]],TS[],3,FALSE),set[[#This Row],[Category]]),set[[#This Row],[Category]])</f>
        <v>तंत्रिका विज्ञान</v>
      </c>
      <c r="G80" s="82" t="str">
        <f>_xlfn.IFNA(IF(VLOOKUP(set[[#This Row],[Category]],TS[],4,FALSE)&gt;0,VLOOKUP(set[[#This Row],[Category]],TS[],4,FALSE),set[[#This Row],[Category]]),set[[#This Row],[Category]])</f>
        <v>Neurológicos</v>
      </c>
      <c r="H80" s="82" t="str">
        <f>_xlfn.IFNA(VLOOKUP(set[[#This Row],[Category]],TS[],5,FALSE),set[[#This Row],[Category]])</f>
        <v>神经系统</v>
      </c>
      <c r="I80" s="82" t="s">
        <v>504</v>
      </c>
      <c r="J80" s="84" t="s">
        <v>505</v>
      </c>
      <c r="K80" s="46" t="s">
        <v>506</v>
      </c>
      <c r="L80" s="46" t="s">
        <v>504</v>
      </c>
      <c r="M80" s="82" t="s">
        <v>507</v>
      </c>
      <c r="N80" s="83" t="s">
        <v>508</v>
      </c>
      <c r="O80" s="83" t="str">
        <f>set[[#This Row],[CAS No.]]</f>
        <v>439-14-5</v>
      </c>
      <c r="P80" s="82" t="s">
        <v>87</v>
      </c>
      <c r="Q80" s="46" t="str">
        <f>_xlfn.IFNA(VLOOKUP(set[[#This Row],[Qualification]], TS[], 2, FALSE), set[[#This Row],[Qualification]])</f>
        <v/>
      </c>
      <c r="R80" s="46" t="str">
        <f>_xlfn.IFNA(VLOOKUP(set[[#This Row],[Qualification]], TS[], 3, FALSE), set[[#This Row],[Qualification]])</f>
        <v/>
      </c>
      <c r="S80" s="46" t="str">
        <f>_xlfn.IFNA(VLOOKUP(set[[#This Row],[Qualification]], TS[], 4, FALSE), set[[#This Row],[Qualification]])</f>
        <v/>
      </c>
      <c r="V80" s="46"/>
    </row>
    <row r="81" spans="1:22" ht="30">
      <c r="A81" s="46" t="s">
        <v>74</v>
      </c>
      <c r="B81" s="49"/>
      <c r="C81" s="85">
        <f>IF(set[[#This Row],[Cate]]=A80,C80+1,1)</f>
        <v>80</v>
      </c>
      <c r="D81" s="82" t="s">
        <v>493</v>
      </c>
      <c r="E81" s="82" t="str">
        <f>_xlfn.IFNA(IF(VLOOKUP(set[[#This Row],[Category]],TS[],2,FALSE)&gt;0,VLOOKUP(set[[#This Row],[Category]],TS[],2,FALSE),set[[#This Row],[Category]]),set[[#This Row],[Category]])</f>
        <v>الأعصاب</v>
      </c>
      <c r="F81" s="82" t="str">
        <f>_xlfn.IFNA(IF(VLOOKUP(set[[#This Row],[Category]],TS[],3,FALSE)&gt;0,VLOOKUP(set[[#This Row],[Category]],TS[],3,FALSE),set[[#This Row],[Category]]),set[[#This Row],[Category]])</f>
        <v>तंत्रिका विज्ञान</v>
      </c>
      <c r="G81" s="82" t="str">
        <f>_xlfn.IFNA(IF(VLOOKUP(set[[#This Row],[Category]],TS[],4,FALSE)&gt;0,VLOOKUP(set[[#This Row],[Category]],TS[],4,FALSE),set[[#This Row],[Category]]),set[[#This Row],[Category]])</f>
        <v>Neurológicos</v>
      </c>
      <c r="H81" s="82" t="str">
        <f>_xlfn.IFNA(VLOOKUP(set[[#This Row],[Category]],TS[],5,FALSE),set[[#This Row],[Category]])</f>
        <v>神经系统</v>
      </c>
      <c r="I81" s="82" t="s">
        <v>509</v>
      </c>
      <c r="J81" s="84" t="s">
        <v>510</v>
      </c>
      <c r="K81" s="46" t="s">
        <v>511</v>
      </c>
      <c r="L81" s="46" t="s">
        <v>512</v>
      </c>
      <c r="M81" s="82" t="s">
        <v>513</v>
      </c>
      <c r="N81" s="83" t="s">
        <v>514</v>
      </c>
      <c r="O81" s="83" t="str">
        <f>set[[#This Row],[CAS No.]]</f>
        <v>99-66-1</v>
      </c>
      <c r="P81" s="82" t="s">
        <v>87</v>
      </c>
      <c r="Q81" s="46" t="str">
        <f>_xlfn.IFNA(VLOOKUP(set[[#This Row],[Qualification]], TS[], 2, FALSE), set[[#This Row],[Qualification]])</f>
        <v/>
      </c>
      <c r="R81" s="46" t="str">
        <f>_xlfn.IFNA(VLOOKUP(set[[#This Row],[Qualification]], TS[], 3, FALSE), set[[#This Row],[Qualification]])</f>
        <v/>
      </c>
      <c r="S81" s="46" t="str">
        <f>_xlfn.IFNA(VLOOKUP(set[[#This Row],[Qualification]], TS[], 4, FALSE), set[[#This Row],[Qualification]])</f>
        <v/>
      </c>
      <c r="V81" s="46"/>
    </row>
    <row r="82" spans="1:22">
      <c r="A82" s="34" t="s">
        <v>48</v>
      </c>
      <c r="B82" s="49"/>
      <c r="C82" s="85">
        <f>IF(set[[#This Row],[Cate]]=A81,C81+1,1)</f>
        <v>1</v>
      </c>
      <c r="D82" s="46" t="s">
        <v>80</v>
      </c>
      <c r="E82" s="87" t="str">
        <f>_xlfn.IFNA(IF(VLOOKUP(set[[#This Row],[Category]],TS[],2,FALSE)&gt;0,VLOOKUP(set[[#This Row],[Category]],TS[],2,FALSE),set[[#This Row],[Category]]),set[[#This Row],[Category]])</f>
        <v>المكافئ الحيوي</v>
      </c>
      <c r="F82" s="87" t="str">
        <f>_xlfn.IFNA(IF(VLOOKUP(set[[#This Row],[Category]],TS[],3,FALSE)&gt;0,VLOOKUP(set[[#This Row],[Category]],TS[],3,FALSE),set[[#This Row],[Category]]),set[[#This Row],[Category]])</f>
        <v>एंटीबायोटिक</v>
      </c>
      <c r="G82" s="87" t="str">
        <f>_xlfn.IFNA(IF(VLOOKUP(set[[#This Row],[Category]],TS[],4,FALSE)&gt;0,VLOOKUP(set[[#This Row],[Category]],TS[],4,FALSE),set[[#This Row],[Category]]),set[[#This Row],[Category]])</f>
        <v>Antibiótico</v>
      </c>
      <c r="H82" s="157" t="str">
        <f>_xlfn.IFNA(VLOOKUP(set[[#This Row],[Category]],TS[],5,FALSE),set[[#This Row],[Category]])</f>
        <v>抗生素</v>
      </c>
      <c r="I82" s="82" t="s">
        <v>515</v>
      </c>
      <c r="J82" s="88" t="s">
        <v>516</v>
      </c>
      <c r="K82" s="46" t="s">
        <v>517</v>
      </c>
      <c r="L82" s="46" t="s">
        <v>518</v>
      </c>
      <c r="M82" s="82" t="s">
        <v>519</v>
      </c>
      <c r="N82" s="83" t="s">
        <v>520</v>
      </c>
      <c r="O82" s="83" t="str">
        <f>set[[#This Row],[CAS No.]]</f>
        <v>83905-01-5</v>
      </c>
      <c r="P82" s="82"/>
      <c r="Q82" s="46">
        <f>_xlfn.IFNA(VLOOKUP(set[[#This Row],[Qualification]], TS[], 2, FALSE), set[[#This Row],[Qualification]])</f>
        <v>0</v>
      </c>
      <c r="R82" s="46">
        <f>_xlfn.IFNA(VLOOKUP(set[[#This Row],[Qualification]], TS[], 3, FALSE), set[[#This Row],[Qualification]])</f>
        <v>0</v>
      </c>
      <c r="S82" s="46">
        <f>_xlfn.IFNA(VLOOKUP(set[[#This Row],[Qualification]], TS[], 4, FALSE), set[[#This Row],[Qualification]])</f>
        <v>0</v>
      </c>
      <c r="V82" s="46"/>
    </row>
    <row r="83" spans="1:22" ht="30">
      <c r="A83" s="34" t="s">
        <v>48</v>
      </c>
      <c r="B83" s="49"/>
      <c r="C83" s="85">
        <f>IF(set[[#This Row],[Cate]]=A82,C82+1,1)</f>
        <v>2</v>
      </c>
      <c r="D83" s="46" t="s">
        <v>80</v>
      </c>
      <c r="E83" s="87" t="str">
        <f>_xlfn.IFNA(IF(VLOOKUP(set[[#This Row],[Category]],TS[],2,FALSE)&gt;0,VLOOKUP(set[[#This Row],[Category]],TS[],2,FALSE),set[[#This Row],[Category]]),set[[#This Row],[Category]])</f>
        <v>المكافئ الحيوي</v>
      </c>
      <c r="F83" s="87" t="str">
        <f>_xlfn.IFNA(IF(VLOOKUP(set[[#This Row],[Category]],TS[],3,FALSE)&gt;0,VLOOKUP(set[[#This Row],[Category]],TS[],3,FALSE),set[[#This Row],[Category]]),set[[#This Row],[Category]])</f>
        <v>एंटीबायोटिक</v>
      </c>
      <c r="G83" s="87" t="str">
        <f>_xlfn.IFNA(IF(VLOOKUP(set[[#This Row],[Category]],TS[],4,FALSE)&gt;0,VLOOKUP(set[[#This Row],[Category]],TS[],4,FALSE),set[[#This Row],[Category]]),set[[#This Row],[Category]])</f>
        <v>Antibiótico</v>
      </c>
      <c r="H83" s="87" t="str">
        <f>_xlfn.IFNA(VLOOKUP(set[[#This Row],[Category]],TS[],5,FALSE),set[[#This Row],[Category]])</f>
        <v>抗生素</v>
      </c>
      <c r="I83" s="82" t="s">
        <v>521</v>
      </c>
      <c r="J83" s="88" t="s">
        <v>522</v>
      </c>
      <c r="K83" s="46" t="s">
        <v>523</v>
      </c>
      <c r="L83" s="46" t="s">
        <v>524</v>
      </c>
      <c r="M83" s="82" t="s">
        <v>525</v>
      </c>
      <c r="N83" s="83" t="s">
        <v>526</v>
      </c>
      <c r="O83" s="83" t="str">
        <f>set[[#This Row],[CAS No.]]</f>
        <v>81103-11-9</v>
      </c>
      <c r="P83" s="82"/>
      <c r="Q83" s="46">
        <f>_xlfn.IFNA(VLOOKUP(set[[#This Row],[Qualification]], TS[], 2, FALSE), set[[#This Row],[Qualification]])</f>
        <v>0</v>
      </c>
      <c r="R83" s="46">
        <f>_xlfn.IFNA(VLOOKUP(set[[#This Row],[Qualification]], TS[], 3, FALSE), set[[#This Row],[Qualification]])</f>
        <v>0</v>
      </c>
      <c r="S83" s="46">
        <f>_xlfn.IFNA(VLOOKUP(set[[#This Row],[Qualification]], TS[], 4, FALSE), set[[#This Row],[Qualification]])</f>
        <v>0</v>
      </c>
      <c r="V83" s="46"/>
    </row>
    <row r="84" spans="1:22" ht="30">
      <c r="A84" s="34" t="s">
        <v>48</v>
      </c>
      <c r="B84" s="49"/>
      <c r="C84" s="85">
        <f>IF(set[[#This Row],[Cate]]=A83,C83+1,1)</f>
        <v>3</v>
      </c>
      <c r="D84" s="46" t="s">
        <v>80</v>
      </c>
      <c r="E84" s="87" t="str">
        <f>_xlfn.IFNA(IF(VLOOKUP(set[[#This Row],[Category]],TS[],2,FALSE)&gt;0,VLOOKUP(set[[#This Row],[Category]],TS[],2,FALSE),set[[#This Row],[Category]]),set[[#This Row],[Category]])</f>
        <v>المكافئ الحيوي</v>
      </c>
      <c r="F84" s="87" t="str">
        <f>_xlfn.IFNA(IF(VLOOKUP(set[[#This Row],[Category]],TS[],3,FALSE)&gt;0,VLOOKUP(set[[#This Row],[Category]],TS[],3,FALSE),set[[#This Row],[Category]]),set[[#This Row],[Category]])</f>
        <v>एंटीबायोटिक</v>
      </c>
      <c r="G84" s="87" t="str">
        <f>_xlfn.IFNA(IF(VLOOKUP(set[[#This Row],[Category]],TS[],4,FALSE)&gt;0,VLOOKUP(set[[#This Row],[Category]],TS[],4,FALSE),set[[#This Row],[Category]]),set[[#This Row],[Category]])</f>
        <v>Antibiótico</v>
      </c>
      <c r="H84" s="87" t="str">
        <f>_xlfn.IFNA(VLOOKUP(set[[#This Row],[Category]],TS[],5,FALSE),set[[#This Row],[Category]])</f>
        <v>抗生素</v>
      </c>
      <c r="I84" s="82" t="s">
        <v>527</v>
      </c>
      <c r="J84" s="88" t="s">
        <v>528</v>
      </c>
      <c r="K84" s="46" t="s">
        <v>131</v>
      </c>
      <c r="L84" s="46" t="s">
        <v>132</v>
      </c>
      <c r="M84" s="82" t="s">
        <v>529</v>
      </c>
      <c r="N84" s="83" t="s">
        <v>134</v>
      </c>
      <c r="O84" s="83" t="str">
        <f>set[[#This Row],[CAS No.]]</f>
        <v>7704-67-8</v>
      </c>
      <c r="P84" s="82"/>
      <c r="Q84" s="46">
        <f>_xlfn.IFNA(VLOOKUP(set[[#This Row],[Qualification]], TS[], 2, FALSE), set[[#This Row],[Qualification]])</f>
        <v>0</v>
      </c>
      <c r="R84" s="46">
        <f>_xlfn.IFNA(VLOOKUP(set[[#This Row],[Qualification]], TS[], 3, FALSE), set[[#This Row],[Qualification]])</f>
        <v>0</v>
      </c>
      <c r="S84" s="46">
        <f>_xlfn.IFNA(VLOOKUP(set[[#This Row],[Qualification]], TS[], 4, FALSE), set[[#This Row],[Qualification]])</f>
        <v>0</v>
      </c>
      <c r="V84" s="46"/>
    </row>
    <row r="85" spans="1:22">
      <c r="A85" s="34" t="s">
        <v>48</v>
      </c>
      <c r="B85" s="49"/>
      <c r="C85" s="85">
        <f>IF(set[[#This Row],[Cate]]=A84,C84+1,1)</f>
        <v>4</v>
      </c>
      <c r="D85" s="46" t="s">
        <v>80</v>
      </c>
      <c r="E85" s="87" t="str">
        <f>_xlfn.IFNA(IF(VLOOKUP(set[[#This Row],[Category]],TS[],2,FALSE)&gt;0,VLOOKUP(set[[#This Row],[Category]],TS[],2,FALSE),set[[#This Row],[Category]]),set[[#This Row],[Category]])</f>
        <v>المكافئ الحيوي</v>
      </c>
      <c r="F85" s="87" t="str">
        <f>_xlfn.IFNA(IF(VLOOKUP(set[[#This Row],[Category]],TS[],3,FALSE)&gt;0,VLOOKUP(set[[#This Row],[Category]],TS[],3,FALSE),set[[#This Row],[Category]]),set[[#This Row],[Category]])</f>
        <v>एंटीबायोटिक</v>
      </c>
      <c r="G85" s="87" t="str">
        <f>_xlfn.IFNA(IF(VLOOKUP(set[[#This Row],[Category]],TS[],4,FALSE)&gt;0,VLOOKUP(set[[#This Row],[Category]],TS[],4,FALSE),set[[#This Row],[Category]]),set[[#This Row],[Category]])</f>
        <v>Antibiótico</v>
      </c>
      <c r="H85" s="87" t="str">
        <f>_xlfn.IFNA(VLOOKUP(set[[#This Row],[Category]],TS[],5,FALSE),set[[#This Row],[Category]])</f>
        <v>抗生素</v>
      </c>
      <c r="I85" s="82" t="s">
        <v>530</v>
      </c>
      <c r="J85" s="88" t="s">
        <v>531</v>
      </c>
      <c r="K85" s="46" t="s">
        <v>532</v>
      </c>
      <c r="L85" s="46" t="s">
        <v>530</v>
      </c>
      <c r="M85" s="82" t="s">
        <v>533</v>
      </c>
      <c r="N85" s="83" t="s">
        <v>534</v>
      </c>
      <c r="O85" s="83" t="str">
        <f>set[[#This Row],[CAS No.]]</f>
        <v>76639-94-6</v>
      </c>
      <c r="P85" s="82"/>
      <c r="Q85" s="46">
        <f>_xlfn.IFNA(VLOOKUP(set[[#This Row],[Qualification]], TS[], 2, FALSE), set[[#This Row],[Qualification]])</f>
        <v>0</v>
      </c>
      <c r="R85" s="46">
        <f>_xlfn.IFNA(VLOOKUP(set[[#This Row],[Qualification]], TS[], 3, FALSE), set[[#This Row],[Qualification]])</f>
        <v>0</v>
      </c>
      <c r="S85" s="46">
        <f>_xlfn.IFNA(VLOOKUP(set[[#This Row],[Qualification]], TS[], 4, FALSE), set[[#This Row],[Qualification]])</f>
        <v>0</v>
      </c>
      <c r="V85" s="46"/>
    </row>
    <row r="86" spans="1:22" ht="30">
      <c r="A86" s="34" t="s">
        <v>48</v>
      </c>
      <c r="B86" s="49"/>
      <c r="C86" s="85">
        <f>IF(set[[#This Row],[Cate]]=A85,C85+1,1)</f>
        <v>5</v>
      </c>
      <c r="D86" s="46" t="s">
        <v>80</v>
      </c>
      <c r="E86" s="87" t="str">
        <f>_xlfn.IFNA(IF(VLOOKUP(set[[#This Row],[Category]],TS[],2,FALSE)&gt;0,VLOOKUP(set[[#This Row],[Category]],TS[],2,FALSE),set[[#This Row],[Category]]),set[[#This Row],[Category]])</f>
        <v>المكافئ الحيوي</v>
      </c>
      <c r="F86" s="87" t="str">
        <f>_xlfn.IFNA(IF(VLOOKUP(set[[#This Row],[Category]],TS[],3,FALSE)&gt;0,VLOOKUP(set[[#This Row],[Category]],TS[],3,FALSE),set[[#This Row],[Category]]),set[[#This Row],[Category]])</f>
        <v>एंटीबायोटिक</v>
      </c>
      <c r="G86" s="87" t="str">
        <f>_xlfn.IFNA(IF(VLOOKUP(set[[#This Row],[Category]],TS[],4,FALSE)&gt;0,VLOOKUP(set[[#This Row],[Category]],TS[],4,FALSE),set[[#This Row],[Category]]),set[[#This Row],[Category]])</f>
        <v>Antibiótico</v>
      </c>
      <c r="H86" s="87" t="str">
        <f>_xlfn.IFNA(VLOOKUP(set[[#This Row],[Category]],TS[],5,FALSE),set[[#This Row],[Category]])</f>
        <v>抗生素</v>
      </c>
      <c r="I86" s="82" t="s">
        <v>535</v>
      </c>
      <c r="J86" s="88" t="s">
        <v>536</v>
      </c>
      <c r="K86" s="46" t="s">
        <v>537</v>
      </c>
      <c r="L86" s="46" t="s">
        <v>535</v>
      </c>
      <c r="M86" s="82" t="s">
        <v>538</v>
      </c>
      <c r="N86" s="83" t="s">
        <v>539</v>
      </c>
      <c r="O86" s="83" t="str">
        <f>set[[#This Row],[CAS No.]]</f>
        <v>864731-61-3</v>
      </c>
      <c r="P86" s="82"/>
      <c r="Q86" s="46">
        <f>_xlfn.IFNA(VLOOKUP(set[[#This Row],[Qualification]], TS[], 2, FALSE), set[[#This Row],[Qualification]])</f>
        <v>0</v>
      </c>
      <c r="R86" s="46">
        <f>_xlfn.IFNA(VLOOKUP(set[[#This Row],[Qualification]], TS[], 3, FALSE), set[[#This Row],[Qualification]])</f>
        <v>0</v>
      </c>
      <c r="S86" s="46">
        <f>_xlfn.IFNA(VLOOKUP(set[[#This Row],[Qualification]], TS[], 4, FALSE), set[[#This Row],[Qualification]])</f>
        <v>0</v>
      </c>
      <c r="V86" s="46"/>
    </row>
    <row r="87" spans="1:22" ht="30">
      <c r="A87" s="34" t="s">
        <v>48</v>
      </c>
      <c r="B87" s="49"/>
      <c r="C87" s="85">
        <f>IF(set[[#This Row],[Cate]]=A86,C86+1,1)</f>
        <v>6</v>
      </c>
      <c r="D87" s="46" t="s">
        <v>80</v>
      </c>
      <c r="E87" s="87" t="str">
        <f>_xlfn.IFNA(IF(VLOOKUP(set[[#This Row],[Category]],TS[],2,FALSE)&gt;0,VLOOKUP(set[[#This Row],[Category]],TS[],2,FALSE),set[[#This Row],[Category]]),set[[#This Row],[Category]])</f>
        <v>المكافئ الحيوي</v>
      </c>
      <c r="F87" s="87" t="str">
        <f>_xlfn.IFNA(IF(VLOOKUP(set[[#This Row],[Category]],TS[],3,FALSE)&gt;0,VLOOKUP(set[[#This Row],[Category]],TS[],3,FALSE),set[[#This Row],[Category]]),set[[#This Row],[Category]])</f>
        <v>एंटीबायोटिक</v>
      </c>
      <c r="G87" s="87" t="str">
        <f>_xlfn.IFNA(IF(VLOOKUP(set[[#This Row],[Category]],TS[],4,FALSE)&gt;0,VLOOKUP(set[[#This Row],[Category]],TS[],4,FALSE),set[[#This Row],[Category]]),set[[#This Row],[Category]])</f>
        <v>Antibiótico</v>
      </c>
      <c r="H87" s="87" t="str">
        <f>_xlfn.IFNA(VLOOKUP(set[[#This Row],[Category]],TS[],5,FALSE),set[[#This Row],[Category]])</f>
        <v>抗生素</v>
      </c>
      <c r="I87" s="82" t="s">
        <v>540</v>
      </c>
      <c r="J87" s="88" t="s">
        <v>541</v>
      </c>
      <c r="K87" s="46" t="s">
        <v>542</v>
      </c>
      <c r="L87" s="46" t="s">
        <v>543</v>
      </c>
      <c r="M87" s="82" t="s">
        <v>544</v>
      </c>
      <c r="N87" s="83" t="s">
        <v>545</v>
      </c>
      <c r="O87" s="83" t="str">
        <f>set[[#This Row],[CAS No.]]</f>
        <v>859-18-7</v>
      </c>
      <c r="P87" s="82"/>
      <c r="Q87" s="46">
        <f>_xlfn.IFNA(VLOOKUP(set[[#This Row],[Qualification]], TS[], 2, FALSE), set[[#This Row],[Qualification]])</f>
        <v>0</v>
      </c>
      <c r="R87" s="46">
        <f>_xlfn.IFNA(VLOOKUP(set[[#This Row],[Qualification]], TS[], 3, FALSE), set[[#This Row],[Qualification]])</f>
        <v>0</v>
      </c>
      <c r="S87" s="46">
        <f>_xlfn.IFNA(VLOOKUP(set[[#This Row],[Qualification]], TS[], 4, FALSE), set[[#This Row],[Qualification]])</f>
        <v>0</v>
      </c>
      <c r="V87" s="46"/>
    </row>
    <row r="88" spans="1:22">
      <c r="A88" s="34" t="s">
        <v>48</v>
      </c>
      <c r="B88" s="49"/>
      <c r="C88" s="85">
        <f>IF(set[[#This Row],[Cate]]=A87,C87+1,1)</f>
        <v>7</v>
      </c>
      <c r="D88" s="46" t="s">
        <v>80</v>
      </c>
      <c r="E88" s="87" t="str">
        <f>_xlfn.IFNA(IF(VLOOKUP(set[[#This Row],[Category]],TS[],2,FALSE)&gt;0,VLOOKUP(set[[#This Row],[Category]],TS[],2,FALSE),set[[#This Row],[Category]]),set[[#This Row],[Category]])</f>
        <v>المكافئ الحيوي</v>
      </c>
      <c r="F88" s="87" t="str">
        <f>_xlfn.IFNA(IF(VLOOKUP(set[[#This Row],[Category]],TS[],3,FALSE)&gt;0,VLOOKUP(set[[#This Row],[Category]],TS[],3,FALSE),set[[#This Row],[Category]]),set[[#This Row],[Category]])</f>
        <v>एंटीबायोटिक</v>
      </c>
      <c r="G88" s="87" t="str">
        <f>_xlfn.IFNA(IF(VLOOKUP(set[[#This Row],[Category]],TS[],4,FALSE)&gt;0,VLOOKUP(set[[#This Row],[Category]],TS[],4,FALSE),set[[#This Row],[Category]]),set[[#This Row],[Category]])</f>
        <v>Antibiótico</v>
      </c>
      <c r="H88" s="87" t="str">
        <f>_xlfn.IFNA(VLOOKUP(set[[#This Row],[Category]],TS[],5,FALSE),set[[#This Row],[Category]])</f>
        <v>抗生素</v>
      </c>
      <c r="I88" s="82" t="s">
        <v>546</v>
      </c>
      <c r="J88" s="88" t="s">
        <v>547</v>
      </c>
      <c r="K88" s="46" t="s">
        <v>548</v>
      </c>
      <c r="L88" s="46" t="s">
        <v>549</v>
      </c>
      <c r="M88" s="82" t="s">
        <v>550</v>
      </c>
      <c r="N88" s="83" t="s">
        <v>551</v>
      </c>
      <c r="O88" s="83" t="str">
        <f>set[[#This Row],[CAS No.]]</f>
        <v>50-65-7</v>
      </c>
      <c r="P88" s="82"/>
      <c r="Q88" s="46">
        <f>_xlfn.IFNA(VLOOKUP(set[[#This Row],[Qualification]], TS[], 2, FALSE), set[[#This Row],[Qualification]])</f>
        <v>0</v>
      </c>
      <c r="R88" s="46">
        <f>_xlfn.IFNA(VLOOKUP(set[[#This Row],[Qualification]], TS[], 3, FALSE), set[[#This Row],[Qualification]])</f>
        <v>0</v>
      </c>
      <c r="S88" s="46">
        <f>_xlfn.IFNA(VLOOKUP(set[[#This Row],[Qualification]], TS[], 4, FALSE), set[[#This Row],[Qualification]])</f>
        <v>0</v>
      </c>
      <c r="V88" s="46"/>
    </row>
    <row r="89" spans="1:22">
      <c r="A89" s="34" t="s">
        <v>48</v>
      </c>
      <c r="B89" s="49"/>
      <c r="C89" s="85">
        <f>IF(set[[#This Row],[Cate]]=A88,C88+1,1)</f>
        <v>8</v>
      </c>
      <c r="D89" s="46" t="s">
        <v>80</v>
      </c>
      <c r="E89" s="87" t="str">
        <f>_xlfn.IFNA(IF(VLOOKUP(set[[#This Row],[Category]],TS[],2,FALSE)&gt;0,VLOOKUP(set[[#This Row],[Category]],TS[],2,FALSE),set[[#This Row],[Category]]),set[[#This Row],[Category]])</f>
        <v>المكافئ الحيوي</v>
      </c>
      <c r="F89" s="87" t="str">
        <f>_xlfn.IFNA(IF(VLOOKUP(set[[#This Row],[Category]],TS[],3,FALSE)&gt;0,VLOOKUP(set[[#This Row],[Category]],TS[],3,FALSE),set[[#This Row],[Category]]),set[[#This Row],[Category]])</f>
        <v>एंटीबायोटिक</v>
      </c>
      <c r="G89" s="87" t="str">
        <f>_xlfn.IFNA(IF(VLOOKUP(set[[#This Row],[Category]],TS[],4,FALSE)&gt;0,VLOOKUP(set[[#This Row],[Category]],TS[],4,FALSE),set[[#This Row],[Category]]),set[[#This Row],[Category]])</f>
        <v>Antibiótico</v>
      </c>
      <c r="H89" s="87" t="str">
        <f>_xlfn.IFNA(VLOOKUP(set[[#This Row],[Category]],TS[],5,FALSE),set[[#This Row],[Category]])</f>
        <v>抗生素</v>
      </c>
      <c r="I89" s="82" t="s">
        <v>552</v>
      </c>
      <c r="J89" s="88" t="s">
        <v>553</v>
      </c>
      <c r="K89" s="46" t="s">
        <v>554</v>
      </c>
      <c r="L89" s="46" t="s">
        <v>555</v>
      </c>
      <c r="M89" s="82" t="s">
        <v>556</v>
      </c>
      <c r="N89" s="83" t="s">
        <v>557</v>
      </c>
      <c r="O89" s="83" t="str">
        <f>set[[#This Row],[CAS No.]]</f>
        <v>56377-79-8</v>
      </c>
      <c r="P89" s="82"/>
      <c r="Q89" s="46">
        <f>_xlfn.IFNA(VLOOKUP(set[[#This Row],[Qualification]], TS[], 2, FALSE), set[[#This Row],[Qualification]])</f>
        <v>0</v>
      </c>
      <c r="R89" s="46">
        <f>_xlfn.IFNA(VLOOKUP(set[[#This Row],[Qualification]], TS[], 3, FALSE), set[[#This Row],[Qualification]])</f>
        <v>0</v>
      </c>
      <c r="S89" s="46">
        <f>_xlfn.IFNA(VLOOKUP(set[[#This Row],[Qualification]], TS[], 4, FALSE), set[[#This Row],[Qualification]])</f>
        <v>0</v>
      </c>
      <c r="V89" s="46"/>
    </row>
    <row r="90" spans="1:22" ht="30">
      <c r="A90" s="34" t="s">
        <v>48</v>
      </c>
      <c r="B90" s="49"/>
      <c r="C90" s="85">
        <f>IF(set[[#This Row],[Cate]]=A89,C89+1,1)</f>
        <v>9</v>
      </c>
      <c r="D90" s="46" t="s">
        <v>80</v>
      </c>
      <c r="E90" s="87" t="str">
        <f>_xlfn.IFNA(IF(VLOOKUP(set[[#This Row],[Category]],TS[],2,FALSE)&gt;0,VLOOKUP(set[[#This Row],[Category]],TS[],2,FALSE),set[[#This Row],[Category]]),set[[#This Row],[Category]])</f>
        <v>المكافئ الحيوي</v>
      </c>
      <c r="F90" s="87" t="str">
        <f>_xlfn.IFNA(IF(VLOOKUP(set[[#This Row],[Category]],TS[],3,FALSE)&gt;0,VLOOKUP(set[[#This Row],[Category]],TS[],3,FALSE),set[[#This Row],[Category]]),set[[#This Row],[Category]])</f>
        <v>एंटीबायोटिक</v>
      </c>
      <c r="G90" s="87" t="str">
        <f>_xlfn.IFNA(IF(VLOOKUP(set[[#This Row],[Category]],TS[],4,FALSE)&gt;0,VLOOKUP(set[[#This Row],[Category]],TS[],4,FALSE),set[[#This Row],[Category]]),set[[#This Row],[Category]])</f>
        <v>Antibiótico</v>
      </c>
      <c r="H90" s="87" t="str">
        <f>_xlfn.IFNA(VLOOKUP(set[[#This Row],[Category]],TS[],5,FALSE),set[[#This Row],[Category]])</f>
        <v>抗生素</v>
      </c>
      <c r="I90" s="82" t="s">
        <v>558</v>
      </c>
      <c r="J90" s="88" t="s">
        <v>559</v>
      </c>
      <c r="K90" s="46" t="s">
        <v>560</v>
      </c>
      <c r="L90" s="46" t="s">
        <v>561</v>
      </c>
      <c r="M90" s="82" t="s">
        <v>562</v>
      </c>
      <c r="N90" s="83" t="s">
        <v>563</v>
      </c>
      <c r="O90" s="83" t="str">
        <f>set[[#This Row],[CAS No.]]</f>
        <v>2058-46-0</v>
      </c>
      <c r="P90" s="82"/>
      <c r="Q90" s="46">
        <f>_xlfn.IFNA(VLOOKUP(set[[#This Row],[Qualification]], TS[], 2, FALSE), set[[#This Row],[Qualification]])</f>
        <v>0</v>
      </c>
      <c r="R90" s="46">
        <f>_xlfn.IFNA(VLOOKUP(set[[#This Row],[Qualification]], TS[], 3, FALSE), set[[#This Row],[Qualification]])</f>
        <v>0</v>
      </c>
      <c r="S90" s="46">
        <f>_xlfn.IFNA(VLOOKUP(set[[#This Row],[Qualification]], TS[], 4, FALSE), set[[#This Row],[Qualification]])</f>
        <v>0</v>
      </c>
      <c r="V90" s="46"/>
    </row>
    <row r="91" spans="1:22" ht="30">
      <c r="A91" s="34" t="s">
        <v>48</v>
      </c>
      <c r="B91" s="49"/>
      <c r="C91" s="85">
        <f>IF(set[[#This Row],[Cate]]=A90,C90+1,1)</f>
        <v>10</v>
      </c>
      <c r="D91" s="46" t="s">
        <v>80</v>
      </c>
      <c r="E91" s="87" t="str">
        <f>_xlfn.IFNA(IF(VLOOKUP(set[[#This Row],[Category]],TS[],2,FALSE)&gt;0,VLOOKUP(set[[#This Row],[Category]],TS[],2,FALSE),set[[#This Row],[Category]]),set[[#This Row],[Category]])</f>
        <v>المكافئ الحيوي</v>
      </c>
      <c r="F91" s="87" t="str">
        <f>_xlfn.IFNA(IF(VLOOKUP(set[[#This Row],[Category]],TS[],3,FALSE)&gt;0,VLOOKUP(set[[#This Row],[Category]],TS[],3,FALSE),set[[#This Row],[Category]]),set[[#This Row],[Category]])</f>
        <v>एंटीबायोटिक</v>
      </c>
      <c r="G91" s="87" t="str">
        <f>_xlfn.IFNA(IF(VLOOKUP(set[[#This Row],[Category]],TS[],4,FALSE)&gt;0,VLOOKUP(set[[#This Row],[Category]],TS[],4,FALSE),set[[#This Row],[Category]]),set[[#This Row],[Category]])</f>
        <v>Antibiótico</v>
      </c>
      <c r="H91" s="87" t="str">
        <f>_xlfn.IFNA(VLOOKUP(set[[#This Row],[Category]],TS[],5,FALSE),set[[#This Row],[Category]])</f>
        <v>抗生素</v>
      </c>
      <c r="I91" s="82" t="s">
        <v>564</v>
      </c>
      <c r="J91" s="88" t="s">
        <v>565</v>
      </c>
      <c r="K91" s="46" t="s">
        <v>566</v>
      </c>
      <c r="L91" s="46" t="s">
        <v>567</v>
      </c>
      <c r="M91" s="82" t="s">
        <v>568</v>
      </c>
      <c r="N91" s="83" t="s">
        <v>569</v>
      </c>
      <c r="O91" s="83" t="str">
        <f>set[[#This Row],[CAS No.]]</f>
        <v>64058-48-6</v>
      </c>
      <c r="P91" s="82"/>
      <c r="Q91" s="46">
        <f>_xlfn.IFNA(VLOOKUP(set[[#This Row],[Qualification]], TS[], 2, FALSE), set[[#This Row],[Qualification]])</f>
        <v>0</v>
      </c>
      <c r="R91" s="46">
        <f>_xlfn.IFNA(VLOOKUP(set[[#This Row],[Qualification]], TS[], 3, FALSE), set[[#This Row],[Qualification]])</f>
        <v>0</v>
      </c>
      <c r="S91" s="46">
        <f>_xlfn.IFNA(VLOOKUP(set[[#This Row],[Qualification]], TS[], 4, FALSE), set[[#This Row],[Qualification]])</f>
        <v>0</v>
      </c>
      <c r="V91" s="46"/>
    </row>
    <row r="92" spans="1:22">
      <c r="A92" s="34" t="s">
        <v>48</v>
      </c>
      <c r="B92" s="49"/>
      <c r="C92" s="85">
        <f>IF(set[[#This Row],[Cate]]=A91,C91+1,1)</f>
        <v>11</v>
      </c>
      <c r="D92" s="46" t="s">
        <v>80</v>
      </c>
      <c r="E92" s="87" t="str">
        <f>_xlfn.IFNA(IF(VLOOKUP(set[[#This Row],[Category]],TS[],2,FALSE)&gt;0,VLOOKUP(set[[#This Row],[Category]],TS[],2,FALSE),set[[#This Row],[Category]]),set[[#This Row],[Category]])</f>
        <v>المكافئ الحيوي</v>
      </c>
      <c r="F92" s="87" t="str">
        <f>_xlfn.IFNA(IF(VLOOKUP(set[[#This Row],[Category]],TS[],3,FALSE)&gt;0,VLOOKUP(set[[#This Row],[Category]],TS[],3,FALSE),set[[#This Row],[Category]]),set[[#This Row],[Category]])</f>
        <v>एंटीबायोटिक</v>
      </c>
      <c r="G92" s="87" t="str">
        <f>_xlfn.IFNA(IF(VLOOKUP(set[[#This Row],[Category]],TS[],4,FALSE)&gt;0,VLOOKUP(set[[#This Row],[Category]],TS[],4,FALSE),set[[#This Row],[Category]]),set[[#This Row],[Category]])</f>
        <v>Antibiótico</v>
      </c>
      <c r="H92" s="87" t="str">
        <f>_xlfn.IFNA(VLOOKUP(set[[#This Row],[Category]],TS[],5,FALSE),set[[#This Row],[Category]])</f>
        <v>抗生素</v>
      </c>
      <c r="I92" s="82" t="s">
        <v>570</v>
      </c>
      <c r="J92" s="88" t="s">
        <v>571</v>
      </c>
      <c r="K92" s="46" t="s">
        <v>572</v>
      </c>
      <c r="L92" s="46" t="s">
        <v>573</v>
      </c>
      <c r="M92" s="82" t="s">
        <v>574</v>
      </c>
      <c r="N92" s="83" t="s">
        <v>575</v>
      </c>
      <c r="O92" s="83" t="str">
        <f>set[[#This Row],[CAS No.]]</f>
        <v>55297-95-5</v>
      </c>
      <c r="P92" s="82"/>
      <c r="Q92" s="46">
        <f>_xlfn.IFNA(VLOOKUP(set[[#This Row],[Qualification]], TS[], 2, FALSE), set[[#This Row],[Qualification]])</f>
        <v>0</v>
      </c>
      <c r="R92" s="46">
        <f>_xlfn.IFNA(VLOOKUP(set[[#This Row],[Qualification]], TS[], 3, FALSE), set[[#This Row],[Qualification]])</f>
        <v>0</v>
      </c>
      <c r="S92" s="46">
        <f>_xlfn.IFNA(VLOOKUP(set[[#This Row],[Qualification]], TS[], 4, FALSE), set[[#This Row],[Qualification]])</f>
        <v>0</v>
      </c>
      <c r="V92" s="46"/>
    </row>
    <row r="93" spans="1:22" ht="30">
      <c r="A93" s="34" t="s">
        <v>48</v>
      </c>
      <c r="B93" s="49"/>
      <c r="C93" s="85">
        <f>IF(set[[#This Row],[Cate]]=A92,C92+1,1)</f>
        <v>12</v>
      </c>
      <c r="D93" s="46" t="s">
        <v>80</v>
      </c>
      <c r="E93" s="87" t="str">
        <f>_xlfn.IFNA(IF(VLOOKUP(set[[#This Row],[Category]],TS[],2,FALSE)&gt;0,VLOOKUP(set[[#This Row],[Category]],TS[],2,FALSE),set[[#This Row],[Category]]),set[[#This Row],[Category]])</f>
        <v>المكافئ الحيوي</v>
      </c>
      <c r="F93" s="87" t="str">
        <f>_xlfn.IFNA(IF(VLOOKUP(set[[#This Row],[Category]],TS[],3,FALSE)&gt;0,VLOOKUP(set[[#This Row],[Category]],TS[],3,FALSE),set[[#This Row],[Category]]),set[[#This Row],[Category]])</f>
        <v>एंटीबायोटिक</v>
      </c>
      <c r="G93" s="87" t="str">
        <f>_xlfn.IFNA(IF(VLOOKUP(set[[#This Row],[Category]],TS[],4,FALSE)&gt;0,VLOOKUP(set[[#This Row],[Category]],TS[],4,FALSE),set[[#This Row],[Category]]),set[[#This Row],[Category]])</f>
        <v>Antibiótico</v>
      </c>
      <c r="H93" s="87" t="str">
        <f>_xlfn.IFNA(VLOOKUP(set[[#This Row],[Category]],TS[],5,FALSE),set[[#This Row],[Category]])</f>
        <v>抗生素</v>
      </c>
      <c r="I93" s="82" t="s">
        <v>576</v>
      </c>
      <c r="J93" s="88" t="s">
        <v>577</v>
      </c>
      <c r="K93" s="46" t="s">
        <v>578</v>
      </c>
      <c r="L93" s="46" t="s">
        <v>579</v>
      </c>
      <c r="M93" s="82" t="s">
        <v>580</v>
      </c>
      <c r="N93" s="83" t="s">
        <v>581</v>
      </c>
      <c r="O93" s="83" t="str">
        <f>set[[#This Row],[CAS No.]]</f>
        <v>137330-13-3</v>
      </c>
      <c r="P93" s="82"/>
      <c r="Q93" s="46">
        <f>_xlfn.IFNA(VLOOKUP(set[[#This Row],[Qualification]], TS[], 2, FALSE), set[[#This Row],[Qualification]])</f>
        <v>0</v>
      </c>
      <c r="R93" s="46">
        <f>_xlfn.IFNA(VLOOKUP(set[[#This Row],[Qualification]], TS[], 3, FALSE), set[[#This Row],[Qualification]])</f>
        <v>0</v>
      </c>
      <c r="S93" s="46">
        <f>_xlfn.IFNA(VLOOKUP(set[[#This Row],[Qualification]], TS[], 4, FALSE), set[[#This Row],[Qualification]])</f>
        <v>0</v>
      </c>
      <c r="V93" s="46"/>
    </row>
    <row r="94" spans="1:22">
      <c r="A94" s="34" t="s">
        <v>48</v>
      </c>
      <c r="B94" s="49"/>
      <c r="C94" s="85">
        <f>IF(set[[#This Row],[Cate]]=A93,C93+1,1)</f>
        <v>13</v>
      </c>
      <c r="D94" s="46" t="s">
        <v>80</v>
      </c>
      <c r="E94" s="87" t="str">
        <f>_xlfn.IFNA(IF(VLOOKUP(set[[#This Row],[Category]],TS[],2,FALSE)&gt;0,VLOOKUP(set[[#This Row],[Category]],TS[],2,FALSE),set[[#This Row],[Category]]),set[[#This Row],[Category]])</f>
        <v>المكافئ الحيوي</v>
      </c>
      <c r="F94" s="87" t="str">
        <f>_xlfn.IFNA(IF(VLOOKUP(set[[#This Row],[Category]],TS[],3,FALSE)&gt;0,VLOOKUP(set[[#This Row],[Category]],TS[],3,FALSE),set[[#This Row],[Category]]),set[[#This Row],[Category]])</f>
        <v>एंटीबायोटिक</v>
      </c>
      <c r="G94" s="87" t="str">
        <f>_xlfn.IFNA(IF(VLOOKUP(set[[#This Row],[Category]],TS[],4,FALSE)&gt;0,VLOOKUP(set[[#This Row],[Category]],TS[],4,FALSE),set[[#This Row],[Category]]),set[[#This Row],[Category]])</f>
        <v>Antibiótico</v>
      </c>
      <c r="H94" s="87" t="str">
        <f>_xlfn.IFNA(VLOOKUP(set[[#This Row],[Category]],TS[],5,FALSE),set[[#This Row],[Category]])</f>
        <v>抗生素</v>
      </c>
      <c r="I94" s="82" t="s">
        <v>582</v>
      </c>
      <c r="J94" s="88" t="s">
        <v>583</v>
      </c>
      <c r="K94" s="46" t="s">
        <v>584</v>
      </c>
      <c r="L94" s="46" t="s">
        <v>582</v>
      </c>
      <c r="M94" s="82" t="s">
        <v>585</v>
      </c>
      <c r="N94" s="83" t="s">
        <v>586</v>
      </c>
      <c r="O94" s="83" t="str">
        <f>set[[#This Row],[CAS No.]]</f>
        <v>69004-03-1</v>
      </c>
      <c r="P94" s="82"/>
      <c r="Q94" s="46">
        <f>_xlfn.IFNA(VLOOKUP(set[[#This Row],[Qualification]], TS[], 2, FALSE), set[[#This Row],[Qualification]])</f>
        <v>0</v>
      </c>
      <c r="R94" s="46">
        <f>_xlfn.IFNA(VLOOKUP(set[[#This Row],[Qualification]], TS[], 3, FALSE), set[[#This Row],[Qualification]])</f>
        <v>0</v>
      </c>
      <c r="S94" s="46">
        <f>_xlfn.IFNA(VLOOKUP(set[[#This Row],[Qualification]], TS[], 4, FALSE), set[[#This Row],[Qualification]])</f>
        <v>0</v>
      </c>
      <c r="V94" s="46"/>
    </row>
    <row r="95" spans="1:22" ht="30">
      <c r="A95" s="34" t="s">
        <v>48</v>
      </c>
      <c r="B95" s="49"/>
      <c r="C95" s="85">
        <f>IF(set[[#This Row],[Cate]]=A94,C94+1,1)</f>
        <v>14</v>
      </c>
      <c r="D95" s="46" t="s">
        <v>587</v>
      </c>
      <c r="E95" s="87" t="str">
        <f>_xlfn.IFNA(IF(VLOOKUP(set[[#This Row],[Category]],TS[],2,FALSE)&gt;0,VLOOKUP(set[[#This Row],[Category]],TS[],2,FALSE),set[[#This Row],[Category]]),set[[#This Row],[Category]])</f>
        <v>المسكن</v>
      </c>
      <c r="F95" s="87" t="str">
        <f>_xlfn.IFNA(IF(VLOOKUP(set[[#This Row],[Category]],TS[],3,FALSE)&gt;0,VLOOKUP(set[[#This Row],[Category]],TS[],3,FALSE),set[[#This Row],[Category]]),set[[#This Row],[Category]])</f>
        <v>दर्द निवारक</v>
      </c>
      <c r="G95" s="87" t="str">
        <f>_xlfn.IFNA(IF(VLOOKUP(set[[#This Row],[Category]],TS[],4,FALSE)&gt;0,VLOOKUP(set[[#This Row],[Category]],TS[],4,FALSE),set[[#This Row],[Category]]),set[[#This Row],[Category]])</f>
        <v>Analgésico</v>
      </c>
      <c r="H95" s="87" t="str">
        <f>_xlfn.IFNA(VLOOKUP(set[[#This Row],[Category]],TS[],5,FALSE),set[[#This Row],[Category]])</f>
        <v>止痛药</v>
      </c>
      <c r="I95" s="82" t="s">
        <v>588</v>
      </c>
      <c r="J95" s="88" t="s">
        <v>589</v>
      </c>
      <c r="K95" s="46" t="s">
        <v>590</v>
      </c>
      <c r="L95" s="46" t="s">
        <v>591</v>
      </c>
      <c r="M95" s="82" t="s">
        <v>592</v>
      </c>
      <c r="N95" s="83" t="s">
        <v>593</v>
      </c>
      <c r="O95" s="83" t="str">
        <f>set[[#This Row],[CAS No.]]</f>
        <v>42461-84-7</v>
      </c>
      <c r="P95" s="82"/>
      <c r="Q95" s="46">
        <f>_xlfn.IFNA(VLOOKUP(set[[#This Row],[Qualification]], TS[], 2, FALSE), set[[#This Row],[Qualification]])</f>
        <v>0</v>
      </c>
      <c r="R95" s="46">
        <f>_xlfn.IFNA(VLOOKUP(set[[#This Row],[Qualification]], TS[], 3, FALSE), set[[#This Row],[Qualification]])</f>
        <v>0</v>
      </c>
      <c r="S95" s="46">
        <f>_xlfn.IFNA(VLOOKUP(set[[#This Row],[Qualification]], TS[], 4, FALSE), set[[#This Row],[Qualification]])</f>
        <v>0</v>
      </c>
      <c r="V95" s="46"/>
    </row>
    <row r="96" spans="1:22">
      <c r="A96" s="34" t="s">
        <v>48</v>
      </c>
      <c r="B96" s="49"/>
      <c r="C96" s="85">
        <f>IF(set[[#This Row],[Cate]]=A95,C95+1,1)</f>
        <v>15</v>
      </c>
      <c r="D96" s="46" t="s">
        <v>594</v>
      </c>
      <c r="E96" s="87" t="str">
        <f>_xlfn.IFNA(IF(VLOOKUP(set[[#This Row],[Category]],TS[],2,FALSE)&gt;0,VLOOKUP(set[[#This Row],[Category]],TS[],2,FALSE),set[[#This Row],[Category]]),set[[#This Row],[Category]])</f>
        <v>المديح للديدان</v>
      </c>
      <c r="F96" s="87" t="str">
        <f>_xlfn.IFNA(IF(VLOOKUP(set[[#This Row],[Category]],TS[],3,FALSE)&gt;0,VLOOKUP(set[[#This Row],[Category]],TS[],3,FALSE),set[[#This Row],[Category]]),set[[#This Row],[Category]])</f>
        <v>कृमि नाशक</v>
      </c>
      <c r="G96" s="87" t="str">
        <f>_xlfn.IFNA(IF(VLOOKUP(set[[#This Row],[Category]],TS[],4,FALSE)&gt;0,VLOOKUP(set[[#This Row],[Category]],TS[],4,FALSE),set[[#This Row],[Category]]),set[[#This Row],[Category]])</f>
        <v>Antihelmíntico</v>
      </c>
      <c r="H96" s="87" t="str">
        <f>_xlfn.IFNA(VLOOKUP(set[[#This Row],[Category]],TS[],5,FALSE),set[[#This Row],[Category]])</f>
        <v>驱虫剂</v>
      </c>
      <c r="I96" s="82" t="s">
        <v>595</v>
      </c>
      <c r="J96" s="88" t="s">
        <v>596</v>
      </c>
      <c r="K96" s="46" t="s">
        <v>597</v>
      </c>
      <c r="L96" s="46" t="s">
        <v>598</v>
      </c>
      <c r="M96" s="82" t="s">
        <v>599</v>
      </c>
      <c r="N96" s="83" t="s">
        <v>600</v>
      </c>
      <c r="O96" s="83" t="str">
        <f>set[[#This Row],[CAS No.]]</f>
        <v>54965-21-8</v>
      </c>
      <c r="P96" s="82"/>
      <c r="Q96" s="46">
        <f>_xlfn.IFNA(VLOOKUP(set[[#This Row],[Qualification]], TS[], 2, FALSE), set[[#This Row],[Qualification]])</f>
        <v>0</v>
      </c>
      <c r="R96" s="46">
        <f>_xlfn.IFNA(VLOOKUP(set[[#This Row],[Qualification]], TS[], 3, FALSE), set[[#This Row],[Qualification]])</f>
        <v>0</v>
      </c>
      <c r="S96" s="46">
        <f>_xlfn.IFNA(VLOOKUP(set[[#This Row],[Qualification]], TS[], 4, FALSE), set[[#This Row],[Qualification]])</f>
        <v>0</v>
      </c>
      <c r="V96" s="46"/>
    </row>
    <row r="97" spans="1:22">
      <c r="A97" s="34" t="s">
        <v>48</v>
      </c>
      <c r="B97" s="49"/>
      <c r="C97" s="85">
        <f>IF(set[[#This Row],[Cate]]=A96,C96+1,1)</f>
        <v>16</v>
      </c>
      <c r="D97" s="46" t="s">
        <v>594</v>
      </c>
      <c r="E97" s="87" t="str">
        <f>_xlfn.IFNA(IF(VLOOKUP(set[[#This Row],[Category]],TS[],2,FALSE)&gt;0,VLOOKUP(set[[#This Row],[Category]],TS[],2,FALSE),set[[#This Row],[Category]]),set[[#This Row],[Category]])</f>
        <v>المديح للديدان</v>
      </c>
      <c r="F97" s="87" t="str">
        <f>_xlfn.IFNA(IF(VLOOKUP(set[[#This Row],[Category]],TS[],3,FALSE)&gt;0,VLOOKUP(set[[#This Row],[Category]],TS[],3,FALSE),set[[#This Row],[Category]]),set[[#This Row],[Category]])</f>
        <v>कृमि नाशक</v>
      </c>
      <c r="G97" s="87" t="str">
        <f>_xlfn.IFNA(IF(VLOOKUP(set[[#This Row],[Category]],TS[],4,FALSE)&gt;0,VLOOKUP(set[[#This Row],[Category]],TS[],4,FALSE),set[[#This Row],[Category]]),set[[#This Row],[Category]])</f>
        <v>Antihelmíntico</v>
      </c>
      <c r="H97" s="87" t="str">
        <f>_xlfn.IFNA(VLOOKUP(set[[#This Row],[Category]],TS[],5,FALSE),set[[#This Row],[Category]])</f>
        <v>驱虫剂</v>
      </c>
      <c r="I97" s="82" t="s">
        <v>601</v>
      </c>
      <c r="J97" s="88" t="s">
        <v>602</v>
      </c>
      <c r="K97" s="46" t="s">
        <v>603</v>
      </c>
      <c r="L97" s="46" t="s">
        <v>604</v>
      </c>
      <c r="M97" s="82" t="s">
        <v>605</v>
      </c>
      <c r="N97" s="83" t="s">
        <v>606</v>
      </c>
      <c r="O97" s="83" t="str">
        <f>set[[#This Row],[CAS No.]]</f>
        <v>43210-67-9</v>
      </c>
      <c r="P97" s="82"/>
      <c r="Q97" s="46">
        <f>_xlfn.IFNA(VLOOKUP(set[[#This Row],[Qualification]], TS[], 2, FALSE), set[[#This Row],[Qualification]])</f>
        <v>0</v>
      </c>
      <c r="R97" s="46">
        <f>_xlfn.IFNA(VLOOKUP(set[[#This Row],[Qualification]], TS[], 3, FALSE), set[[#This Row],[Qualification]])</f>
        <v>0</v>
      </c>
      <c r="S97" s="46">
        <f>_xlfn.IFNA(VLOOKUP(set[[#This Row],[Qualification]], TS[], 4, FALSE), set[[#This Row],[Qualification]])</f>
        <v>0</v>
      </c>
      <c r="V97" s="46"/>
    </row>
    <row r="98" spans="1:22" ht="30">
      <c r="A98" s="46" t="s">
        <v>607</v>
      </c>
      <c r="B98" s="49"/>
      <c r="C98" s="85">
        <f>IF(set[[#This Row],[Cate]]=A97,C97+1,1)</f>
        <v>1</v>
      </c>
      <c r="D98" s="82"/>
      <c r="E98" s="82">
        <f>_xlfn.IFNA(IF(VLOOKUP(set[[#This Row],[Category]],TS[],2,FALSE)&gt;0,VLOOKUP(set[[#This Row],[Category]],TS[],2,FALSE),set[[#This Row],[Category]]),set[[#This Row],[Category]])</f>
        <v>0</v>
      </c>
      <c r="F98" s="82">
        <f>_xlfn.IFNA(IF(VLOOKUP(set[[#This Row],[Category]],TS[],3,FALSE)&gt;0,VLOOKUP(set[[#This Row],[Category]],TS[],3,FALSE),set[[#This Row],[Category]]),set[[#This Row],[Category]])</f>
        <v>0</v>
      </c>
      <c r="G98" s="82">
        <f>_xlfn.IFNA(IF(VLOOKUP(set[[#This Row],[Category]],TS[],4,FALSE)&gt;0,VLOOKUP(set[[#This Row],[Category]],TS[],4,FALSE),set[[#This Row],[Category]]),set[[#This Row],[Category]])</f>
        <v>0</v>
      </c>
      <c r="H98" s="82">
        <f>_xlfn.IFNA(VLOOKUP(set[[#This Row],[Category]],TS[],5,FALSE),set[[#This Row],[Category]])</f>
        <v>0</v>
      </c>
      <c r="I98" s="46" t="s">
        <v>608</v>
      </c>
      <c r="J98" s="49" t="s">
        <v>609</v>
      </c>
      <c r="K98" s="46" t="s">
        <v>610</v>
      </c>
      <c r="L98" s="46" t="s">
        <v>611</v>
      </c>
      <c r="M98" s="46" t="s">
        <v>612</v>
      </c>
      <c r="N98" s="89" t="s">
        <v>613</v>
      </c>
      <c r="O98" s="90" t="str">
        <f>set[[#This Row],[CAS No.]]</f>
        <v>52-90-4</v>
      </c>
      <c r="P98" s="46" t="s">
        <v>614</v>
      </c>
      <c r="Q98" s="46" t="str">
        <f>_xlfn.IFNA(VLOOKUP(set[[#This Row],[Qualification]], TS[], 2, FALSE), set[[#This Row],[Qualification]])</f>
        <v>GMP</v>
      </c>
      <c r="R98" s="46" t="str">
        <f>_xlfn.IFNA(VLOOKUP(set[[#This Row],[Qualification]], TS[], 3, FALSE), set[[#This Row],[Qualification]])</f>
        <v>GMP</v>
      </c>
      <c r="S98" s="46" t="str">
        <f>_xlfn.IFNA(VLOOKUP(set[[#This Row],[Qualification]], TS[], 4, FALSE), set[[#This Row],[Qualification]])</f>
        <v>GMP</v>
      </c>
      <c r="T98" s="91" t="s">
        <v>615</v>
      </c>
      <c r="V98" s="46"/>
    </row>
    <row r="99" spans="1:22" ht="45">
      <c r="A99" s="46" t="s">
        <v>607</v>
      </c>
      <c r="B99" s="49"/>
      <c r="C99" s="85">
        <f>IF(set[[#This Row],[Cate]]=A98,C98+1,1)</f>
        <v>2</v>
      </c>
      <c r="D99" s="82"/>
      <c r="E99" s="82">
        <f>_xlfn.IFNA(IF(VLOOKUP(set[[#This Row],[Category]],TS[],2,FALSE)&gt;0,VLOOKUP(set[[#This Row],[Category]],TS[],2,FALSE),set[[#This Row],[Category]]),set[[#This Row],[Category]])</f>
        <v>0</v>
      </c>
      <c r="F99" s="82">
        <f>_xlfn.IFNA(IF(VLOOKUP(set[[#This Row],[Category]],TS[],3,FALSE)&gt;0,VLOOKUP(set[[#This Row],[Category]],TS[],3,FALSE),set[[#This Row],[Category]]),set[[#This Row],[Category]])</f>
        <v>0</v>
      </c>
      <c r="G99" s="82">
        <f>_xlfn.IFNA(IF(VLOOKUP(set[[#This Row],[Category]],TS[],4,FALSE)&gt;0,VLOOKUP(set[[#This Row],[Category]],TS[],4,FALSE),set[[#This Row],[Category]]),set[[#This Row],[Category]])</f>
        <v>0</v>
      </c>
      <c r="H99" s="82">
        <f>_xlfn.IFNA(VLOOKUP(set[[#This Row],[Category]],TS[],5,FALSE),set[[#This Row],[Category]])</f>
        <v>0</v>
      </c>
      <c r="I99" s="46" t="s">
        <v>616</v>
      </c>
      <c r="J99" s="49" t="s">
        <v>617</v>
      </c>
      <c r="K99" s="46" t="s">
        <v>618</v>
      </c>
      <c r="L99" s="46" t="s">
        <v>619</v>
      </c>
      <c r="M99" s="46" t="s">
        <v>620</v>
      </c>
      <c r="N99" s="89" t="s">
        <v>621</v>
      </c>
      <c r="O99" s="90" t="str">
        <f>set[[#This Row],[CAS No.]]</f>
        <v>2387-59-9</v>
      </c>
      <c r="P99" s="46" t="s">
        <v>614</v>
      </c>
      <c r="Q99" s="46" t="str">
        <f>_xlfn.IFNA(VLOOKUP(set[[#This Row],[Qualification]], TS[], 2, FALSE), set[[#This Row],[Qualification]])</f>
        <v>GMP</v>
      </c>
      <c r="R99" s="46" t="str">
        <f>_xlfn.IFNA(VLOOKUP(set[[#This Row],[Qualification]], TS[], 3, FALSE), set[[#This Row],[Qualification]])</f>
        <v>GMP</v>
      </c>
      <c r="S99" s="46" t="str">
        <f>_xlfn.IFNA(VLOOKUP(set[[#This Row],[Qualification]], TS[], 4, FALSE), set[[#This Row],[Qualification]])</f>
        <v>GMP</v>
      </c>
      <c r="T99" s="91" t="s">
        <v>615</v>
      </c>
      <c r="V99" s="46"/>
    </row>
    <row r="100" spans="1:22" ht="30">
      <c r="A100" s="46" t="s">
        <v>607</v>
      </c>
      <c r="B100" s="49"/>
      <c r="C100" s="85">
        <f>IF(set[[#This Row],[Cate]]=A99,C99+1,1)</f>
        <v>3</v>
      </c>
      <c r="D100" s="82"/>
      <c r="E100" s="82">
        <f>_xlfn.IFNA(IF(VLOOKUP(set[[#This Row],[Category]],TS[],2,FALSE)&gt;0,VLOOKUP(set[[#This Row],[Category]],TS[],2,FALSE),set[[#This Row],[Category]]),set[[#This Row],[Category]])</f>
        <v>0</v>
      </c>
      <c r="F100" s="82">
        <f>_xlfn.IFNA(IF(VLOOKUP(set[[#This Row],[Category]],TS[],3,FALSE)&gt;0,VLOOKUP(set[[#This Row],[Category]],TS[],3,FALSE),set[[#This Row],[Category]]),set[[#This Row],[Category]])</f>
        <v>0</v>
      </c>
      <c r="G100" s="82">
        <f>_xlfn.IFNA(IF(VLOOKUP(set[[#This Row],[Category]],TS[],4,FALSE)&gt;0,VLOOKUP(set[[#This Row],[Category]],TS[],4,FALSE),set[[#This Row],[Category]]),set[[#This Row],[Category]])</f>
        <v>0</v>
      </c>
      <c r="H100" s="82">
        <f>_xlfn.IFNA(VLOOKUP(set[[#This Row],[Category]],TS[],5,FALSE),set[[#This Row],[Category]])</f>
        <v>0</v>
      </c>
      <c r="I100" s="46" t="s">
        <v>622</v>
      </c>
      <c r="J100" s="49" t="s">
        <v>623</v>
      </c>
      <c r="K100" s="46" t="s">
        <v>624</v>
      </c>
      <c r="L100" s="46" t="s">
        <v>625</v>
      </c>
      <c r="M100" s="46" t="s">
        <v>626</v>
      </c>
      <c r="N100" s="89" t="s">
        <v>627</v>
      </c>
      <c r="O100" s="90" t="str">
        <f>set[[#This Row],[CAS No.]]</f>
        <v>56-85-9</v>
      </c>
      <c r="P100" s="46" t="s">
        <v>614</v>
      </c>
      <c r="Q100" s="46" t="str">
        <f>_xlfn.IFNA(VLOOKUP(set[[#This Row],[Qualification]], TS[], 2, FALSE), set[[#This Row],[Qualification]])</f>
        <v>GMP</v>
      </c>
      <c r="R100" s="46" t="str">
        <f>_xlfn.IFNA(VLOOKUP(set[[#This Row],[Qualification]], TS[], 3, FALSE), set[[#This Row],[Qualification]])</f>
        <v>GMP</v>
      </c>
      <c r="S100" s="46" t="str">
        <f>_xlfn.IFNA(VLOOKUP(set[[#This Row],[Qualification]], TS[], 4, FALSE), set[[#This Row],[Qualification]])</f>
        <v>GMP</v>
      </c>
      <c r="T100" s="91" t="s">
        <v>615</v>
      </c>
      <c r="V100" s="46"/>
    </row>
    <row r="101" spans="1:22" ht="30">
      <c r="A101" s="46" t="s">
        <v>607</v>
      </c>
      <c r="B101" s="49"/>
      <c r="C101" s="85">
        <f>IF(set[[#This Row],[Cate]]=A100,C100+1,1)</f>
        <v>4</v>
      </c>
      <c r="D101" s="82"/>
      <c r="E101" s="82">
        <f>_xlfn.IFNA(IF(VLOOKUP(set[[#This Row],[Category]],TS[],2,FALSE)&gt;0,VLOOKUP(set[[#This Row],[Category]],TS[],2,FALSE),set[[#This Row],[Category]]),set[[#This Row],[Category]])</f>
        <v>0</v>
      </c>
      <c r="F101" s="82">
        <f>_xlfn.IFNA(IF(VLOOKUP(set[[#This Row],[Category]],TS[],3,FALSE)&gt;0,VLOOKUP(set[[#This Row],[Category]],TS[],3,FALSE),set[[#This Row],[Category]]),set[[#This Row],[Category]])</f>
        <v>0</v>
      </c>
      <c r="G101" s="82">
        <f>_xlfn.IFNA(IF(VLOOKUP(set[[#This Row],[Category]],TS[],4,FALSE)&gt;0,VLOOKUP(set[[#This Row],[Category]],TS[],4,FALSE),set[[#This Row],[Category]]),set[[#This Row],[Category]])</f>
        <v>0</v>
      </c>
      <c r="H101" s="82">
        <f>_xlfn.IFNA(VLOOKUP(set[[#This Row],[Category]],TS[],5,FALSE),set[[#This Row],[Category]])</f>
        <v>0</v>
      </c>
      <c r="I101" s="46" t="s">
        <v>628</v>
      </c>
      <c r="J101" s="49" t="s">
        <v>629</v>
      </c>
      <c r="K101" s="46" t="s">
        <v>630</v>
      </c>
      <c r="L101" s="46" t="s">
        <v>631</v>
      </c>
      <c r="M101" s="46" t="s">
        <v>632</v>
      </c>
      <c r="N101" s="89" t="s">
        <v>633</v>
      </c>
      <c r="O101" s="90" t="str">
        <f>set[[#This Row],[CAS No.]]</f>
        <v>74-79-3</v>
      </c>
      <c r="P101" s="46" t="s">
        <v>614</v>
      </c>
      <c r="Q101" s="46" t="str">
        <f>_xlfn.IFNA(VLOOKUP(set[[#This Row],[Qualification]], TS[], 2, FALSE), set[[#This Row],[Qualification]])</f>
        <v>GMP</v>
      </c>
      <c r="R101" s="46" t="str">
        <f>_xlfn.IFNA(VLOOKUP(set[[#This Row],[Qualification]], TS[], 3, FALSE), set[[#This Row],[Qualification]])</f>
        <v>GMP</v>
      </c>
      <c r="S101" s="46" t="str">
        <f>_xlfn.IFNA(VLOOKUP(set[[#This Row],[Qualification]], TS[], 4, FALSE), set[[#This Row],[Qualification]])</f>
        <v>GMP</v>
      </c>
      <c r="T101" s="91" t="s">
        <v>615</v>
      </c>
      <c r="V101" s="46"/>
    </row>
    <row r="102" spans="1:22" ht="30">
      <c r="A102" s="46" t="s">
        <v>607</v>
      </c>
      <c r="B102" s="49"/>
      <c r="C102" s="85">
        <f>IF(set[[#This Row],[Cate]]=A101,C101+1,1)</f>
        <v>5</v>
      </c>
      <c r="D102" s="82"/>
      <c r="E102" s="82">
        <f>_xlfn.IFNA(IF(VLOOKUP(set[[#This Row],[Category]],TS[],2,FALSE)&gt;0,VLOOKUP(set[[#This Row],[Category]],TS[],2,FALSE),set[[#This Row],[Category]]),set[[#This Row],[Category]])</f>
        <v>0</v>
      </c>
      <c r="F102" s="82">
        <f>_xlfn.IFNA(IF(VLOOKUP(set[[#This Row],[Category]],TS[],3,FALSE)&gt;0,VLOOKUP(set[[#This Row],[Category]],TS[],3,FALSE),set[[#This Row],[Category]]),set[[#This Row],[Category]])</f>
        <v>0</v>
      </c>
      <c r="G102" s="82">
        <f>_xlfn.IFNA(IF(VLOOKUP(set[[#This Row],[Category]],TS[],4,FALSE)&gt;0,VLOOKUP(set[[#This Row],[Category]],TS[],4,FALSE),set[[#This Row],[Category]]),set[[#This Row],[Category]])</f>
        <v>0</v>
      </c>
      <c r="H102" s="82">
        <f>_xlfn.IFNA(VLOOKUP(set[[#This Row],[Category]],TS[],5,FALSE),set[[#This Row],[Category]])</f>
        <v>0</v>
      </c>
      <c r="I102" s="46" t="s">
        <v>634</v>
      </c>
      <c r="J102" s="49" t="s">
        <v>635</v>
      </c>
      <c r="K102" s="46" t="s">
        <v>636</v>
      </c>
      <c r="L102" s="46" t="s">
        <v>637</v>
      </c>
      <c r="M102" s="46" t="s">
        <v>638</v>
      </c>
      <c r="N102" s="89" t="s">
        <v>639</v>
      </c>
      <c r="O102" s="90" t="str">
        <f>set[[#This Row],[CAS No.]]</f>
        <v>616-91-1</v>
      </c>
      <c r="P102" s="46" t="s">
        <v>614</v>
      </c>
      <c r="Q102" s="46" t="str">
        <f>_xlfn.IFNA(VLOOKUP(set[[#This Row],[Qualification]], TS[], 2, FALSE), set[[#This Row],[Qualification]])</f>
        <v>GMP</v>
      </c>
      <c r="R102" s="46" t="str">
        <f>_xlfn.IFNA(VLOOKUP(set[[#This Row],[Qualification]], TS[], 3, FALSE), set[[#This Row],[Qualification]])</f>
        <v>GMP</v>
      </c>
      <c r="S102" s="46" t="str">
        <f>_xlfn.IFNA(VLOOKUP(set[[#This Row],[Qualification]], TS[], 4, FALSE), set[[#This Row],[Qualification]])</f>
        <v>GMP</v>
      </c>
      <c r="T102" s="91" t="s">
        <v>615</v>
      </c>
      <c r="V102" s="46"/>
    </row>
    <row r="103" spans="1:22" ht="30">
      <c r="A103" s="46" t="s">
        <v>607</v>
      </c>
      <c r="B103" s="49"/>
      <c r="C103" s="85">
        <f>IF(set[[#This Row],[Cate]]=A102,C102+1,1)</f>
        <v>6</v>
      </c>
      <c r="D103" s="82"/>
      <c r="E103" s="82">
        <f>_xlfn.IFNA(IF(VLOOKUP(set[[#This Row],[Category]],TS[],2,FALSE)&gt;0,VLOOKUP(set[[#This Row],[Category]],TS[],2,FALSE),set[[#This Row],[Category]]),set[[#This Row],[Category]])</f>
        <v>0</v>
      </c>
      <c r="F103" s="82">
        <f>_xlfn.IFNA(IF(VLOOKUP(set[[#This Row],[Category]],TS[],3,FALSE)&gt;0,VLOOKUP(set[[#This Row],[Category]],TS[],3,FALSE),set[[#This Row],[Category]]),set[[#This Row],[Category]])</f>
        <v>0</v>
      </c>
      <c r="G103" s="82">
        <f>_xlfn.IFNA(IF(VLOOKUP(set[[#This Row],[Category]],TS[],4,FALSE)&gt;0,VLOOKUP(set[[#This Row],[Category]],TS[],4,FALSE),set[[#This Row],[Category]]),set[[#This Row],[Category]])</f>
        <v>0</v>
      </c>
      <c r="H103" s="82">
        <f>_xlfn.IFNA(VLOOKUP(set[[#This Row],[Category]],TS[],5,FALSE),set[[#This Row],[Category]])</f>
        <v>0</v>
      </c>
      <c r="I103" s="46" t="s">
        <v>640</v>
      </c>
      <c r="J103" s="49" t="s">
        <v>641</v>
      </c>
      <c r="K103" s="46" t="s">
        <v>642</v>
      </c>
      <c r="L103" s="46" t="s">
        <v>643</v>
      </c>
      <c r="M103" s="46" t="s">
        <v>644</v>
      </c>
      <c r="N103" s="89" t="s">
        <v>645</v>
      </c>
      <c r="O103" s="90" t="str">
        <f>set[[#This Row],[CAS No.]]</f>
        <v>59-51-8</v>
      </c>
      <c r="P103" s="46" t="s">
        <v>646</v>
      </c>
      <c r="Q103" s="46" t="str">
        <f>_xlfn.IFNA(VLOOKUP(set[[#This Row],[Qualification]], TS[], 2, FALSE), set[[#This Row],[Qualification]])</f>
        <v>GMP, CEP, DMF</v>
      </c>
      <c r="R103" s="46" t="str">
        <f>_xlfn.IFNA(VLOOKUP(set[[#This Row],[Qualification]], TS[], 3, FALSE), set[[#This Row],[Qualification]])</f>
        <v>GMP, CEP, DMF</v>
      </c>
      <c r="S103" s="46" t="str">
        <f>_xlfn.IFNA(VLOOKUP(set[[#This Row],[Qualification]], TS[], 4, FALSE), set[[#This Row],[Qualification]])</f>
        <v>GMP, CEP, DMF</v>
      </c>
      <c r="T103" s="91" t="s">
        <v>615</v>
      </c>
      <c r="V103" s="46"/>
    </row>
    <row r="104" spans="1:22" ht="30">
      <c r="A104" s="46" t="s">
        <v>607</v>
      </c>
      <c r="B104" s="49"/>
      <c r="C104" s="85">
        <f>IF(set[[#This Row],[Cate]]=A103,C103+1,1)</f>
        <v>7</v>
      </c>
      <c r="D104" s="82"/>
      <c r="E104" s="82">
        <f>_xlfn.IFNA(IF(VLOOKUP(set[[#This Row],[Category]],TS[],2,FALSE)&gt;0,VLOOKUP(set[[#This Row],[Category]],TS[],2,FALSE),set[[#This Row],[Category]]),set[[#This Row],[Category]])</f>
        <v>0</v>
      </c>
      <c r="F104" s="82">
        <f>_xlfn.IFNA(IF(VLOOKUP(set[[#This Row],[Category]],TS[],3,FALSE)&gt;0,VLOOKUP(set[[#This Row],[Category]],TS[],3,FALSE),set[[#This Row],[Category]]),set[[#This Row],[Category]])</f>
        <v>0</v>
      </c>
      <c r="G104" s="82">
        <f>_xlfn.IFNA(IF(VLOOKUP(set[[#This Row],[Category]],TS[],4,FALSE)&gt;0,VLOOKUP(set[[#This Row],[Category]],TS[],4,FALSE),set[[#This Row],[Category]]),set[[#This Row],[Category]])</f>
        <v>0</v>
      </c>
      <c r="H104" s="82">
        <f>_xlfn.IFNA(VLOOKUP(set[[#This Row],[Category]],TS[],5,FALSE),set[[#This Row],[Category]])</f>
        <v>0</v>
      </c>
      <c r="I104" s="46" t="s">
        <v>647</v>
      </c>
      <c r="J104" s="49" t="s">
        <v>648</v>
      </c>
      <c r="K104" s="46" t="s">
        <v>649</v>
      </c>
      <c r="L104" s="46" t="s">
        <v>650</v>
      </c>
      <c r="M104" s="46" t="s">
        <v>651</v>
      </c>
      <c r="N104" s="89" t="s">
        <v>652</v>
      </c>
      <c r="O104" s="90" t="str">
        <f>set[[#This Row],[CAS No.]]</f>
        <v>56-84-8</v>
      </c>
      <c r="P104" s="46" t="s">
        <v>614</v>
      </c>
      <c r="Q104" s="46" t="str">
        <f>_xlfn.IFNA(VLOOKUP(set[[#This Row],[Qualification]], TS[], 2, FALSE), set[[#This Row],[Qualification]])</f>
        <v>GMP</v>
      </c>
      <c r="R104" s="46" t="str">
        <f>_xlfn.IFNA(VLOOKUP(set[[#This Row],[Qualification]], TS[], 3, FALSE), set[[#This Row],[Qualification]])</f>
        <v>GMP</v>
      </c>
      <c r="S104" s="46" t="str">
        <f>_xlfn.IFNA(VLOOKUP(set[[#This Row],[Qualification]], TS[], 4, FALSE), set[[#This Row],[Qualification]])</f>
        <v>GMP</v>
      </c>
      <c r="T104" s="91" t="s">
        <v>653</v>
      </c>
      <c r="V104" s="46"/>
    </row>
    <row r="105" spans="1:22" ht="30">
      <c r="A105" s="46" t="s">
        <v>607</v>
      </c>
      <c r="B105" s="49"/>
      <c r="C105" s="85">
        <f>IF(set[[#This Row],[Cate]]=A104,C104+1,1)</f>
        <v>8</v>
      </c>
      <c r="D105" s="82"/>
      <c r="E105" s="82">
        <f>_xlfn.IFNA(IF(VLOOKUP(set[[#This Row],[Category]],TS[],2,FALSE)&gt;0,VLOOKUP(set[[#This Row],[Category]],TS[],2,FALSE),set[[#This Row],[Category]]),set[[#This Row],[Category]])</f>
        <v>0</v>
      </c>
      <c r="F105" s="82">
        <f>_xlfn.IFNA(IF(VLOOKUP(set[[#This Row],[Category]],TS[],3,FALSE)&gt;0,VLOOKUP(set[[#This Row],[Category]],TS[],3,FALSE),set[[#This Row],[Category]]),set[[#This Row],[Category]])</f>
        <v>0</v>
      </c>
      <c r="G105" s="82">
        <f>_xlfn.IFNA(IF(VLOOKUP(set[[#This Row],[Category]],TS[],4,FALSE)&gt;0,VLOOKUP(set[[#This Row],[Category]],TS[],4,FALSE),set[[#This Row],[Category]]),set[[#This Row],[Category]])</f>
        <v>0</v>
      </c>
      <c r="H105" s="82">
        <f>_xlfn.IFNA(VLOOKUP(set[[#This Row],[Category]],TS[],5,FALSE),set[[#This Row],[Category]])</f>
        <v>0</v>
      </c>
      <c r="I105" s="46" t="s">
        <v>654</v>
      </c>
      <c r="J105" s="49" t="s">
        <v>655</v>
      </c>
      <c r="K105" s="46" t="s">
        <v>656</v>
      </c>
      <c r="L105" s="46" t="s">
        <v>657</v>
      </c>
      <c r="M105" s="46" t="s">
        <v>658</v>
      </c>
      <c r="N105" s="89" t="s">
        <v>659</v>
      </c>
      <c r="O105" s="90" t="str">
        <f>set[[#This Row],[CAS No.]]</f>
        <v>657-27-2</v>
      </c>
      <c r="P105" s="46" t="s">
        <v>614</v>
      </c>
      <c r="Q105" s="46" t="str">
        <f>_xlfn.IFNA(VLOOKUP(set[[#This Row],[Qualification]], TS[], 2, FALSE), set[[#This Row],[Qualification]])</f>
        <v>GMP</v>
      </c>
      <c r="R105" s="46" t="str">
        <f>_xlfn.IFNA(VLOOKUP(set[[#This Row],[Qualification]], TS[], 3, FALSE), set[[#This Row],[Qualification]])</f>
        <v>GMP</v>
      </c>
      <c r="S105" s="46" t="str">
        <f>_xlfn.IFNA(VLOOKUP(set[[#This Row],[Qualification]], TS[], 4, FALSE), set[[#This Row],[Qualification]])</f>
        <v>GMP</v>
      </c>
      <c r="T105" s="91" t="s">
        <v>653</v>
      </c>
      <c r="V105" s="46"/>
    </row>
    <row r="106" spans="1:22" ht="30">
      <c r="A106" s="46" t="s">
        <v>607</v>
      </c>
      <c r="B106" s="49"/>
      <c r="C106" s="85">
        <f>IF(set[[#This Row],[Cate]]=A105,C105+1,1)</f>
        <v>9</v>
      </c>
      <c r="D106" s="82"/>
      <c r="E106" s="82">
        <f>_xlfn.IFNA(IF(VLOOKUP(set[[#This Row],[Category]],TS[],2,FALSE)&gt;0,VLOOKUP(set[[#This Row],[Category]],TS[],2,FALSE),set[[#This Row],[Category]]),set[[#This Row],[Category]])</f>
        <v>0</v>
      </c>
      <c r="F106" s="82">
        <f>_xlfn.IFNA(IF(VLOOKUP(set[[#This Row],[Category]],TS[],3,FALSE)&gt;0,VLOOKUP(set[[#This Row],[Category]],TS[],3,FALSE),set[[#This Row],[Category]]),set[[#This Row],[Category]])</f>
        <v>0</v>
      </c>
      <c r="G106" s="82">
        <f>_xlfn.IFNA(IF(VLOOKUP(set[[#This Row],[Category]],TS[],4,FALSE)&gt;0,VLOOKUP(set[[#This Row],[Category]],TS[],4,FALSE),set[[#This Row],[Category]]),set[[#This Row],[Category]])</f>
        <v>0</v>
      </c>
      <c r="H106" s="82">
        <f>_xlfn.IFNA(VLOOKUP(set[[#This Row],[Category]],TS[],5,FALSE),set[[#This Row],[Category]])</f>
        <v>0</v>
      </c>
      <c r="I106" s="46" t="s">
        <v>660</v>
      </c>
      <c r="J106" s="49" t="s">
        <v>661</v>
      </c>
      <c r="K106" s="46" t="s">
        <v>662</v>
      </c>
      <c r="L106" s="46" t="s">
        <v>663</v>
      </c>
      <c r="M106" s="46" t="s">
        <v>664</v>
      </c>
      <c r="N106" s="89" t="s">
        <v>665</v>
      </c>
      <c r="O106" s="90" t="str">
        <f>set[[#This Row],[CAS No.]]</f>
        <v>72-19-5</v>
      </c>
      <c r="P106" s="46" t="s">
        <v>614</v>
      </c>
      <c r="Q106" s="46" t="str">
        <f>_xlfn.IFNA(VLOOKUP(set[[#This Row],[Qualification]], TS[], 2, FALSE), set[[#This Row],[Qualification]])</f>
        <v>GMP</v>
      </c>
      <c r="R106" s="46" t="str">
        <f>_xlfn.IFNA(VLOOKUP(set[[#This Row],[Qualification]], TS[], 3, FALSE), set[[#This Row],[Qualification]])</f>
        <v>GMP</v>
      </c>
      <c r="S106" s="46" t="str">
        <f>_xlfn.IFNA(VLOOKUP(set[[#This Row],[Qualification]], TS[], 4, FALSE), set[[#This Row],[Qualification]])</f>
        <v>GMP</v>
      </c>
      <c r="T106" s="91" t="s">
        <v>653</v>
      </c>
      <c r="V106" s="46"/>
    </row>
    <row r="107" spans="1:22" ht="30">
      <c r="A107" s="46" t="s">
        <v>607</v>
      </c>
      <c r="B107" s="49"/>
      <c r="C107" s="85">
        <f>IF(set[[#This Row],[Cate]]=A106,C106+1,1)</f>
        <v>10</v>
      </c>
      <c r="D107" s="82"/>
      <c r="E107" s="82">
        <f>_xlfn.IFNA(IF(VLOOKUP(set[[#This Row],[Category]],TS[],2,FALSE)&gt;0,VLOOKUP(set[[#This Row],[Category]],TS[],2,FALSE),set[[#This Row],[Category]]),set[[#This Row],[Category]])</f>
        <v>0</v>
      </c>
      <c r="F107" s="82">
        <f>_xlfn.IFNA(IF(VLOOKUP(set[[#This Row],[Category]],TS[],3,FALSE)&gt;0,VLOOKUP(set[[#This Row],[Category]],TS[],3,FALSE),set[[#This Row],[Category]]),set[[#This Row],[Category]])</f>
        <v>0</v>
      </c>
      <c r="G107" s="82">
        <f>_xlfn.IFNA(IF(VLOOKUP(set[[#This Row],[Category]],TS[],4,FALSE)&gt;0,VLOOKUP(set[[#This Row],[Category]],TS[],4,FALSE),set[[#This Row],[Category]]),set[[#This Row],[Category]])</f>
        <v>0</v>
      </c>
      <c r="H107" s="82">
        <f>_xlfn.IFNA(VLOOKUP(set[[#This Row],[Category]],TS[],5,FALSE),set[[#This Row],[Category]])</f>
        <v>0</v>
      </c>
      <c r="I107" s="46" t="s">
        <v>666</v>
      </c>
      <c r="J107" s="49" t="s">
        <v>667</v>
      </c>
      <c r="K107" s="46" t="s">
        <v>668</v>
      </c>
      <c r="L107" s="46" t="s">
        <v>669</v>
      </c>
      <c r="M107" s="46" t="s">
        <v>670</v>
      </c>
      <c r="N107" s="89" t="s">
        <v>671</v>
      </c>
      <c r="O107" s="90" t="str">
        <f>set[[#This Row],[CAS No.]]</f>
        <v>72-18-4</v>
      </c>
      <c r="P107" s="46" t="s">
        <v>672</v>
      </c>
      <c r="Q107" s="46" t="str">
        <f>_xlfn.IFNA(VLOOKUP(set[[#This Row],[Qualification]], TS[], 2, FALSE), set[[#This Row],[Qualification]])</f>
        <v>GMP, CEP</v>
      </c>
      <c r="R107" s="46" t="str">
        <f>_xlfn.IFNA(VLOOKUP(set[[#This Row],[Qualification]], TS[], 3, FALSE), set[[#This Row],[Qualification]])</f>
        <v>GMP, CEP</v>
      </c>
      <c r="S107" s="46" t="str">
        <f>_xlfn.IFNA(VLOOKUP(set[[#This Row],[Qualification]], TS[], 4, FALSE), set[[#This Row],[Qualification]])</f>
        <v>GMP, CEP</v>
      </c>
      <c r="T107" s="91" t="s">
        <v>653</v>
      </c>
      <c r="V107" s="46"/>
    </row>
    <row r="108" spans="1:22" ht="30">
      <c r="A108" s="46" t="s">
        <v>607</v>
      </c>
      <c r="B108" s="49"/>
      <c r="C108" s="85">
        <f>IF(set[[#This Row],[Cate]]=A107,C107+1,1)</f>
        <v>11</v>
      </c>
      <c r="D108" s="82"/>
      <c r="E108" s="82">
        <f>_xlfn.IFNA(IF(VLOOKUP(set[[#This Row],[Category]],TS[],2,FALSE)&gt;0,VLOOKUP(set[[#This Row],[Category]],TS[],2,FALSE),set[[#This Row],[Category]]),set[[#This Row],[Category]])</f>
        <v>0</v>
      </c>
      <c r="F108" s="82">
        <f>_xlfn.IFNA(IF(VLOOKUP(set[[#This Row],[Category]],TS[],3,FALSE)&gt;0,VLOOKUP(set[[#This Row],[Category]],TS[],3,FALSE),set[[#This Row],[Category]]),set[[#This Row],[Category]])</f>
        <v>0</v>
      </c>
      <c r="G108" s="82">
        <f>_xlfn.IFNA(IF(VLOOKUP(set[[#This Row],[Category]],TS[],4,FALSE)&gt;0,VLOOKUP(set[[#This Row],[Category]],TS[],4,FALSE),set[[#This Row],[Category]]),set[[#This Row],[Category]])</f>
        <v>0</v>
      </c>
      <c r="H108" s="82">
        <f>_xlfn.IFNA(VLOOKUP(set[[#This Row],[Category]],TS[],5,FALSE),set[[#This Row],[Category]])</f>
        <v>0</v>
      </c>
      <c r="I108" s="46" t="s">
        <v>673</v>
      </c>
      <c r="J108" s="49" t="s">
        <v>674</v>
      </c>
      <c r="K108" s="46" t="s">
        <v>675</v>
      </c>
      <c r="L108" s="46" t="s">
        <v>676</v>
      </c>
      <c r="M108" s="46" t="s">
        <v>677</v>
      </c>
      <c r="N108" s="89" t="s">
        <v>678</v>
      </c>
      <c r="O108" s="90" t="str">
        <f>set[[#This Row],[CAS No.]]</f>
        <v>56-40-6</v>
      </c>
      <c r="P108" s="46" t="s">
        <v>614</v>
      </c>
      <c r="Q108" s="46" t="str">
        <f>_xlfn.IFNA(VLOOKUP(set[[#This Row],[Qualification]], TS[], 2, FALSE), set[[#This Row],[Qualification]])</f>
        <v>GMP</v>
      </c>
      <c r="R108" s="46" t="str">
        <f>_xlfn.IFNA(VLOOKUP(set[[#This Row],[Qualification]], TS[], 3, FALSE), set[[#This Row],[Qualification]])</f>
        <v>GMP</v>
      </c>
      <c r="S108" s="46" t="str">
        <f>_xlfn.IFNA(VLOOKUP(set[[#This Row],[Qualification]], TS[], 4, FALSE), set[[#This Row],[Qualification]])</f>
        <v>GMP</v>
      </c>
      <c r="T108" s="91" t="s">
        <v>653</v>
      </c>
      <c r="V108" s="46"/>
    </row>
    <row r="109" spans="1:22" ht="30">
      <c r="A109" s="46" t="s">
        <v>607</v>
      </c>
      <c r="B109" s="49"/>
      <c r="C109" s="85">
        <f>IF(set[[#This Row],[Cate]]=A108,C108+1,1)</f>
        <v>12</v>
      </c>
      <c r="D109" s="82"/>
      <c r="E109" s="82">
        <f>_xlfn.IFNA(IF(VLOOKUP(set[[#This Row],[Category]],TS[],2,FALSE)&gt;0,VLOOKUP(set[[#This Row],[Category]],TS[],2,FALSE),set[[#This Row],[Category]]),set[[#This Row],[Category]])</f>
        <v>0</v>
      </c>
      <c r="F109" s="82">
        <f>_xlfn.IFNA(IF(VLOOKUP(set[[#This Row],[Category]],TS[],3,FALSE)&gt;0,VLOOKUP(set[[#This Row],[Category]],TS[],3,FALSE),set[[#This Row],[Category]]),set[[#This Row],[Category]])</f>
        <v>0</v>
      </c>
      <c r="G109" s="82">
        <f>_xlfn.IFNA(IF(VLOOKUP(set[[#This Row],[Category]],TS[],4,FALSE)&gt;0,VLOOKUP(set[[#This Row],[Category]],TS[],4,FALSE),set[[#This Row],[Category]]),set[[#This Row],[Category]])</f>
        <v>0</v>
      </c>
      <c r="H109" s="82">
        <f>_xlfn.IFNA(VLOOKUP(set[[#This Row],[Category]],TS[],5,FALSE),set[[#This Row],[Category]])</f>
        <v>0</v>
      </c>
      <c r="I109" s="46" t="s">
        <v>679</v>
      </c>
      <c r="J109" s="49" t="s">
        <v>680</v>
      </c>
      <c r="K109" s="46" t="s">
        <v>681</v>
      </c>
      <c r="L109" s="46" t="s">
        <v>682</v>
      </c>
      <c r="M109" s="46" t="s">
        <v>683</v>
      </c>
      <c r="N109" s="89" t="s">
        <v>684</v>
      </c>
      <c r="O109" s="90" t="str">
        <f>set[[#This Row],[CAS No.]]</f>
        <v>60-18-4</v>
      </c>
      <c r="P109" s="46" t="s">
        <v>614</v>
      </c>
      <c r="Q109" s="46" t="str">
        <f>_xlfn.IFNA(VLOOKUP(set[[#This Row],[Qualification]], TS[], 2, FALSE), set[[#This Row],[Qualification]])</f>
        <v>GMP</v>
      </c>
      <c r="R109" s="46" t="str">
        <f>_xlfn.IFNA(VLOOKUP(set[[#This Row],[Qualification]], TS[], 3, FALSE), set[[#This Row],[Qualification]])</f>
        <v>GMP</v>
      </c>
      <c r="S109" s="46" t="str">
        <f>_xlfn.IFNA(VLOOKUP(set[[#This Row],[Qualification]], TS[], 4, FALSE), set[[#This Row],[Qualification]])</f>
        <v>GMP</v>
      </c>
      <c r="T109" s="91" t="s">
        <v>653</v>
      </c>
      <c r="V109" s="46"/>
    </row>
    <row r="110" spans="1:22" ht="30">
      <c r="A110" s="46" t="s">
        <v>607</v>
      </c>
      <c r="B110" s="49"/>
      <c r="C110" s="85">
        <f>IF(set[[#This Row],[Cate]]=A109,C109+1,1)</f>
        <v>13</v>
      </c>
      <c r="D110" s="82"/>
      <c r="E110" s="82">
        <f>_xlfn.IFNA(IF(VLOOKUP(set[[#This Row],[Category]],TS[],2,FALSE)&gt;0,VLOOKUP(set[[#This Row],[Category]],TS[],2,FALSE),set[[#This Row],[Category]]),set[[#This Row],[Category]])</f>
        <v>0</v>
      </c>
      <c r="F110" s="82">
        <f>_xlfn.IFNA(IF(VLOOKUP(set[[#This Row],[Category]],TS[],3,FALSE)&gt;0,VLOOKUP(set[[#This Row],[Category]],TS[],3,FALSE),set[[#This Row],[Category]]),set[[#This Row],[Category]])</f>
        <v>0</v>
      </c>
      <c r="G110" s="82">
        <f>_xlfn.IFNA(IF(VLOOKUP(set[[#This Row],[Category]],TS[],4,FALSE)&gt;0,VLOOKUP(set[[#This Row],[Category]],TS[],4,FALSE),set[[#This Row],[Category]]),set[[#This Row],[Category]])</f>
        <v>0</v>
      </c>
      <c r="H110" s="82">
        <f>_xlfn.IFNA(VLOOKUP(set[[#This Row],[Category]],TS[],5,FALSE),set[[#This Row],[Category]])</f>
        <v>0</v>
      </c>
      <c r="I110" s="46" t="s">
        <v>685</v>
      </c>
      <c r="J110" s="49" t="s">
        <v>686</v>
      </c>
      <c r="K110" s="46" t="s">
        <v>687</v>
      </c>
      <c r="L110" s="46" t="s">
        <v>688</v>
      </c>
      <c r="M110" s="46" t="s">
        <v>689</v>
      </c>
      <c r="N110" s="89" t="s">
        <v>690</v>
      </c>
      <c r="O110" s="90" t="str">
        <f>set[[#This Row],[CAS No.]]</f>
        <v>73-22-3</v>
      </c>
      <c r="P110" s="46" t="s">
        <v>614</v>
      </c>
      <c r="Q110" s="46" t="str">
        <f>_xlfn.IFNA(VLOOKUP(set[[#This Row],[Qualification]], TS[], 2, FALSE), set[[#This Row],[Qualification]])</f>
        <v>GMP</v>
      </c>
      <c r="R110" s="46" t="str">
        <f>_xlfn.IFNA(VLOOKUP(set[[#This Row],[Qualification]], TS[], 3, FALSE), set[[#This Row],[Qualification]])</f>
        <v>GMP</v>
      </c>
      <c r="S110" s="46" t="str">
        <f>_xlfn.IFNA(VLOOKUP(set[[#This Row],[Qualification]], TS[], 4, FALSE), set[[#This Row],[Qualification]])</f>
        <v>GMP</v>
      </c>
      <c r="T110" s="91" t="s">
        <v>653</v>
      </c>
      <c r="V110" s="46"/>
    </row>
    <row r="111" spans="1:22" ht="30">
      <c r="A111" s="46" t="s">
        <v>607</v>
      </c>
      <c r="B111" s="49"/>
      <c r="C111" s="85">
        <f>IF(set[[#This Row],[Cate]]=A110,C110+1,1)</f>
        <v>14</v>
      </c>
      <c r="D111" s="82"/>
      <c r="E111" s="82">
        <f>_xlfn.IFNA(IF(VLOOKUP(set[[#This Row],[Category]],TS[],2,FALSE)&gt;0,VLOOKUP(set[[#This Row],[Category]],TS[],2,FALSE),set[[#This Row],[Category]]),set[[#This Row],[Category]])</f>
        <v>0</v>
      </c>
      <c r="F111" s="82">
        <f>_xlfn.IFNA(IF(VLOOKUP(set[[#This Row],[Category]],TS[],3,FALSE)&gt;0,VLOOKUP(set[[#This Row],[Category]],TS[],3,FALSE),set[[#This Row],[Category]]),set[[#This Row],[Category]])</f>
        <v>0</v>
      </c>
      <c r="G111" s="82">
        <f>_xlfn.IFNA(IF(VLOOKUP(set[[#This Row],[Category]],TS[],4,FALSE)&gt;0,VLOOKUP(set[[#This Row],[Category]],TS[],4,FALSE),set[[#This Row],[Category]]),set[[#This Row],[Category]])</f>
        <v>0</v>
      </c>
      <c r="H111" s="82">
        <f>_xlfn.IFNA(VLOOKUP(set[[#This Row],[Category]],TS[],5,FALSE),set[[#This Row],[Category]])</f>
        <v>0</v>
      </c>
      <c r="I111" s="46" t="s">
        <v>691</v>
      </c>
      <c r="J111" s="49" t="s">
        <v>692</v>
      </c>
      <c r="K111" s="46" t="s">
        <v>693</v>
      </c>
      <c r="L111" s="46" t="s">
        <v>694</v>
      </c>
      <c r="M111" s="46" t="s">
        <v>695</v>
      </c>
      <c r="N111" s="89" t="s">
        <v>696</v>
      </c>
      <c r="O111" s="90" t="str">
        <f>set[[#This Row],[CAS No.]]</f>
        <v>73-32-5</v>
      </c>
      <c r="P111" s="46" t="s">
        <v>672</v>
      </c>
      <c r="Q111" s="46" t="str">
        <f>_xlfn.IFNA(VLOOKUP(set[[#This Row],[Qualification]], TS[], 2, FALSE), set[[#This Row],[Qualification]])</f>
        <v>GMP, CEP</v>
      </c>
      <c r="R111" s="46" t="str">
        <f>_xlfn.IFNA(VLOOKUP(set[[#This Row],[Qualification]], TS[], 3, FALSE), set[[#This Row],[Qualification]])</f>
        <v>GMP, CEP</v>
      </c>
      <c r="S111" s="46" t="str">
        <f>_xlfn.IFNA(VLOOKUP(set[[#This Row],[Qualification]], TS[], 4, FALSE), set[[#This Row],[Qualification]])</f>
        <v>GMP, CEP</v>
      </c>
      <c r="T111" s="91" t="s">
        <v>653</v>
      </c>
      <c r="V111" s="46"/>
    </row>
    <row r="112" spans="1:22" ht="30">
      <c r="A112" s="46" t="s">
        <v>607</v>
      </c>
      <c r="B112" s="49"/>
      <c r="C112" s="85">
        <f>IF(set[[#This Row],[Cate]]=A111,C111+1,1)</f>
        <v>15</v>
      </c>
      <c r="D112" s="82"/>
      <c r="E112" s="82">
        <f>_xlfn.IFNA(IF(VLOOKUP(set[[#This Row],[Category]],TS[],2,FALSE)&gt;0,VLOOKUP(set[[#This Row],[Category]],TS[],2,FALSE),set[[#This Row],[Category]]),set[[#This Row],[Category]])</f>
        <v>0</v>
      </c>
      <c r="F112" s="82">
        <f>_xlfn.IFNA(IF(VLOOKUP(set[[#This Row],[Category]],TS[],3,FALSE)&gt;0,VLOOKUP(set[[#This Row],[Category]],TS[],3,FALSE),set[[#This Row],[Category]]),set[[#This Row],[Category]])</f>
        <v>0</v>
      </c>
      <c r="G112" s="82">
        <f>_xlfn.IFNA(IF(VLOOKUP(set[[#This Row],[Category]],TS[],4,FALSE)&gt;0,VLOOKUP(set[[#This Row],[Category]],TS[],4,FALSE),set[[#This Row],[Category]]),set[[#This Row],[Category]])</f>
        <v>0</v>
      </c>
      <c r="H112" s="82">
        <f>_xlfn.IFNA(VLOOKUP(set[[#This Row],[Category]],TS[],5,FALSE),set[[#This Row],[Category]])</f>
        <v>0</v>
      </c>
      <c r="I112" s="46" t="s">
        <v>697</v>
      </c>
      <c r="J112" s="49" t="s">
        <v>698</v>
      </c>
      <c r="K112" s="46" t="s">
        <v>699</v>
      </c>
      <c r="L112" s="46" t="s">
        <v>700</v>
      </c>
      <c r="M112" s="46" t="s">
        <v>701</v>
      </c>
      <c r="N112" s="89" t="s">
        <v>702</v>
      </c>
      <c r="O112" s="90" t="str">
        <f>set[[#This Row],[CAS No.]]</f>
        <v>56-45-1</v>
      </c>
      <c r="P112" s="46" t="s">
        <v>614</v>
      </c>
      <c r="Q112" s="46" t="str">
        <f>_xlfn.IFNA(VLOOKUP(set[[#This Row],[Qualification]], TS[], 2, FALSE), set[[#This Row],[Qualification]])</f>
        <v>GMP</v>
      </c>
      <c r="R112" s="46" t="str">
        <f>_xlfn.IFNA(VLOOKUP(set[[#This Row],[Qualification]], TS[], 3, FALSE), set[[#This Row],[Qualification]])</f>
        <v>GMP</v>
      </c>
      <c r="S112" s="46" t="str">
        <f>_xlfn.IFNA(VLOOKUP(set[[#This Row],[Qualification]], TS[], 4, FALSE), set[[#This Row],[Qualification]])</f>
        <v>GMP</v>
      </c>
      <c r="T112" s="91" t="s">
        <v>653</v>
      </c>
      <c r="V112" s="46"/>
    </row>
    <row r="113" spans="1:22" ht="30">
      <c r="A113" s="46" t="s">
        <v>607</v>
      </c>
      <c r="B113" s="49"/>
      <c r="C113" s="85">
        <f>IF(set[[#This Row],[Cate]]=A112,C112+1,1)</f>
        <v>16</v>
      </c>
      <c r="D113" s="82"/>
      <c r="E113" s="82">
        <f>_xlfn.IFNA(IF(VLOOKUP(set[[#This Row],[Category]],TS[],2,FALSE)&gt;0,VLOOKUP(set[[#This Row],[Category]],TS[],2,FALSE),set[[#This Row],[Category]]),set[[#This Row],[Category]])</f>
        <v>0</v>
      </c>
      <c r="F113" s="82">
        <f>_xlfn.IFNA(IF(VLOOKUP(set[[#This Row],[Category]],TS[],3,FALSE)&gt;0,VLOOKUP(set[[#This Row],[Category]],TS[],3,FALSE),set[[#This Row],[Category]]),set[[#This Row],[Category]])</f>
        <v>0</v>
      </c>
      <c r="G113" s="82">
        <f>_xlfn.IFNA(IF(VLOOKUP(set[[#This Row],[Category]],TS[],4,FALSE)&gt;0,VLOOKUP(set[[#This Row],[Category]],TS[],4,FALSE),set[[#This Row],[Category]]),set[[#This Row],[Category]])</f>
        <v>0</v>
      </c>
      <c r="H113" s="82">
        <f>_xlfn.IFNA(VLOOKUP(set[[#This Row],[Category]],TS[],5,FALSE),set[[#This Row],[Category]])</f>
        <v>0</v>
      </c>
      <c r="I113" s="46" t="s">
        <v>703</v>
      </c>
      <c r="J113" s="49" t="s">
        <v>704</v>
      </c>
      <c r="K113" s="46" t="s">
        <v>705</v>
      </c>
      <c r="L113" s="46" t="s">
        <v>706</v>
      </c>
      <c r="M113" s="46" t="s">
        <v>707</v>
      </c>
      <c r="N113" s="89" t="s">
        <v>708</v>
      </c>
      <c r="O113" s="90" t="str">
        <f>set[[#This Row],[CAS No.]]</f>
        <v>147-85-3</v>
      </c>
      <c r="P113" s="46" t="s">
        <v>614</v>
      </c>
      <c r="Q113" s="46" t="str">
        <f>_xlfn.IFNA(VLOOKUP(set[[#This Row],[Qualification]], TS[], 2, FALSE), set[[#This Row],[Qualification]])</f>
        <v>GMP</v>
      </c>
      <c r="R113" s="46" t="str">
        <f>_xlfn.IFNA(VLOOKUP(set[[#This Row],[Qualification]], TS[], 3, FALSE), set[[#This Row],[Qualification]])</f>
        <v>GMP</v>
      </c>
      <c r="S113" s="46" t="str">
        <f>_xlfn.IFNA(VLOOKUP(set[[#This Row],[Qualification]], TS[], 4, FALSE), set[[#This Row],[Qualification]])</f>
        <v>GMP</v>
      </c>
      <c r="T113" s="91" t="s">
        <v>653</v>
      </c>
      <c r="V113" s="46"/>
    </row>
    <row r="114" spans="1:22" ht="30">
      <c r="A114" s="46" t="s">
        <v>607</v>
      </c>
      <c r="B114" s="49"/>
      <c r="C114" s="85">
        <f>IF(set[[#This Row],[Cate]]=A113,C113+1,1)</f>
        <v>17</v>
      </c>
      <c r="D114" s="82"/>
      <c r="E114" s="82">
        <f>_xlfn.IFNA(IF(VLOOKUP(set[[#This Row],[Category]],TS[],2,FALSE)&gt;0,VLOOKUP(set[[#This Row],[Category]],TS[],2,FALSE),set[[#This Row],[Category]]),set[[#This Row],[Category]])</f>
        <v>0</v>
      </c>
      <c r="F114" s="82">
        <f>_xlfn.IFNA(IF(VLOOKUP(set[[#This Row],[Category]],TS[],3,FALSE)&gt;0,VLOOKUP(set[[#This Row],[Category]],TS[],3,FALSE),set[[#This Row],[Category]]),set[[#This Row],[Category]])</f>
        <v>0</v>
      </c>
      <c r="G114" s="82">
        <f>_xlfn.IFNA(IF(VLOOKUP(set[[#This Row],[Category]],TS[],4,FALSE)&gt;0,VLOOKUP(set[[#This Row],[Category]],TS[],4,FALSE),set[[#This Row],[Category]]),set[[#This Row],[Category]])</f>
        <v>0</v>
      </c>
      <c r="H114" s="82">
        <f>_xlfn.IFNA(VLOOKUP(set[[#This Row],[Category]],TS[],5,FALSE),set[[#This Row],[Category]])</f>
        <v>0</v>
      </c>
      <c r="I114" s="46" t="s">
        <v>709</v>
      </c>
      <c r="J114" s="49" t="s">
        <v>710</v>
      </c>
      <c r="K114" s="46" t="s">
        <v>711</v>
      </c>
      <c r="L114" s="46" t="s">
        <v>712</v>
      </c>
      <c r="M114" s="46" t="s">
        <v>713</v>
      </c>
      <c r="N114" s="89" t="s">
        <v>714</v>
      </c>
      <c r="O114" s="90" t="str">
        <f>set[[#This Row],[CAS No.]]</f>
        <v>56-86-0</v>
      </c>
      <c r="P114" s="46" t="s">
        <v>614</v>
      </c>
      <c r="Q114" s="46" t="str">
        <f>_xlfn.IFNA(VLOOKUP(set[[#This Row],[Qualification]], TS[], 2, FALSE), set[[#This Row],[Qualification]])</f>
        <v>GMP</v>
      </c>
      <c r="R114" s="46" t="str">
        <f>_xlfn.IFNA(VLOOKUP(set[[#This Row],[Qualification]], TS[], 3, FALSE), set[[#This Row],[Qualification]])</f>
        <v>GMP</v>
      </c>
      <c r="S114" s="46" t="str">
        <f>_xlfn.IFNA(VLOOKUP(set[[#This Row],[Qualification]], TS[], 4, FALSE), set[[#This Row],[Qualification]])</f>
        <v>GMP</v>
      </c>
      <c r="T114" s="91" t="s">
        <v>653</v>
      </c>
      <c r="V114" s="46"/>
    </row>
    <row r="115" spans="1:22" ht="45">
      <c r="A115" s="46" t="s">
        <v>715</v>
      </c>
      <c r="B115" s="49"/>
      <c r="C115" s="85">
        <f>IF(set[[#This Row],[Cate]]=A114,C114+1,1)</f>
        <v>1</v>
      </c>
      <c r="D115" s="82" t="s">
        <v>716</v>
      </c>
      <c r="E115" s="82" t="str">
        <f>_xlfn.IFNA(IF(VLOOKUP(set[[#This Row],[Category]],TS[],2,FALSE)&gt;0,VLOOKUP(set[[#This Row],[Category]],TS[],2,FALSE),set[[#This Row],[Category]]),set[[#This Row],[Category]])</f>
        <v>A</v>
      </c>
      <c r="F115" s="82" t="str">
        <f>_xlfn.IFNA(IF(VLOOKUP(set[[#This Row],[Category]],TS[],3,FALSE)&gt;0,VLOOKUP(set[[#This Row],[Category]],TS[],3,FALSE),set[[#This Row],[Category]]),set[[#This Row],[Category]])</f>
        <v>A</v>
      </c>
      <c r="G115" s="82" t="str">
        <f>_xlfn.IFNA(IF(VLOOKUP(set[[#This Row],[Category]],TS[],4,FALSE)&gt;0,VLOOKUP(set[[#This Row],[Category]],TS[],4,FALSE),set[[#This Row],[Category]]),set[[#This Row],[Category]])</f>
        <v>A</v>
      </c>
      <c r="H115" s="82" t="str">
        <f>_xlfn.IFNA(VLOOKUP(set[[#This Row],[Category]],TS[],5,FALSE),set[[#This Row],[Category]])</f>
        <v>A</v>
      </c>
      <c r="I115" s="46" t="s">
        <v>717</v>
      </c>
      <c r="J115" s="49" t="s">
        <v>718</v>
      </c>
      <c r="K115" s="46" t="s">
        <v>719</v>
      </c>
      <c r="L115" s="46" t="s">
        <v>717</v>
      </c>
      <c r="N115" s="90" t="s">
        <v>720</v>
      </c>
      <c r="O115" s="90" t="str">
        <f>set[[#This Row],[CAS No.]]</f>
        <v>68-26-8</v>
      </c>
      <c r="P115" s="91"/>
      <c r="Q115" s="46">
        <f>_xlfn.IFNA(VLOOKUP(set[[#This Row],[Qualification]], TS[], 2, FALSE), set[[#This Row],[Qualification]])</f>
        <v>0</v>
      </c>
      <c r="R115" s="46">
        <f>_xlfn.IFNA(VLOOKUP(set[[#This Row],[Qualification]], TS[], 3, FALSE), set[[#This Row],[Qualification]])</f>
        <v>0</v>
      </c>
      <c r="S115" s="46">
        <f>_xlfn.IFNA(VLOOKUP(set[[#This Row],[Qualification]], TS[], 4, FALSE), set[[#This Row],[Qualification]])</f>
        <v>0</v>
      </c>
      <c r="U115" s="46" t="s">
        <v>721</v>
      </c>
      <c r="V115" s="46"/>
    </row>
    <row r="116" spans="1:22" ht="30">
      <c r="A116" s="46" t="s">
        <v>715</v>
      </c>
      <c r="B116" s="49"/>
      <c r="C116" s="85">
        <f>IF(set[[#This Row],[Cate]]=A115,C115+1,1)</f>
        <v>2</v>
      </c>
      <c r="D116" s="82" t="s">
        <v>722</v>
      </c>
      <c r="E116" s="82" t="str">
        <f>_xlfn.IFNA(IF(VLOOKUP(set[[#This Row],[Category]],TS[],2,FALSE)&gt;0,VLOOKUP(set[[#This Row],[Category]],TS[],2,FALSE),set[[#This Row],[Category]]),set[[#This Row],[Category]])</f>
        <v>B1</v>
      </c>
      <c r="F116" s="82" t="str">
        <f>_xlfn.IFNA(IF(VLOOKUP(set[[#This Row],[Category]],TS[],3,FALSE)&gt;0,VLOOKUP(set[[#This Row],[Category]],TS[],3,FALSE),set[[#This Row],[Category]]),set[[#This Row],[Category]])</f>
        <v>B1</v>
      </c>
      <c r="G116" s="82" t="str">
        <f>_xlfn.IFNA(IF(VLOOKUP(set[[#This Row],[Category]],TS[],4,FALSE)&gt;0,VLOOKUP(set[[#This Row],[Category]],TS[],4,FALSE),set[[#This Row],[Category]]),set[[#This Row],[Category]])</f>
        <v>B1</v>
      </c>
      <c r="H116" s="82" t="str">
        <f>_xlfn.IFNA(VLOOKUP(set[[#This Row],[Category]],TS[],5,FALSE),set[[#This Row],[Category]])</f>
        <v>B1</v>
      </c>
      <c r="I116" s="46" t="s">
        <v>723</v>
      </c>
      <c r="J116" s="49" t="s">
        <v>724</v>
      </c>
      <c r="K116" s="46" t="s">
        <v>725</v>
      </c>
      <c r="L116" s="46" t="s">
        <v>726</v>
      </c>
      <c r="N116" s="89" t="s">
        <v>727</v>
      </c>
      <c r="O116" s="90" t="str">
        <f>set[[#This Row],[CAS No.]]</f>
        <v>59-43-8</v>
      </c>
      <c r="P116" s="91"/>
      <c r="Q116" s="46">
        <f>_xlfn.IFNA(VLOOKUP(set[[#This Row],[Qualification]], TS[], 2, FALSE), set[[#This Row],[Qualification]])</f>
        <v>0</v>
      </c>
      <c r="R116" s="46">
        <f>_xlfn.IFNA(VLOOKUP(set[[#This Row],[Qualification]], TS[], 3, FALSE), set[[#This Row],[Qualification]])</f>
        <v>0</v>
      </c>
      <c r="S116" s="46">
        <f>_xlfn.IFNA(VLOOKUP(set[[#This Row],[Qualification]], TS[], 4, FALSE), set[[#This Row],[Qualification]])</f>
        <v>0</v>
      </c>
      <c r="U116" s="46" t="s">
        <v>728</v>
      </c>
      <c r="V116" s="46"/>
    </row>
    <row r="117" spans="1:22" ht="30">
      <c r="A117" s="46" t="s">
        <v>715</v>
      </c>
      <c r="B117" s="49"/>
      <c r="C117" s="85">
        <f>IF(set[[#This Row],[Cate]]=A116,C116+1,1)</f>
        <v>3</v>
      </c>
      <c r="D117" s="82" t="s">
        <v>729</v>
      </c>
      <c r="E117" s="82" t="str">
        <f>_xlfn.IFNA(IF(VLOOKUP(set[[#This Row],[Category]],TS[],2,FALSE)&gt;0,VLOOKUP(set[[#This Row],[Category]],TS[],2,FALSE),set[[#This Row],[Category]]),set[[#This Row],[Category]])</f>
        <v>B2</v>
      </c>
      <c r="F117" s="82" t="str">
        <f>_xlfn.IFNA(IF(VLOOKUP(set[[#This Row],[Category]],TS[],3,FALSE)&gt;0,VLOOKUP(set[[#This Row],[Category]],TS[],3,FALSE),set[[#This Row],[Category]]),set[[#This Row],[Category]])</f>
        <v>B2</v>
      </c>
      <c r="G117" s="82" t="str">
        <f>_xlfn.IFNA(IF(VLOOKUP(set[[#This Row],[Category]],TS[],4,FALSE)&gt;0,VLOOKUP(set[[#This Row],[Category]],TS[],4,FALSE),set[[#This Row],[Category]]),set[[#This Row],[Category]])</f>
        <v>B2</v>
      </c>
      <c r="H117" s="82" t="str">
        <f>_xlfn.IFNA(VLOOKUP(set[[#This Row],[Category]],TS[],5,FALSE),set[[#This Row],[Category]])</f>
        <v>B2</v>
      </c>
      <c r="I117" s="46" t="s">
        <v>730</v>
      </c>
      <c r="J117" s="49" t="s">
        <v>731</v>
      </c>
      <c r="K117" s="46" t="s">
        <v>732</v>
      </c>
      <c r="L117" s="46" t="s">
        <v>733</v>
      </c>
      <c r="N117" s="89" t="s">
        <v>734</v>
      </c>
      <c r="O117" s="90" t="str">
        <f>set[[#This Row],[CAS No.]]</f>
        <v>83-88-5</v>
      </c>
      <c r="P117" s="91"/>
      <c r="Q117" s="46">
        <f>_xlfn.IFNA(VLOOKUP(set[[#This Row],[Qualification]], TS[], 2, FALSE), set[[#This Row],[Qualification]])</f>
        <v>0</v>
      </c>
      <c r="R117" s="46">
        <f>_xlfn.IFNA(VLOOKUP(set[[#This Row],[Qualification]], TS[], 3, FALSE), set[[#This Row],[Qualification]])</f>
        <v>0</v>
      </c>
      <c r="S117" s="46">
        <f>_xlfn.IFNA(VLOOKUP(set[[#This Row],[Qualification]], TS[], 4, FALSE), set[[#This Row],[Qualification]])</f>
        <v>0</v>
      </c>
      <c r="U117" s="46" t="s">
        <v>735</v>
      </c>
      <c r="V117" s="46"/>
    </row>
    <row r="118" spans="1:22" ht="30">
      <c r="A118" s="46" t="s">
        <v>715</v>
      </c>
      <c r="B118" s="49"/>
      <c r="C118" s="85">
        <f>IF(set[[#This Row],[Cate]]=A117,C117+1,1)</f>
        <v>4</v>
      </c>
      <c r="D118" s="82" t="s">
        <v>736</v>
      </c>
      <c r="E118" s="82" t="str">
        <f>_xlfn.IFNA(IF(VLOOKUP(set[[#This Row],[Category]],TS[],2,FALSE)&gt;0,VLOOKUP(set[[#This Row],[Category]],TS[],2,FALSE),set[[#This Row],[Category]]),set[[#This Row],[Category]])</f>
        <v>B3</v>
      </c>
      <c r="F118" s="82" t="str">
        <f>_xlfn.IFNA(IF(VLOOKUP(set[[#This Row],[Category]],TS[],3,FALSE)&gt;0,VLOOKUP(set[[#This Row],[Category]],TS[],3,FALSE),set[[#This Row],[Category]]),set[[#This Row],[Category]])</f>
        <v>B3</v>
      </c>
      <c r="G118" s="82" t="str">
        <f>_xlfn.IFNA(IF(VLOOKUP(set[[#This Row],[Category]],TS[],4,FALSE)&gt;0,VLOOKUP(set[[#This Row],[Category]],TS[],4,FALSE),set[[#This Row],[Category]]),set[[#This Row],[Category]])</f>
        <v>B3</v>
      </c>
      <c r="H118" s="82" t="str">
        <f>_xlfn.IFNA(VLOOKUP(set[[#This Row],[Category]],TS[],5,FALSE),set[[#This Row],[Category]])</f>
        <v>B3</v>
      </c>
      <c r="I118" s="46" t="s">
        <v>737</v>
      </c>
      <c r="J118" s="49" t="s">
        <v>738</v>
      </c>
      <c r="K118" s="46" t="s">
        <v>739</v>
      </c>
      <c r="L118" s="46" t="s">
        <v>740</v>
      </c>
      <c r="N118" s="89" t="s">
        <v>741</v>
      </c>
      <c r="O118" s="90" t="str">
        <f>set[[#This Row],[CAS No.]]</f>
        <v>98-92-0</v>
      </c>
      <c r="P118" s="91"/>
      <c r="Q118" s="46">
        <f>_xlfn.IFNA(VLOOKUP(set[[#This Row],[Qualification]], TS[], 2, FALSE), set[[#This Row],[Qualification]])</f>
        <v>0</v>
      </c>
      <c r="R118" s="46">
        <f>_xlfn.IFNA(VLOOKUP(set[[#This Row],[Qualification]], TS[], 3, FALSE), set[[#This Row],[Qualification]])</f>
        <v>0</v>
      </c>
      <c r="S118" s="46">
        <f>_xlfn.IFNA(VLOOKUP(set[[#This Row],[Qualification]], TS[], 4, FALSE), set[[#This Row],[Qualification]])</f>
        <v>0</v>
      </c>
      <c r="U118" s="46" t="s">
        <v>742</v>
      </c>
      <c r="V118" s="46"/>
    </row>
    <row r="119" spans="1:22" ht="30">
      <c r="A119" s="46" t="s">
        <v>715</v>
      </c>
      <c r="B119" s="49"/>
      <c r="C119" s="85">
        <f>IF(set[[#This Row],[Cate]]=A118,C118+1,1)</f>
        <v>5</v>
      </c>
      <c r="D119" s="82" t="s">
        <v>743</v>
      </c>
      <c r="E119" s="82" t="str">
        <f>_xlfn.IFNA(IF(VLOOKUP(set[[#This Row],[Category]],TS[],2,FALSE)&gt;0,VLOOKUP(set[[#This Row],[Category]],TS[],2,FALSE),set[[#This Row],[Category]]),set[[#This Row],[Category]])</f>
        <v>B6</v>
      </c>
      <c r="F119" s="82" t="str">
        <f>_xlfn.IFNA(IF(VLOOKUP(set[[#This Row],[Category]],TS[],3,FALSE)&gt;0,VLOOKUP(set[[#This Row],[Category]],TS[],3,FALSE),set[[#This Row],[Category]]),set[[#This Row],[Category]])</f>
        <v>B6</v>
      </c>
      <c r="G119" s="82" t="str">
        <f>_xlfn.IFNA(IF(VLOOKUP(set[[#This Row],[Category]],TS[],4,FALSE)&gt;0,VLOOKUP(set[[#This Row],[Category]],TS[],4,FALSE),set[[#This Row],[Category]]),set[[#This Row],[Category]])</f>
        <v>B6</v>
      </c>
      <c r="H119" s="82" t="str">
        <f>_xlfn.IFNA(VLOOKUP(set[[#This Row],[Category]],TS[],5,FALSE),set[[#This Row],[Category]])</f>
        <v>B6</v>
      </c>
      <c r="I119" s="46" t="s">
        <v>744</v>
      </c>
      <c r="J119" s="49" t="s">
        <v>745</v>
      </c>
      <c r="K119" s="46" t="s">
        <v>746</v>
      </c>
      <c r="L119" s="46" t="s">
        <v>747</v>
      </c>
      <c r="N119" s="89" t="s">
        <v>748</v>
      </c>
      <c r="O119" s="90" t="str">
        <f>set[[#This Row],[CAS No.]]</f>
        <v>65-23-6</v>
      </c>
      <c r="P119" s="91"/>
      <c r="Q119" s="46">
        <f>_xlfn.IFNA(VLOOKUP(set[[#This Row],[Qualification]], TS[], 2, FALSE), set[[#This Row],[Qualification]])</f>
        <v>0</v>
      </c>
      <c r="R119" s="46">
        <f>_xlfn.IFNA(VLOOKUP(set[[#This Row],[Qualification]], TS[], 3, FALSE), set[[#This Row],[Qualification]])</f>
        <v>0</v>
      </c>
      <c r="S119" s="46">
        <f>_xlfn.IFNA(VLOOKUP(set[[#This Row],[Qualification]], TS[], 4, FALSE), set[[#This Row],[Qualification]])</f>
        <v>0</v>
      </c>
      <c r="U119" s="46" t="s">
        <v>749</v>
      </c>
      <c r="V119" s="46"/>
    </row>
    <row r="120" spans="1:22" ht="45">
      <c r="A120" s="46" t="s">
        <v>715</v>
      </c>
      <c r="B120" s="49"/>
      <c r="C120" s="85">
        <f>IF(set[[#This Row],[Cate]]=A119,C119+1,1)</f>
        <v>6</v>
      </c>
      <c r="D120" s="82" t="s">
        <v>750</v>
      </c>
      <c r="E120" s="82" t="str">
        <f>_xlfn.IFNA(IF(VLOOKUP(set[[#This Row],[Category]],TS[],2,FALSE)&gt;0,VLOOKUP(set[[#This Row],[Category]],TS[],2,FALSE),set[[#This Row],[Category]]),set[[#This Row],[Category]])</f>
        <v>B9</v>
      </c>
      <c r="F120" s="82" t="str">
        <f>_xlfn.IFNA(IF(VLOOKUP(set[[#This Row],[Category]],TS[],3,FALSE)&gt;0,VLOOKUP(set[[#This Row],[Category]],TS[],3,FALSE),set[[#This Row],[Category]]),set[[#This Row],[Category]])</f>
        <v>B9</v>
      </c>
      <c r="G120" s="82" t="str">
        <f>_xlfn.IFNA(IF(VLOOKUP(set[[#This Row],[Category]],TS[],4,FALSE)&gt;0,VLOOKUP(set[[#This Row],[Category]],TS[],4,FALSE),set[[#This Row],[Category]]),set[[#This Row],[Category]])</f>
        <v>B9</v>
      </c>
      <c r="H120" s="82" t="str">
        <f>_xlfn.IFNA(VLOOKUP(set[[#This Row],[Category]],TS[],5,FALSE),set[[#This Row],[Category]])</f>
        <v>B9</v>
      </c>
      <c r="I120" s="46" t="s">
        <v>751</v>
      </c>
      <c r="J120" s="49" t="s">
        <v>752</v>
      </c>
      <c r="K120" s="46" t="s">
        <v>753</v>
      </c>
      <c r="L120" s="46" t="s">
        <v>754</v>
      </c>
      <c r="N120" s="89" t="s">
        <v>755</v>
      </c>
      <c r="O120" s="90" t="str">
        <f>set[[#This Row],[CAS No.]]</f>
        <v>59-30-3</v>
      </c>
      <c r="P120" s="91"/>
      <c r="Q120" s="46">
        <f>_xlfn.IFNA(VLOOKUP(set[[#This Row],[Qualification]], TS[], 2, FALSE), set[[#This Row],[Qualification]])</f>
        <v>0</v>
      </c>
      <c r="R120" s="46">
        <f>_xlfn.IFNA(VLOOKUP(set[[#This Row],[Qualification]], TS[], 3, FALSE), set[[#This Row],[Qualification]])</f>
        <v>0</v>
      </c>
      <c r="S120" s="46">
        <f>_xlfn.IFNA(VLOOKUP(set[[#This Row],[Qualification]], TS[], 4, FALSE), set[[#This Row],[Qualification]])</f>
        <v>0</v>
      </c>
      <c r="U120" s="46" t="s">
        <v>756</v>
      </c>
      <c r="V120" s="46"/>
    </row>
    <row r="121" spans="1:22" ht="60">
      <c r="A121" s="46" t="s">
        <v>715</v>
      </c>
      <c r="B121" s="49"/>
      <c r="C121" s="85">
        <f>IF(set[[#This Row],[Cate]]=A120,C120+1,1)</f>
        <v>7</v>
      </c>
      <c r="D121" s="82" t="s">
        <v>757</v>
      </c>
      <c r="E121" s="82" t="str">
        <f>_xlfn.IFNA(IF(VLOOKUP(set[[#This Row],[Category]],TS[],2,FALSE)&gt;0,VLOOKUP(set[[#This Row],[Category]],TS[],2,FALSE),set[[#This Row],[Category]]),set[[#This Row],[Category]])</f>
        <v>B12</v>
      </c>
      <c r="F121" s="82" t="str">
        <f>_xlfn.IFNA(IF(VLOOKUP(set[[#This Row],[Category]],TS[],3,FALSE)&gt;0,VLOOKUP(set[[#This Row],[Category]],TS[],3,FALSE),set[[#This Row],[Category]]),set[[#This Row],[Category]])</f>
        <v>B12</v>
      </c>
      <c r="G121" s="82" t="str">
        <f>_xlfn.IFNA(IF(VLOOKUP(set[[#This Row],[Category]],TS[],4,FALSE)&gt;0,VLOOKUP(set[[#This Row],[Category]],TS[],4,FALSE),set[[#This Row],[Category]]),set[[#This Row],[Category]])</f>
        <v>B12</v>
      </c>
      <c r="H121" s="82" t="str">
        <f>_xlfn.IFNA(VLOOKUP(set[[#This Row],[Category]],TS[],5,FALSE),set[[#This Row],[Category]])</f>
        <v>B12</v>
      </c>
      <c r="I121" s="46" t="s">
        <v>758</v>
      </c>
      <c r="J121" s="49" t="s">
        <v>759</v>
      </c>
      <c r="K121" s="46" t="s">
        <v>760</v>
      </c>
      <c r="L121" s="46" t="s">
        <v>761</v>
      </c>
      <c r="N121" s="89" t="s">
        <v>762</v>
      </c>
      <c r="O121" s="90" t="str">
        <f>set[[#This Row],[CAS No.]]</f>
        <v>68-19-9</v>
      </c>
      <c r="P121" s="91"/>
      <c r="Q121" s="46">
        <f>_xlfn.IFNA(VLOOKUP(set[[#This Row],[Qualification]], TS[], 2, FALSE), set[[#This Row],[Qualification]])</f>
        <v>0</v>
      </c>
      <c r="R121" s="46">
        <f>_xlfn.IFNA(VLOOKUP(set[[#This Row],[Qualification]], TS[], 3, FALSE), set[[#This Row],[Qualification]])</f>
        <v>0</v>
      </c>
      <c r="S121" s="46">
        <f>_xlfn.IFNA(VLOOKUP(set[[#This Row],[Qualification]], TS[], 4, FALSE), set[[#This Row],[Qualification]])</f>
        <v>0</v>
      </c>
      <c r="U121" s="46" t="s">
        <v>763</v>
      </c>
      <c r="V121" s="46"/>
    </row>
    <row r="122" spans="1:22" ht="30">
      <c r="A122" s="46" t="s">
        <v>715</v>
      </c>
      <c r="B122" s="49"/>
      <c r="C122" s="85">
        <f>IF(set[[#This Row],[Cate]]=A121,C121+1,1)</f>
        <v>8</v>
      </c>
      <c r="D122" s="82" t="s">
        <v>757</v>
      </c>
      <c r="E122" s="82" t="str">
        <f>_xlfn.IFNA(IF(VLOOKUP(set[[#This Row],[Category]],TS[],2,FALSE)&gt;0,VLOOKUP(set[[#This Row],[Category]],TS[],2,FALSE),set[[#This Row],[Category]]),set[[#This Row],[Category]])</f>
        <v>B12</v>
      </c>
      <c r="F122" s="82" t="str">
        <f>_xlfn.IFNA(IF(VLOOKUP(set[[#This Row],[Category]],TS[],3,FALSE)&gt;0,VLOOKUP(set[[#This Row],[Category]],TS[],3,FALSE),set[[#This Row],[Category]]),set[[#This Row],[Category]])</f>
        <v>B12</v>
      </c>
      <c r="G122" s="82" t="str">
        <f>_xlfn.IFNA(IF(VLOOKUP(set[[#This Row],[Category]],TS[],4,FALSE)&gt;0,VLOOKUP(set[[#This Row],[Category]],TS[],4,FALSE),set[[#This Row],[Category]]),set[[#This Row],[Category]])</f>
        <v>B12</v>
      </c>
      <c r="H122" s="82" t="str">
        <f>_xlfn.IFNA(VLOOKUP(set[[#This Row],[Category]],TS[],5,FALSE),set[[#This Row],[Category]])</f>
        <v>B12</v>
      </c>
      <c r="I122" s="46" t="s">
        <v>764</v>
      </c>
      <c r="J122" s="49" t="s">
        <v>765</v>
      </c>
      <c r="K122" s="46" t="s">
        <v>766</v>
      </c>
      <c r="L122" s="46" t="s">
        <v>767</v>
      </c>
      <c r="N122" s="89" t="s">
        <v>768</v>
      </c>
      <c r="O122" s="90" t="str">
        <f>set[[#This Row],[CAS No.]]</f>
        <v>13422-55-4</v>
      </c>
      <c r="P122" s="91"/>
      <c r="Q122" s="46">
        <f>_xlfn.IFNA(VLOOKUP(set[[#This Row],[Qualification]], TS[], 2, FALSE), set[[#This Row],[Qualification]])</f>
        <v>0</v>
      </c>
      <c r="R122" s="46">
        <f>_xlfn.IFNA(VLOOKUP(set[[#This Row],[Qualification]], TS[], 3, FALSE), set[[#This Row],[Qualification]])</f>
        <v>0</v>
      </c>
      <c r="S122" s="46">
        <f>_xlfn.IFNA(VLOOKUP(set[[#This Row],[Qualification]], TS[], 4, FALSE), set[[#This Row],[Qualification]])</f>
        <v>0</v>
      </c>
      <c r="U122" s="46" t="s">
        <v>769</v>
      </c>
      <c r="V122" s="46"/>
    </row>
    <row r="123" spans="1:22" ht="30">
      <c r="A123" s="46" t="s">
        <v>715</v>
      </c>
      <c r="B123" s="49"/>
      <c r="C123" s="85">
        <f>IF(set[[#This Row],[Cate]]=A122,C122+1,1)</f>
        <v>9</v>
      </c>
      <c r="D123" s="82" t="s">
        <v>770</v>
      </c>
      <c r="E123" s="82" t="str">
        <f>_xlfn.IFNA(IF(VLOOKUP(set[[#This Row],[Category]],TS[],2,FALSE)&gt;0,VLOOKUP(set[[#This Row],[Category]],TS[],2,FALSE),set[[#This Row],[Category]]),set[[#This Row],[Category]])</f>
        <v>C</v>
      </c>
      <c r="F123" s="82" t="str">
        <f>_xlfn.IFNA(IF(VLOOKUP(set[[#This Row],[Category]],TS[],3,FALSE)&gt;0,VLOOKUP(set[[#This Row],[Category]],TS[],3,FALSE),set[[#This Row],[Category]]),set[[#This Row],[Category]])</f>
        <v>C</v>
      </c>
      <c r="G123" s="82" t="str">
        <f>_xlfn.IFNA(IF(VLOOKUP(set[[#This Row],[Category]],TS[],4,FALSE)&gt;0,VLOOKUP(set[[#This Row],[Category]],TS[],4,FALSE),set[[#This Row],[Category]]),set[[#This Row],[Category]])</f>
        <v>C</v>
      </c>
      <c r="H123" s="82" t="str">
        <f>_xlfn.IFNA(VLOOKUP(set[[#This Row],[Category]],TS[],5,FALSE),set[[#This Row],[Category]])</f>
        <v>C</v>
      </c>
      <c r="I123" s="46" t="s">
        <v>771</v>
      </c>
      <c r="J123" s="49" t="s">
        <v>772</v>
      </c>
      <c r="K123" s="46" t="s">
        <v>773</v>
      </c>
      <c r="L123" s="46" t="s">
        <v>774</v>
      </c>
      <c r="N123" s="89" t="s">
        <v>775</v>
      </c>
      <c r="O123" s="90" t="str">
        <f>set[[#This Row],[CAS No.]]</f>
        <v>50-81-7</v>
      </c>
      <c r="P123" s="91"/>
      <c r="Q123" s="46">
        <f>_xlfn.IFNA(VLOOKUP(set[[#This Row],[Qualification]], TS[], 2, FALSE), set[[#This Row],[Qualification]])</f>
        <v>0</v>
      </c>
      <c r="R123" s="46">
        <f>_xlfn.IFNA(VLOOKUP(set[[#This Row],[Qualification]], TS[], 3, FALSE), set[[#This Row],[Qualification]])</f>
        <v>0</v>
      </c>
      <c r="S123" s="46">
        <f>_xlfn.IFNA(VLOOKUP(set[[#This Row],[Qualification]], TS[], 4, FALSE), set[[#This Row],[Qualification]])</f>
        <v>0</v>
      </c>
      <c r="U123" s="46" t="s">
        <v>776</v>
      </c>
      <c r="V123" s="46"/>
    </row>
    <row r="124" spans="1:22" ht="30">
      <c r="A124" s="46" t="s">
        <v>715</v>
      </c>
      <c r="B124" s="49"/>
      <c r="C124" s="85">
        <f>IF(set[[#This Row],[Cate]]=A123,C123+1,1)</f>
        <v>10</v>
      </c>
      <c r="D124" s="82" t="s">
        <v>777</v>
      </c>
      <c r="E124" s="82" t="str">
        <f>_xlfn.IFNA(IF(VLOOKUP(set[[#This Row],[Category]],TS[],2,FALSE)&gt;0,VLOOKUP(set[[#This Row],[Category]],TS[],2,FALSE),set[[#This Row],[Category]]),set[[#This Row],[Category]])</f>
        <v>D2</v>
      </c>
      <c r="F124" s="82" t="str">
        <f>_xlfn.IFNA(IF(VLOOKUP(set[[#This Row],[Category]],TS[],3,FALSE)&gt;0,VLOOKUP(set[[#This Row],[Category]],TS[],3,FALSE),set[[#This Row],[Category]]),set[[#This Row],[Category]])</f>
        <v>D2</v>
      </c>
      <c r="G124" s="82" t="str">
        <f>_xlfn.IFNA(IF(VLOOKUP(set[[#This Row],[Category]],TS[],4,FALSE)&gt;0,VLOOKUP(set[[#This Row],[Category]],TS[],4,FALSE),set[[#This Row],[Category]]),set[[#This Row],[Category]])</f>
        <v>D2</v>
      </c>
      <c r="H124" s="82" t="str">
        <f>_xlfn.IFNA(VLOOKUP(set[[#This Row],[Category]],TS[],5,FALSE),set[[#This Row],[Category]])</f>
        <v>D2</v>
      </c>
      <c r="I124" s="46" t="s">
        <v>778</v>
      </c>
      <c r="J124" s="49" t="s">
        <v>779</v>
      </c>
      <c r="K124" s="46" t="s">
        <v>780</v>
      </c>
      <c r="L124" s="46" t="s">
        <v>778</v>
      </c>
      <c r="N124" s="89" t="s">
        <v>781</v>
      </c>
      <c r="O124" s="90" t="str">
        <f>set[[#This Row],[CAS No.]]</f>
        <v>50-14-6</v>
      </c>
      <c r="P124" s="91"/>
      <c r="Q124" s="46">
        <f>_xlfn.IFNA(VLOOKUP(set[[#This Row],[Qualification]], TS[], 2, FALSE), set[[#This Row],[Qualification]])</f>
        <v>0</v>
      </c>
      <c r="R124" s="46">
        <f>_xlfn.IFNA(VLOOKUP(set[[#This Row],[Qualification]], TS[], 3, FALSE), set[[#This Row],[Qualification]])</f>
        <v>0</v>
      </c>
      <c r="S124" s="46">
        <f>_xlfn.IFNA(VLOOKUP(set[[#This Row],[Qualification]], TS[], 4, FALSE), set[[#This Row],[Qualification]])</f>
        <v>0</v>
      </c>
      <c r="U124" s="46" t="s">
        <v>782</v>
      </c>
      <c r="V124" s="46"/>
    </row>
    <row r="125" spans="1:22" ht="30">
      <c r="A125" s="46" t="s">
        <v>715</v>
      </c>
      <c r="B125" s="49"/>
      <c r="C125" s="85">
        <f>IF(set[[#This Row],[Cate]]=A124,C124+1,1)</f>
        <v>11</v>
      </c>
      <c r="D125" s="82" t="s">
        <v>783</v>
      </c>
      <c r="E125" s="82" t="str">
        <f>_xlfn.IFNA(IF(VLOOKUP(set[[#This Row],[Category]],TS[],2,FALSE)&gt;0,VLOOKUP(set[[#This Row],[Category]],TS[],2,FALSE),set[[#This Row],[Category]]),set[[#This Row],[Category]])</f>
        <v>D3</v>
      </c>
      <c r="F125" s="82" t="str">
        <f>_xlfn.IFNA(IF(VLOOKUP(set[[#This Row],[Category]],TS[],3,FALSE)&gt;0,VLOOKUP(set[[#This Row],[Category]],TS[],3,FALSE),set[[#This Row],[Category]]),set[[#This Row],[Category]])</f>
        <v>D3</v>
      </c>
      <c r="G125" s="82" t="str">
        <f>_xlfn.IFNA(IF(VLOOKUP(set[[#This Row],[Category]],TS[],4,FALSE)&gt;0,VLOOKUP(set[[#This Row],[Category]],TS[],4,FALSE),set[[#This Row],[Category]]),set[[#This Row],[Category]])</f>
        <v>D3</v>
      </c>
      <c r="H125" s="82" t="str">
        <f>_xlfn.IFNA(VLOOKUP(set[[#This Row],[Category]],TS[],5,FALSE),set[[#This Row],[Category]])</f>
        <v>D3</v>
      </c>
      <c r="I125" s="46" t="s">
        <v>784</v>
      </c>
      <c r="J125" s="49" t="s">
        <v>785</v>
      </c>
      <c r="K125" s="46" t="s">
        <v>786</v>
      </c>
      <c r="L125" s="46" t="s">
        <v>784</v>
      </c>
      <c r="N125" s="89" t="s">
        <v>787</v>
      </c>
      <c r="O125" s="90" t="str">
        <f>set[[#This Row],[CAS No.]]</f>
        <v>67-97-0</v>
      </c>
      <c r="P125" s="91"/>
      <c r="Q125" s="46">
        <f>_xlfn.IFNA(VLOOKUP(set[[#This Row],[Qualification]], TS[], 2, FALSE), set[[#This Row],[Qualification]])</f>
        <v>0</v>
      </c>
      <c r="R125" s="46">
        <f>_xlfn.IFNA(VLOOKUP(set[[#This Row],[Qualification]], TS[], 3, FALSE), set[[#This Row],[Qualification]])</f>
        <v>0</v>
      </c>
      <c r="S125" s="46">
        <f>_xlfn.IFNA(VLOOKUP(set[[#This Row],[Qualification]], TS[], 4, FALSE), set[[#This Row],[Qualification]])</f>
        <v>0</v>
      </c>
      <c r="U125" s="46" t="s">
        <v>782</v>
      </c>
      <c r="V125" s="46"/>
    </row>
    <row r="126" spans="1:22" ht="30">
      <c r="A126" s="46" t="s">
        <v>715</v>
      </c>
      <c r="B126" s="49"/>
      <c r="C126" s="85">
        <f>IF(set[[#This Row],[Cate]]=A125,C125+1,1)</f>
        <v>12</v>
      </c>
      <c r="D126" s="82" t="s">
        <v>788</v>
      </c>
      <c r="E126" s="82" t="str">
        <f>_xlfn.IFNA(IF(VLOOKUP(set[[#This Row],[Category]],TS[],2,FALSE)&gt;0,VLOOKUP(set[[#This Row],[Category]],TS[],2,FALSE),set[[#This Row],[Category]]),set[[#This Row],[Category]])</f>
        <v>E</v>
      </c>
      <c r="F126" s="82" t="str">
        <f>_xlfn.IFNA(IF(VLOOKUP(set[[#This Row],[Category]],TS[],3,FALSE)&gt;0,VLOOKUP(set[[#This Row],[Category]],TS[],3,FALSE),set[[#This Row],[Category]]),set[[#This Row],[Category]])</f>
        <v>E</v>
      </c>
      <c r="G126" s="82" t="str">
        <f>_xlfn.IFNA(IF(VLOOKUP(set[[#This Row],[Category]],TS[],4,FALSE)&gt;0,VLOOKUP(set[[#This Row],[Category]],TS[],4,FALSE),set[[#This Row],[Category]]),set[[#This Row],[Category]])</f>
        <v>E</v>
      </c>
      <c r="H126" s="82" t="str">
        <f>_xlfn.IFNA(VLOOKUP(set[[#This Row],[Category]],TS[],5,FALSE),set[[#This Row],[Category]])</f>
        <v>E</v>
      </c>
      <c r="I126" s="46" t="s">
        <v>789</v>
      </c>
      <c r="J126" s="49" t="s">
        <v>790</v>
      </c>
      <c r="K126" s="46" t="s">
        <v>791</v>
      </c>
      <c r="L126" s="46" t="s">
        <v>792</v>
      </c>
      <c r="N126" s="89" t="s">
        <v>793</v>
      </c>
      <c r="O126" s="90" t="str">
        <f>set[[#This Row],[CAS No.]]</f>
        <v>2074-53-5</v>
      </c>
      <c r="P126" s="91"/>
      <c r="Q126" s="46">
        <f>_xlfn.IFNA(VLOOKUP(set[[#This Row],[Qualification]], TS[], 2, FALSE), set[[#This Row],[Qualification]])</f>
        <v>0</v>
      </c>
      <c r="R126" s="46">
        <f>_xlfn.IFNA(VLOOKUP(set[[#This Row],[Qualification]], TS[], 3, FALSE), set[[#This Row],[Qualification]])</f>
        <v>0</v>
      </c>
      <c r="S126" s="46">
        <f>_xlfn.IFNA(VLOOKUP(set[[#This Row],[Qualification]], TS[], 4, FALSE), set[[#This Row],[Qualification]])</f>
        <v>0</v>
      </c>
      <c r="U126" s="46" t="s">
        <v>794</v>
      </c>
      <c r="V126" s="46"/>
    </row>
    <row r="127" spans="1:22" ht="30">
      <c r="A127" s="46" t="s">
        <v>715</v>
      </c>
      <c r="B127" s="49"/>
      <c r="C127" s="85">
        <f>IF(set[[#This Row],[Cate]]=A126,C126+1,1)</f>
        <v>13</v>
      </c>
      <c r="D127" s="82" t="s">
        <v>795</v>
      </c>
      <c r="E127" s="82" t="str">
        <f>_xlfn.IFNA(IF(VLOOKUP(set[[#This Row],[Category]],TS[],2,FALSE)&gt;0,VLOOKUP(set[[#This Row],[Category]],TS[],2,FALSE),set[[#This Row],[Category]]),set[[#This Row],[Category]])</f>
        <v>K1</v>
      </c>
      <c r="F127" s="82" t="str">
        <f>_xlfn.IFNA(IF(VLOOKUP(set[[#This Row],[Category]],TS[],3,FALSE)&gt;0,VLOOKUP(set[[#This Row],[Category]],TS[],3,FALSE),set[[#This Row],[Category]]),set[[#This Row],[Category]])</f>
        <v>K1</v>
      </c>
      <c r="G127" s="82" t="str">
        <f>_xlfn.IFNA(IF(VLOOKUP(set[[#This Row],[Category]],TS[],4,FALSE)&gt;0,VLOOKUP(set[[#This Row],[Category]],TS[],4,FALSE),set[[#This Row],[Category]]),set[[#This Row],[Category]])</f>
        <v>K1</v>
      </c>
      <c r="H127" s="82" t="str">
        <f>_xlfn.IFNA(VLOOKUP(set[[#This Row],[Category]],TS[],5,FALSE),set[[#This Row],[Category]])</f>
        <v>K1</v>
      </c>
      <c r="I127" s="46" t="s">
        <v>796</v>
      </c>
      <c r="J127" s="49" t="s">
        <v>797</v>
      </c>
      <c r="K127" s="46" t="s">
        <v>798</v>
      </c>
      <c r="L127" s="46" t="s">
        <v>799</v>
      </c>
      <c r="N127" s="89" t="s">
        <v>800</v>
      </c>
      <c r="O127" s="90" t="str">
        <f>set[[#This Row],[CAS No.]]</f>
        <v>84-80-0</v>
      </c>
      <c r="P127" s="91"/>
      <c r="Q127" s="46">
        <f>_xlfn.IFNA(VLOOKUP(set[[#This Row],[Qualification]], TS[], 2, FALSE), set[[#This Row],[Qualification]])</f>
        <v>0</v>
      </c>
      <c r="R127" s="46">
        <f>_xlfn.IFNA(VLOOKUP(set[[#This Row],[Qualification]], TS[], 3, FALSE), set[[#This Row],[Qualification]])</f>
        <v>0</v>
      </c>
      <c r="S127" s="46">
        <f>_xlfn.IFNA(VLOOKUP(set[[#This Row],[Qualification]], TS[], 4, FALSE), set[[#This Row],[Qualification]])</f>
        <v>0</v>
      </c>
      <c r="U127" s="46" t="s">
        <v>801</v>
      </c>
      <c r="V127" s="46"/>
    </row>
    <row r="128" spans="1:22" ht="45">
      <c r="A128" s="46" t="s">
        <v>715</v>
      </c>
      <c r="B128" s="49"/>
      <c r="C128" s="85">
        <f>IF(set[[#This Row],[Cate]]=A127,C127+1,1)</f>
        <v>14</v>
      </c>
      <c r="D128" s="82" t="s">
        <v>802</v>
      </c>
      <c r="E128" s="82" t="str">
        <f>_xlfn.IFNA(IF(VLOOKUP(set[[#This Row],[Category]],TS[],2,FALSE)&gt;0,VLOOKUP(set[[#This Row],[Category]],TS[],2,FALSE),set[[#This Row],[Category]]),set[[#This Row],[Category]])</f>
        <v>K2</v>
      </c>
      <c r="F128" s="82" t="str">
        <f>_xlfn.IFNA(IF(VLOOKUP(set[[#This Row],[Category]],TS[],3,FALSE)&gt;0,VLOOKUP(set[[#This Row],[Category]],TS[],3,FALSE),set[[#This Row],[Category]]),set[[#This Row],[Category]])</f>
        <v>K2</v>
      </c>
      <c r="G128" s="82" t="str">
        <f>_xlfn.IFNA(IF(VLOOKUP(set[[#This Row],[Category]],TS[],4,FALSE)&gt;0,VLOOKUP(set[[#This Row],[Category]],TS[],4,FALSE),set[[#This Row],[Category]]),set[[#This Row],[Category]])</f>
        <v>K2</v>
      </c>
      <c r="H128" s="82" t="str">
        <f>_xlfn.IFNA(VLOOKUP(set[[#This Row],[Category]],TS[],5,FALSE),set[[#This Row],[Category]])</f>
        <v>K2</v>
      </c>
      <c r="I128" s="46" t="s">
        <v>803</v>
      </c>
      <c r="J128" s="49" t="s">
        <v>804</v>
      </c>
      <c r="K128" s="46" t="s">
        <v>805</v>
      </c>
      <c r="L128" s="46" t="s">
        <v>806</v>
      </c>
      <c r="N128" s="89" t="s">
        <v>807</v>
      </c>
      <c r="O128" s="90" t="str">
        <f>set[[#This Row],[CAS No.]]</f>
        <v>11032-49-8</v>
      </c>
      <c r="P128" s="91"/>
      <c r="Q128" s="46">
        <f>_xlfn.IFNA(VLOOKUP(set[[#This Row],[Qualification]], TS[], 2, FALSE), set[[#This Row],[Qualification]])</f>
        <v>0</v>
      </c>
      <c r="R128" s="46">
        <f>_xlfn.IFNA(VLOOKUP(set[[#This Row],[Qualification]], TS[], 3, FALSE), set[[#This Row],[Qualification]])</f>
        <v>0</v>
      </c>
      <c r="S128" s="46">
        <f>_xlfn.IFNA(VLOOKUP(set[[#This Row],[Qualification]], TS[], 4, FALSE), set[[#This Row],[Qualification]])</f>
        <v>0</v>
      </c>
      <c r="U128" s="46" t="s">
        <v>808</v>
      </c>
      <c r="V128" s="46"/>
    </row>
    <row r="129" spans="1:22" ht="30">
      <c r="A129" s="46" t="s">
        <v>51</v>
      </c>
      <c r="B129" s="49"/>
      <c r="C129" s="85">
        <f>IF(set[[#This Row],[Cate]]=A128,C128+1,1)</f>
        <v>1</v>
      </c>
      <c r="D129" s="82"/>
      <c r="E129" s="82">
        <f>_xlfn.IFNA(IF(VLOOKUP(set[[#This Row],[Category]],TS[],2,FALSE)&gt;0,VLOOKUP(set[[#This Row],[Category]],TS[],2,FALSE),set[[#This Row],[Category]]),set[[#This Row],[Category]])</f>
        <v>0</v>
      </c>
      <c r="F129" s="82">
        <f>_xlfn.IFNA(IF(VLOOKUP(set[[#This Row],[Category]],TS[],3,FALSE)&gt;0,VLOOKUP(set[[#This Row],[Category]],TS[],3,FALSE),set[[#This Row],[Category]]),set[[#This Row],[Category]])</f>
        <v>0</v>
      </c>
      <c r="G129" s="82">
        <f>_xlfn.IFNA(IF(VLOOKUP(set[[#This Row],[Category]],TS[],4,FALSE)&gt;0,VLOOKUP(set[[#This Row],[Category]],TS[],4,FALSE),set[[#This Row],[Category]]),set[[#This Row],[Category]])</f>
        <v>0</v>
      </c>
      <c r="H129" s="82">
        <f>_xlfn.IFNA(VLOOKUP(set[[#This Row],[Category]],TS[],5,FALSE),set[[#This Row],[Category]])</f>
        <v>0</v>
      </c>
      <c r="I129" s="46" t="s">
        <v>809</v>
      </c>
      <c r="J129" s="49" t="s">
        <v>810</v>
      </c>
      <c r="K129" s="46" t="s">
        <v>811</v>
      </c>
      <c r="L129" s="46" t="s">
        <v>809</v>
      </c>
      <c r="M129" s="46" t="s">
        <v>812</v>
      </c>
      <c r="N129" s="89" t="s">
        <v>813</v>
      </c>
      <c r="O129" s="90" t="str">
        <f>set[[#This Row],[CAS No.]]</f>
        <v>90779-69-4</v>
      </c>
      <c r="P129" s="91" t="s">
        <v>814</v>
      </c>
      <c r="Q129" s="46" t="str">
        <f>_xlfn.IFNA(VLOOKUP(set[[#This Row],[Qualification]], TS[], 2, FALSE), set[[#This Row],[Qualification]])</f>
        <v>Chinese GMP/WC</v>
      </c>
      <c r="R129" s="46" t="str">
        <f>_xlfn.IFNA(VLOOKUP(set[[#This Row],[Qualification]], TS[], 3, FALSE), set[[#This Row],[Qualification]])</f>
        <v>Chinese GMP/WC</v>
      </c>
      <c r="S129" s="46" t="str">
        <f>_xlfn.IFNA(VLOOKUP(set[[#This Row],[Qualification]], TS[], 4, FALSE), set[[#This Row],[Qualification]])</f>
        <v>Chinese GMP/WC</v>
      </c>
      <c r="V129" s="46"/>
    </row>
    <row r="130" spans="1:22" ht="30">
      <c r="A130" s="46" t="s">
        <v>51</v>
      </c>
      <c r="B130" s="49"/>
      <c r="C130" s="85">
        <f>IF(set[[#This Row],[Cate]]=A129,C129+1,1)</f>
        <v>2</v>
      </c>
      <c r="D130" s="82"/>
      <c r="E130" s="82">
        <f>_xlfn.IFNA(IF(VLOOKUP(set[[#This Row],[Category]],TS[],2,FALSE)&gt;0,VLOOKUP(set[[#This Row],[Category]],TS[],2,FALSE),set[[#This Row],[Category]]),set[[#This Row],[Category]])</f>
        <v>0</v>
      </c>
      <c r="F130" s="82">
        <f>_xlfn.IFNA(IF(VLOOKUP(set[[#This Row],[Category]],TS[],3,FALSE)&gt;0,VLOOKUP(set[[#This Row],[Category]],TS[],3,FALSE),set[[#This Row],[Category]]),set[[#This Row],[Category]])</f>
        <v>0</v>
      </c>
      <c r="G130" s="82">
        <f>_xlfn.IFNA(IF(VLOOKUP(set[[#This Row],[Category]],TS[],4,FALSE)&gt;0,VLOOKUP(set[[#This Row],[Category]],TS[],4,FALSE),set[[#This Row],[Category]]),set[[#This Row],[Category]])</f>
        <v>0</v>
      </c>
      <c r="H130" s="82">
        <f>_xlfn.IFNA(VLOOKUP(set[[#This Row],[Category]],TS[],5,FALSE),set[[#This Row],[Category]])</f>
        <v>0</v>
      </c>
      <c r="I130" s="46" t="s">
        <v>815</v>
      </c>
      <c r="J130" s="92" t="s">
        <v>816</v>
      </c>
      <c r="K130" s="46" t="s">
        <v>817</v>
      </c>
      <c r="L130" s="46" t="s">
        <v>815</v>
      </c>
      <c r="M130" s="46" t="s">
        <v>818</v>
      </c>
      <c r="N130" s="89" t="s">
        <v>819</v>
      </c>
      <c r="O130" s="90" t="str">
        <f>set[[#This Row],[CAS No.]]</f>
        <v>124584-08-3</v>
      </c>
      <c r="P130" s="91" t="s">
        <v>367</v>
      </c>
      <c r="Q130" s="46" t="str">
        <f>_xlfn.IFNA(VLOOKUP(set[[#This Row],[Qualification]], TS[], 2, FALSE), set[[#This Row],[Qualification]])</f>
        <v>DMF</v>
      </c>
      <c r="R130" s="46" t="str">
        <f>_xlfn.IFNA(VLOOKUP(set[[#This Row],[Qualification]], TS[], 3, FALSE), set[[#This Row],[Qualification]])</f>
        <v>DMF</v>
      </c>
      <c r="S130" s="46" t="str">
        <f>_xlfn.IFNA(VLOOKUP(set[[#This Row],[Qualification]], TS[], 4, FALSE), set[[#This Row],[Qualification]])</f>
        <v>DMF</v>
      </c>
      <c r="V130" s="46"/>
    </row>
    <row r="131" spans="1:22">
      <c r="A131" s="46" t="s">
        <v>51</v>
      </c>
      <c r="B131" s="49"/>
      <c r="C131" s="85">
        <f>IF(set[[#This Row],[Cate]]=A130,C130+1,1)</f>
        <v>3</v>
      </c>
      <c r="D131" s="82"/>
      <c r="E131" s="82">
        <f>_xlfn.IFNA(IF(VLOOKUP(set[[#This Row],[Category]],TS[],2,FALSE)&gt;0,VLOOKUP(set[[#This Row],[Category]],TS[],2,FALSE),set[[#This Row],[Category]]),set[[#This Row],[Category]])</f>
        <v>0</v>
      </c>
      <c r="F131" s="82">
        <f>_xlfn.IFNA(IF(VLOOKUP(set[[#This Row],[Category]],TS[],3,FALSE)&gt;0,VLOOKUP(set[[#This Row],[Category]],TS[],3,FALSE),set[[#This Row],[Category]]),set[[#This Row],[Category]])</f>
        <v>0</v>
      </c>
      <c r="G131" s="82">
        <f>_xlfn.IFNA(IF(VLOOKUP(set[[#This Row],[Category]],TS[],4,FALSE)&gt;0,VLOOKUP(set[[#This Row],[Category]],TS[],4,FALSE),set[[#This Row],[Category]]),set[[#This Row],[Category]])</f>
        <v>0</v>
      </c>
      <c r="H131" s="82">
        <f>_xlfn.IFNA(VLOOKUP(set[[#This Row],[Category]],TS[],5,FALSE),set[[#This Row],[Category]])</f>
        <v>0</v>
      </c>
      <c r="I131" s="46" t="s">
        <v>820</v>
      </c>
      <c r="J131" s="49" t="s">
        <v>821</v>
      </c>
      <c r="K131" s="46" t="s">
        <v>822</v>
      </c>
      <c r="L131" s="46" t="s">
        <v>820</v>
      </c>
      <c r="M131" s="46" t="s">
        <v>823</v>
      </c>
      <c r="N131" s="89" t="s">
        <v>824</v>
      </c>
      <c r="O131" s="90" t="str">
        <f>set[[#This Row],[CAS No.]]</f>
        <v>28704-27-0</v>
      </c>
      <c r="P131" s="91" t="s">
        <v>825</v>
      </c>
      <c r="Q131" s="46" t="str">
        <f>_xlfn.IFNA(VLOOKUP(set[[#This Row],[Qualification]], TS[], 2, FALSE), set[[#This Row],[Qualification]])</f>
        <v>DMF/WC</v>
      </c>
      <c r="R131" s="46" t="str">
        <f>_xlfn.IFNA(VLOOKUP(set[[#This Row],[Qualification]], TS[], 3, FALSE), set[[#This Row],[Qualification]])</f>
        <v>DMF/WC</v>
      </c>
      <c r="S131" s="46" t="str">
        <f>_xlfn.IFNA(VLOOKUP(set[[#This Row],[Qualification]], TS[], 4, FALSE), set[[#This Row],[Qualification]])</f>
        <v>DMF/WC</v>
      </c>
      <c r="V131" s="46"/>
    </row>
    <row r="132" spans="1:22" ht="45">
      <c r="A132" s="46" t="s">
        <v>51</v>
      </c>
      <c r="B132" s="49"/>
      <c r="C132" s="85">
        <f>IF(set[[#This Row],[Cate]]=A131,C131+1,1)</f>
        <v>4</v>
      </c>
      <c r="D132" s="82"/>
      <c r="E132" s="82">
        <f>_xlfn.IFNA(IF(VLOOKUP(set[[#This Row],[Category]],TS[],2,FALSE)&gt;0,VLOOKUP(set[[#This Row],[Category]],TS[],2,FALSE),set[[#This Row],[Category]]),set[[#This Row],[Category]])</f>
        <v>0</v>
      </c>
      <c r="F132" s="82">
        <f>_xlfn.IFNA(IF(VLOOKUP(set[[#This Row],[Category]],TS[],3,FALSE)&gt;0,VLOOKUP(set[[#This Row],[Category]],TS[],3,FALSE),set[[#This Row],[Category]]),set[[#This Row],[Category]])</f>
        <v>0</v>
      </c>
      <c r="G132" s="82">
        <f>_xlfn.IFNA(IF(VLOOKUP(set[[#This Row],[Category]],TS[],4,FALSE)&gt;0,VLOOKUP(set[[#This Row],[Category]],TS[],4,FALSE),set[[#This Row],[Category]]),set[[#This Row],[Category]])</f>
        <v>0</v>
      </c>
      <c r="H132" s="82">
        <f>_xlfn.IFNA(VLOOKUP(set[[#This Row],[Category]],TS[],5,FALSE),set[[#This Row],[Category]])</f>
        <v>0</v>
      </c>
      <c r="I132" s="46" t="s">
        <v>826</v>
      </c>
      <c r="J132" s="49" t="s">
        <v>827</v>
      </c>
      <c r="K132" s="46" t="s">
        <v>828</v>
      </c>
      <c r="L132" s="46" t="s">
        <v>826</v>
      </c>
      <c r="M132" s="46" t="s">
        <v>829</v>
      </c>
      <c r="N132" s="89" t="s">
        <v>830</v>
      </c>
      <c r="O132" s="90" t="str">
        <f>set[[#This Row],[CAS No.]]</f>
        <v>188627-80-7</v>
      </c>
      <c r="P132" s="91" t="s">
        <v>831</v>
      </c>
      <c r="Q132" s="46" t="str">
        <f>_xlfn.IFNA(VLOOKUP(set[[#This Row],[Qualification]], TS[], 2, FALSE), set[[#This Row],[Qualification]])</f>
        <v>Chinese GMP/ DMF/ WC</v>
      </c>
      <c r="R132" s="46" t="str">
        <f>_xlfn.IFNA(VLOOKUP(set[[#This Row],[Qualification]], TS[], 3, FALSE), set[[#This Row],[Qualification]])</f>
        <v>Chinese GMP/ DMF/ WC</v>
      </c>
      <c r="S132" s="46" t="str">
        <f>_xlfn.IFNA(VLOOKUP(set[[#This Row],[Qualification]], TS[], 4, FALSE), set[[#This Row],[Qualification]])</f>
        <v>Chinese GMP/ DMF/ WC</v>
      </c>
      <c r="V132" s="46"/>
    </row>
    <row r="133" spans="1:22">
      <c r="A133" s="46" t="s">
        <v>51</v>
      </c>
      <c r="B133" s="49"/>
      <c r="C133" s="85">
        <f>IF(set[[#This Row],[Cate]]=A132,C132+1,1)</f>
        <v>5</v>
      </c>
      <c r="D133" s="82"/>
      <c r="E133" s="82">
        <f>_xlfn.IFNA(IF(VLOOKUP(set[[#This Row],[Category]],TS[],2,FALSE)&gt;0,VLOOKUP(set[[#This Row],[Category]],TS[],2,FALSE),set[[#This Row],[Category]]),set[[#This Row],[Category]])</f>
        <v>0</v>
      </c>
      <c r="F133" s="82">
        <f>_xlfn.IFNA(IF(VLOOKUP(set[[#This Row],[Category]],TS[],3,FALSE)&gt;0,VLOOKUP(set[[#This Row],[Category]],TS[],3,FALSE),set[[#This Row],[Category]]),set[[#This Row],[Category]])</f>
        <v>0</v>
      </c>
      <c r="G133" s="82">
        <f>_xlfn.IFNA(IF(VLOOKUP(set[[#This Row],[Category]],TS[],4,FALSE)&gt;0,VLOOKUP(set[[#This Row],[Category]],TS[],4,FALSE),set[[#This Row],[Category]]),set[[#This Row],[Category]])</f>
        <v>0</v>
      </c>
      <c r="H133" s="82">
        <f>_xlfn.IFNA(VLOOKUP(set[[#This Row],[Category]],TS[],5,FALSE),set[[#This Row],[Category]])</f>
        <v>0</v>
      </c>
      <c r="I133" s="46" t="s">
        <v>832</v>
      </c>
      <c r="J133" s="49" t="s">
        <v>833</v>
      </c>
      <c r="K133" s="46" t="s">
        <v>834</v>
      </c>
      <c r="L133" s="46" t="s">
        <v>832</v>
      </c>
      <c r="M133" s="46" t="s">
        <v>835</v>
      </c>
      <c r="N133" s="89" t="s">
        <v>836</v>
      </c>
      <c r="O133" s="90" t="str">
        <f>set[[#This Row],[CAS No.]]</f>
        <v>141758-74-9</v>
      </c>
      <c r="P133" s="91" t="s">
        <v>837</v>
      </c>
      <c r="Q133" s="46" t="str">
        <f>_xlfn.IFNA(VLOOKUP(set[[#This Row],[Qualification]], TS[], 2, FALSE), set[[#This Row],[Qualification]])</f>
        <v>Chinese GMP</v>
      </c>
      <c r="R133" s="46" t="str">
        <f>_xlfn.IFNA(VLOOKUP(set[[#This Row],[Qualification]], TS[], 3, FALSE), set[[#This Row],[Qualification]])</f>
        <v>Chinese GMP</v>
      </c>
      <c r="S133" s="46" t="str">
        <f>_xlfn.IFNA(VLOOKUP(set[[#This Row],[Qualification]], TS[], 4, FALSE), set[[#This Row],[Qualification]])</f>
        <v>Chinese GMP</v>
      </c>
      <c r="V133" s="46"/>
    </row>
    <row r="134" spans="1:22" ht="30">
      <c r="A134" s="46" t="s">
        <v>51</v>
      </c>
      <c r="B134" s="49"/>
      <c r="C134" s="85">
        <f>IF(set[[#This Row],[Cate]]=A133,C133+1,1)</f>
        <v>6</v>
      </c>
      <c r="D134" s="82"/>
      <c r="E134" s="82">
        <f>_xlfn.IFNA(IF(VLOOKUP(set[[#This Row],[Category]],TS[],2,FALSE)&gt;0,VLOOKUP(set[[#This Row],[Category]],TS[],2,FALSE),set[[#This Row],[Category]]),set[[#This Row],[Category]])</f>
        <v>0</v>
      </c>
      <c r="F134" s="82">
        <f>_xlfn.IFNA(IF(VLOOKUP(set[[#This Row],[Category]],TS[],3,FALSE)&gt;0,VLOOKUP(set[[#This Row],[Category]],TS[],3,FALSE),set[[#This Row],[Category]]),set[[#This Row],[Category]])</f>
        <v>0</v>
      </c>
      <c r="G134" s="82">
        <f>_xlfn.IFNA(IF(VLOOKUP(set[[#This Row],[Category]],TS[],4,FALSE)&gt;0,VLOOKUP(set[[#This Row],[Category]],TS[],4,FALSE),set[[#This Row],[Category]]),set[[#This Row],[Category]])</f>
        <v>0</v>
      </c>
      <c r="H134" s="82">
        <f>_xlfn.IFNA(VLOOKUP(set[[#This Row],[Category]],TS[],5,FALSE),set[[#This Row],[Category]])</f>
        <v>0</v>
      </c>
      <c r="I134" s="46" t="s">
        <v>838</v>
      </c>
      <c r="J134" s="49" t="s">
        <v>839</v>
      </c>
      <c r="K134" s="46" t="s">
        <v>840</v>
      </c>
      <c r="L134" s="46" t="s">
        <v>838</v>
      </c>
      <c r="M134" s="46" t="s">
        <v>841</v>
      </c>
      <c r="N134" s="89" t="s">
        <v>842</v>
      </c>
      <c r="O134" s="90" t="str">
        <f>set[[#This Row],[CAS No.]]</f>
        <v>123246-29-7</v>
      </c>
      <c r="P134" s="91" t="s">
        <v>614</v>
      </c>
      <c r="Q134" s="46" t="str">
        <f>_xlfn.IFNA(VLOOKUP(set[[#This Row],[Qualification]], TS[], 2, FALSE), set[[#This Row],[Qualification]])</f>
        <v>GMP</v>
      </c>
      <c r="R134" s="46" t="str">
        <f>_xlfn.IFNA(VLOOKUP(set[[#This Row],[Qualification]], TS[], 3, FALSE), set[[#This Row],[Qualification]])</f>
        <v>GMP</v>
      </c>
      <c r="S134" s="46" t="str">
        <f>_xlfn.IFNA(VLOOKUP(set[[#This Row],[Qualification]], TS[], 4, FALSE), set[[#This Row],[Qualification]])</f>
        <v>GMP</v>
      </c>
      <c r="V134" s="46"/>
    </row>
    <row r="135" spans="1:22" ht="45">
      <c r="A135" s="46" t="s">
        <v>51</v>
      </c>
      <c r="B135" s="49"/>
      <c r="C135" s="85">
        <f>IF(set[[#This Row],[Cate]]=A134,C134+1,1)</f>
        <v>7</v>
      </c>
      <c r="D135" s="82"/>
      <c r="E135" s="82">
        <f>_xlfn.IFNA(IF(VLOOKUP(set[[#This Row],[Category]],TS[],2,FALSE)&gt;0,VLOOKUP(set[[#This Row],[Category]],TS[],2,FALSE),set[[#This Row],[Category]]),set[[#This Row],[Category]])</f>
        <v>0</v>
      </c>
      <c r="F135" s="82">
        <f>_xlfn.IFNA(IF(VLOOKUP(set[[#This Row],[Category]],TS[],3,FALSE)&gt;0,VLOOKUP(set[[#This Row],[Category]],TS[],3,FALSE),set[[#This Row],[Category]]),set[[#This Row],[Category]])</f>
        <v>0</v>
      </c>
      <c r="G135" s="82">
        <f>_xlfn.IFNA(IF(VLOOKUP(set[[#This Row],[Category]],TS[],4,FALSE)&gt;0,VLOOKUP(set[[#This Row],[Category]],TS[],4,FALSE),set[[#This Row],[Category]]),set[[#This Row],[Category]])</f>
        <v>0</v>
      </c>
      <c r="H135" s="82">
        <f>_xlfn.IFNA(VLOOKUP(set[[#This Row],[Category]],TS[],5,FALSE),set[[#This Row],[Category]])</f>
        <v>0</v>
      </c>
      <c r="I135" s="46" t="s">
        <v>843</v>
      </c>
      <c r="J135" s="49" t="s">
        <v>844</v>
      </c>
      <c r="K135" s="46" t="s">
        <v>845</v>
      </c>
      <c r="L135" s="46" t="s">
        <v>843</v>
      </c>
      <c r="M135" s="46" t="s">
        <v>846</v>
      </c>
      <c r="N135" s="89" t="s">
        <v>847</v>
      </c>
      <c r="O135" s="90" t="str">
        <f>set[[#This Row],[CAS No.]]</f>
        <v>204656-20-2</v>
      </c>
      <c r="P135" s="91" t="s">
        <v>831</v>
      </c>
      <c r="Q135" s="46" t="str">
        <f>_xlfn.IFNA(VLOOKUP(set[[#This Row],[Qualification]], TS[], 2, FALSE), set[[#This Row],[Qualification]])</f>
        <v>Chinese GMP/ DMF/ WC</v>
      </c>
      <c r="R135" s="46" t="str">
        <f>_xlfn.IFNA(VLOOKUP(set[[#This Row],[Qualification]], TS[], 3, FALSE), set[[#This Row],[Qualification]])</f>
        <v>Chinese GMP/ DMF/ WC</v>
      </c>
      <c r="S135" s="46" t="str">
        <f>_xlfn.IFNA(VLOOKUP(set[[#This Row],[Qualification]], TS[], 4, FALSE), set[[#This Row],[Qualification]])</f>
        <v>Chinese GMP/ DMF/ WC</v>
      </c>
      <c r="V135" s="46"/>
    </row>
    <row r="136" spans="1:22">
      <c r="A136" s="46" t="s">
        <v>51</v>
      </c>
      <c r="B136" s="49">
        <v>1</v>
      </c>
      <c r="C136" s="85">
        <f>IF(set[[#This Row],[Cate]]=A135,C135+1,1)</f>
        <v>8</v>
      </c>
      <c r="D136" s="93"/>
      <c r="E136" s="93">
        <f>_xlfn.IFNA(IF(VLOOKUP(set[[#This Row],[Category]],TS[],2,FALSE)&gt;0,VLOOKUP(set[[#This Row],[Category]],TS[],2,FALSE),set[[#This Row],[Category]]),set[[#This Row],[Category]])</f>
        <v>0</v>
      </c>
      <c r="F136" s="93">
        <f>_xlfn.IFNA(IF(VLOOKUP(set[[#This Row],[Category]],TS[],3,FALSE)&gt;0,VLOOKUP(set[[#This Row],[Category]],TS[],3,FALSE),set[[#This Row],[Category]]),set[[#This Row],[Category]])</f>
        <v>0</v>
      </c>
      <c r="G136" s="93">
        <f>_xlfn.IFNA(IF(VLOOKUP(set[[#This Row],[Category]],TS[],4,FALSE)&gt;0,VLOOKUP(set[[#This Row],[Category]],TS[],4,FALSE),set[[#This Row],[Category]]),set[[#This Row],[Category]])</f>
        <v>0</v>
      </c>
      <c r="H136" s="93">
        <f>_xlfn.IFNA(VLOOKUP(set[[#This Row],[Category]],TS[],5,FALSE),set[[#This Row],[Category]])</f>
        <v>0</v>
      </c>
      <c r="I136" s="94" t="s">
        <v>190</v>
      </c>
      <c r="J136" s="95" t="s">
        <v>848</v>
      </c>
      <c r="K136" s="94" t="s">
        <v>849</v>
      </c>
      <c r="L136" s="94" t="s">
        <v>190</v>
      </c>
      <c r="M136" s="94" t="s">
        <v>850</v>
      </c>
      <c r="N136" s="96" t="s">
        <v>192</v>
      </c>
      <c r="O136" s="97" t="str">
        <f>set[[#This Row],[CAS No.]]</f>
        <v>910463-68-2</v>
      </c>
      <c r="P136" s="98" t="s">
        <v>837</v>
      </c>
      <c r="Q136" s="94" t="str">
        <f>_xlfn.IFNA(VLOOKUP(set[[#This Row],[Qualification]], TS[], 2, FALSE), set[[#This Row],[Qualification]])</f>
        <v>Chinese GMP</v>
      </c>
      <c r="R136" s="94" t="str">
        <f>_xlfn.IFNA(VLOOKUP(set[[#This Row],[Qualification]], TS[], 3, FALSE), set[[#This Row],[Qualification]])</f>
        <v>Chinese GMP</v>
      </c>
      <c r="S136" s="94" t="str">
        <f>_xlfn.IFNA(VLOOKUP(set[[#This Row],[Qualification]], TS[], 4, FALSE), set[[#This Row],[Qualification]])</f>
        <v>Chinese GMP</v>
      </c>
      <c r="T136" s="94"/>
      <c r="U136" s="94"/>
      <c r="V136" s="46"/>
    </row>
    <row r="137" spans="1:22" ht="30">
      <c r="A137" s="46" t="s">
        <v>51</v>
      </c>
      <c r="B137" s="49"/>
      <c r="C137" s="85">
        <f>IF(set[[#This Row],[Cate]]=A136,C136+1,1)</f>
        <v>9</v>
      </c>
      <c r="D137" s="82"/>
      <c r="E137" s="82">
        <f>_xlfn.IFNA(IF(VLOOKUP(set[[#This Row],[Category]],TS[],2,FALSE)&gt;0,VLOOKUP(set[[#This Row],[Category]],TS[],2,FALSE),set[[#This Row],[Category]]),set[[#This Row],[Category]])</f>
        <v>0</v>
      </c>
      <c r="F137" s="82">
        <f>_xlfn.IFNA(IF(VLOOKUP(set[[#This Row],[Category]],TS[],3,FALSE)&gt;0,VLOOKUP(set[[#This Row],[Category]],TS[],3,FALSE),set[[#This Row],[Category]]),set[[#This Row],[Category]])</f>
        <v>0</v>
      </c>
      <c r="G137" s="82">
        <f>_xlfn.IFNA(IF(VLOOKUP(set[[#This Row],[Category]],TS[],4,FALSE)&gt;0,VLOOKUP(set[[#This Row],[Category]],TS[],4,FALSE),set[[#This Row],[Category]]),set[[#This Row],[Category]])</f>
        <v>0</v>
      </c>
      <c r="H137" s="82">
        <f>_xlfn.IFNA(VLOOKUP(set[[#This Row],[Category]],TS[],5,FALSE),set[[#This Row],[Category]])</f>
        <v>0</v>
      </c>
      <c r="I137" s="46" t="s">
        <v>851</v>
      </c>
      <c r="J137" s="49" t="s">
        <v>852</v>
      </c>
      <c r="K137" s="46" t="s">
        <v>853</v>
      </c>
      <c r="L137" s="46" t="s">
        <v>851</v>
      </c>
      <c r="M137" s="46" t="s">
        <v>854</v>
      </c>
      <c r="N137" s="89" t="s">
        <v>855</v>
      </c>
      <c r="O137" s="90" t="str">
        <f>set[[#This Row],[CAS No.]]</f>
        <v>52232-67-4</v>
      </c>
      <c r="P137" s="91" t="s">
        <v>367</v>
      </c>
      <c r="Q137" s="46" t="str">
        <f>_xlfn.IFNA(VLOOKUP(set[[#This Row],[Qualification]], TS[], 2, FALSE), set[[#This Row],[Qualification]])</f>
        <v>DMF</v>
      </c>
      <c r="R137" s="46" t="str">
        <f>_xlfn.IFNA(VLOOKUP(set[[#This Row],[Qualification]], TS[], 3, FALSE), set[[#This Row],[Qualification]])</f>
        <v>DMF</v>
      </c>
      <c r="S137" s="46" t="str">
        <f>_xlfn.IFNA(VLOOKUP(set[[#This Row],[Qualification]], TS[], 4, FALSE), set[[#This Row],[Qualification]])</f>
        <v>DMF</v>
      </c>
      <c r="V137" s="46"/>
    </row>
    <row r="138" spans="1:22" ht="45">
      <c r="A138" s="46" t="s">
        <v>51</v>
      </c>
      <c r="B138" s="49"/>
      <c r="C138" s="85">
        <f>IF(set[[#This Row],[Cate]]=A137,C137+1,1)</f>
        <v>10</v>
      </c>
      <c r="D138" s="82"/>
      <c r="E138" s="82">
        <f>_xlfn.IFNA(IF(VLOOKUP(set[[#This Row],[Category]],TS[],2,FALSE)&gt;0,VLOOKUP(set[[#This Row],[Category]],TS[],2,FALSE),set[[#This Row],[Category]]),set[[#This Row],[Category]])</f>
        <v>0</v>
      </c>
      <c r="F138" s="82">
        <f>_xlfn.IFNA(IF(VLOOKUP(set[[#This Row],[Category]],TS[],3,FALSE)&gt;0,VLOOKUP(set[[#This Row],[Category]],TS[],3,FALSE),set[[#This Row],[Category]]),set[[#This Row],[Category]])</f>
        <v>0</v>
      </c>
      <c r="G138" s="82">
        <f>_xlfn.IFNA(IF(VLOOKUP(set[[#This Row],[Category]],TS[],4,FALSE)&gt;0,VLOOKUP(set[[#This Row],[Category]],TS[],4,FALSE),set[[#This Row],[Category]]),set[[#This Row],[Category]])</f>
        <v>0</v>
      </c>
      <c r="H138" s="82">
        <f>_xlfn.IFNA(VLOOKUP(set[[#This Row],[Category]],TS[],5,FALSE),set[[#This Row],[Category]])</f>
        <v>0</v>
      </c>
      <c r="I138" s="46" t="s">
        <v>856</v>
      </c>
      <c r="J138" s="49" t="s">
        <v>857</v>
      </c>
      <c r="K138" s="46" t="s">
        <v>858</v>
      </c>
      <c r="L138" s="46" t="s">
        <v>859</v>
      </c>
      <c r="M138" s="46" t="s">
        <v>860</v>
      </c>
      <c r="N138" s="89" t="s">
        <v>861</v>
      </c>
      <c r="O138" s="90" t="str">
        <f>set[[#This Row],[CAS No.]]</f>
        <v>24305-27-9</v>
      </c>
      <c r="P138" s="91" t="s">
        <v>825</v>
      </c>
      <c r="Q138" s="46" t="str">
        <f>_xlfn.IFNA(VLOOKUP(set[[#This Row],[Qualification]], TS[], 2, FALSE), set[[#This Row],[Qualification]])</f>
        <v>DMF/WC</v>
      </c>
      <c r="R138" s="46" t="str">
        <f>_xlfn.IFNA(VLOOKUP(set[[#This Row],[Qualification]], TS[], 3, FALSE), set[[#This Row],[Qualification]])</f>
        <v>DMF/WC</v>
      </c>
      <c r="S138" s="46" t="str">
        <f>_xlfn.IFNA(VLOOKUP(set[[#This Row],[Qualification]], TS[], 4, FALSE), set[[#This Row],[Qualification]])</f>
        <v>DMF/WC</v>
      </c>
      <c r="V138" s="46"/>
    </row>
    <row r="139" spans="1:22">
      <c r="A139" s="46" t="s">
        <v>51</v>
      </c>
      <c r="B139" s="49"/>
      <c r="C139" s="85">
        <f>IF(set[[#This Row],[Cate]]=A138,C138+1,1)</f>
        <v>11</v>
      </c>
      <c r="D139" s="82"/>
      <c r="E139" s="82">
        <f>_xlfn.IFNA(IF(VLOOKUP(set[[#This Row],[Category]],TS[],2,FALSE)&gt;0,VLOOKUP(set[[#This Row],[Category]],TS[],2,FALSE),set[[#This Row],[Category]]),set[[#This Row],[Category]])</f>
        <v>0</v>
      </c>
      <c r="F139" s="82">
        <f>_xlfn.IFNA(IF(VLOOKUP(set[[#This Row],[Category]],TS[],3,FALSE)&gt;0,VLOOKUP(set[[#This Row],[Category]],TS[],3,FALSE),set[[#This Row],[Category]]),set[[#This Row],[Category]])</f>
        <v>0</v>
      </c>
      <c r="G139" s="82">
        <f>_xlfn.IFNA(IF(VLOOKUP(set[[#This Row],[Category]],TS[],4,FALSE)&gt;0,VLOOKUP(set[[#This Row],[Category]],TS[],4,FALSE),set[[#This Row],[Category]]),set[[#This Row],[Category]])</f>
        <v>0</v>
      </c>
      <c r="H139" s="82">
        <f>_xlfn.IFNA(VLOOKUP(set[[#This Row],[Category]],TS[],5,FALSE),set[[#This Row],[Category]])</f>
        <v>0</v>
      </c>
      <c r="I139" s="46" t="s">
        <v>862</v>
      </c>
      <c r="J139" s="49" t="s">
        <v>863</v>
      </c>
      <c r="K139" s="46" t="s">
        <v>864</v>
      </c>
      <c r="L139" s="46" t="s">
        <v>862</v>
      </c>
      <c r="M139" s="46" t="s">
        <v>865</v>
      </c>
      <c r="N139" s="89" t="s">
        <v>866</v>
      </c>
      <c r="O139" s="90" t="str">
        <f>set[[#This Row],[CAS No.]]</f>
        <v>2023788-19-2</v>
      </c>
      <c r="P139" s="91" t="s">
        <v>367</v>
      </c>
      <c r="Q139" s="46" t="str">
        <f>_xlfn.IFNA(VLOOKUP(set[[#This Row],[Qualification]], TS[], 2, FALSE), set[[#This Row],[Qualification]])</f>
        <v>DMF</v>
      </c>
      <c r="R139" s="46" t="str">
        <f>_xlfn.IFNA(VLOOKUP(set[[#This Row],[Qualification]], TS[], 3, FALSE), set[[#This Row],[Qualification]])</f>
        <v>DMF</v>
      </c>
      <c r="S139" s="46" t="str">
        <f>_xlfn.IFNA(VLOOKUP(set[[#This Row],[Qualification]], TS[], 4, FALSE), set[[#This Row],[Qualification]])</f>
        <v>DMF</v>
      </c>
      <c r="V139" s="46"/>
    </row>
    <row r="140" spans="1:22">
      <c r="A140" s="46" t="s">
        <v>51</v>
      </c>
      <c r="B140" s="49"/>
      <c r="C140" s="85">
        <f>IF(set[[#This Row],[Cate]]=A139,C139+1,1)</f>
        <v>12</v>
      </c>
      <c r="D140" s="82"/>
      <c r="E140" s="82">
        <f>_xlfn.IFNA(IF(VLOOKUP(set[[#This Row],[Category]],TS[],2,FALSE)&gt;0,VLOOKUP(set[[#This Row],[Category]],TS[],2,FALSE),set[[#This Row],[Category]]),set[[#This Row],[Category]])</f>
        <v>0</v>
      </c>
      <c r="F140" s="82">
        <f>_xlfn.IFNA(IF(VLOOKUP(set[[#This Row],[Category]],TS[],3,FALSE)&gt;0,VLOOKUP(set[[#This Row],[Category]],TS[],3,FALSE),set[[#This Row],[Category]]),set[[#This Row],[Category]])</f>
        <v>0</v>
      </c>
      <c r="G140" s="82">
        <f>_xlfn.IFNA(IF(VLOOKUP(set[[#This Row],[Category]],TS[],4,FALSE)&gt;0,VLOOKUP(set[[#This Row],[Category]],TS[],4,FALSE),set[[#This Row],[Category]]),set[[#This Row],[Category]])</f>
        <v>0</v>
      </c>
      <c r="H140" s="82">
        <f>_xlfn.IFNA(VLOOKUP(set[[#This Row],[Category]],TS[],5,FALSE),set[[#This Row],[Category]])</f>
        <v>0</v>
      </c>
      <c r="I140" s="46" t="s">
        <v>867</v>
      </c>
      <c r="J140" s="49" t="s">
        <v>868</v>
      </c>
      <c r="K140" s="46" t="s">
        <v>869</v>
      </c>
      <c r="L140" s="46" t="s">
        <v>867</v>
      </c>
      <c r="M140" s="46" t="s">
        <v>870</v>
      </c>
      <c r="N140" s="89" t="s">
        <v>871</v>
      </c>
      <c r="O140" s="90" t="str">
        <f>set[[#This Row],[CAS No.]]</f>
        <v>57773-63-4</v>
      </c>
      <c r="P140" s="91" t="s">
        <v>837</v>
      </c>
      <c r="Q140" s="46" t="str">
        <f>_xlfn.IFNA(VLOOKUP(set[[#This Row],[Qualification]], TS[], 2, FALSE), set[[#This Row],[Qualification]])</f>
        <v>Chinese GMP</v>
      </c>
      <c r="R140" s="46" t="str">
        <f>_xlfn.IFNA(VLOOKUP(set[[#This Row],[Qualification]], TS[], 3, FALSE), set[[#This Row],[Qualification]])</f>
        <v>Chinese GMP</v>
      </c>
      <c r="S140" s="46" t="str">
        <f>_xlfn.IFNA(VLOOKUP(set[[#This Row],[Qualification]], TS[], 4, FALSE), set[[#This Row],[Qualification]])</f>
        <v>Chinese GMP</v>
      </c>
      <c r="V140" s="46"/>
    </row>
    <row r="141" spans="1:22" ht="45">
      <c r="A141" s="46" t="s">
        <v>52</v>
      </c>
      <c r="B141" s="49"/>
      <c r="C141" s="85">
        <f>IF(set[[#This Row],[Cate]]=A140,C140+1,1)</f>
        <v>1</v>
      </c>
      <c r="D141" s="82"/>
      <c r="E141" s="82">
        <f>_xlfn.IFNA(IF(VLOOKUP(set[[#This Row],[Category]],TS[],2,FALSE)&gt;0,VLOOKUP(set[[#This Row],[Category]],TS[],2,FALSE),set[[#This Row],[Category]]),set[[#This Row],[Category]])</f>
        <v>0</v>
      </c>
      <c r="F141" s="82">
        <f>_xlfn.IFNA(IF(VLOOKUP(set[[#This Row],[Category]],TS[],3,FALSE)&gt;0,VLOOKUP(set[[#This Row],[Category]],TS[],3,FALSE),set[[#This Row],[Category]]),set[[#This Row],[Category]])</f>
        <v>0</v>
      </c>
      <c r="G141" s="82">
        <f>_xlfn.IFNA(IF(VLOOKUP(set[[#This Row],[Category]],TS[],4,FALSE)&gt;0,VLOOKUP(set[[#This Row],[Category]],TS[],4,FALSE),set[[#This Row],[Category]]),set[[#This Row],[Category]])</f>
        <v>0</v>
      </c>
      <c r="H141" s="82">
        <f>_xlfn.IFNA(VLOOKUP(set[[#This Row],[Category]],TS[],5,FALSE),set[[#This Row],[Category]])</f>
        <v>0</v>
      </c>
      <c r="I141" s="46" t="s">
        <v>872</v>
      </c>
      <c r="J141" s="49" t="s">
        <v>873</v>
      </c>
      <c r="K141" s="46" t="s">
        <v>874</v>
      </c>
      <c r="L141" s="46" t="s">
        <v>875</v>
      </c>
      <c r="M141" s="46" t="s">
        <v>876</v>
      </c>
      <c r="N141" s="89" t="s">
        <v>877</v>
      </c>
      <c r="O141" s="90" t="str">
        <f>set[[#This Row],[CAS No.]]</f>
        <v>928006-88-6</v>
      </c>
      <c r="Q141" s="46">
        <f>_xlfn.IFNA(VLOOKUP(set[[#This Row],[Qualification]], TS[], 2, FALSE), set[[#This Row],[Qualification]])</f>
        <v>0</v>
      </c>
      <c r="R141" s="46">
        <f>_xlfn.IFNA(VLOOKUP(set[[#This Row],[Qualification]], TS[], 3, FALSE), set[[#This Row],[Qualification]])</f>
        <v>0</v>
      </c>
      <c r="S141" s="46">
        <f>_xlfn.IFNA(VLOOKUP(set[[#This Row],[Qualification]], TS[], 4, FALSE), set[[#This Row],[Qualification]])</f>
        <v>0</v>
      </c>
      <c r="U141" s="91" t="s">
        <v>878</v>
      </c>
      <c r="V141" s="46"/>
    </row>
    <row r="142" spans="1:22" ht="30">
      <c r="A142" s="46" t="s">
        <v>52</v>
      </c>
      <c r="B142" s="49"/>
      <c r="C142" s="85">
        <f>IF(set[[#This Row],[Cate]]=A141,C141+1,1)</f>
        <v>2</v>
      </c>
      <c r="D142" s="82"/>
      <c r="E142" s="82">
        <f>_xlfn.IFNA(IF(VLOOKUP(set[[#This Row],[Category]],TS[],2,FALSE)&gt;0,VLOOKUP(set[[#This Row],[Category]],TS[],2,FALSE),set[[#This Row],[Category]]),set[[#This Row],[Category]])</f>
        <v>0</v>
      </c>
      <c r="F142" s="82">
        <f>_xlfn.IFNA(IF(VLOOKUP(set[[#This Row],[Category]],TS[],3,FALSE)&gt;0,VLOOKUP(set[[#This Row],[Category]],TS[],3,FALSE),set[[#This Row],[Category]]),set[[#This Row],[Category]])</f>
        <v>0</v>
      </c>
      <c r="G142" s="82">
        <f>_xlfn.IFNA(IF(VLOOKUP(set[[#This Row],[Category]],TS[],4,FALSE)&gt;0,VLOOKUP(set[[#This Row],[Category]],TS[],4,FALSE),set[[#This Row],[Category]]),set[[#This Row],[Category]])</f>
        <v>0</v>
      </c>
      <c r="H142" s="82">
        <f>_xlfn.IFNA(VLOOKUP(set[[#This Row],[Category]],TS[],5,FALSE),set[[#This Row],[Category]])</f>
        <v>0</v>
      </c>
      <c r="I142" s="46" t="s">
        <v>879</v>
      </c>
      <c r="J142" s="49" t="s">
        <v>880</v>
      </c>
      <c r="K142" s="46" t="s">
        <v>881</v>
      </c>
      <c r="L142" s="46" t="s">
        <v>879</v>
      </c>
      <c r="M142" s="46" t="s">
        <v>882</v>
      </c>
      <c r="N142" s="89" t="s">
        <v>883</v>
      </c>
      <c r="O142" s="90" t="str">
        <f>set[[#This Row],[CAS No.]]</f>
        <v>16830-15-2</v>
      </c>
      <c r="Q142" s="46">
        <f>_xlfn.IFNA(VLOOKUP(set[[#This Row],[Qualification]], TS[], 2, FALSE), set[[#This Row],[Qualification]])</f>
        <v>0</v>
      </c>
      <c r="R142" s="46">
        <f>_xlfn.IFNA(VLOOKUP(set[[#This Row],[Qualification]], TS[], 3, FALSE), set[[#This Row],[Qualification]])</f>
        <v>0</v>
      </c>
      <c r="S142" s="46">
        <f>_xlfn.IFNA(VLOOKUP(set[[#This Row],[Qualification]], TS[], 4, FALSE), set[[#This Row],[Qualification]])</f>
        <v>0</v>
      </c>
      <c r="U142" s="91" t="s">
        <v>884</v>
      </c>
      <c r="V142" s="46"/>
    </row>
    <row r="143" spans="1:22" ht="45">
      <c r="A143" s="46" t="s">
        <v>52</v>
      </c>
      <c r="B143" s="49"/>
      <c r="C143" s="85">
        <f>IF(set[[#This Row],[Cate]]=A142,C142+1,1)</f>
        <v>3</v>
      </c>
      <c r="D143" s="82"/>
      <c r="E143" s="82">
        <f>_xlfn.IFNA(IF(VLOOKUP(set[[#This Row],[Category]],TS[],2,FALSE)&gt;0,VLOOKUP(set[[#This Row],[Category]],TS[],2,FALSE),set[[#This Row],[Category]]),set[[#This Row],[Category]])</f>
        <v>0</v>
      </c>
      <c r="F143" s="82">
        <f>_xlfn.IFNA(IF(VLOOKUP(set[[#This Row],[Category]],TS[],3,FALSE)&gt;0,VLOOKUP(set[[#This Row],[Category]],TS[],3,FALSE),set[[#This Row],[Category]]),set[[#This Row],[Category]])</f>
        <v>0</v>
      </c>
      <c r="G143" s="82">
        <f>_xlfn.IFNA(IF(VLOOKUP(set[[#This Row],[Category]],TS[],4,FALSE)&gt;0,VLOOKUP(set[[#This Row],[Category]],TS[],4,FALSE),set[[#This Row],[Category]]),set[[#This Row],[Category]])</f>
        <v>0</v>
      </c>
      <c r="H143" s="82">
        <f>_xlfn.IFNA(VLOOKUP(set[[#This Row],[Category]],TS[],5,FALSE),set[[#This Row],[Category]])</f>
        <v>0</v>
      </c>
      <c r="I143" s="46" t="s">
        <v>885</v>
      </c>
      <c r="J143" s="49" t="s">
        <v>886</v>
      </c>
      <c r="K143" s="46" t="s">
        <v>887</v>
      </c>
      <c r="L143" s="46" t="s">
        <v>888</v>
      </c>
      <c r="M143" s="46" t="s">
        <v>889</v>
      </c>
      <c r="N143" s="89" t="s">
        <v>890</v>
      </c>
      <c r="O143" s="90" t="str">
        <f>set[[#This Row],[CAS No.]]</f>
        <v>-</v>
      </c>
      <c r="Q143" s="46">
        <f>_xlfn.IFNA(VLOOKUP(set[[#This Row],[Qualification]], TS[], 2, FALSE), set[[#This Row],[Qualification]])</f>
        <v>0</v>
      </c>
      <c r="R143" s="46">
        <f>_xlfn.IFNA(VLOOKUP(set[[#This Row],[Qualification]], TS[], 3, FALSE), set[[#This Row],[Qualification]])</f>
        <v>0</v>
      </c>
      <c r="S143" s="46">
        <f>_xlfn.IFNA(VLOOKUP(set[[#This Row],[Qualification]], TS[], 4, FALSE), set[[#This Row],[Qualification]])</f>
        <v>0</v>
      </c>
      <c r="U143" s="91" t="s">
        <v>891</v>
      </c>
      <c r="V143" s="46"/>
    </row>
    <row r="144" spans="1:22">
      <c r="A144" s="46" t="s">
        <v>52</v>
      </c>
      <c r="B144" s="49"/>
      <c r="C144" s="85">
        <f>IF(set[[#This Row],[Cate]]=A143,C143+1,1)</f>
        <v>4</v>
      </c>
      <c r="D144" s="82"/>
      <c r="E144" s="82">
        <f>_xlfn.IFNA(IF(VLOOKUP(set[[#This Row],[Category]],TS[],2,FALSE)&gt;0,VLOOKUP(set[[#This Row],[Category]],TS[],2,FALSE),set[[#This Row],[Category]]),set[[#This Row],[Category]])</f>
        <v>0</v>
      </c>
      <c r="F144" s="82">
        <f>_xlfn.IFNA(IF(VLOOKUP(set[[#This Row],[Category]],TS[],3,FALSE)&gt;0,VLOOKUP(set[[#This Row],[Category]],TS[],3,FALSE),set[[#This Row],[Category]]),set[[#This Row],[Category]])</f>
        <v>0</v>
      </c>
      <c r="G144" s="82">
        <f>_xlfn.IFNA(IF(VLOOKUP(set[[#This Row],[Category]],TS[],4,FALSE)&gt;0,VLOOKUP(set[[#This Row],[Category]],TS[],4,FALSE),set[[#This Row],[Category]]),set[[#This Row],[Category]])</f>
        <v>0</v>
      </c>
      <c r="H144" s="82">
        <f>_xlfn.IFNA(VLOOKUP(set[[#This Row],[Category]],TS[],5,FALSE),set[[#This Row],[Category]])</f>
        <v>0</v>
      </c>
      <c r="I144" s="46" t="s">
        <v>892</v>
      </c>
      <c r="J144" s="49" t="s">
        <v>893</v>
      </c>
      <c r="K144" s="46" t="s">
        <v>894</v>
      </c>
      <c r="L144" s="46" t="s">
        <v>895</v>
      </c>
      <c r="M144" s="46" t="s">
        <v>896</v>
      </c>
      <c r="N144" s="89" t="s">
        <v>897</v>
      </c>
      <c r="O144" s="90" t="str">
        <f>set[[#This Row],[CAS No.]]</f>
        <v>96702-03-3</v>
      </c>
      <c r="Q144" s="46">
        <f>_xlfn.IFNA(VLOOKUP(set[[#This Row],[Qualification]], TS[], 2, FALSE), set[[#This Row],[Qualification]])</f>
        <v>0</v>
      </c>
      <c r="R144" s="46">
        <f>_xlfn.IFNA(VLOOKUP(set[[#This Row],[Qualification]], TS[], 3, FALSE), set[[#This Row],[Qualification]])</f>
        <v>0</v>
      </c>
      <c r="S144" s="46">
        <f>_xlfn.IFNA(VLOOKUP(set[[#This Row],[Qualification]], TS[], 4, FALSE), set[[#This Row],[Qualification]])</f>
        <v>0</v>
      </c>
      <c r="U144" s="91" t="s">
        <v>878</v>
      </c>
      <c r="V144" s="46"/>
    </row>
    <row r="145" spans="1:22" ht="30">
      <c r="A145" s="46" t="s">
        <v>52</v>
      </c>
      <c r="B145" s="49"/>
      <c r="C145" s="85">
        <f>IF(set[[#This Row],[Cate]]=A144,C144+1,1)</f>
        <v>5</v>
      </c>
      <c r="D145" s="82"/>
      <c r="E145" s="82">
        <f>_xlfn.IFNA(IF(VLOOKUP(set[[#This Row],[Category]],TS[],2,FALSE)&gt;0,VLOOKUP(set[[#This Row],[Category]],TS[],2,FALSE),set[[#This Row],[Category]]),set[[#This Row],[Category]])</f>
        <v>0</v>
      </c>
      <c r="F145" s="82">
        <f>_xlfn.IFNA(IF(VLOOKUP(set[[#This Row],[Category]],TS[],3,FALSE)&gt;0,VLOOKUP(set[[#This Row],[Category]],TS[],3,FALSE),set[[#This Row],[Category]]),set[[#This Row],[Category]])</f>
        <v>0</v>
      </c>
      <c r="G145" s="82">
        <f>_xlfn.IFNA(IF(VLOOKUP(set[[#This Row],[Category]],TS[],4,FALSE)&gt;0,VLOOKUP(set[[#This Row],[Category]],TS[],4,FALSE),set[[#This Row],[Category]]),set[[#This Row],[Category]])</f>
        <v>0</v>
      </c>
      <c r="H145" s="82">
        <f>_xlfn.IFNA(VLOOKUP(set[[#This Row],[Category]],TS[],5,FALSE),set[[#This Row],[Category]])</f>
        <v>0</v>
      </c>
      <c r="I145" s="46" t="s">
        <v>898</v>
      </c>
      <c r="J145" s="49" t="s">
        <v>899</v>
      </c>
      <c r="K145" s="46" t="s">
        <v>900</v>
      </c>
      <c r="L145" s="46" t="s">
        <v>901</v>
      </c>
      <c r="M145" s="46" t="s">
        <v>902</v>
      </c>
      <c r="N145" s="89" t="s">
        <v>903</v>
      </c>
      <c r="O145" s="90" t="str">
        <f>set[[#This Row],[CAS No.]]</f>
        <v>497-30-3</v>
      </c>
      <c r="Q145" s="46">
        <f>_xlfn.IFNA(VLOOKUP(set[[#This Row],[Qualification]], TS[], 2, FALSE), set[[#This Row],[Qualification]])</f>
        <v>0</v>
      </c>
      <c r="R145" s="46">
        <f>_xlfn.IFNA(VLOOKUP(set[[#This Row],[Qualification]], TS[], 3, FALSE), set[[#This Row],[Qualification]])</f>
        <v>0</v>
      </c>
      <c r="S145" s="46">
        <f>_xlfn.IFNA(VLOOKUP(set[[#This Row],[Qualification]], TS[], 4, FALSE), set[[#This Row],[Qualification]])</f>
        <v>0</v>
      </c>
      <c r="U145" s="91" t="s">
        <v>878</v>
      </c>
      <c r="V145" s="46"/>
    </row>
    <row r="146" spans="1:22" ht="30">
      <c r="A146" s="46" t="s">
        <v>52</v>
      </c>
      <c r="B146" s="49"/>
      <c r="C146" s="85">
        <f>IF(set[[#This Row],[Cate]]=A145,C145+1,1)</f>
        <v>6</v>
      </c>
      <c r="D146" s="82"/>
      <c r="E146" s="82">
        <f>_xlfn.IFNA(IF(VLOOKUP(set[[#This Row],[Category]],TS[],2,FALSE)&gt;0,VLOOKUP(set[[#This Row],[Category]],TS[],2,FALSE),set[[#This Row],[Category]]),set[[#This Row],[Category]])</f>
        <v>0</v>
      </c>
      <c r="F146" s="82">
        <f>_xlfn.IFNA(IF(VLOOKUP(set[[#This Row],[Category]],TS[],3,FALSE)&gt;0,VLOOKUP(set[[#This Row],[Category]],TS[],3,FALSE),set[[#This Row],[Category]]),set[[#This Row],[Category]])</f>
        <v>0</v>
      </c>
      <c r="G146" s="82">
        <f>_xlfn.IFNA(IF(VLOOKUP(set[[#This Row],[Category]],TS[],4,FALSE)&gt;0,VLOOKUP(set[[#This Row],[Category]],TS[],4,FALSE),set[[#This Row],[Category]]),set[[#This Row],[Category]])</f>
        <v>0</v>
      </c>
      <c r="H146" s="82">
        <f>_xlfn.IFNA(VLOOKUP(set[[#This Row],[Category]],TS[],5,FALSE),set[[#This Row],[Category]])</f>
        <v>0</v>
      </c>
      <c r="I146" s="46" t="s">
        <v>904</v>
      </c>
      <c r="J146" s="49" t="s">
        <v>905</v>
      </c>
      <c r="K146" s="46" t="s">
        <v>906</v>
      </c>
      <c r="L146" s="46" t="s">
        <v>907</v>
      </c>
      <c r="M146" s="46" t="s">
        <v>908</v>
      </c>
      <c r="N146" s="89" t="s">
        <v>890</v>
      </c>
      <c r="O146" s="90" t="str">
        <f>set[[#This Row],[CAS No.]]</f>
        <v>-</v>
      </c>
      <c r="Q146" s="46">
        <f>_xlfn.IFNA(VLOOKUP(set[[#This Row],[Qualification]], TS[], 2, FALSE), set[[#This Row],[Qualification]])</f>
        <v>0</v>
      </c>
      <c r="R146" s="46">
        <f>_xlfn.IFNA(VLOOKUP(set[[#This Row],[Qualification]], TS[], 3, FALSE), set[[#This Row],[Qualification]])</f>
        <v>0</v>
      </c>
      <c r="S146" s="46">
        <f>_xlfn.IFNA(VLOOKUP(set[[#This Row],[Qualification]], TS[], 4, FALSE), set[[#This Row],[Qualification]])</f>
        <v>0</v>
      </c>
      <c r="U146" s="91" t="s">
        <v>909</v>
      </c>
      <c r="V146" s="46"/>
    </row>
    <row r="147" spans="1:22" ht="45">
      <c r="A147" s="46" t="s">
        <v>52</v>
      </c>
      <c r="B147" s="49"/>
      <c r="C147" s="85">
        <f>IF(set[[#This Row],[Cate]]=A146,C146+1,1)</f>
        <v>7</v>
      </c>
      <c r="D147" s="82"/>
      <c r="E147" s="82">
        <f>_xlfn.IFNA(IF(VLOOKUP(set[[#This Row],[Category]],TS[],2,FALSE)&gt;0,VLOOKUP(set[[#This Row],[Category]],TS[],2,FALSE),set[[#This Row],[Category]]),set[[#This Row],[Category]])</f>
        <v>0</v>
      </c>
      <c r="F147" s="82">
        <f>_xlfn.IFNA(IF(VLOOKUP(set[[#This Row],[Category]],TS[],3,FALSE)&gt;0,VLOOKUP(set[[#This Row],[Category]],TS[],3,FALSE),set[[#This Row],[Category]]),set[[#This Row],[Category]])</f>
        <v>0</v>
      </c>
      <c r="G147" s="82">
        <f>_xlfn.IFNA(IF(VLOOKUP(set[[#This Row],[Category]],TS[],4,FALSE)&gt;0,VLOOKUP(set[[#This Row],[Category]],TS[],4,FALSE),set[[#This Row],[Category]]),set[[#This Row],[Category]])</f>
        <v>0</v>
      </c>
      <c r="H147" s="82">
        <f>_xlfn.IFNA(VLOOKUP(set[[#This Row],[Category]],TS[],5,FALSE),set[[#This Row],[Category]])</f>
        <v>0</v>
      </c>
      <c r="I147" s="46" t="s">
        <v>910</v>
      </c>
      <c r="J147" s="49" t="s">
        <v>911</v>
      </c>
      <c r="K147" s="46" t="s">
        <v>912</v>
      </c>
      <c r="L147" s="46" t="s">
        <v>913</v>
      </c>
      <c r="N147" s="89" t="s">
        <v>890</v>
      </c>
      <c r="O147" s="90" t="str">
        <f>set[[#This Row],[CAS No.]]</f>
        <v>-</v>
      </c>
      <c r="Q147" s="46">
        <f>_xlfn.IFNA(VLOOKUP(set[[#This Row],[Qualification]], TS[], 2, FALSE), set[[#This Row],[Qualification]])</f>
        <v>0</v>
      </c>
      <c r="R147" s="46">
        <f>_xlfn.IFNA(VLOOKUP(set[[#This Row],[Qualification]], TS[], 3, FALSE), set[[#This Row],[Qualification]])</f>
        <v>0</v>
      </c>
      <c r="S147" s="46">
        <f>_xlfn.IFNA(VLOOKUP(set[[#This Row],[Qualification]], TS[], 4, FALSE), set[[#This Row],[Qualification]])</f>
        <v>0</v>
      </c>
      <c r="U147" s="91" t="s">
        <v>914</v>
      </c>
      <c r="V147" s="46"/>
    </row>
    <row r="148" spans="1:22" ht="60">
      <c r="A148" s="46" t="s">
        <v>52</v>
      </c>
      <c r="B148" s="49"/>
      <c r="C148" s="85">
        <f>IF(set[[#This Row],[Cate]]=A147,C147+1,1)</f>
        <v>8</v>
      </c>
      <c r="D148" s="82"/>
      <c r="E148" s="82">
        <f>_xlfn.IFNA(IF(VLOOKUP(set[[#This Row],[Category]],TS[],2,FALSE)&gt;0,VLOOKUP(set[[#This Row],[Category]],TS[],2,FALSE),set[[#This Row],[Category]]),set[[#This Row],[Category]])</f>
        <v>0</v>
      </c>
      <c r="F148" s="82">
        <f>_xlfn.IFNA(IF(VLOOKUP(set[[#This Row],[Category]],TS[],3,FALSE)&gt;0,VLOOKUP(set[[#This Row],[Category]],TS[],3,FALSE),set[[#This Row],[Category]]),set[[#This Row],[Category]])</f>
        <v>0</v>
      </c>
      <c r="G148" s="82">
        <f>_xlfn.IFNA(IF(VLOOKUP(set[[#This Row],[Category]],TS[],4,FALSE)&gt;0,VLOOKUP(set[[#This Row],[Category]],TS[],4,FALSE),set[[#This Row],[Category]]),set[[#This Row],[Category]])</f>
        <v>0</v>
      </c>
      <c r="H148" s="82">
        <f>_xlfn.IFNA(VLOOKUP(set[[#This Row],[Category]],TS[],5,FALSE),set[[#This Row],[Category]])</f>
        <v>0</v>
      </c>
      <c r="I148" s="46" t="s">
        <v>915</v>
      </c>
      <c r="J148" s="49" t="s">
        <v>916</v>
      </c>
      <c r="K148" s="46" t="s">
        <v>917</v>
      </c>
      <c r="L148" s="46" t="s">
        <v>918</v>
      </c>
      <c r="M148" s="46" t="s">
        <v>919</v>
      </c>
      <c r="N148" s="89" t="s">
        <v>920</v>
      </c>
      <c r="O148" s="90" t="str">
        <f>set[[#This Row],[CAS No.]]</f>
        <v>439685-79-7</v>
      </c>
      <c r="Q148" s="46">
        <f>_xlfn.IFNA(VLOOKUP(set[[#This Row],[Qualification]], TS[], 2, FALSE), set[[#This Row],[Qualification]])</f>
        <v>0</v>
      </c>
      <c r="R148" s="46">
        <f>_xlfn.IFNA(VLOOKUP(set[[#This Row],[Qualification]], TS[], 3, FALSE), set[[#This Row],[Qualification]])</f>
        <v>0</v>
      </c>
      <c r="S148" s="46">
        <f>_xlfn.IFNA(VLOOKUP(set[[#This Row],[Qualification]], TS[], 4, FALSE), set[[#This Row],[Qualification]])</f>
        <v>0</v>
      </c>
      <c r="U148" s="91" t="s">
        <v>878</v>
      </c>
      <c r="V148" s="46"/>
    </row>
    <row r="149" spans="1:22" ht="45">
      <c r="A149" s="46" t="s">
        <v>52</v>
      </c>
      <c r="B149" s="49"/>
      <c r="C149" s="85">
        <f>IF(set[[#This Row],[Cate]]=A148,C148+1,1)</f>
        <v>9</v>
      </c>
      <c r="D149" s="82"/>
      <c r="E149" s="82">
        <f>_xlfn.IFNA(IF(VLOOKUP(set[[#This Row],[Category]],TS[],2,FALSE)&gt;0,VLOOKUP(set[[#This Row],[Category]],TS[],2,FALSE),set[[#This Row],[Category]]),set[[#This Row],[Category]])</f>
        <v>0</v>
      </c>
      <c r="F149" s="82">
        <f>_xlfn.IFNA(IF(VLOOKUP(set[[#This Row],[Category]],TS[],3,FALSE)&gt;0,VLOOKUP(set[[#This Row],[Category]],TS[],3,FALSE),set[[#This Row],[Category]]),set[[#This Row],[Category]])</f>
        <v>0</v>
      </c>
      <c r="G149" s="82">
        <f>_xlfn.IFNA(IF(VLOOKUP(set[[#This Row],[Category]],TS[],4,FALSE)&gt;0,VLOOKUP(set[[#This Row],[Category]],TS[],4,FALSE),set[[#This Row],[Category]]),set[[#This Row],[Category]])</f>
        <v>0</v>
      </c>
      <c r="H149" s="82">
        <f>_xlfn.IFNA(VLOOKUP(set[[#This Row],[Category]],TS[],5,FALSE),set[[#This Row],[Category]])</f>
        <v>0</v>
      </c>
      <c r="I149" s="46" t="s">
        <v>921</v>
      </c>
      <c r="J149" s="49" t="s">
        <v>922</v>
      </c>
      <c r="K149" s="46" t="s">
        <v>923</v>
      </c>
      <c r="L149" s="46" t="s">
        <v>924</v>
      </c>
      <c r="M149" s="46" t="s">
        <v>925</v>
      </c>
      <c r="N149" s="89" t="s">
        <v>926</v>
      </c>
      <c r="O149" s="90" t="str">
        <f>set[[#This Row],[CAS No.]]</f>
        <v>92128-87-5</v>
      </c>
      <c r="Q149" s="46">
        <f>_xlfn.IFNA(VLOOKUP(set[[#This Row],[Qualification]], TS[], 2, FALSE), set[[#This Row],[Qualification]])</f>
        <v>0</v>
      </c>
      <c r="R149" s="46">
        <f>_xlfn.IFNA(VLOOKUP(set[[#This Row],[Qualification]], TS[], 3, FALSE), set[[#This Row],[Qualification]])</f>
        <v>0</v>
      </c>
      <c r="S149" s="46">
        <f>_xlfn.IFNA(VLOOKUP(set[[#This Row],[Qualification]], TS[], 4, FALSE), set[[#This Row],[Qualification]])</f>
        <v>0</v>
      </c>
      <c r="U149" s="91" t="s">
        <v>927</v>
      </c>
      <c r="V149" s="46"/>
    </row>
    <row r="150" spans="1:22" ht="30">
      <c r="A150" s="46" t="s">
        <v>52</v>
      </c>
      <c r="B150" s="49"/>
      <c r="C150" s="85">
        <f>IF(set[[#This Row],[Cate]]=A149,C149+1,1)</f>
        <v>10</v>
      </c>
      <c r="D150" s="82"/>
      <c r="E150" s="82">
        <f>_xlfn.IFNA(IF(VLOOKUP(set[[#This Row],[Category]],TS[],2,FALSE)&gt;0,VLOOKUP(set[[#This Row],[Category]],TS[],2,FALSE),set[[#This Row],[Category]]),set[[#This Row],[Category]])</f>
        <v>0</v>
      </c>
      <c r="F150" s="82">
        <f>_xlfn.IFNA(IF(VLOOKUP(set[[#This Row],[Category]],TS[],3,FALSE)&gt;0,VLOOKUP(set[[#This Row],[Category]],TS[],3,FALSE),set[[#This Row],[Category]]),set[[#This Row],[Category]])</f>
        <v>0</v>
      </c>
      <c r="G150" s="82">
        <f>_xlfn.IFNA(IF(VLOOKUP(set[[#This Row],[Category]],TS[],4,FALSE)&gt;0,VLOOKUP(set[[#This Row],[Category]],TS[],4,FALSE),set[[#This Row],[Category]]),set[[#This Row],[Category]])</f>
        <v>0</v>
      </c>
      <c r="H150" s="82">
        <f>_xlfn.IFNA(VLOOKUP(set[[#This Row],[Category]],TS[],5,FALSE),set[[#This Row],[Category]])</f>
        <v>0</v>
      </c>
      <c r="I150" s="46" t="s">
        <v>928</v>
      </c>
      <c r="J150" s="49" t="s">
        <v>929</v>
      </c>
      <c r="K150" s="46" t="s">
        <v>930</v>
      </c>
      <c r="L150" s="46" t="s">
        <v>928</v>
      </c>
      <c r="M150" s="46" t="s">
        <v>931</v>
      </c>
      <c r="N150" s="89" t="s">
        <v>932</v>
      </c>
      <c r="O150" s="90" t="str">
        <f>set[[#This Row],[CAS No.]]</f>
        <v>34540-22-2</v>
      </c>
      <c r="Q150" s="46">
        <f>_xlfn.IFNA(VLOOKUP(set[[#This Row],[Qualification]], TS[], 2, FALSE), set[[#This Row],[Qualification]])</f>
        <v>0</v>
      </c>
      <c r="R150" s="46">
        <f>_xlfn.IFNA(VLOOKUP(set[[#This Row],[Qualification]], TS[], 3, FALSE), set[[#This Row],[Qualification]])</f>
        <v>0</v>
      </c>
      <c r="S150" s="46">
        <f>_xlfn.IFNA(VLOOKUP(set[[#This Row],[Qualification]], TS[], 4, FALSE), set[[#This Row],[Qualification]])</f>
        <v>0</v>
      </c>
      <c r="U150" s="91" t="s">
        <v>884</v>
      </c>
      <c r="V150" s="46"/>
    </row>
    <row r="151" spans="1:22" ht="30">
      <c r="A151" s="46" t="s">
        <v>52</v>
      </c>
      <c r="B151" s="49"/>
      <c r="C151" s="85">
        <f>IF(set[[#This Row],[Cate]]=A150,C150+1,1)</f>
        <v>11</v>
      </c>
      <c r="D151" s="82"/>
      <c r="E151" s="82">
        <f>_xlfn.IFNA(IF(VLOOKUP(set[[#This Row],[Category]],TS[],2,FALSE)&gt;0,VLOOKUP(set[[#This Row],[Category]],TS[],2,FALSE),set[[#This Row],[Category]]),set[[#This Row],[Category]])</f>
        <v>0</v>
      </c>
      <c r="F151" s="82">
        <f>_xlfn.IFNA(IF(VLOOKUP(set[[#This Row],[Category]],TS[],3,FALSE)&gt;0,VLOOKUP(set[[#This Row],[Category]],TS[],3,FALSE),set[[#This Row],[Category]]),set[[#This Row],[Category]])</f>
        <v>0</v>
      </c>
      <c r="G151" s="82">
        <f>_xlfn.IFNA(IF(VLOOKUP(set[[#This Row],[Category]],TS[],4,FALSE)&gt;0,VLOOKUP(set[[#This Row],[Category]],TS[],4,FALSE),set[[#This Row],[Category]]),set[[#This Row],[Category]])</f>
        <v>0</v>
      </c>
      <c r="H151" s="82">
        <f>_xlfn.IFNA(VLOOKUP(set[[#This Row],[Category]],TS[],5,FALSE),set[[#This Row],[Category]])</f>
        <v>0</v>
      </c>
      <c r="I151" s="46" t="s">
        <v>933</v>
      </c>
      <c r="J151" s="49" t="s">
        <v>934</v>
      </c>
      <c r="K151" s="46" t="s">
        <v>935</v>
      </c>
      <c r="L151" s="46" t="s">
        <v>936</v>
      </c>
      <c r="M151" s="46" t="s">
        <v>937</v>
      </c>
      <c r="N151" s="89" t="s">
        <v>938</v>
      </c>
      <c r="O151" s="90" t="str">
        <f>set[[#This Row],[CAS No.]]</f>
        <v>97281-48-6</v>
      </c>
      <c r="Q151" s="46">
        <f>_xlfn.IFNA(VLOOKUP(set[[#This Row],[Qualification]], TS[], 2, FALSE), set[[#This Row],[Qualification]])</f>
        <v>0</v>
      </c>
      <c r="R151" s="46">
        <f>_xlfn.IFNA(VLOOKUP(set[[#This Row],[Qualification]], TS[], 3, FALSE), set[[#This Row],[Qualification]])</f>
        <v>0</v>
      </c>
      <c r="S151" s="46">
        <f>_xlfn.IFNA(VLOOKUP(set[[#This Row],[Qualification]], TS[], 4, FALSE), set[[#This Row],[Qualification]])</f>
        <v>0</v>
      </c>
      <c r="U151" s="91" t="s">
        <v>939</v>
      </c>
      <c r="V151" s="46"/>
    </row>
    <row r="152" spans="1:22" ht="30">
      <c r="A152" s="46" t="s">
        <v>52</v>
      </c>
      <c r="B152" s="49"/>
      <c r="C152" s="85">
        <f>IF(set[[#This Row],[Cate]]=A151,C151+1,1)</f>
        <v>12</v>
      </c>
      <c r="D152" s="82"/>
      <c r="E152" s="82">
        <f>_xlfn.IFNA(IF(VLOOKUP(set[[#This Row],[Category]],TS[],2,FALSE)&gt;0,VLOOKUP(set[[#This Row],[Category]],TS[],2,FALSE),set[[#This Row],[Category]]),set[[#This Row],[Category]])</f>
        <v>0</v>
      </c>
      <c r="F152" s="82">
        <f>_xlfn.IFNA(IF(VLOOKUP(set[[#This Row],[Category]],TS[],3,FALSE)&gt;0,VLOOKUP(set[[#This Row],[Category]],TS[],3,FALSE),set[[#This Row],[Category]]),set[[#This Row],[Category]])</f>
        <v>0</v>
      </c>
      <c r="G152" s="82">
        <f>_xlfn.IFNA(IF(VLOOKUP(set[[#This Row],[Category]],TS[],4,FALSE)&gt;0,VLOOKUP(set[[#This Row],[Category]],TS[],4,FALSE),set[[#This Row],[Category]]),set[[#This Row],[Category]])</f>
        <v>0</v>
      </c>
      <c r="H152" s="82">
        <f>_xlfn.IFNA(VLOOKUP(set[[#This Row],[Category]],TS[],5,FALSE),set[[#This Row],[Category]])</f>
        <v>0</v>
      </c>
      <c r="I152" s="46" t="s">
        <v>940</v>
      </c>
      <c r="J152" s="49" t="s">
        <v>941</v>
      </c>
      <c r="K152" s="46" t="s">
        <v>942</v>
      </c>
      <c r="L152" s="46" t="s">
        <v>943</v>
      </c>
      <c r="M152" s="46" t="s">
        <v>944</v>
      </c>
      <c r="N152" s="89" t="s">
        <v>945</v>
      </c>
      <c r="O152" s="90" t="str">
        <f>set[[#This Row],[CAS No.]]</f>
        <v>61789-30-8</v>
      </c>
      <c r="Q152" s="46">
        <f>_xlfn.IFNA(VLOOKUP(set[[#This Row],[Qualification]], TS[], 2, FALSE), set[[#This Row],[Qualification]])</f>
        <v>0</v>
      </c>
      <c r="R152" s="46">
        <f>_xlfn.IFNA(VLOOKUP(set[[#This Row],[Qualification]], TS[], 3, FALSE), set[[#This Row],[Qualification]])</f>
        <v>0</v>
      </c>
      <c r="S152" s="46">
        <f>_xlfn.IFNA(VLOOKUP(set[[#This Row],[Qualification]], TS[], 4, FALSE), set[[#This Row],[Qualification]])</f>
        <v>0</v>
      </c>
      <c r="U152" s="91" t="s">
        <v>946</v>
      </c>
      <c r="V152" s="46"/>
    </row>
    <row r="153" spans="1:22" ht="30">
      <c r="A153" s="46" t="s">
        <v>52</v>
      </c>
      <c r="B153" s="49"/>
      <c r="C153" s="85">
        <f>IF(set[[#This Row],[Cate]]=A152,C152+1,1)</f>
        <v>13</v>
      </c>
      <c r="D153" s="82"/>
      <c r="E153" s="82">
        <f>_xlfn.IFNA(IF(VLOOKUP(set[[#This Row],[Category]],TS[],2,FALSE)&gt;0,VLOOKUP(set[[#This Row],[Category]],TS[],2,FALSE),set[[#This Row],[Category]]),set[[#This Row],[Category]])</f>
        <v>0</v>
      </c>
      <c r="F153" s="82">
        <f>_xlfn.IFNA(IF(VLOOKUP(set[[#This Row],[Category]],TS[],3,FALSE)&gt;0,VLOOKUP(set[[#This Row],[Category]],TS[],3,FALSE),set[[#This Row],[Category]]),set[[#This Row],[Category]])</f>
        <v>0</v>
      </c>
      <c r="G153" s="82">
        <f>_xlfn.IFNA(IF(VLOOKUP(set[[#This Row],[Category]],TS[],4,FALSE)&gt;0,VLOOKUP(set[[#This Row],[Category]],TS[],4,FALSE),set[[#This Row],[Category]]),set[[#This Row],[Category]])</f>
        <v>0</v>
      </c>
      <c r="H153" s="82">
        <f>_xlfn.IFNA(VLOOKUP(set[[#This Row],[Category]],TS[],5,FALSE),set[[#This Row],[Category]])</f>
        <v>0</v>
      </c>
      <c r="I153" s="46" t="s">
        <v>947</v>
      </c>
      <c r="J153" s="49" t="s">
        <v>948</v>
      </c>
      <c r="K153" s="46" t="s">
        <v>949</v>
      </c>
      <c r="L153" s="46" t="s">
        <v>950</v>
      </c>
      <c r="M153" s="46" t="s">
        <v>951</v>
      </c>
      <c r="N153" s="89" t="s">
        <v>890</v>
      </c>
      <c r="O153" s="90" t="str">
        <f>set[[#This Row],[CAS No.]]</f>
        <v>-</v>
      </c>
      <c r="Q153" s="46">
        <f>_xlfn.IFNA(VLOOKUP(set[[#This Row],[Qualification]], TS[], 2, FALSE), set[[#This Row],[Qualification]])</f>
        <v>0</v>
      </c>
      <c r="R153" s="46">
        <f>_xlfn.IFNA(VLOOKUP(set[[#This Row],[Qualification]], TS[], 3, FALSE), set[[#This Row],[Qualification]])</f>
        <v>0</v>
      </c>
      <c r="S153" s="46">
        <f>_xlfn.IFNA(VLOOKUP(set[[#This Row],[Qualification]], TS[], 4, FALSE), set[[#This Row],[Qualification]])</f>
        <v>0</v>
      </c>
      <c r="U153" s="91" t="s">
        <v>946</v>
      </c>
      <c r="V153" s="46"/>
    </row>
    <row r="154" spans="1:22" ht="45">
      <c r="A154" s="46" t="s">
        <v>52</v>
      </c>
      <c r="B154" s="49"/>
      <c r="C154" s="85">
        <f>IF(set[[#This Row],[Cate]]=A153,C153+1,1)</f>
        <v>14</v>
      </c>
      <c r="D154" s="82"/>
      <c r="E154" s="82">
        <f>_xlfn.IFNA(IF(VLOOKUP(set[[#This Row],[Category]],TS[],2,FALSE)&gt;0,VLOOKUP(set[[#This Row],[Category]],TS[],2,FALSE),set[[#This Row],[Category]]),set[[#This Row],[Category]])</f>
        <v>0</v>
      </c>
      <c r="F154" s="82">
        <f>_xlfn.IFNA(IF(VLOOKUP(set[[#This Row],[Category]],TS[],3,FALSE)&gt;0,VLOOKUP(set[[#This Row],[Category]],TS[],3,FALSE),set[[#This Row],[Category]]),set[[#This Row],[Category]])</f>
        <v>0</v>
      </c>
      <c r="G154" s="82">
        <f>_xlfn.IFNA(IF(VLOOKUP(set[[#This Row],[Category]],TS[],4,FALSE)&gt;0,VLOOKUP(set[[#This Row],[Category]],TS[],4,FALSE),set[[#This Row],[Category]]),set[[#This Row],[Category]])</f>
        <v>0</v>
      </c>
      <c r="H154" s="82">
        <f>_xlfn.IFNA(VLOOKUP(set[[#This Row],[Category]],TS[],5,FALSE),set[[#This Row],[Category]])</f>
        <v>0</v>
      </c>
      <c r="I154" s="46" t="s">
        <v>952</v>
      </c>
      <c r="J154" s="49" t="s">
        <v>953</v>
      </c>
      <c r="K154" s="46" t="s">
        <v>954</v>
      </c>
      <c r="L154" s="46" t="s">
        <v>955</v>
      </c>
      <c r="M154" s="46" t="s">
        <v>956</v>
      </c>
      <c r="N154" s="89" t="s">
        <v>890</v>
      </c>
      <c r="O154" s="90" t="str">
        <f>set[[#This Row],[CAS No.]]</f>
        <v>-</v>
      </c>
      <c r="Q154" s="46">
        <f>_xlfn.IFNA(VLOOKUP(set[[#This Row],[Qualification]], TS[], 2, FALSE), set[[#This Row],[Qualification]])</f>
        <v>0</v>
      </c>
      <c r="R154" s="46">
        <f>_xlfn.IFNA(VLOOKUP(set[[#This Row],[Qualification]], TS[], 3, FALSE), set[[#This Row],[Qualification]])</f>
        <v>0</v>
      </c>
      <c r="S154" s="46">
        <f>_xlfn.IFNA(VLOOKUP(set[[#This Row],[Qualification]], TS[], 4, FALSE), set[[#This Row],[Qualification]])</f>
        <v>0</v>
      </c>
      <c r="U154" s="91" t="s">
        <v>957</v>
      </c>
      <c r="V154" s="46"/>
    </row>
    <row r="155" spans="1:22" ht="45">
      <c r="A155" s="46" t="s">
        <v>52</v>
      </c>
      <c r="B155" s="49"/>
      <c r="C155" s="85">
        <f>IF(set[[#This Row],[Cate]]=A154,C154+1,1)</f>
        <v>15</v>
      </c>
      <c r="D155" s="82"/>
      <c r="E155" s="82">
        <f>_xlfn.IFNA(IF(VLOOKUP(set[[#This Row],[Category]],TS[],2,FALSE)&gt;0,VLOOKUP(set[[#This Row],[Category]],TS[],2,FALSE),set[[#This Row],[Category]]),set[[#This Row],[Category]])</f>
        <v>0</v>
      </c>
      <c r="F155" s="82">
        <f>_xlfn.IFNA(IF(VLOOKUP(set[[#This Row],[Category]],TS[],3,FALSE)&gt;0,VLOOKUP(set[[#This Row],[Category]],TS[],3,FALSE),set[[#This Row],[Category]]),set[[#This Row],[Category]])</f>
        <v>0</v>
      </c>
      <c r="G155" s="82">
        <f>_xlfn.IFNA(IF(VLOOKUP(set[[#This Row],[Category]],TS[],4,FALSE)&gt;0,VLOOKUP(set[[#This Row],[Category]],TS[],4,FALSE),set[[#This Row],[Category]]),set[[#This Row],[Category]])</f>
        <v>0</v>
      </c>
      <c r="H155" s="82">
        <f>_xlfn.IFNA(VLOOKUP(set[[#This Row],[Category]],TS[],5,FALSE),set[[#This Row],[Category]])</f>
        <v>0</v>
      </c>
      <c r="I155" s="46" t="s">
        <v>958</v>
      </c>
      <c r="J155" s="49" t="s">
        <v>959</v>
      </c>
      <c r="K155" s="46" t="s">
        <v>960</v>
      </c>
      <c r="L155" s="46" t="s">
        <v>961</v>
      </c>
      <c r="M155" s="46" t="s">
        <v>962</v>
      </c>
      <c r="N155" s="89" t="s">
        <v>963</v>
      </c>
      <c r="O155" s="90" t="str">
        <f>set[[#This Row],[CAS No.]]</f>
        <v>9067-32-7</v>
      </c>
      <c r="Q155" s="46">
        <f>_xlfn.IFNA(VLOOKUP(set[[#This Row],[Qualification]], TS[], 2, FALSE), set[[#This Row],[Qualification]])</f>
        <v>0</v>
      </c>
      <c r="R155" s="46">
        <f>_xlfn.IFNA(VLOOKUP(set[[#This Row],[Qualification]], TS[], 3, FALSE), set[[#This Row],[Qualification]])</f>
        <v>0</v>
      </c>
      <c r="S155" s="46">
        <f>_xlfn.IFNA(VLOOKUP(set[[#This Row],[Qualification]], TS[], 4, FALSE), set[[#This Row],[Qualification]])</f>
        <v>0</v>
      </c>
      <c r="U155" s="91" t="s">
        <v>964</v>
      </c>
      <c r="V155" s="46"/>
    </row>
    <row r="156" spans="1:22" ht="45">
      <c r="A156" s="46" t="s">
        <v>52</v>
      </c>
      <c r="B156" s="49"/>
      <c r="C156" s="85">
        <f>IF(set[[#This Row],[Cate]]=A155,C155+1,1)</f>
        <v>16</v>
      </c>
      <c r="D156" s="82"/>
      <c r="E156" s="82">
        <f>_xlfn.IFNA(IF(VLOOKUP(set[[#This Row],[Category]],TS[],2,FALSE)&gt;0,VLOOKUP(set[[#This Row],[Category]],TS[],2,FALSE),set[[#This Row],[Category]]),set[[#This Row],[Category]])</f>
        <v>0</v>
      </c>
      <c r="F156" s="82">
        <f>_xlfn.IFNA(IF(VLOOKUP(set[[#This Row],[Category]],TS[],3,FALSE)&gt;0,VLOOKUP(set[[#This Row],[Category]],TS[],3,FALSE),set[[#This Row],[Category]]),set[[#This Row],[Category]])</f>
        <v>0</v>
      </c>
      <c r="G156" s="82">
        <f>_xlfn.IFNA(IF(VLOOKUP(set[[#This Row],[Category]],TS[],4,FALSE)&gt;0,VLOOKUP(set[[#This Row],[Category]],TS[],4,FALSE),set[[#This Row],[Category]]),set[[#This Row],[Category]])</f>
        <v>0</v>
      </c>
      <c r="H156" s="82">
        <f>_xlfn.IFNA(VLOOKUP(set[[#This Row],[Category]],TS[],5,FALSE),set[[#This Row],[Category]])</f>
        <v>0</v>
      </c>
      <c r="I156" s="46" t="s">
        <v>965</v>
      </c>
      <c r="J156" s="49" t="s">
        <v>966</v>
      </c>
      <c r="K156" s="46" t="s">
        <v>967</v>
      </c>
      <c r="L156" s="46" t="s">
        <v>968</v>
      </c>
      <c r="M156" s="46" t="s">
        <v>969</v>
      </c>
      <c r="N156" s="89" t="s">
        <v>890</v>
      </c>
      <c r="O156" s="90" t="str">
        <f>set[[#This Row],[CAS No.]]</f>
        <v>-</v>
      </c>
      <c r="Q156" s="46">
        <f>_xlfn.IFNA(VLOOKUP(set[[#This Row],[Qualification]], TS[], 2, FALSE), set[[#This Row],[Qualification]])</f>
        <v>0</v>
      </c>
      <c r="R156" s="46">
        <f>_xlfn.IFNA(VLOOKUP(set[[#This Row],[Qualification]], TS[], 3, FALSE), set[[#This Row],[Qualification]])</f>
        <v>0</v>
      </c>
      <c r="S156" s="46">
        <f>_xlfn.IFNA(VLOOKUP(set[[#This Row],[Qualification]], TS[], 4, FALSE), set[[#This Row],[Qualification]])</f>
        <v>0</v>
      </c>
      <c r="U156" s="91" t="s">
        <v>970</v>
      </c>
      <c r="V156" s="46"/>
    </row>
    <row r="157" spans="1:22" ht="75">
      <c r="A157" s="46" t="s">
        <v>52</v>
      </c>
      <c r="B157" s="49"/>
      <c r="C157" s="85">
        <f>IF(set[[#This Row],[Cate]]=A156,C156+1,1)</f>
        <v>17</v>
      </c>
      <c r="D157" s="82"/>
      <c r="E157" s="82">
        <f>_xlfn.IFNA(IF(VLOOKUP(set[[#This Row],[Category]],TS[],2,FALSE)&gt;0,VLOOKUP(set[[#This Row],[Category]],TS[],2,FALSE),set[[#This Row],[Category]]),set[[#This Row],[Category]])</f>
        <v>0</v>
      </c>
      <c r="F157" s="82">
        <f>_xlfn.IFNA(IF(VLOOKUP(set[[#This Row],[Category]],TS[],3,FALSE)&gt;0,VLOOKUP(set[[#This Row],[Category]],TS[],3,FALSE),set[[#This Row],[Category]]),set[[#This Row],[Category]])</f>
        <v>0</v>
      </c>
      <c r="G157" s="82">
        <f>_xlfn.IFNA(IF(VLOOKUP(set[[#This Row],[Category]],TS[],4,FALSE)&gt;0,VLOOKUP(set[[#This Row],[Category]],TS[],4,FALSE),set[[#This Row],[Category]]),set[[#This Row],[Category]])</f>
        <v>0</v>
      </c>
      <c r="H157" s="82">
        <f>_xlfn.IFNA(VLOOKUP(set[[#This Row],[Category]],TS[],5,FALSE),set[[#This Row],[Category]])</f>
        <v>0</v>
      </c>
      <c r="I157" s="46" t="s">
        <v>971</v>
      </c>
      <c r="J157" s="49" t="s">
        <v>972</v>
      </c>
      <c r="K157" s="46" t="s">
        <v>973</v>
      </c>
      <c r="L157" s="46" t="s">
        <v>974</v>
      </c>
      <c r="M157" s="46" t="s">
        <v>975</v>
      </c>
      <c r="N157" s="89" t="s">
        <v>976</v>
      </c>
      <c r="O157" s="90" t="str">
        <f>set[[#This Row],[CAS No.]]</f>
        <v>111-02-4</v>
      </c>
      <c r="Q157" s="46">
        <f>_xlfn.IFNA(VLOOKUP(set[[#This Row],[Qualification]], TS[], 2, FALSE), set[[#This Row],[Qualification]])</f>
        <v>0</v>
      </c>
      <c r="R157" s="46">
        <f>_xlfn.IFNA(VLOOKUP(set[[#This Row],[Qualification]], TS[], 3, FALSE), set[[#This Row],[Qualification]])</f>
        <v>0</v>
      </c>
      <c r="S157" s="46">
        <f>_xlfn.IFNA(VLOOKUP(set[[#This Row],[Qualification]], TS[], 4, FALSE), set[[#This Row],[Qualification]])</f>
        <v>0</v>
      </c>
      <c r="U157" s="46" t="s">
        <v>977</v>
      </c>
      <c r="V157" s="46"/>
    </row>
    <row r="158" spans="1:22" ht="45">
      <c r="A158" s="46" t="s">
        <v>53</v>
      </c>
      <c r="B158" s="49"/>
      <c r="C158" s="85">
        <f>IF(set[[#This Row],[Cate]]=A157,C157+1,1)</f>
        <v>1</v>
      </c>
      <c r="D158" s="82"/>
      <c r="E158" s="82">
        <f>_xlfn.IFNA(IF(VLOOKUP(set[[#This Row],[Category]],TS[],2,FALSE)&gt;0,VLOOKUP(set[[#This Row],[Category]],TS[],2,FALSE),set[[#This Row],[Category]]),set[[#This Row],[Category]])</f>
        <v>0</v>
      </c>
      <c r="F158" s="82">
        <f>_xlfn.IFNA(IF(VLOOKUP(set[[#This Row],[Category]],TS[],3,FALSE)&gt;0,VLOOKUP(set[[#This Row],[Category]],TS[],3,FALSE),set[[#This Row],[Category]]),set[[#This Row],[Category]])</f>
        <v>0</v>
      </c>
      <c r="G158" s="82">
        <f>_xlfn.IFNA(IF(VLOOKUP(set[[#This Row],[Category]],TS[],4,FALSE)&gt;0,VLOOKUP(set[[#This Row],[Category]],TS[],4,FALSE),set[[#This Row],[Category]]),set[[#This Row],[Category]])</f>
        <v>0</v>
      </c>
      <c r="H158" s="82">
        <f>_xlfn.IFNA(VLOOKUP(set[[#This Row],[Category]],TS[],5,FALSE),set[[#This Row],[Category]])</f>
        <v>0</v>
      </c>
      <c r="I158" s="46" t="s">
        <v>978</v>
      </c>
      <c r="J158" s="49" t="s">
        <v>979</v>
      </c>
      <c r="K158" s="46" t="s">
        <v>980</v>
      </c>
      <c r="L158" s="46" t="s">
        <v>981</v>
      </c>
      <c r="M158" s="46" t="s">
        <v>982</v>
      </c>
      <c r="N158" s="89"/>
      <c r="O158" s="90">
        <f>set[[#This Row],[CAS No.]]</f>
        <v>0</v>
      </c>
      <c r="P158" s="46" t="s">
        <v>983</v>
      </c>
      <c r="Q158" s="46" t="str">
        <f>_xlfn.IFNA(VLOOKUP(set[[#This Row],[Qualification]], TS[], 2, FALSE), set[[#This Row],[Qualification]])</f>
        <v>KOSHER/ISO9001/FSSC22000/HALA</v>
      </c>
      <c r="R158" s="46" t="str">
        <f>_xlfn.IFNA(VLOOKUP(set[[#This Row],[Qualification]], TS[], 3, FALSE), set[[#This Row],[Qualification]])</f>
        <v>KOSHER/ISO9001/FSSC22000/HALA</v>
      </c>
      <c r="S158" s="46" t="str">
        <f>_xlfn.IFNA(VLOOKUP(set[[#This Row],[Qualification]], TS[], 4, FALSE), set[[#This Row],[Qualification]])</f>
        <v>KOSHER/ISO9001/FSSC22000/HALA</v>
      </c>
      <c r="U158" s="91"/>
      <c r="V158" s="46"/>
    </row>
    <row r="159" spans="1:22" ht="45">
      <c r="A159" s="46" t="s">
        <v>53</v>
      </c>
      <c r="B159" s="49"/>
      <c r="C159" s="85">
        <f>IF(set[[#This Row],[Cate]]=A158,C158+1,1)</f>
        <v>2</v>
      </c>
      <c r="D159" s="82"/>
      <c r="E159" s="82">
        <f>_xlfn.IFNA(IF(VLOOKUP(set[[#This Row],[Category]],TS[],2,FALSE)&gt;0,VLOOKUP(set[[#This Row],[Category]],TS[],2,FALSE),set[[#This Row],[Category]]),set[[#This Row],[Category]])</f>
        <v>0</v>
      </c>
      <c r="F159" s="82">
        <f>_xlfn.IFNA(IF(VLOOKUP(set[[#This Row],[Category]],TS[],3,FALSE)&gt;0,VLOOKUP(set[[#This Row],[Category]],TS[],3,FALSE),set[[#This Row],[Category]]),set[[#This Row],[Category]])</f>
        <v>0</v>
      </c>
      <c r="G159" s="82">
        <f>_xlfn.IFNA(IF(VLOOKUP(set[[#This Row],[Category]],TS[],4,FALSE)&gt;0,VLOOKUP(set[[#This Row],[Category]],TS[],4,FALSE),set[[#This Row],[Category]]),set[[#This Row],[Category]])</f>
        <v>0</v>
      </c>
      <c r="H159" s="82">
        <f>_xlfn.IFNA(VLOOKUP(set[[#This Row],[Category]],TS[],5,FALSE),set[[#This Row],[Category]])</f>
        <v>0</v>
      </c>
      <c r="I159" s="46" t="s">
        <v>984</v>
      </c>
      <c r="J159" s="49" t="s">
        <v>985</v>
      </c>
      <c r="K159" s="46" t="s">
        <v>986</v>
      </c>
      <c r="L159" s="46" t="s">
        <v>987</v>
      </c>
      <c r="M159" s="46" t="s">
        <v>988</v>
      </c>
      <c r="N159" s="89"/>
      <c r="O159" s="90">
        <f>set[[#This Row],[CAS No.]]</f>
        <v>0</v>
      </c>
      <c r="P159" s="46" t="s">
        <v>983</v>
      </c>
      <c r="Q159" s="46" t="str">
        <f>_xlfn.IFNA(VLOOKUP(set[[#This Row],[Qualification]], TS[], 2, FALSE), set[[#This Row],[Qualification]])</f>
        <v>KOSHER/ISO9001/FSSC22000/HALA</v>
      </c>
      <c r="R159" s="46" t="str">
        <f>_xlfn.IFNA(VLOOKUP(set[[#This Row],[Qualification]], TS[], 3, FALSE), set[[#This Row],[Qualification]])</f>
        <v>KOSHER/ISO9001/FSSC22000/HALA</v>
      </c>
      <c r="S159" s="46" t="str">
        <f>_xlfn.IFNA(VLOOKUP(set[[#This Row],[Qualification]], TS[], 4, FALSE), set[[#This Row],[Qualification]])</f>
        <v>KOSHER/ISO9001/FSSC22000/HALA</v>
      </c>
      <c r="U159" s="91" t="s">
        <v>989</v>
      </c>
      <c r="V159" s="46"/>
    </row>
    <row r="160" spans="1:22" ht="45">
      <c r="A160" s="46" t="s">
        <v>53</v>
      </c>
      <c r="B160" s="49"/>
      <c r="C160" s="85">
        <f>IF(set[[#This Row],[Cate]]=A159,C159+1,1)</f>
        <v>3</v>
      </c>
      <c r="D160" s="82"/>
      <c r="E160" s="82">
        <f>_xlfn.IFNA(IF(VLOOKUP(set[[#This Row],[Category]],TS[],2,FALSE)&gt;0,VLOOKUP(set[[#This Row],[Category]],TS[],2,FALSE),set[[#This Row],[Category]]),set[[#This Row],[Category]])</f>
        <v>0</v>
      </c>
      <c r="F160" s="82">
        <f>_xlfn.IFNA(IF(VLOOKUP(set[[#This Row],[Category]],TS[],3,FALSE)&gt;0,VLOOKUP(set[[#This Row],[Category]],TS[],3,FALSE),set[[#This Row],[Category]]),set[[#This Row],[Category]])</f>
        <v>0</v>
      </c>
      <c r="G160" s="82">
        <f>_xlfn.IFNA(IF(VLOOKUP(set[[#This Row],[Category]],TS[],4,FALSE)&gt;0,VLOOKUP(set[[#This Row],[Category]],TS[],4,FALSE),set[[#This Row],[Category]]),set[[#This Row],[Category]])</f>
        <v>0</v>
      </c>
      <c r="H160" s="82">
        <f>_xlfn.IFNA(VLOOKUP(set[[#This Row],[Category]],TS[],5,FALSE),set[[#This Row],[Category]])</f>
        <v>0</v>
      </c>
      <c r="I160" s="46" t="s">
        <v>990</v>
      </c>
      <c r="J160" s="49" t="s">
        <v>991</v>
      </c>
      <c r="K160" s="46" t="s">
        <v>992</v>
      </c>
      <c r="L160" s="46" t="s">
        <v>993</v>
      </c>
      <c r="M160" s="46" t="s">
        <v>994</v>
      </c>
      <c r="N160" s="89"/>
      <c r="O160" s="90">
        <f>set[[#This Row],[CAS No.]]</f>
        <v>0</v>
      </c>
      <c r="P160" s="46" t="s">
        <v>983</v>
      </c>
      <c r="Q160" s="46" t="str">
        <f>_xlfn.IFNA(VLOOKUP(set[[#This Row],[Qualification]], TS[], 2, FALSE), set[[#This Row],[Qualification]])</f>
        <v>KOSHER/ISO9001/FSSC22000/HALA</v>
      </c>
      <c r="R160" s="46" t="str">
        <f>_xlfn.IFNA(VLOOKUP(set[[#This Row],[Qualification]], TS[], 3, FALSE), set[[#This Row],[Qualification]])</f>
        <v>KOSHER/ISO9001/FSSC22000/HALA</v>
      </c>
      <c r="S160" s="46" t="str">
        <f>_xlfn.IFNA(VLOOKUP(set[[#This Row],[Qualification]], TS[], 4, FALSE), set[[#This Row],[Qualification]])</f>
        <v>KOSHER/ISO9001/FSSC22000/HALA</v>
      </c>
      <c r="U160" s="91" t="s">
        <v>995</v>
      </c>
      <c r="V160" s="46"/>
    </row>
    <row r="161" spans="1:22" ht="30">
      <c r="A161" s="46" t="s">
        <v>53</v>
      </c>
      <c r="B161" s="49"/>
      <c r="C161" s="85">
        <f>IF(set[[#This Row],[Cate]]=A160,C160+1,1)</f>
        <v>4</v>
      </c>
      <c r="D161" s="82"/>
      <c r="E161" s="82">
        <f>_xlfn.IFNA(IF(VLOOKUP(set[[#This Row],[Category]],TS[],2,FALSE)&gt;0,VLOOKUP(set[[#This Row],[Category]],TS[],2,FALSE),set[[#This Row],[Category]]),set[[#This Row],[Category]])</f>
        <v>0</v>
      </c>
      <c r="F161" s="82">
        <f>_xlfn.IFNA(IF(VLOOKUP(set[[#This Row],[Category]],TS[],3,FALSE)&gt;0,VLOOKUP(set[[#This Row],[Category]],TS[],3,FALSE),set[[#This Row],[Category]]),set[[#This Row],[Category]])</f>
        <v>0</v>
      </c>
      <c r="G161" s="82">
        <f>_xlfn.IFNA(IF(VLOOKUP(set[[#This Row],[Category]],TS[],4,FALSE)&gt;0,VLOOKUP(set[[#This Row],[Category]],TS[],4,FALSE),set[[#This Row],[Category]]),set[[#This Row],[Category]])</f>
        <v>0</v>
      </c>
      <c r="H161" s="82">
        <f>_xlfn.IFNA(VLOOKUP(set[[#This Row],[Category]],TS[],5,FALSE),set[[#This Row],[Category]])</f>
        <v>0</v>
      </c>
      <c r="I161" s="46" t="s">
        <v>996</v>
      </c>
      <c r="J161" s="49" t="s">
        <v>997</v>
      </c>
      <c r="K161" s="46" t="s">
        <v>998</v>
      </c>
      <c r="L161" s="46" t="s">
        <v>999</v>
      </c>
      <c r="M161" s="46" t="s">
        <v>1000</v>
      </c>
      <c r="N161" s="89"/>
      <c r="O161" s="90">
        <f>set[[#This Row],[CAS No.]]</f>
        <v>0</v>
      </c>
      <c r="P161" s="46" t="s">
        <v>1001</v>
      </c>
      <c r="Q161" s="46" t="str">
        <f>_xlfn.IFNA(VLOOKUP(set[[#This Row],[Qualification]], TS[], 2, FALSE), set[[#This Row],[Qualification]])</f>
        <v>BRC/ISO9001</v>
      </c>
      <c r="R161" s="46" t="str">
        <f>_xlfn.IFNA(VLOOKUP(set[[#This Row],[Qualification]], TS[], 3, FALSE), set[[#This Row],[Qualification]])</f>
        <v>BRC/ISO9001</v>
      </c>
      <c r="S161" s="46" t="str">
        <f>_xlfn.IFNA(VLOOKUP(set[[#This Row],[Qualification]], TS[], 4, FALSE), set[[#This Row],[Qualification]])</f>
        <v>BRC/ISO9001</v>
      </c>
      <c r="U161" s="91" t="s">
        <v>1002</v>
      </c>
      <c r="V161" s="46"/>
    </row>
    <row r="162" spans="1:22" ht="30">
      <c r="A162" s="46" t="s">
        <v>53</v>
      </c>
      <c r="B162" s="49"/>
      <c r="C162" s="85">
        <f>IF(set[[#This Row],[Cate]]=A161,C161+1,1)</f>
        <v>5</v>
      </c>
      <c r="D162" s="82"/>
      <c r="E162" s="82">
        <f>_xlfn.IFNA(IF(VLOOKUP(set[[#This Row],[Category]],TS[],2,FALSE)&gt;0,VLOOKUP(set[[#This Row],[Category]],TS[],2,FALSE),set[[#This Row],[Category]]),set[[#This Row],[Category]])</f>
        <v>0</v>
      </c>
      <c r="F162" s="82">
        <f>_xlfn.IFNA(IF(VLOOKUP(set[[#This Row],[Category]],TS[],3,FALSE)&gt;0,VLOOKUP(set[[#This Row],[Category]],TS[],3,FALSE),set[[#This Row],[Category]]),set[[#This Row],[Category]])</f>
        <v>0</v>
      </c>
      <c r="G162" s="82">
        <f>_xlfn.IFNA(IF(VLOOKUP(set[[#This Row],[Category]],TS[],4,FALSE)&gt;0,VLOOKUP(set[[#This Row],[Category]],TS[],4,FALSE),set[[#This Row],[Category]]),set[[#This Row],[Category]])</f>
        <v>0</v>
      </c>
      <c r="H162" s="82">
        <f>_xlfn.IFNA(VLOOKUP(set[[#This Row],[Category]],TS[],5,FALSE),set[[#This Row],[Category]])</f>
        <v>0</v>
      </c>
      <c r="I162" s="46" t="s">
        <v>1003</v>
      </c>
      <c r="J162" s="49" t="s">
        <v>1004</v>
      </c>
      <c r="K162" s="46" t="s">
        <v>1005</v>
      </c>
      <c r="L162" s="46" t="s">
        <v>1003</v>
      </c>
      <c r="M162" s="46" t="s">
        <v>1006</v>
      </c>
      <c r="N162" s="89"/>
      <c r="O162" s="90">
        <f>set[[#This Row],[CAS No.]]</f>
        <v>0</v>
      </c>
      <c r="P162" s="46" t="s">
        <v>1007</v>
      </c>
      <c r="Q162" s="46" t="str">
        <f>_xlfn.IFNA(VLOOKUP(set[[#This Row],[Qualification]], TS[], 2, FALSE), set[[#This Row],[Qualification]])</f>
        <v>TG Powder</v>
      </c>
      <c r="R162" s="46" t="str">
        <f>_xlfn.IFNA(VLOOKUP(set[[#This Row],[Qualification]], TS[], 3, FALSE), set[[#This Row],[Qualification]])</f>
        <v>TG Powder</v>
      </c>
      <c r="S162" s="46" t="str">
        <f>_xlfn.IFNA(VLOOKUP(set[[#This Row],[Qualification]], TS[], 4, FALSE), set[[#This Row],[Qualification]])</f>
        <v>TG Powder</v>
      </c>
      <c r="U162" s="99" t="s">
        <v>1008</v>
      </c>
      <c r="V162" s="46"/>
    </row>
    <row r="163" spans="1:22" ht="75">
      <c r="A163" s="46" t="s">
        <v>53</v>
      </c>
      <c r="B163" s="49"/>
      <c r="C163" s="85">
        <f>IF(set[[#This Row],[Cate]]=A162,C162+1,1)</f>
        <v>6</v>
      </c>
      <c r="D163" s="82"/>
      <c r="E163" s="82">
        <f>_xlfn.IFNA(IF(VLOOKUP(set[[#This Row],[Category]],TS[],2,FALSE)&gt;0,VLOOKUP(set[[#This Row],[Category]],TS[],2,FALSE),set[[#This Row],[Category]]),set[[#This Row],[Category]])</f>
        <v>0</v>
      </c>
      <c r="F163" s="82">
        <f>_xlfn.IFNA(IF(VLOOKUP(set[[#This Row],[Category]],TS[],3,FALSE)&gt;0,VLOOKUP(set[[#This Row],[Category]],TS[],3,FALSE),set[[#This Row],[Category]]),set[[#This Row],[Category]])</f>
        <v>0</v>
      </c>
      <c r="G163" s="82">
        <f>_xlfn.IFNA(IF(VLOOKUP(set[[#This Row],[Category]],TS[],4,FALSE)&gt;0,VLOOKUP(set[[#This Row],[Category]],TS[],4,FALSE),set[[#This Row],[Category]]),set[[#This Row],[Category]])</f>
        <v>0</v>
      </c>
      <c r="H163" s="82">
        <f>_xlfn.IFNA(VLOOKUP(set[[#This Row],[Category]],TS[],5,FALSE),set[[#This Row],[Category]])</f>
        <v>0</v>
      </c>
      <c r="I163" s="46" t="s">
        <v>1009</v>
      </c>
      <c r="J163" s="49" t="s">
        <v>1010</v>
      </c>
      <c r="K163" s="46" t="s">
        <v>1011</v>
      </c>
      <c r="L163" s="46" t="s">
        <v>1012</v>
      </c>
      <c r="M163" s="46" t="s">
        <v>1013</v>
      </c>
      <c r="N163" s="89" t="s">
        <v>1014</v>
      </c>
      <c r="O163" s="90" t="str">
        <f>set[[#This Row],[CAS No.]]</f>
        <v>NA</v>
      </c>
      <c r="P163" s="46" t="s">
        <v>1015</v>
      </c>
      <c r="Q163" s="46" t="str">
        <f>_xlfn.IFNA(VLOOKUP(set[[#This Row],[Qualification]], TS[], 2, FALSE), set[[#This Row],[Qualification]])</f>
        <v>KOSHER/ HALAL/ CNAS/ ISO9001/ FSSC22000</v>
      </c>
      <c r="R163" s="46" t="str">
        <f>_xlfn.IFNA(VLOOKUP(set[[#This Row],[Qualification]], TS[], 3, FALSE), set[[#This Row],[Qualification]])</f>
        <v>KOSHER/ HALAL/ CNAS/ ISO9001/ FSSC22000</v>
      </c>
      <c r="S163" s="46" t="str">
        <f>_xlfn.IFNA(VLOOKUP(set[[#This Row],[Qualification]], TS[], 4, FALSE), set[[#This Row],[Qualification]])</f>
        <v>KOSHER/ HALAL/ CNAS/ ISO9001/ FSSC22000</v>
      </c>
      <c r="U163" s="91" t="s">
        <v>1016</v>
      </c>
      <c r="V163" s="46"/>
    </row>
    <row r="164" spans="1:22" ht="45">
      <c r="A164" s="46" t="s">
        <v>53</v>
      </c>
      <c r="B164" s="49"/>
      <c r="C164" s="85">
        <f>IF(set[[#This Row],[Cate]]=A163,C163+1,1)</f>
        <v>7</v>
      </c>
      <c r="D164" s="82"/>
      <c r="E164" s="82">
        <f>_xlfn.IFNA(IF(VLOOKUP(set[[#This Row],[Category]],TS[],2,FALSE)&gt;0,VLOOKUP(set[[#This Row],[Category]],TS[],2,FALSE),set[[#This Row],[Category]]),set[[#This Row],[Category]])</f>
        <v>0</v>
      </c>
      <c r="F164" s="82">
        <f>_xlfn.IFNA(IF(VLOOKUP(set[[#This Row],[Category]],TS[],3,FALSE)&gt;0,VLOOKUP(set[[#This Row],[Category]],TS[],3,FALSE),set[[#This Row],[Category]]),set[[#This Row],[Category]])</f>
        <v>0</v>
      </c>
      <c r="G164" s="82">
        <f>_xlfn.IFNA(IF(VLOOKUP(set[[#This Row],[Category]],TS[],4,FALSE)&gt;0,VLOOKUP(set[[#This Row],[Category]],TS[],4,FALSE),set[[#This Row],[Category]]),set[[#This Row],[Category]])</f>
        <v>0</v>
      </c>
      <c r="H164" s="82">
        <f>_xlfn.IFNA(VLOOKUP(set[[#This Row],[Category]],TS[],5,FALSE),set[[#This Row],[Category]])</f>
        <v>0</v>
      </c>
      <c r="I164" s="46" t="s">
        <v>1017</v>
      </c>
      <c r="J164" s="49" t="s">
        <v>1018</v>
      </c>
      <c r="K164" s="46" t="s">
        <v>1019</v>
      </c>
      <c r="L164" s="46" t="s">
        <v>1020</v>
      </c>
      <c r="M164" s="46" t="s">
        <v>1021</v>
      </c>
      <c r="N164" s="89"/>
      <c r="O164" s="90">
        <f>set[[#This Row],[CAS No.]]</f>
        <v>0</v>
      </c>
      <c r="P164" s="46" t="s">
        <v>983</v>
      </c>
      <c r="Q164" s="46" t="str">
        <f>_xlfn.IFNA(VLOOKUP(set[[#This Row],[Qualification]], TS[], 2, FALSE), set[[#This Row],[Qualification]])</f>
        <v>KOSHER/ISO9001/FSSC22000/HALA</v>
      </c>
      <c r="R164" s="46" t="str">
        <f>_xlfn.IFNA(VLOOKUP(set[[#This Row],[Qualification]], TS[], 3, FALSE), set[[#This Row],[Qualification]])</f>
        <v>KOSHER/ISO9001/FSSC22000/HALA</v>
      </c>
      <c r="S164" s="46" t="str">
        <f>_xlfn.IFNA(VLOOKUP(set[[#This Row],[Qualification]], TS[], 4, FALSE), set[[#This Row],[Qualification]])</f>
        <v>KOSHER/ISO9001/FSSC22000/HALA</v>
      </c>
      <c r="U164" s="91" t="s">
        <v>1022</v>
      </c>
      <c r="V164" s="46"/>
    </row>
    <row r="165" spans="1:22" ht="45">
      <c r="A165" s="46" t="s">
        <v>53</v>
      </c>
      <c r="B165" s="49"/>
      <c r="C165" s="85">
        <f>IF(set[[#This Row],[Cate]]=A164,C164+1,1)</f>
        <v>8</v>
      </c>
      <c r="D165" s="82"/>
      <c r="E165" s="82">
        <f>_xlfn.IFNA(IF(VLOOKUP(set[[#This Row],[Category]],TS[],2,FALSE)&gt;0,VLOOKUP(set[[#This Row],[Category]],TS[],2,FALSE),set[[#This Row],[Category]]),set[[#This Row],[Category]])</f>
        <v>0</v>
      </c>
      <c r="F165" s="82">
        <f>_xlfn.IFNA(IF(VLOOKUP(set[[#This Row],[Category]],TS[],3,FALSE)&gt;0,VLOOKUP(set[[#This Row],[Category]],TS[],3,FALSE),set[[#This Row],[Category]]),set[[#This Row],[Category]])</f>
        <v>0</v>
      </c>
      <c r="G165" s="82">
        <f>_xlfn.IFNA(IF(VLOOKUP(set[[#This Row],[Category]],TS[],4,FALSE)&gt;0,VLOOKUP(set[[#This Row],[Category]],TS[],4,FALSE),set[[#This Row],[Category]]),set[[#This Row],[Category]])</f>
        <v>0</v>
      </c>
      <c r="H165" s="82">
        <f>_xlfn.IFNA(VLOOKUP(set[[#This Row],[Category]],TS[],5,FALSE),set[[#This Row],[Category]])</f>
        <v>0</v>
      </c>
      <c r="I165" s="46" t="s">
        <v>1023</v>
      </c>
      <c r="J165" s="49" t="s">
        <v>1024</v>
      </c>
      <c r="K165" s="46" t="s">
        <v>1025</v>
      </c>
      <c r="L165" s="46" t="s">
        <v>1026</v>
      </c>
      <c r="M165" s="46" t="s">
        <v>1027</v>
      </c>
      <c r="N165" s="89"/>
      <c r="O165" s="90">
        <f>set[[#This Row],[CAS No.]]</f>
        <v>0</v>
      </c>
      <c r="P165" s="46" t="s">
        <v>983</v>
      </c>
      <c r="Q165" s="46" t="str">
        <f>_xlfn.IFNA(VLOOKUP(set[[#This Row],[Qualification]], TS[], 2, FALSE), set[[#This Row],[Qualification]])</f>
        <v>KOSHER/ISO9001/FSSC22000/HALA</v>
      </c>
      <c r="R165" s="46" t="str">
        <f>_xlfn.IFNA(VLOOKUP(set[[#This Row],[Qualification]], TS[], 3, FALSE), set[[#This Row],[Qualification]])</f>
        <v>KOSHER/ISO9001/FSSC22000/HALA</v>
      </c>
      <c r="S165" s="46" t="str">
        <f>_xlfn.IFNA(VLOOKUP(set[[#This Row],[Qualification]], TS[], 4, FALSE), set[[#This Row],[Qualification]])</f>
        <v>KOSHER/ISO9001/FSSC22000/HALA</v>
      </c>
      <c r="U165" s="99" t="s">
        <v>1028</v>
      </c>
      <c r="V165" s="46"/>
    </row>
    <row r="166" spans="1:22" ht="45">
      <c r="A166" s="46" t="s">
        <v>53</v>
      </c>
      <c r="B166" s="49"/>
      <c r="C166" s="85">
        <f>IF(set[[#This Row],[Cate]]=A165,C165+1,1)</f>
        <v>9</v>
      </c>
      <c r="D166" s="82"/>
      <c r="E166" s="82">
        <f>_xlfn.IFNA(IF(VLOOKUP(set[[#This Row],[Category]],TS[],2,FALSE)&gt;0,VLOOKUP(set[[#This Row],[Category]],TS[],2,FALSE),set[[#This Row],[Category]]),set[[#This Row],[Category]])</f>
        <v>0</v>
      </c>
      <c r="F166" s="82">
        <f>_xlfn.IFNA(IF(VLOOKUP(set[[#This Row],[Category]],TS[],3,FALSE)&gt;0,VLOOKUP(set[[#This Row],[Category]],TS[],3,FALSE),set[[#This Row],[Category]]),set[[#This Row],[Category]])</f>
        <v>0</v>
      </c>
      <c r="G166" s="82">
        <f>_xlfn.IFNA(IF(VLOOKUP(set[[#This Row],[Category]],TS[],4,FALSE)&gt;0,VLOOKUP(set[[#This Row],[Category]],TS[],4,FALSE),set[[#This Row],[Category]]),set[[#This Row],[Category]])</f>
        <v>0</v>
      </c>
      <c r="H166" s="82">
        <f>_xlfn.IFNA(VLOOKUP(set[[#This Row],[Category]],TS[],5,FALSE),set[[#This Row],[Category]])</f>
        <v>0</v>
      </c>
      <c r="I166" s="46" t="s">
        <v>1029</v>
      </c>
      <c r="J166" s="49" t="s">
        <v>1030</v>
      </c>
      <c r="K166" s="46" t="s">
        <v>1031</v>
      </c>
      <c r="L166" s="46" t="s">
        <v>1032</v>
      </c>
      <c r="M166" s="46" t="s">
        <v>1033</v>
      </c>
      <c r="N166" s="89"/>
      <c r="O166" s="90">
        <f>set[[#This Row],[CAS No.]]</f>
        <v>0</v>
      </c>
      <c r="P166" s="46" t="s">
        <v>983</v>
      </c>
      <c r="Q166" s="46" t="str">
        <f>_xlfn.IFNA(VLOOKUP(set[[#This Row],[Qualification]], TS[], 2, FALSE), set[[#This Row],[Qualification]])</f>
        <v>KOSHER/ISO9001/FSSC22000/HALA</v>
      </c>
      <c r="R166" s="46" t="str">
        <f>_xlfn.IFNA(VLOOKUP(set[[#This Row],[Qualification]], TS[], 3, FALSE), set[[#This Row],[Qualification]])</f>
        <v>KOSHER/ISO9001/FSSC22000/HALA</v>
      </c>
      <c r="S166" s="46" t="str">
        <f>_xlfn.IFNA(VLOOKUP(set[[#This Row],[Qualification]], TS[], 4, FALSE), set[[#This Row],[Qualification]])</f>
        <v>KOSHER/ISO9001/FSSC22000/HALA</v>
      </c>
      <c r="U166" s="91" t="s">
        <v>1034</v>
      </c>
      <c r="V166" s="46"/>
    </row>
    <row r="167" spans="1:22" ht="45">
      <c r="A167" s="46" t="s">
        <v>53</v>
      </c>
      <c r="B167" s="49"/>
      <c r="C167" s="85">
        <f>IF(set[[#This Row],[Cate]]=A166,C166+1,1)</f>
        <v>10</v>
      </c>
      <c r="D167" s="82"/>
      <c r="E167" s="82">
        <f>_xlfn.IFNA(IF(VLOOKUP(set[[#This Row],[Category]],TS[],2,FALSE)&gt;0,VLOOKUP(set[[#This Row],[Category]],TS[],2,FALSE),set[[#This Row],[Category]]),set[[#This Row],[Category]])</f>
        <v>0</v>
      </c>
      <c r="F167" s="82">
        <f>_xlfn.IFNA(IF(VLOOKUP(set[[#This Row],[Category]],TS[],3,FALSE)&gt;0,VLOOKUP(set[[#This Row],[Category]],TS[],3,FALSE),set[[#This Row],[Category]]),set[[#This Row],[Category]])</f>
        <v>0</v>
      </c>
      <c r="G167" s="82">
        <f>_xlfn.IFNA(IF(VLOOKUP(set[[#This Row],[Category]],TS[],4,FALSE)&gt;0,VLOOKUP(set[[#This Row],[Category]],TS[],4,FALSE),set[[#This Row],[Category]]),set[[#This Row],[Category]])</f>
        <v>0</v>
      </c>
      <c r="H167" s="82">
        <f>_xlfn.IFNA(VLOOKUP(set[[#This Row],[Category]],TS[],5,FALSE),set[[#This Row],[Category]])</f>
        <v>0</v>
      </c>
      <c r="I167" s="46" t="s">
        <v>1035</v>
      </c>
      <c r="J167" s="49" t="s">
        <v>1036</v>
      </c>
      <c r="K167" s="46" t="s">
        <v>1037</v>
      </c>
      <c r="L167" s="46" t="s">
        <v>1038</v>
      </c>
      <c r="M167" s="46" t="s">
        <v>1039</v>
      </c>
      <c r="N167" s="89"/>
      <c r="O167" s="90">
        <f>set[[#This Row],[CAS No.]]</f>
        <v>0</v>
      </c>
      <c r="P167" s="46" t="s">
        <v>983</v>
      </c>
      <c r="Q167" s="46" t="str">
        <f>_xlfn.IFNA(VLOOKUP(set[[#This Row],[Qualification]], TS[], 2, FALSE), set[[#This Row],[Qualification]])</f>
        <v>KOSHER/ISO9001/FSSC22000/HALA</v>
      </c>
      <c r="R167" s="46" t="str">
        <f>_xlfn.IFNA(VLOOKUP(set[[#This Row],[Qualification]], TS[], 3, FALSE), set[[#This Row],[Qualification]])</f>
        <v>KOSHER/ISO9001/FSSC22000/HALA</v>
      </c>
      <c r="S167" s="46" t="str">
        <f>_xlfn.IFNA(VLOOKUP(set[[#This Row],[Qualification]], TS[], 4, FALSE), set[[#This Row],[Qualification]])</f>
        <v>KOSHER/ISO9001/FSSC22000/HALA</v>
      </c>
      <c r="U167" s="91" t="s">
        <v>1040</v>
      </c>
      <c r="V167" s="46"/>
    </row>
    <row r="168" spans="1:22" ht="45">
      <c r="A168" s="46" t="s">
        <v>53</v>
      </c>
      <c r="B168" s="49"/>
      <c r="C168" s="85">
        <f>IF(set[[#This Row],[Cate]]=A167,C167+1,1)</f>
        <v>11</v>
      </c>
      <c r="D168" s="82"/>
      <c r="E168" s="82">
        <f>_xlfn.IFNA(IF(VLOOKUP(set[[#This Row],[Category]],TS[],2,FALSE)&gt;0,VLOOKUP(set[[#This Row],[Category]],TS[],2,FALSE),set[[#This Row],[Category]]),set[[#This Row],[Category]])</f>
        <v>0</v>
      </c>
      <c r="F168" s="82">
        <f>_xlfn.IFNA(IF(VLOOKUP(set[[#This Row],[Category]],TS[],3,FALSE)&gt;0,VLOOKUP(set[[#This Row],[Category]],TS[],3,FALSE),set[[#This Row],[Category]]),set[[#This Row],[Category]])</f>
        <v>0</v>
      </c>
      <c r="G168" s="82">
        <f>_xlfn.IFNA(IF(VLOOKUP(set[[#This Row],[Category]],TS[],4,FALSE)&gt;0,VLOOKUP(set[[#This Row],[Category]],TS[],4,FALSE),set[[#This Row],[Category]]),set[[#This Row],[Category]])</f>
        <v>0</v>
      </c>
      <c r="H168" s="82">
        <f>_xlfn.IFNA(VLOOKUP(set[[#This Row],[Category]],TS[],5,FALSE),set[[#This Row],[Category]])</f>
        <v>0</v>
      </c>
      <c r="I168" s="46" t="s">
        <v>1041</v>
      </c>
      <c r="J168" s="49" t="s">
        <v>1042</v>
      </c>
      <c r="K168" s="46" t="s">
        <v>1043</v>
      </c>
      <c r="L168" s="46" t="s">
        <v>1044</v>
      </c>
      <c r="M168" s="46" t="s">
        <v>1045</v>
      </c>
      <c r="N168" s="89"/>
      <c r="O168" s="90">
        <f>set[[#This Row],[CAS No.]]</f>
        <v>0</v>
      </c>
      <c r="P168" s="46" t="s">
        <v>1046</v>
      </c>
      <c r="Q168" s="46" t="str">
        <f>_xlfn.IFNA(VLOOKUP(set[[#This Row],[Qualification]], TS[], 2, FALSE), set[[#This Row],[Qualification]])</f>
        <v>ISO/HALAL HACCP/KOSHER</v>
      </c>
      <c r="R168" s="46" t="str">
        <f>_xlfn.IFNA(VLOOKUP(set[[#This Row],[Qualification]], TS[], 3, FALSE), set[[#This Row],[Qualification]])</f>
        <v>ISO/HALAL HACCP/KOSHER</v>
      </c>
      <c r="S168" s="46" t="str">
        <f>_xlfn.IFNA(VLOOKUP(set[[#This Row],[Qualification]], TS[], 4, FALSE), set[[#This Row],[Qualification]])</f>
        <v>ISO/HALAL HACCP/KOSHER</v>
      </c>
      <c r="U168" s="91" t="s">
        <v>1047</v>
      </c>
      <c r="V168" s="46"/>
    </row>
    <row r="169" spans="1:22" ht="45">
      <c r="A169" s="46" t="s">
        <v>53</v>
      </c>
      <c r="B169" s="49"/>
      <c r="C169" s="85">
        <f>IF(set[[#This Row],[Cate]]=A168,C168+1,1)</f>
        <v>12</v>
      </c>
      <c r="D169" s="82"/>
      <c r="E169" s="82">
        <f>_xlfn.IFNA(IF(VLOOKUP(set[[#This Row],[Category]],TS[],2,FALSE)&gt;0,VLOOKUP(set[[#This Row],[Category]],TS[],2,FALSE),set[[#This Row],[Category]]),set[[#This Row],[Category]])</f>
        <v>0</v>
      </c>
      <c r="F169" s="82">
        <f>_xlfn.IFNA(IF(VLOOKUP(set[[#This Row],[Category]],TS[],3,FALSE)&gt;0,VLOOKUP(set[[#This Row],[Category]],TS[],3,FALSE),set[[#This Row],[Category]]),set[[#This Row],[Category]])</f>
        <v>0</v>
      </c>
      <c r="G169" s="82">
        <f>_xlfn.IFNA(IF(VLOOKUP(set[[#This Row],[Category]],TS[],4,FALSE)&gt;0,VLOOKUP(set[[#This Row],[Category]],TS[],4,FALSE),set[[#This Row],[Category]]),set[[#This Row],[Category]])</f>
        <v>0</v>
      </c>
      <c r="H169" s="82">
        <f>_xlfn.IFNA(VLOOKUP(set[[#This Row],[Category]],TS[],5,FALSE),set[[#This Row],[Category]])</f>
        <v>0</v>
      </c>
      <c r="I169" s="46" t="s">
        <v>1048</v>
      </c>
      <c r="J169" s="49" t="s">
        <v>1049</v>
      </c>
      <c r="K169" s="46" t="s">
        <v>1050</v>
      </c>
      <c r="L169" s="46" t="s">
        <v>1051</v>
      </c>
      <c r="M169" s="46" t="s">
        <v>1052</v>
      </c>
      <c r="N169" s="89"/>
      <c r="O169" s="90">
        <f>set[[#This Row],[CAS No.]]</f>
        <v>0</v>
      </c>
      <c r="P169" s="46" t="s">
        <v>983</v>
      </c>
      <c r="Q169" s="46" t="str">
        <f>_xlfn.IFNA(VLOOKUP(set[[#This Row],[Qualification]], TS[], 2, FALSE), set[[#This Row],[Qualification]])</f>
        <v>KOSHER/ISO9001/FSSC22000/HALA</v>
      </c>
      <c r="R169" s="46" t="str">
        <f>_xlfn.IFNA(VLOOKUP(set[[#This Row],[Qualification]], TS[], 3, FALSE), set[[#This Row],[Qualification]])</f>
        <v>KOSHER/ISO9001/FSSC22000/HALA</v>
      </c>
      <c r="S169" s="46" t="str">
        <f>_xlfn.IFNA(VLOOKUP(set[[#This Row],[Qualification]], TS[], 4, FALSE), set[[#This Row],[Qualification]])</f>
        <v>KOSHER/ISO9001/FSSC22000/HALA</v>
      </c>
      <c r="U169" s="91" t="s">
        <v>1053</v>
      </c>
      <c r="V169" s="46"/>
    </row>
    <row r="170" spans="1:22" ht="45">
      <c r="A170" s="46" t="s">
        <v>53</v>
      </c>
      <c r="B170" s="49"/>
      <c r="C170" s="85">
        <f>IF(set[[#This Row],[Cate]]=A169,C169+1,1)</f>
        <v>13</v>
      </c>
      <c r="D170" s="82"/>
      <c r="E170" s="82">
        <f>_xlfn.IFNA(IF(VLOOKUP(set[[#This Row],[Category]],TS[],2,FALSE)&gt;0,VLOOKUP(set[[#This Row],[Category]],TS[],2,FALSE),set[[#This Row],[Category]]),set[[#This Row],[Category]])</f>
        <v>0</v>
      </c>
      <c r="F170" s="82">
        <f>_xlfn.IFNA(IF(VLOOKUP(set[[#This Row],[Category]],TS[],3,FALSE)&gt;0,VLOOKUP(set[[#This Row],[Category]],TS[],3,FALSE),set[[#This Row],[Category]]),set[[#This Row],[Category]])</f>
        <v>0</v>
      </c>
      <c r="G170" s="82">
        <f>_xlfn.IFNA(IF(VLOOKUP(set[[#This Row],[Category]],TS[],4,FALSE)&gt;0,VLOOKUP(set[[#This Row],[Category]],TS[],4,FALSE),set[[#This Row],[Category]]),set[[#This Row],[Category]])</f>
        <v>0</v>
      </c>
      <c r="H170" s="82">
        <f>_xlfn.IFNA(VLOOKUP(set[[#This Row],[Category]],TS[],5,FALSE),set[[#This Row],[Category]])</f>
        <v>0</v>
      </c>
      <c r="I170" s="46" t="s">
        <v>1054</v>
      </c>
      <c r="J170" s="49" t="s">
        <v>1055</v>
      </c>
      <c r="K170" s="46" t="s">
        <v>1056</v>
      </c>
      <c r="L170" s="46" t="s">
        <v>1057</v>
      </c>
      <c r="M170" s="46" t="s">
        <v>1058</v>
      </c>
      <c r="N170" s="89"/>
      <c r="O170" s="90">
        <f>set[[#This Row],[CAS No.]]</f>
        <v>0</v>
      </c>
      <c r="P170" s="46" t="s">
        <v>983</v>
      </c>
      <c r="Q170" s="46" t="str">
        <f>_xlfn.IFNA(VLOOKUP(set[[#This Row],[Qualification]], TS[], 2, FALSE), set[[#This Row],[Qualification]])</f>
        <v>KOSHER/ISO9001/FSSC22000/HALA</v>
      </c>
      <c r="R170" s="46" t="str">
        <f>_xlfn.IFNA(VLOOKUP(set[[#This Row],[Qualification]], TS[], 3, FALSE), set[[#This Row],[Qualification]])</f>
        <v>KOSHER/ISO9001/FSSC22000/HALA</v>
      </c>
      <c r="S170" s="46" t="str">
        <f>_xlfn.IFNA(VLOOKUP(set[[#This Row],[Qualification]], TS[], 4, FALSE), set[[#This Row],[Qualification]])</f>
        <v>KOSHER/ISO9001/FSSC22000/HALA</v>
      </c>
      <c r="U170" s="91" t="s">
        <v>1053</v>
      </c>
      <c r="V170" s="46"/>
    </row>
    <row r="171" spans="1:22" ht="45">
      <c r="A171" s="46" t="s">
        <v>53</v>
      </c>
      <c r="B171" s="49"/>
      <c r="C171" s="85">
        <f>IF(set[[#This Row],[Cate]]=A170,C170+1,1)</f>
        <v>14</v>
      </c>
      <c r="D171" s="82"/>
      <c r="E171" s="82">
        <f>_xlfn.IFNA(IF(VLOOKUP(set[[#This Row],[Category]],TS[],2,FALSE)&gt;0,VLOOKUP(set[[#This Row],[Category]],TS[],2,FALSE),set[[#This Row],[Category]]),set[[#This Row],[Category]])</f>
        <v>0</v>
      </c>
      <c r="F171" s="82">
        <f>_xlfn.IFNA(IF(VLOOKUP(set[[#This Row],[Category]],TS[],3,FALSE)&gt;0,VLOOKUP(set[[#This Row],[Category]],TS[],3,FALSE),set[[#This Row],[Category]]),set[[#This Row],[Category]])</f>
        <v>0</v>
      </c>
      <c r="G171" s="82">
        <f>_xlfn.IFNA(IF(VLOOKUP(set[[#This Row],[Category]],TS[],4,FALSE)&gt;0,VLOOKUP(set[[#This Row],[Category]],TS[],4,FALSE),set[[#This Row],[Category]]),set[[#This Row],[Category]])</f>
        <v>0</v>
      </c>
      <c r="H171" s="82">
        <f>_xlfn.IFNA(VLOOKUP(set[[#This Row],[Category]],TS[],5,FALSE),set[[#This Row],[Category]])</f>
        <v>0</v>
      </c>
      <c r="I171" s="46" t="s">
        <v>1059</v>
      </c>
      <c r="J171" s="49" t="s">
        <v>1060</v>
      </c>
      <c r="K171" s="46" t="s">
        <v>1061</v>
      </c>
      <c r="L171" s="46" t="s">
        <v>1062</v>
      </c>
      <c r="N171" s="89"/>
      <c r="O171" s="90">
        <f>set[[#This Row],[CAS No.]]</f>
        <v>0</v>
      </c>
      <c r="P171" s="46" t="s">
        <v>983</v>
      </c>
      <c r="Q171" s="46" t="str">
        <f>_xlfn.IFNA(VLOOKUP(set[[#This Row],[Qualification]], TS[], 2, FALSE), set[[#This Row],[Qualification]])</f>
        <v>KOSHER/ISO9001/FSSC22000/HALA</v>
      </c>
      <c r="R171" s="46" t="str">
        <f>_xlfn.IFNA(VLOOKUP(set[[#This Row],[Qualification]], TS[], 3, FALSE), set[[#This Row],[Qualification]])</f>
        <v>KOSHER/ISO9001/FSSC22000/HALA</v>
      </c>
      <c r="S171" s="46" t="str">
        <f>_xlfn.IFNA(VLOOKUP(set[[#This Row],[Qualification]], TS[], 4, FALSE), set[[#This Row],[Qualification]])</f>
        <v>KOSHER/ISO9001/FSSC22000/HALA</v>
      </c>
      <c r="U171" s="99"/>
      <c r="V171" s="46"/>
    </row>
    <row r="172" spans="1:22">
      <c r="A172" s="46" t="s">
        <v>1063</v>
      </c>
      <c r="B172" s="49"/>
      <c r="C172" s="85">
        <f>IF(set[[#This Row],[Cate]]=A171,C171+1,1)</f>
        <v>1</v>
      </c>
      <c r="D172" s="82" t="s">
        <v>277</v>
      </c>
      <c r="E172" s="87" t="str">
        <f>_xlfn.IFNA(IF(VLOOKUP(set[[#This Row],[Category]],TS[],2,FALSE)&gt;0,VLOOKUP(set[[#This Row],[Category]],TS[],2,FALSE),set[[#This Row],[Category]]),set[[#This Row],[Category]])</f>
        <v>تيكاجريلور</v>
      </c>
      <c r="F172" s="87" t="str">
        <f>_xlfn.IFNA(IF(VLOOKUP(set[[#This Row],[Category]],TS[],3,FALSE)&gt;0,VLOOKUP(set[[#This Row],[Category]],TS[],3,FALSE),set[[#This Row],[Category]]),set[[#This Row],[Category]])</f>
        <v>टिकाग्रेलोर</v>
      </c>
      <c r="G172" s="87" t="str">
        <f>_xlfn.IFNA(IF(VLOOKUP(set[[#This Row],[Category]],TS[],4,FALSE)&gt;0,VLOOKUP(set[[#This Row],[Category]],TS[],4,FALSE),set[[#This Row],[Category]]),set[[#This Row],[Category]])</f>
        <v>Ticagrelor</v>
      </c>
      <c r="H172" s="87" t="str">
        <f>_xlfn.IFNA(VLOOKUP(set[[#This Row],[Category]],TS[],5,FALSE),set[[#This Row],[Category]])</f>
        <v>替卡格雷</v>
      </c>
      <c r="I172" s="46" t="s">
        <v>277</v>
      </c>
      <c r="J172" s="49"/>
      <c r="K172" s="46" t="s">
        <v>279</v>
      </c>
      <c r="L172" s="46" t="s">
        <v>277</v>
      </c>
      <c r="N172" s="90" t="s">
        <v>1064</v>
      </c>
      <c r="O172" s="46" t="str">
        <f>set[[#This Row],[CAS No.]]</f>
        <v>376608-74-1</v>
      </c>
      <c r="Q172" s="46">
        <f>_xlfn.IFNA(VLOOKUP(set[[#This Row],[Qualification]], TS[], 2, FALSE), set[[#This Row],[Qualification]])</f>
        <v>0</v>
      </c>
      <c r="R172" s="46">
        <f>_xlfn.IFNA(VLOOKUP(set[[#This Row],[Qualification]], TS[], 3, FALSE), set[[#This Row],[Qualification]])</f>
        <v>0</v>
      </c>
      <c r="S172" s="46">
        <f>_xlfn.IFNA(VLOOKUP(set[[#This Row],[Qualification]], TS[], 4, FALSE), set[[#This Row],[Qualification]])</f>
        <v>0</v>
      </c>
      <c r="V172" s="46"/>
    </row>
    <row r="173" spans="1:22" ht="105">
      <c r="A173" s="46" t="s">
        <v>1063</v>
      </c>
      <c r="B173" s="49"/>
      <c r="C173" s="85">
        <f>IF(set[[#This Row],[Cate]]=A172,C172+1,1)</f>
        <v>2</v>
      </c>
      <c r="D173" s="82" t="s">
        <v>277</v>
      </c>
      <c r="E173" s="87" t="str">
        <f>_xlfn.IFNA(IF(VLOOKUP(set[[#This Row],[Category]],TS[],2,FALSE)&gt;0,VLOOKUP(set[[#This Row],[Category]],TS[],2,FALSE),set[[#This Row],[Category]]),set[[#This Row],[Category]])</f>
        <v>تيكاجريلور</v>
      </c>
      <c r="F173" s="87" t="str">
        <f>_xlfn.IFNA(IF(VLOOKUP(set[[#This Row],[Category]],TS[],3,FALSE)&gt;0,VLOOKUP(set[[#This Row],[Category]],TS[],3,FALSE),set[[#This Row],[Category]]),set[[#This Row],[Category]])</f>
        <v>टिकाग्रेलोर</v>
      </c>
      <c r="G173" s="87" t="str">
        <f>_xlfn.IFNA(IF(VLOOKUP(set[[#This Row],[Category]],TS[],4,FALSE)&gt;0,VLOOKUP(set[[#This Row],[Category]],TS[],4,FALSE),set[[#This Row],[Category]]),set[[#This Row],[Category]])</f>
        <v>Ticagrelor</v>
      </c>
      <c r="H173" s="87" t="str">
        <f>_xlfn.IFNA(VLOOKUP(set[[#This Row],[Category]],TS[],5,FALSE),set[[#This Row],[Category]])</f>
        <v>替卡格雷</v>
      </c>
      <c r="I173" s="46" t="s">
        <v>1065</v>
      </c>
      <c r="J173" s="49"/>
      <c r="K173" s="49"/>
      <c r="L173" s="49" t="s">
        <v>1065</v>
      </c>
      <c r="N173" s="90" t="s">
        <v>1066</v>
      </c>
      <c r="O173" s="46" t="str">
        <f>set[[#This Row],[CAS No.]]</f>
        <v>376608-71-8</v>
      </c>
      <c r="Q173" s="46">
        <f>_xlfn.IFNA(VLOOKUP(set[[#This Row],[Qualification]], TS[], 2, FALSE), set[[#This Row],[Qualification]])</f>
        <v>0</v>
      </c>
      <c r="R173" s="46">
        <f>_xlfn.IFNA(VLOOKUP(set[[#This Row],[Qualification]], TS[], 3, FALSE), set[[#This Row],[Qualification]])</f>
        <v>0</v>
      </c>
      <c r="S173" s="46">
        <f>_xlfn.IFNA(VLOOKUP(set[[#This Row],[Qualification]], TS[], 4, FALSE), set[[#This Row],[Qualification]])</f>
        <v>0</v>
      </c>
      <c r="V173" s="46"/>
    </row>
    <row r="174" spans="1:22" ht="135">
      <c r="A174" s="46" t="s">
        <v>1063</v>
      </c>
      <c r="B174" s="49"/>
      <c r="C174" s="85">
        <f>IF(set[[#This Row],[Cate]]=A173,C173+1,1)</f>
        <v>3</v>
      </c>
      <c r="D174" s="82" t="s">
        <v>277</v>
      </c>
      <c r="E174" s="87" t="str">
        <f>_xlfn.IFNA(IF(VLOOKUP(set[[#This Row],[Category]],TS[],2,FALSE)&gt;0,VLOOKUP(set[[#This Row],[Category]],TS[],2,FALSE),set[[#This Row],[Category]]),set[[#This Row],[Category]])</f>
        <v>تيكاجريلور</v>
      </c>
      <c r="F174" s="87" t="str">
        <f>_xlfn.IFNA(IF(VLOOKUP(set[[#This Row],[Category]],TS[],3,FALSE)&gt;0,VLOOKUP(set[[#This Row],[Category]],TS[],3,FALSE),set[[#This Row],[Category]]),set[[#This Row],[Category]])</f>
        <v>टिकाग्रेलोर</v>
      </c>
      <c r="G174" s="87" t="str">
        <f>_xlfn.IFNA(IF(VLOOKUP(set[[#This Row],[Category]],TS[],4,FALSE)&gt;0,VLOOKUP(set[[#This Row],[Category]],TS[],4,FALSE),set[[#This Row],[Category]]),set[[#This Row],[Category]])</f>
        <v>Ticagrelor</v>
      </c>
      <c r="H174" s="87" t="str">
        <f>_xlfn.IFNA(VLOOKUP(set[[#This Row],[Category]],TS[],5,FALSE),set[[#This Row],[Category]])</f>
        <v>替卡格雷</v>
      </c>
      <c r="I174" s="46" t="s">
        <v>1067</v>
      </c>
      <c r="J174" s="49"/>
      <c r="K174" s="49"/>
      <c r="L174" s="49" t="s">
        <v>1067</v>
      </c>
      <c r="N174" s="90" t="s">
        <v>1068</v>
      </c>
      <c r="O174" s="46" t="str">
        <f>set[[#This Row],[CAS No.]]</f>
        <v>376608-65-0</v>
      </c>
      <c r="Q174" s="46">
        <f>_xlfn.IFNA(VLOOKUP(set[[#This Row],[Qualification]], TS[], 2, FALSE), set[[#This Row],[Qualification]])</f>
        <v>0</v>
      </c>
      <c r="R174" s="46">
        <f>_xlfn.IFNA(VLOOKUP(set[[#This Row],[Qualification]], TS[], 3, FALSE), set[[#This Row],[Qualification]])</f>
        <v>0</v>
      </c>
      <c r="S174" s="46">
        <f>_xlfn.IFNA(VLOOKUP(set[[#This Row],[Qualification]], TS[], 4, FALSE), set[[#This Row],[Qualification]])</f>
        <v>0</v>
      </c>
      <c r="V174" s="46"/>
    </row>
    <row r="175" spans="1:22" ht="45">
      <c r="A175" s="46" t="s">
        <v>1063</v>
      </c>
      <c r="B175" s="49"/>
      <c r="C175" s="85">
        <f>IF(set[[#This Row],[Cate]]=A174,C174+1,1)</f>
        <v>4</v>
      </c>
      <c r="D175" s="82" t="s">
        <v>277</v>
      </c>
      <c r="E175" s="87" t="str">
        <f>_xlfn.IFNA(IF(VLOOKUP(set[[#This Row],[Category]],TS[],2,FALSE)&gt;0,VLOOKUP(set[[#This Row],[Category]],TS[],2,FALSE),set[[#This Row],[Category]]),set[[#This Row],[Category]])</f>
        <v>تيكاجريلور</v>
      </c>
      <c r="F175" s="87" t="str">
        <f>_xlfn.IFNA(IF(VLOOKUP(set[[#This Row],[Category]],TS[],3,FALSE)&gt;0,VLOOKUP(set[[#This Row],[Category]],TS[],3,FALSE),set[[#This Row],[Category]]),set[[#This Row],[Category]])</f>
        <v>टिकाग्रेलोर</v>
      </c>
      <c r="G175" s="87" t="str">
        <f>_xlfn.IFNA(IF(VLOOKUP(set[[#This Row],[Category]],TS[],4,FALSE)&gt;0,VLOOKUP(set[[#This Row],[Category]],TS[],4,FALSE),set[[#This Row],[Category]]),set[[#This Row],[Category]])</f>
        <v>Ticagrelor</v>
      </c>
      <c r="H175" s="87" t="str">
        <f>_xlfn.IFNA(VLOOKUP(set[[#This Row],[Category]],TS[],5,FALSE),set[[#This Row],[Category]])</f>
        <v>替卡格雷</v>
      </c>
      <c r="I175" s="46" t="s">
        <v>1069</v>
      </c>
      <c r="J175" s="49"/>
      <c r="K175" s="49"/>
      <c r="L175" s="49" t="s">
        <v>1069</v>
      </c>
      <c r="N175" s="90" t="s">
        <v>1070</v>
      </c>
      <c r="O175" s="46" t="str">
        <f>set[[#This Row],[CAS No.]]</f>
        <v>145783-15-9</v>
      </c>
      <c r="Q175" s="46">
        <f>_xlfn.IFNA(VLOOKUP(set[[#This Row],[Qualification]], TS[], 2, FALSE), set[[#This Row],[Qualification]])</f>
        <v>0</v>
      </c>
      <c r="R175" s="46">
        <f>_xlfn.IFNA(VLOOKUP(set[[#This Row],[Qualification]], TS[], 3, FALSE), set[[#This Row],[Qualification]])</f>
        <v>0</v>
      </c>
      <c r="S175" s="46">
        <f>_xlfn.IFNA(VLOOKUP(set[[#This Row],[Qualification]], TS[], 4, FALSE), set[[#This Row],[Qualification]])</f>
        <v>0</v>
      </c>
      <c r="V175" s="46"/>
    </row>
    <row r="176" spans="1:22" ht="75">
      <c r="A176" s="46" t="s">
        <v>1063</v>
      </c>
      <c r="B176" s="49"/>
      <c r="C176" s="85">
        <f>IF(set[[#This Row],[Cate]]=A175,C175+1,1)</f>
        <v>5</v>
      </c>
      <c r="D176" s="82" t="s">
        <v>277</v>
      </c>
      <c r="E176" s="87" t="str">
        <f>_xlfn.IFNA(IF(VLOOKUP(set[[#This Row],[Category]],TS[],2,FALSE)&gt;0,VLOOKUP(set[[#This Row],[Category]],TS[],2,FALSE),set[[#This Row],[Category]]),set[[#This Row],[Category]])</f>
        <v>تيكاجريلور</v>
      </c>
      <c r="F176" s="87" t="str">
        <f>_xlfn.IFNA(IF(VLOOKUP(set[[#This Row],[Category]],TS[],3,FALSE)&gt;0,VLOOKUP(set[[#This Row],[Category]],TS[],3,FALSE),set[[#This Row],[Category]]),set[[#This Row],[Category]])</f>
        <v>टिकाग्रेलोर</v>
      </c>
      <c r="G176" s="87" t="str">
        <f>_xlfn.IFNA(IF(VLOOKUP(set[[#This Row],[Category]],TS[],4,FALSE)&gt;0,VLOOKUP(set[[#This Row],[Category]],TS[],4,FALSE),set[[#This Row],[Category]]),set[[#This Row],[Category]])</f>
        <v>Ticagrelor</v>
      </c>
      <c r="H176" s="87" t="str">
        <f>_xlfn.IFNA(VLOOKUP(set[[#This Row],[Category]],TS[],5,FALSE),set[[#This Row],[Category]])</f>
        <v>替卡格雷</v>
      </c>
      <c r="I176" s="46" t="s">
        <v>1071</v>
      </c>
      <c r="J176" s="49"/>
      <c r="K176" s="49"/>
      <c r="L176" s="49" t="s">
        <v>1071</v>
      </c>
      <c r="N176" s="90" t="s">
        <v>1072</v>
      </c>
      <c r="O176" s="46" t="str">
        <f>set[[#This Row],[CAS No.]]</f>
        <v>1156491-10-9</v>
      </c>
      <c r="Q176" s="46">
        <f>_xlfn.IFNA(VLOOKUP(set[[#This Row],[Qualification]], TS[], 2, FALSE), set[[#This Row],[Qualification]])</f>
        <v>0</v>
      </c>
      <c r="R176" s="46">
        <f>_xlfn.IFNA(VLOOKUP(set[[#This Row],[Qualification]], TS[], 3, FALSE), set[[#This Row],[Qualification]])</f>
        <v>0</v>
      </c>
      <c r="S176" s="46">
        <f>_xlfn.IFNA(VLOOKUP(set[[#This Row],[Qualification]], TS[], 4, FALSE), set[[#This Row],[Qualification]])</f>
        <v>0</v>
      </c>
      <c r="V176" s="46"/>
    </row>
    <row r="177" spans="1:22">
      <c r="A177" s="46" t="s">
        <v>1063</v>
      </c>
      <c r="B177" s="49"/>
      <c r="C177" s="85">
        <f>IF(set[[#This Row],[Cate]]=A176,C176+1,1)</f>
        <v>6</v>
      </c>
      <c r="D177" s="82" t="s">
        <v>272</v>
      </c>
      <c r="E177" s="87" t="str">
        <f>_xlfn.IFNA(IF(VLOOKUP(set[[#This Row],[Category]],TS[],2,FALSE)&gt;0,VLOOKUP(set[[#This Row],[Category]],TS[],2,FALSE),set[[#This Row],[Category]]),set[[#This Row],[Category]])</f>
        <v>ريفاروكسابان</v>
      </c>
      <c r="F177" s="87" t="str">
        <f>_xlfn.IFNA(IF(VLOOKUP(set[[#This Row],[Category]],TS[],3,FALSE)&gt;0,VLOOKUP(set[[#This Row],[Category]],TS[],3,FALSE),set[[#This Row],[Category]]),set[[#This Row],[Category]])</f>
        <v>रिवारोक्साबान</v>
      </c>
      <c r="G177" s="87" t="str">
        <f>_xlfn.IFNA(IF(VLOOKUP(set[[#This Row],[Category]],TS[],4,FALSE)&gt;0,VLOOKUP(set[[#This Row],[Category]],TS[],4,FALSE),set[[#This Row],[Category]]),set[[#This Row],[Category]])</f>
        <v>Rivaroxaban</v>
      </c>
      <c r="H177" s="87" t="str">
        <f>_xlfn.IFNA(VLOOKUP(set[[#This Row],[Category]],TS[],5,FALSE),set[[#This Row],[Category]])</f>
        <v>利伐沙班</v>
      </c>
      <c r="I177" s="46" t="s">
        <v>272</v>
      </c>
      <c r="J177" s="49"/>
      <c r="K177" s="46" t="s">
        <v>1073</v>
      </c>
      <c r="L177" s="46" t="s">
        <v>272</v>
      </c>
      <c r="N177" s="90" t="s">
        <v>1074</v>
      </c>
      <c r="O177" s="46" t="str">
        <f>set[[#This Row],[CAS No.]]</f>
        <v>24065-33-6</v>
      </c>
      <c r="Q177" s="46">
        <f>_xlfn.IFNA(VLOOKUP(set[[#This Row],[Qualification]], TS[], 2, FALSE), set[[#This Row],[Qualification]])</f>
        <v>0</v>
      </c>
      <c r="R177" s="46">
        <f>_xlfn.IFNA(VLOOKUP(set[[#This Row],[Qualification]], TS[], 3, FALSE), set[[#This Row],[Qualification]])</f>
        <v>0</v>
      </c>
      <c r="S177" s="46">
        <f>_xlfn.IFNA(VLOOKUP(set[[#This Row],[Qualification]], TS[], 4, FALSE), set[[#This Row],[Qualification]])</f>
        <v>0</v>
      </c>
      <c r="V177" s="46"/>
    </row>
    <row r="178" spans="1:22" ht="60">
      <c r="A178" s="46" t="s">
        <v>1063</v>
      </c>
      <c r="B178" s="49"/>
      <c r="C178" s="85">
        <f>IF(set[[#This Row],[Cate]]=A177,C177+1,1)</f>
        <v>7</v>
      </c>
      <c r="D178" s="82" t="s">
        <v>272</v>
      </c>
      <c r="E178" s="87" t="str">
        <f>_xlfn.IFNA(IF(VLOOKUP(set[[#This Row],[Category]],TS[],2,FALSE)&gt;0,VLOOKUP(set[[#This Row],[Category]],TS[],2,FALSE),set[[#This Row],[Category]]),set[[#This Row],[Category]])</f>
        <v>ريفاروكسابان</v>
      </c>
      <c r="F178" s="87" t="str">
        <f>_xlfn.IFNA(IF(VLOOKUP(set[[#This Row],[Category]],TS[],3,FALSE)&gt;0,VLOOKUP(set[[#This Row],[Category]],TS[],3,FALSE),set[[#This Row],[Category]]),set[[#This Row],[Category]])</f>
        <v>रिवारोक्साबान</v>
      </c>
      <c r="G178" s="87" t="str">
        <f>_xlfn.IFNA(IF(VLOOKUP(set[[#This Row],[Category]],TS[],4,FALSE)&gt;0,VLOOKUP(set[[#This Row],[Category]],TS[],4,FALSE),set[[#This Row],[Category]]),set[[#This Row],[Category]])</f>
        <v>Rivaroxaban</v>
      </c>
      <c r="H178" s="87" t="str">
        <f>_xlfn.IFNA(VLOOKUP(set[[#This Row],[Category]],TS[],5,FALSE),set[[#This Row],[Category]])</f>
        <v>利伐沙班</v>
      </c>
      <c r="I178" s="46" t="s">
        <v>1075</v>
      </c>
      <c r="J178" s="49"/>
      <c r="K178" s="49"/>
      <c r="L178" s="49" t="s">
        <v>1075</v>
      </c>
      <c r="N178" s="90" t="s">
        <v>1076</v>
      </c>
      <c r="O178" s="46" t="str">
        <f>set[[#This Row],[CAS No.]]</f>
        <v>438056-69-0</v>
      </c>
      <c r="Q178" s="46">
        <f>_xlfn.IFNA(VLOOKUP(set[[#This Row],[Qualification]], TS[], 2, FALSE), set[[#This Row],[Qualification]])</f>
        <v>0</v>
      </c>
      <c r="R178" s="46">
        <f>_xlfn.IFNA(VLOOKUP(set[[#This Row],[Qualification]], TS[], 3, FALSE), set[[#This Row],[Qualification]])</f>
        <v>0</v>
      </c>
      <c r="S178" s="46">
        <f>_xlfn.IFNA(VLOOKUP(set[[#This Row],[Qualification]], TS[], 4, FALSE), set[[#This Row],[Qualification]])</f>
        <v>0</v>
      </c>
      <c r="V178" s="46"/>
    </row>
    <row r="179" spans="1:22" ht="60">
      <c r="A179" s="46" t="s">
        <v>1063</v>
      </c>
      <c r="B179" s="49"/>
      <c r="C179" s="85">
        <f>IF(set[[#This Row],[Cate]]=A178,C178+1,1)</f>
        <v>8</v>
      </c>
      <c r="D179" s="82" t="s">
        <v>272</v>
      </c>
      <c r="E179" s="87" t="str">
        <f>_xlfn.IFNA(IF(VLOOKUP(set[[#This Row],[Category]],TS[],2,FALSE)&gt;0,VLOOKUP(set[[#This Row],[Category]],TS[],2,FALSE),set[[#This Row],[Category]]),set[[#This Row],[Category]])</f>
        <v>ريفاروكسابان</v>
      </c>
      <c r="F179" s="87" t="str">
        <f>_xlfn.IFNA(IF(VLOOKUP(set[[#This Row],[Category]],TS[],3,FALSE)&gt;0,VLOOKUP(set[[#This Row],[Category]],TS[],3,FALSE),set[[#This Row],[Category]]),set[[#This Row],[Category]])</f>
        <v>रिवारोक्साबान</v>
      </c>
      <c r="G179" s="87" t="str">
        <f>_xlfn.IFNA(IF(VLOOKUP(set[[#This Row],[Category]],TS[],4,FALSE)&gt;0,VLOOKUP(set[[#This Row],[Category]],TS[],4,FALSE),set[[#This Row],[Category]]),set[[#This Row],[Category]])</f>
        <v>Rivaroxaban</v>
      </c>
      <c r="H179" s="87" t="str">
        <f>_xlfn.IFNA(VLOOKUP(set[[#This Row],[Category]],TS[],5,FALSE),set[[#This Row],[Category]])</f>
        <v>利伐沙班</v>
      </c>
      <c r="I179" s="46" t="s">
        <v>1077</v>
      </c>
      <c r="J179" s="49"/>
      <c r="K179" s="49"/>
      <c r="L179" s="49" t="s">
        <v>1077</v>
      </c>
      <c r="N179" s="90" t="s">
        <v>1078</v>
      </c>
      <c r="O179" s="46" t="str">
        <f>set[[#This Row],[CAS No.]]</f>
        <v>161596-47-0</v>
      </c>
      <c r="Q179" s="46">
        <f>_xlfn.IFNA(VLOOKUP(set[[#This Row],[Qualification]], TS[], 2, FALSE), set[[#This Row],[Qualification]])</f>
        <v>0</v>
      </c>
      <c r="R179" s="46">
        <f>_xlfn.IFNA(VLOOKUP(set[[#This Row],[Qualification]], TS[], 3, FALSE), set[[#This Row],[Qualification]])</f>
        <v>0</v>
      </c>
      <c r="S179" s="46">
        <f>_xlfn.IFNA(VLOOKUP(set[[#This Row],[Qualification]], TS[], 4, FALSE), set[[#This Row],[Qualification]])</f>
        <v>0</v>
      </c>
      <c r="V179" s="46"/>
    </row>
    <row r="180" spans="1:22" ht="30">
      <c r="A180" s="46" t="s">
        <v>1063</v>
      </c>
      <c r="B180" s="49"/>
      <c r="C180" s="85">
        <f>IF(set[[#This Row],[Cate]]=A179,C179+1,1)</f>
        <v>9</v>
      </c>
      <c r="D180" s="82" t="s">
        <v>288</v>
      </c>
      <c r="E180" s="87" t="str">
        <f>_xlfn.IFNA(IF(VLOOKUP(set[[#This Row],[Category]],TS[],2,FALSE)&gt;0,VLOOKUP(set[[#This Row],[Category]],TS[],2,FALSE),set[[#This Row],[Category]]),set[[#This Row],[Category]])</f>
        <v>كيبسيتابين</v>
      </c>
      <c r="F180" s="87" t="str">
        <f>_xlfn.IFNA(IF(VLOOKUP(set[[#This Row],[Category]],TS[],3,FALSE)&gt;0,VLOOKUP(set[[#This Row],[Category]],TS[],3,FALSE),set[[#This Row],[Category]]),set[[#This Row],[Category]])</f>
        <v>केपेसिटाबिन</v>
      </c>
      <c r="G180" s="87" t="str">
        <f>_xlfn.IFNA(IF(VLOOKUP(set[[#This Row],[Category]],TS[],4,FALSE)&gt;0,VLOOKUP(set[[#This Row],[Category]],TS[],4,FALSE),set[[#This Row],[Category]]),set[[#This Row],[Category]])</f>
        <v>Capecitabina</v>
      </c>
      <c r="H180" s="87" t="str">
        <f>_xlfn.IFNA(VLOOKUP(set[[#This Row],[Category]],TS[],5,FALSE),set[[#This Row],[Category]])</f>
        <v>卡培他滨</v>
      </c>
      <c r="I180" s="46" t="s">
        <v>1079</v>
      </c>
      <c r="J180" s="49"/>
      <c r="K180" s="46" t="s">
        <v>1080</v>
      </c>
      <c r="L180" s="46" t="s">
        <v>1079</v>
      </c>
      <c r="N180" s="90" t="s">
        <v>1081</v>
      </c>
      <c r="O180" s="46" t="str">
        <f>set[[#This Row],[CAS No.]]</f>
        <v>2022-85-7</v>
      </c>
      <c r="Q180" s="46">
        <f>_xlfn.IFNA(VLOOKUP(set[[#This Row],[Qualification]], TS[], 2, FALSE), set[[#This Row],[Qualification]])</f>
        <v>0</v>
      </c>
      <c r="R180" s="46">
        <f>_xlfn.IFNA(VLOOKUP(set[[#This Row],[Qualification]], TS[], 3, FALSE), set[[#This Row],[Qualification]])</f>
        <v>0</v>
      </c>
      <c r="S180" s="46">
        <f>_xlfn.IFNA(VLOOKUP(set[[#This Row],[Qualification]], TS[], 4, FALSE), set[[#This Row],[Qualification]])</f>
        <v>0</v>
      </c>
      <c r="V180" s="46"/>
    </row>
    <row r="181" spans="1:22" ht="60">
      <c r="A181" s="46" t="s">
        <v>1063</v>
      </c>
      <c r="B181" s="49"/>
      <c r="C181" s="85">
        <f>IF(set[[#This Row],[Cate]]=A180,C180+1,1)</f>
        <v>10</v>
      </c>
      <c r="D181" s="82" t="s">
        <v>288</v>
      </c>
      <c r="E181" s="87" t="str">
        <f>_xlfn.IFNA(IF(VLOOKUP(set[[#This Row],[Category]],TS[],2,FALSE)&gt;0,VLOOKUP(set[[#This Row],[Category]],TS[],2,FALSE),set[[#This Row],[Category]]),set[[#This Row],[Category]])</f>
        <v>كيبسيتابين</v>
      </c>
      <c r="F181" s="87" t="str">
        <f>_xlfn.IFNA(IF(VLOOKUP(set[[#This Row],[Category]],TS[],3,FALSE)&gt;0,VLOOKUP(set[[#This Row],[Category]],TS[],3,FALSE),set[[#This Row],[Category]]),set[[#This Row],[Category]])</f>
        <v>केपेसिटाबिन</v>
      </c>
      <c r="G181" s="87" t="str">
        <f>_xlfn.IFNA(IF(VLOOKUP(set[[#This Row],[Category]],TS[],4,FALSE)&gt;0,VLOOKUP(set[[#This Row],[Category]],TS[],4,FALSE),set[[#This Row],[Category]]),set[[#This Row],[Category]])</f>
        <v>Capecitabina</v>
      </c>
      <c r="H181" s="87" t="str">
        <f>_xlfn.IFNA(VLOOKUP(set[[#This Row],[Category]],TS[],5,FALSE),set[[#This Row],[Category]])</f>
        <v>卡培他滨</v>
      </c>
      <c r="I181" s="46" t="s">
        <v>1082</v>
      </c>
      <c r="J181" s="49"/>
      <c r="K181" s="49"/>
      <c r="L181" s="49" t="s">
        <v>1082</v>
      </c>
      <c r="N181" s="90" t="s">
        <v>1083</v>
      </c>
      <c r="O181" s="46" t="str">
        <f>set[[#This Row],[CAS No.]]</f>
        <v>62211-93-2</v>
      </c>
      <c r="Q181" s="46">
        <f>_xlfn.IFNA(VLOOKUP(set[[#This Row],[Qualification]], TS[], 2, FALSE), set[[#This Row],[Qualification]])</f>
        <v>0</v>
      </c>
      <c r="R181" s="46">
        <f>_xlfn.IFNA(VLOOKUP(set[[#This Row],[Qualification]], TS[], 3, FALSE), set[[#This Row],[Qualification]])</f>
        <v>0</v>
      </c>
      <c r="S181" s="46">
        <f>_xlfn.IFNA(VLOOKUP(set[[#This Row],[Qualification]], TS[], 4, FALSE), set[[#This Row],[Qualification]])</f>
        <v>0</v>
      </c>
      <c r="V181" s="46"/>
    </row>
    <row r="182" spans="1:22" ht="60">
      <c r="A182" s="46" t="s">
        <v>1063</v>
      </c>
      <c r="B182" s="49"/>
      <c r="C182" s="85">
        <f>IF(set[[#This Row],[Cate]]=A181,C181+1,1)</f>
        <v>11</v>
      </c>
      <c r="D182" s="82" t="s">
        <v>288</v>
      </c>
      <c r="E182" s="87" t="str">
        <f>_xlfn.IFNA(IF(VLOOKUP(set[[#This Row],[Category]],TS[],2,FALSE)&gt;0,VLOOKUP(set[[#This Row],[Category]],TS[],2,FALSE),set[[#This Row],[Category]]),set[[#This Row],[Category]])</f>
        <v>كيبسيتابين</v>
      </c>
      <c r="F182" s="87" t="str">
        <f>_xlfn.IFNA(IF(VLOOKUP(set[[#This Row],[Category]],TS[],3,FALSE)&gt;0,VLOOKUP(set[[#This Row],[Category]],TS[],3,FALSE),set[[#This Row],[Category]]),set[[#This Row],[Category]])</f>
        <v>केपेसिटाबिन</v>
      </c>
      <c r="G182" s="87" t="str">
        <f>_xlfn.IFNA(IF(VLOOKUP(set[[#This Row],[Category]],TS[],4,FALSE)&gt;0,VLOOKUP(set[[#This Row],[Category]],TS[],4,FALSE),set[[#This Row],[Category]]),set[[#This Row],[Category]])</f>
        <v>Capecitabina</v>
      </c>
      <c r="H182" s="87" t="str">
        <f>_xlfn.IFNA(VLOOKUP(set[[#This Row],[Category]],TS[],5,FALSE),set[[#This Row],[Category]])</f>
        <v>卡培他滨</v>
      </c>
      <c r="I182" s="46" t="s">
        <v>1084</v>
      </c>
      <c r="J182" s="49"/>
      <c r="K182" s="49"/>
      <c r="L182" s="49" t="s">
        <v>1084</v>
      </c>
      <c r="N182" s="90" t="s">
        <v>1085</v>
      </c>
      <c r="O182" s="46" t="str">
        <f>set[[#This Row],[CAS No.]]</f>
        <v>161599-46-8</v>
      </c>
      <c r="Q182" s="46">
        <f>_xlfn.IFNA(VLOOKUP(set[[#This Row],[Qualification]], TS[], 2, FALSE), set[[#This Row],[Qualification]])</f>
        <v>0</v>
      </c>
      <c r="R182" s="46">
        <f>_xlfn.IFNA(VLOOKUP(set[[#This Row],[Qualification]], TS[], 3, FALSE), set[[#This Row],[Qualification]])</f>
        <v>0</v>
      </c>
      <c r="S182" s="46">
        <f>_xlfn.IFNA(VLOOKUP(set[[#This Row],[Qualification]], TS[], 4, FALSE), set[[#This Row],[Qualification]])</f>
        <v>0</v>
      </c>
      <c r="V182" s="46"/>
    </row>
    <row r="183" spans="1:22" ht="90">
      <c r="A183" s="46" t="s">
        <v>1063</v>
      </c>
      <c r="B183" s="49"/>
      <c r="C183" s="85">
        <f>IF(set[[#This Row],[Cate]]=A182,C182+1,1)</f>
        <v>12</v>
      </c>
      <c r="D183" s="82" t="s">
        <v>288</v>
      </c>
      <c r="E183" s="87" t="str">
        <f>_xlfn.IFNA(IF(VLOOKUP(set[[#This Row],[Category]],TS[],2,FALSE)&gt;0,VLOOKUP(set[[#This Row],[Category]],TS[],2,FALSE),set[[#This Row],[Category]]),set[[#This Row],[Category]])</f>
        <v>كيبسيتابين</v>
      </c>
      <c r="F183" s="87" t="str">
        <f>_xlfn.IFNA(IF(VLOOKUP(set[[#This Row],[Category]],TS[],3,FALSE)&gt;0,VLOOKUP(set[[#This Row],[Category]],TS[],3,FALSE),set[[#This Row],[Category]]),set[[#This Row],[Category]])</f>
        <v>केपेसिटाबिन</v>
      </c>
      <c r="G183" s="87" t="str">
        <f>_xlfn.IFNA(IF(VLOOKUP(set[[#This Row],[Category]],TS[],4,FALSE)&gt;0,VLOOKUP(set[[#This Row],[Category]],TS[],4,FALSE),set[[#This Row],[Category]]),set[[#This Row],[Category]])</f>
        <v>Capecitabina</v>
      </c>
      <c r="H183" s="87" t="str">
        <f>_xlfn.IFNA(VLOOKUP(set[[#This Row],[Category]],TS[],5,FALSE),set[[#This Row],[Category]])</f>
        <v>卡培他滨</v>
      </c>
      <c r="I183" s="46" t="s">
        <v>1086</v>
      </c>
      <c r="J183" s="49"/>
      <c r="K183" s="49"/>
      <c r="L183" s="49" t="s">
        <v>1086</v>
      </c>
      <c r="N183" s="90" t="s">
        <v>1087</v>
      </c>
      <c r="O183" s="46" t="str">
        <f>set[[#This Row],[CAS No.]]</f>
        <v>162204-20-8</v>
      </c>
      <c r="Q183" s="46">
        <f>_xlfn.IFNA(VLOOKUP(set[[#This Row],[Qualification]], TS[], 2, FALSE), set[[#This Row],[Qualification]])</f>
        <v>0</v>
      </c>
      <c r="R183" s="46">
        <f>_xlfn.IFNA(VLOOKUP(set[[#This Row],[Qualification]], TS[], 3, FALSE), set[[#This Row],[Qualification]])</f>
        <v>0</v>
      </c>
      <c r="S183" s="46">
        <f>_xlfn.IFNA(VLOOKUP(set[[#This Row],[Qualification]], TS[], 4, FALSE), set[[#This Row],[Qualification]])</f>
        <v>0</v>
      </c>
      <c r="V183" s="46"/>
    </row>
    <row r="184" spans="1:22" ht="30">
      <c r="A184" s="46" t="s">
        <v>1063</v>
      </c>
      <c r="B184" s="49"/>
      <c r="C184" s="85">
        <f>IF(set[[#This Row],[Cate]]=A183,C183+1,1)</f>
        <v>13</v>
      </c>
      <c r="D184" s="82" t="s">
        <v>173</v>
      </c>
      <c r="E184" s="87" t="str">
        <f>_xlfn.IFNA(IF(VLOOKUP(set[[#This Row],[Category]],TS[],2,FALSE)&gt;0,VLOOKUP(set[[#This Row],[Category]],TS[],2,FALSE),set[[#This Row],[Category]]),set[[#This Row],[Category]])</f>
        <v>إمبالافليفزين</v>
      </c>
      <c r="F184" s="87" t="str">
        <f>_xlfn.IFNA(IF(VLOOKUP(set[[#This Row],[Category]],TS[],3,FALSE)&gt;0,VLOOKUP(set[[#This Row],[Category]],TS[],3,FALSE),set[[#This Row],[Category]]),set[[#This Row],[Category]])</f>
        <v>एंपैग्लिफ्लोजिन</v>
      </c>
      <c r="G184" s="87" t="str">
        <f>_xlfn.IFNA(IF(VLOOKUP(set[[#This Row],[Category]],TS[],4,FALSE)&gt;0,VLOOKUP(set[[#This Row],[Category]],TS[],4,FALSE),set[[#This Row],[Category]]),set[[#This Row],[Category]])</f>
        <v>Empagliflozina</v>
      </c>
      <c r="H184" s="87" t="str">
        <f>_xlfn.IFNA(VLOOKUP(set[[#This Row],[Category]],TS[],5,FALSE),set[[#This Row],[Category]])</f>
        <v>恩格列净</v>
      </c>
      <c r="I184" s="46" t="s">
        <v>1088</v>
      </c>
      <c r="J184" s="49"/>
      <c r="K184" s="46" t="s">
        <v>1089</v>
      </c>
      <c r="L184" s="46" t="s">
        <v>1088</v>
      </c>
      <c r="N184" s="90" t="s">
        <v>1090</v>
      </c>
      <c r="O184" s="46" t="str">
        <f>set[[#This Row],[CAS No.]]</f>
        <v>915095-99-7</v>
      </c>
      <c r="Q184" s="46">
        <f>_xlfn.IFNA(VLOOKUP(set[[#This Row],[Qualification]], TS[], 2, FALSE), set[[#This Row],[Qualification]])</f>
        <v>0</v>
      </c>
      <c r="R184" s="46">
        <f>_xlfn.IFNA(VLOOKUP(set[[#This Row],[Qualification]], TS[], 3, FALSE), set[[#This Row],[Qualification]])</f>
        <v>0</v>
      </c>
      <c r="S184" s="46">
        <f>_xlfn.IFNA(VLOOKUP(set[[#This Row],[Qualification]], TS[], 4, FALSE), set[[#This Row],[Qualification]])</f>
        <v>0</v>
      </c>
      <c r="V184" s="46"/>
    </row>
    <row r="185" spans="1:22" ht="45">
      <c r="A185" s="46" t="s">
        <v>1063</v>
      </c>
      <c r="B185" s="49"/>
      <c r="C185" s="85">
        <f>IF(set[[#This Row],[Cate]]=A184,C184+1,1)</f>
        <v>14</v>
      </c>
      <c r="D185" s="82" t="s">
        <v>166</v>
      </c>
      <c r="E185" s="87" t="str">
        <f>_xlfn.IFNA(IF(VLOOKUP(set[[#This Row],[Category]],TS[],2,FALSE)&gt;0,VLOOKUP(set[[#This Row],[Category]],TS[],2,FALSE),set[[#This Row],[Category]]),set[[#This Row],[Category]])</f>
        <v>داباغليفلوزين</v>
      </c>
      <c r="F185" s="87" t="str">
        <f>_xlfn.IFNA(IF(VLOOKUP(set[[#This Row],[Category]],TS[],3,FALSE)&gt;0,VLOOKUP(set[[#This Row],[Category]],TS[],3,FALSE),set[[#This Row],[Category]]),set[[#This Row],[Category]])</f>
        <v>डैपैग्लिफ्लोजिन</v>
      </c>
      <c r="G185" s="87" t="str">
        <f>_xlfn.IFNA(IF(VLOOKUP(set[[#This Row],[Category]],TS[],4,FALSE)&gt;0,VLOOKUP(set[[#This Row],[Category]],TS[],4,FALSE),set[[#This Row],[Category]]),set[[#This Row],[Category]])</f>
        <v>Dapagliflozina</v>
      </c>
      <c r="H185" s="87" t="str">
        <f>_xlfn.IFNA(VLOOKUP(set[[#This Row],[Category]],TS[],5,FALSE),set[[#This Row],[Category]])</f>
        <v>达格列净</v>
      </c>
      <c r="I185" s="46" t="s">
        <v>1091</v>
      </c>
      <c r="J185" s="49"/>
      <c r="K185" s="46" t="s">
        <v>1092</v>
      </c>
      <c r="L185" s="46" t="s">
        <v>1091</v>
      </c>
      <c r="N185" s="90" t="s">
        <v>1093</v>
      </c>
      <c r="O185" s="46" t="str">
        <f>set[[#This Row],[CAS No.]]</f>
        <v>461432-25-7</v>
      </c>
      <c r="Q185" s="46">
        <f>_xlfn.IFNA(VLOOKUP(set[[#This Row],[Qualification]], TS[], 2, FALSE), set[[#This Row],[Qualification]])</f>
        <v>0</v>
      </c>
      <c r="R185" s="46">
        <f>_xlfn.IFNA(VLOOKUP(set[[#This Row],[Qualification]], TS[], 3, FALSE), set[[#This Row],[Qualification]])</f>
        <v>0</v>
      </c>
      <c r="S185" s="46">
        <f>_xlfn.IFNA(VLOOKUP(set[[#This Row],[Qualification]], TS[], 4, FALSE), set[[#This Row],[Qualification]])</f>
        <v>0</v>
      </c>
      <c r="V185" s="46"/>
    </row>
    <row r="186" spans="1:22" ht="105">
      <c r="A186" s="46" t="s">
        <v>1063</v>
      </c>
      <c r="B186" s="49"/>
      <c r="C186" s="85">
        <f>IF(set[[#This Row],[Cate]]=A185,C185+1,1)</f>
        <v>15</v>
      </c>
      <c r="D186" s="82" t="s">
        <v>1094</v>
      </c>
      <c r="E186" s="87" t="str">
        <f>_xlfn.IFNA(IF(VLOOKUP(set[[#This Row],[Category]],TS[],2,FALSE)&gt;0,VLOOKUP(set[[#This Row],[Category]],TS[],2,FALSE),set[[#This Row],[Category]]),set[[#This Row],[Category]])</f>
        <v>موكسيفلوكاسين</v>
      </c>
      <c r="F186" s="87" t="str">
        <f>_xlfn.IFNA(IF(VLOOKUP(set[[#This Row],[Category]],TS[],3,FALSE)&gt;0,VLOOKUP(set[[#This Row],[Category]],TS[],3,FALSE),set[[#This Row],[Category]]),set[[#This Row],[Category]])</f>
        <v>मोक्सिफ्लोक्सासिन</v>
      </c>
      <c r="G186" s="87" t="str">
        <f>_xlfn.IFNA(IF(VLOOKUP(set[[#This Row],[Category]],TS[],4,FALSE)&gt;0,VLOOKUP(set[[#This Row],[Category]],TS[],4,FALSE),set[[#This Row],[Category]]),set[[#This Row],[Category]])</f>
        <v>Moxifloxacina</v>
      </c>
      <c r="H186" s="87" t="str">
        <f>_xlfn.IFNA(VLOOKUP(set[[#This Row],[Category]],TS[],5,FALSE),set[[#This Row],[Category]])</f>
        <v>莫西沙星</v>
      </c>
      <c r="I186" s="46" t="s">
        <v>1095</v>
      </c>
      <c r="J186" s="49"/>
      <c r="K186" s="49"/>
      <c r="L186" s="49" t="s">
        <v>1095</v>
      </c>
      <c r="N186" s="90" t="s">
        <v>1096</v>
      </c>
      <c r="O186" s="46" t="str">
        <f>set[[#This Row],[CAS No.]]</f>
        <v>112811-72-0</v>
      </c>
      <c r="Q186" s="46">
        <f>_xlfn.IFNA(VLOOKUP(set[[#This Row],[Qualification]], TS[], 2, FALSE), set[[#This Row],[Qualification]])</f>
        <v>0</v>
      </c>
      <c r="R186" s="46">
        <f>_xlfn.IFNA(VLOOKUP(set[[#This Row],[Qualification]], TS[], 3, FALSE), set[[#This Row],[Qualification]])</f>
        <v>0</v>
      </c>
      <c r="S186" s="46">
        <f>_xlfn.IFNA(VLOOKUP(set[[#This Row],[Qualification]], TS[], 4, FALSE), set[[#This Row],[Qualification]])</f>
        <v>0</v>
      </c>
      <c r="V186" s="46"/>
    </row>
    <row r="187" spans="1:22" ht="60">
      <c r="A187" s="46" t="s">
        <v>1063</v>
      </c>
      <c r="B187" s="49"/>
      <c r="C187" s="85">
        <f>IF(set[[#This Row],[Cate]]=A186,C186+1,1)</f>
        <v>16</v>
      </c>
      <c r="D187" s="82" t="s">
        <v>1094</v>
      </c>
      <c r="E187" s="87" t="str">
        <f>_xlfn.IFNA(IF(VLOOKUP(set[[#This Row],[Category]],TS[],2,FALSE)&gt;0,VLOOKUP(set[[#This Row],[Category]],TS[],2,FALSE),set[[#This Row],[Category]]),set[[#This Row],[Category]])</f>
        <v>موكسيفلوكاسين</v>
      </c>
      <c r="F187" s="87" t="str">
        <f>_xlfn.IFNA(IF(VLOOKUP(set[[#This Row],[Category]],TS[],3,FALSE)&gt;0,VLOOKUP(set[[#This Row],[Category]],TS[],3,FALSE),set[[#This Row],[Category]]),set[[#This Row],[Category]])</f>
        <v>मोक्सिफ्लोक्सासिन</v>
      </c>
      <c r="G187" s="87" t="str">
        <f>_xlfn.IFNA(IF(VLOOKUP(set[[#This Row],[Category]],TS[],4,FALSE)&gt;0,VLOOKUP(set[[#This Row],[Category]],TS[],4,FALSE),set[[#This Row],[Category]]),set[[#This Row],[Category]])</f>
        <v>Moxifloxacina</v>
      </c>
      <c r="H187" s="87" t="str">
        <f>_xlfn.IFNA(VLOOKUP(set[[#This Row],[Category]],TS[],5,FALSE),set[[#This Row],[Category]])</f>
        <v>莫西沙星</v>
      </c>
      <c r="I187" s="46" t="s">
        <v>1097</v>
      </c>
      <c r="J187" s="49"/>
      <c r="K187" s="49"/>
      <c r="L187" s="49" t="s">
        <v>1098</v>
      </c>
      <c r="N187" s="90" t="s">
        <v>1099</v>
      </c>
      <c r="O187" s="46" t="str">
        <f>set[[#This Row],[CAS No.]]</f>
        <v>151213-40-0</v>
      </c>
      <c r="Q187" s="46">
        <f>_xlfn.IFNA(VLOOKUP(set[[#This Row],[Qualification]], TS[], 2, FALSE), set[[#This Row],[Qualification]])</f>
        <v>0</v>
      </c>
      <c r="R187" s="46">
        <f>_xlfn.IFNA(VLOOKUP(set[[#This Row],[Qualification]], TS[], 3, FALSE), set[[#This Row],[Qualification]])</f>
        <v>0</v>
      </c>
      <c r="S187" s="46">
        <f>_xlfn.IFNA(VLOOKUP(set[[#This Row],[Qualification]], TS[], 4, FALSE), set[[#This Row],[Qualification]])</f>
        <v>0</v>
      </c>
      <c r="V187" s="46"/>
    </row>
    <row r="188" spans="1:22">
      <c r="A188" s="46" t="s">
        <v>1063</v>
      </c>
      <c r="B188" s="49"/>
      <c r="C188" s="85">
        <f>IF(set[[#This Row],[Cate]]=A187,C187+1,1)</f>
        <v>17</v>
      </c>
      <c r="D188" s="82" t="s">
        <v>1100</v>
      </c>
      <c r="E188" s="87" t="str">
        <f>_xlfn.IFNA(IF(VLOOKUP(set[[#This Row],[Category]],TS[],2,FALSE)&gt;0,VLOOKUP(set[[#This Row],[Category]],TS[],2,FALSE),set[[#This Row],[Category]]),set[[#This Row],[Category]])</f>
        <v>لينيزوليد</v>
      </c>
      <c r="F188" s="87" t="str">
        <f>_xlfn.IFNA(IF(VLOOKUP(set[[#This Row],[Category]],TS[],3,FALSE)&gt;0,VLOOKUP(set[[#This Row],[Category]],TS[],3,FALSE),set[[#This Row],[Category]]),set[[#This Row],[Category]])</f>
        <v>लाइनेजोलीड</v>
      </c>
      <c r="G188" s="87" t="str">
        <f>_xlfn.IFNA(IF(VLOOKUP(set[[#This Row],[Category]],TS[],4,FALSE)&gt;0,VLOOKUP(set[[#This Row],[Category]],TS[],4,FALSE),set[[#This Row],[Category]]),set[[#This Row],[Category]])</f>
        <v>Linezolida</v>
      </c>
      <c r="H188" s="87" t="str">
        <f>_xlfn.IFNA(VLOOKUP(set[[#This Row],[Category]],TS[],5,FALSE),set[[#This Row],[Category]])</f>
        <v>利奈唑胺</v>
      </c>
      <c r="I188" s="46" t="s">
        <v>1100</v>
      </c>
      <c r="J188" s="49"/>
      <c r="K188" s="46" t="s">
        <v>1101</v>
      </c>
      <c r="L188" s="46" t="s">
        <v>1100</v>
      </c>
      <c r="N188" s="90" t="s">
        <v>1078</v>
      </c>
      <c r="O188" s="46" t="str">
        <f>set[[#This Row],[CAS No.]]</f>
        <v>161596-47-0</v>
      </c>
      <c r="Q188" s="46">
        <f>_xlfn.IFNA(VLOOKUP(set[[#This Row],[Qualification]], TS[], 2, FALSE), set[[#This Row],[Qualification]])</f>
        <v>0</v>
      </c>
      <c r="R188" s="46">
        <f>_xlfn.IFNA(VLOOKUP(set[[#This Row],[Qualification]], TS[], 3, FALSE), set[[#This Row],[Qualification]])</f>
        <v>0</v>
      </c>
      <c r="S188" s="46">
        <f>_xlfn.IFNA(VLOOKUP(set[[#This Row],[Qualification]], TS[], 4, FALSE), set[[#This Row],[Qualification]])</f>
        <v>0</v>
      </c>
      <c r="V188" s="46"/>
    </row>
    <row r="189" spans="1:22" ht="90">
      <c r="A189" s="46" t="s">
        <v>1063</v>
      </c>
      <c r="B189" s="49"/>
      <c r="C189" s="85">
        <f>IF(set[[#This Row],[Cate]]=A188,C188+1,1)</f>
        <v>18</v>
      </c>
      <c r="D189" s="82" t="s">
        <v>1100</v>
      </c>
      <c r="E189" s="87" t="str">
        <f>_xlfn.IFNA(IF(VLOOKUP(set[[#This Row],[Category]],TS[],2,FALSE)&gt;0,VLOOKUP(set[[#This Row],[Category]],TS[],2,FALSE),set[[#This Row],[Category]]),set[[#This Row],[Category]])</f>
        <v>لينيزوليد</v>
      </c>
      <c r="F189" s="87" t="str">
        <f>_xlfn.IFNA(IF(VLOOKUP(set[[#This Row],[Category]],TS[],3,FALSE)&gt;0,VLOOKUP(set[[#This Row],[Category]],TS[],3,FALSE),set[[#This Row],[Category]]),set[[#This Row],[Category]])</f>
        <v>लाइनेजोलीड</v>
      </c>
      <c r="G189" s="87" t="str">
        <f>_xlfn.IFNA(IF(VLOOKUP(set[[#This Row],[Category]],TS[],4,FALSE)&gt;0,VLOOKUP(set[[#This Row],[Category]],TS[],4,FALSE),set[[#This Row],[Category]]),set[[#This Row],[Category]])</f>
        <v>Linezolida</v>
      </c>
      <c r="H189" s="87" t="str">
        <f>_xlfn.IFNA(VLOOKUP(set[[#This Row],[Category]],TS[],5,FALSE),set[[#This Row],[Category]])</f>
        <v>利奈唑胺</v>
      </c>
      <c r="I189" s="46" t="s">
        <v>1102</v>
      </c>
      <c r="J189" s="49"/>
      <c r="K189" s="49"/>
      <c r="L189" s="49" t="s">
        <v>1102</v>
      </c>
      <c r="N189" s="90" t="s">
        <v>1103</v>
      </c>
      <c r="O189" s="46" t="str">
        <f>set[[#This Row],[CAS No.]]</f>
        <v>168828-90-8</v>
      </c>
      <c r="Q189" s="46">
        <f>_xlfn.IFNA(VLOOKUP(set[[#This Row],[Qualification]], TS[], 2, FALSE), set[[#This Row],[Qualification]])</f>
        <v>0</v>
      </c>
      <c r="R189" s="46">
        <f>_xlfn.IFNA(VLOOKUP(set[[#This Row],[Qualification]], TS[], 3, FALSE), set[[#This Row],[Qualification]])</f>
        <v>0</v>
      </c>
      <c r="S189" s="46">
        <f>_xlfn.IFNA(VLOOKUP(set[[#This Row],[Qualification]], TS[], 4, FALSE), set[[#This Row],[Qualification]])</f>
        <v>0</v>
      </c>
      <c r="V189" s="46"/>
    </row>
    <row r="190" spans="1:22" ht="75">
      <c r="A190" s="46" t="s">
        <v>1063</v>
      </c>
      <c r="B190" s="49"/>
      <c r="C190" s="85">
        <f>IF(set[[#This Row],[Cate]]=A189,C189+1,1)</f>
        <v>19</v>
      </c>
      <c r="D190" s="82" t="s">
        <v>1104</v>
      </c>
      <c r="E190" s="87" t="str">
        <f>_xlfn.IFNA(IF(VLOOKUP(set[[#This Row],[Category]],TS[],2,FALSE)&gt;0,VLOOKUP(set[[#This Row],[Category]],TS[],2,FALSE),set[[#This Row],[Category]]),set[[#This Row],[Category]])</f>
        <v>توفاترين</v>
      </c>
      <c r="F190" s="87" t="str">
        <f>_xlfn.IFNA(IF(VLOOKUP(set[[#This Row],[Category]],TS[],3,FALSE)&gt;0,VLOOKUP(set[[#This Row],[Category]],TS[],3,FALSE),set[[#This Row],[Category]]),set[[#This Row],[Category]])</f>
        <v>टोफाट्रिन</v>
      </c>
      <c r="G190" s="87" t="str">
        <f>_xlfn.IFNA(IF(VLOOKUP(set[[#This Row],[Category]],TS[],4,FALSE)&gt;0,VLOOKUP(set[[#This Row],[Category]],TS[],4,FALSE),set[[#This Row],[Category]]),set[[#This Row],[Category]])</f>
        <v>Tofatrina</v>
      </c>
      <c r="H190" s="87" t="str">
        <f>_xlfn.IFNA(VLOOKUP(set[[#This Row],[Category]],TS[],5,FALSE),set[[#This Row],[Category]])</f>
        <v>托法特林</v>
      </c>
      <c r="I190" s="46" t="s">
        <v>1105</v>
      </c>
      <c r="J190" s="49"/>
      <c r="K190" s="49"/>
      <c r="L190" s="49" t="s">
        <v>1105</v>
      </c>
      <c r="N190" s="90" t="s">
        <v>1106</v>
      </c>
      <c r="O190" s="46" t="str">
        <f>set[[#This Row],[CAS No.]]</f>
        <v>1062580-52-2</v>
      </c>
      <c r="Q190" s="46">
        <f>_xlfn.IFNA(VLOOKUP(set[[#This Row],[Qualification]], TS[], 2, FALSE), set[[#This Row],[Qualification]])</f>
        <v>0</v>
      </c>
      <c r="R190" s="46">
        <f>_xlfn.IFNA(VLOOKUP(set[[#This Row],[Qualification]], TS[], 3, FALSE), set[[#This Row],[Qualification]])</f>
        <v>0</v>
      </c>
      <c r="S190" s="46">
        <f>_xlfn.IFNA(VLOOKUP(set[[#This Row],[Qualification]], TS[], 4, FALSE), set[[#This Row],[Qualification]])</f>
        <v>0</v>
      </c>
      <c r="V190" s="46"/>
    </row>
    <row r="191" spans="1:22" ht="45">
      <c r="A191" s="46" t="s">
        <v>1063</v>
      </c>
      <c r="B191" s="49"/>
      <c r="C191" s="85">
        <f>IF(set[[#This Row],[Cate]]=A190,C190+1,1)</f>
        <v>20</v>
      </c>
      <c r="D191" s="82" t="s">
        <v>1104</v>
      </c>
      <c r="E191" s="87" t="str">
        <f>_xlfn.IFNA(IF(VLOOKUP(set[[#This Row],[Category]],TS[],2,FALSE)&gt;0,VLOOKUP(set[[#This Row],[Category]],TS[],2,FALSE),set[[#This Row],[Category]]),set[[#This Row],[Category]])</f>
        <v>توفاترين</v>
      </c>
      <c r="F191" s="87" t="str">
        <f>_xlfn.IFNA(IF(VLOOKUP(set[[#This Row],[Category]],TS[],3,FALSE)&gt;0,VLOOKUP(set[[#This Row],[Category]],TS[],3,FALSE),set[[#This Row],[Category]]),set[[#This Row],[Category]])</f>
        <v>टोफाट्रिन</v>
      </c>
      <c r="G191" s="87" t="str">
        <f>_xlfn.IFNA(IF(VLOOKUP(set[[#This Row],[Category]],TS[],4,FALSE)&gt;0,VLOOKUP(set[[#This Row],[Category]],TS[],4,FALSE),set[[#This Row],[Category]]),set[[#This Row],[Category]])</f>
        <v>Tofatrina</v>
      </c>
      <c r="H191" s="87" t="str">
        <f>_xlfn.IFNA(VLOOKUP(set[[#This Row],[Category]],TS[],5,FALSE),set[[#This Row],[Category]])</f>
        <v>托法特林</v>
      </c>
      <c r="I191" s="46" t="s">
        <v>1107</v>
      </c>
      <c r="J191" s="49"/>
      <c r="K191" s="49"/>
      <c r="L191" s="49" t="s">
        <v>1108</v>
      </c>
      <c r="N191" s="90" t="s">
        <v>1109</v>
      </c>
      <c r="O191" s="46" t="str">
        <f>set[[#This Row],[CAS No.]]</f>
        <v>3680-69-1</v>
      </c>
      <c r="Q191" s="46">
        <f>_xlfn.IFNA(VLOOKUP(set[[#This Row],[Qualification]], TS[], 2, FALSE), set[[#This Row],[Qualification]])</f>
        <v>0</v>
      </c>
      <c r="R191" s="46">
        <f>_xlfn.IFNA(VLOOKUP(set[[#This Row],[Qualification]], TS[], 3, FALSE), set[[#This Row],[Qualification]])</f>
        <v>0</v>
      </c>
      <c r="S191" s="46">
        <f>_xlfn.IFNA(VLOOKUP(set[[#This Row],[Qualification]], TS[], 4, FALSE), set[[#This Row],[Qualification]])</f>
        <v>0</v>
      </c>
      <c r="V191" s="46"/>
    </row>
    <row r="192" spans="1:22" ht="45">
      <c r="A192" s="46" t="s">
        <v>1063</v>
      </c>
      <c r="B192" s="49"/>
      <c r="C192" s="85">
        <f>IF(set[[#This Row],[Cate]]=A191,C191+1,1)</f>
        <v>21</v>
      </c>
      <c r="D192" s="82" t="s">
        <v>1104</v>
      </c>
      <c r="E192" s="87" t="str">
        <f>_xlfn.IFNA(IF(VLOOKUP(set[[#This Row],[Category]],TS[],2,FALSE)&gt;0,VLOOKUP(set[[#This Row],[Category]],TS[],2,FALSE),set[[#This Row],[Category]]),set[[#This Row],[Category]])</f>
        <v>توفاترين</v>
      </c>
      <c r="F192" s="87" t="str">
        <f>_xlfn.IFNA(IF(VLOOKUP(set[[#This Row],[Category]],TS[],3,FALSE)&gt;0,VLOOKUP(set[[#This Row],[Category]],TS[],3,FALSE),set[[#This Row],[Category]]),set[[#This Row],[Category]])</f>
        <v>टोफाट्रिन</v>
      </c>
      <c r="G192" s="87" t="str">
        <f>_xlfn.IFNA(IF(VLOOKUP(set[[#This Row],[Category]],TS[],4,FALSE)&gt;0,VLOOKUP(set[[#This Row],[Category]],TS[],4,FALSE),set[[#This Row],[Category]]),set[[#This Row],[Category]])</f>
        <v>Tofatrina</v>
      </c>
      <c r="H192" s="87" t="str">
        <f>_xlfn.IFNA(VLOOKUP(set[[#This Row],[Category]],TS[],5,FALSE),set[[#This Row],[Category]])</f>
        <v>托法特林</v>
      </c>
      <c r="I192" s="46" t="s">
        <v>1110</v>
      </c>
      <c r="J192" s="49"/>
      <c r="K192" s="49"/>
      <c r="L192" s="49" t="s">
        <v>1110</v>
      </c>
      <c r="N192" s="90" t="s">
        <v>1111</v>
      </c>
      <c r="O192" s="46" t="str">
        <f>set[[#This Row],[CAS No.]]</f>
        <v>90213-66-4</v>
      </c>
      <c r="Q192" s="46">
        <f>_xlfn.IFNA(VLOOKUP(set[[#This Row],[Qualification]], TS[], 2, FALSE), set[[#This Row],[Qualification]])</f>
        <v>0</v>
      </c>
      <c r="R192" s="46">
        <f>_xlfn.IFNA(VLOOKUP(set[[#This Row],[Qualification]], TS[], 3, FALSE), set[[#This Row],[Qualification]])</f>
        <v>0</v>
      </c>
      <c r="S192" s="46">
        <f>_xlfn.IFNA(VLOOKUP(set[[#This Row],[Qualification]], TS[], 4, FALSE), set[[#This Row],[Qualification]])</f>
        <v>0</v>
      </c>
      <c r="V192" s="46"/>
    </row>
    <row r="193" spans="1:22" ht="90">
      <c r="A193" s="46" t="s">
        <v>1063</v>
      </c>
      <c r="B193" s="49"/>
      <c r="C193" s="85">
        <f>IF(set[[#This Row],[Cate]]=A192,C192+1,1)</f>
        <v>22</v>
      </c>
      <c r="D193" s="82" t="s">
        <v>1112</v>
      </c>
      <c r="E193" s="87" t="str">
        <f>_xlfn.IFNA(IF(VLOOKUP(set[[#This Row],[Category]],TS[],2,FALSE)&gt;0,VLOOKUP(set[[#This Row],[Category]],TS[],2,FALSE),set[[#This Row],[Category]]),set[[#This Row],[Category]])</f>
        <v>آبتي-199</v>
      </c>
      <c r="F193" s="87" t="str">
        <f>_xlfn.IFNA(IF(VLOOKUP(set[[#This Row],[Category]],TS[],3,FALSE)&gt;0,VLOOKUP(set[[#This Row],[Category]],TS[],3,FALSE),set[[#This Row],[Category]]),set[[#This Row],[Category]])</f>
        <v>एबीटी-199</v>
      </c>
      <c r="G193" s="87" t="str">
        <f>_xlfn.IFNA(IF(VLOOKUP(set[[#This Row],[Category]],TS[],4,FALSE)&gt;0,VLOOKUP(set[[#This Row],[Category]],TS[],4,FALSE),set[[#This Row],[Category]]),set[[#This Row],[Category]])</f>
        <v>ABT-199</v>
      </c>
      <c r="H193" s="87" t="str">
        <f>_xlfn.IFNA(VLOOKUP(set[[#This Row],[Category]],TS[],5,FALSE),set[[#This Row],[Category]])</f>
        <v>ABT-199</v>
      </c>
      <c r="I193" s="46" t="s">
        <v>1113</v>
      </c>
      <c r="J193" s="49"/>
      <c r="K193" s="49"/>
      <c r="L193" s="49" t="s">
        <v>1114</v>
      </c>
      <c r="N193" s="90" t="s">
        <v>1115</v>
      </c>
      <c r="O193" s="46" t="str">
        <f>set[[#This Row],[CAS No.]]</f>
        <v>1228779-96-1</v>
      </c>
      <c r="Q193" s="46">
        <f>_xlfn.IFNA(VLOOKUP(set[[#This Row],[Qualification]], TS[], 2, FALSE), set[[#This Row],[Qualification]])</f>
        <v>0</v>
      </c>
      <c r="R193" s="46">
        <f>_xlfn.IFNA(VLOOKUP(set[[#This Row],[Qualification]], TS[], 3, FALSE), set[[#This Row],[Qualification]])</f>
        <v>0</v>
      </c>
      <c r="S193" s="46">
        <f>_xlfn.IFNA(VLOOKUP(set[[#This Row],[Qualification]], TS[], 4, FALSE), set[[#This Row],[Qualification]])</f>
        <v>0</v>
      </c>
      <c r="V193" s="46"/>
    </row>
    <row r="194" spans="1:22" ht="75">
      <c r="A194" s="46" t="s">
        <v>1063</v>
      </c>
      <c r="B194" s="49"/>
      <c r="C194" s="85">
        <f>IF(set[[#This Row],[Cate]]=A193,C193+1,1)</f>
        <v>23</v>
      </c>
      <c r="D194" s="82" t="s">
        <v>1112</v>
      </c>
      <c r="E194" s="87" t="str">
        <f>_xlfn.IFNA(IF(VLOOKUP(set[[#This Row],[Category]],TS[],2,FALSE)&gt;0,VLOOKUP(set[[#This Row],[Category]],TS[],2,FALSE),set[[#This Row],[Category]]),set[[#This Row],[Category]])</f>
        <v>آبتي-199</v>
      </c>
      <c r="F194" s="87" t="str">
        <f>_xlfn.IFNA(IF(VLOOKUP(set[[#This Row],[Category]],TS[],3,FALSE)&gt;0,VLOOKUP(set[[#This Row],[Category]],TS[],3,FALSE),set[[#This Row],[Category]]),set[[#This Row],[Category]])</f>
        <v>एबीटी-199</v>
      </c>
      <c r="G194" s="87" t="str">
        <f>_xlfn.IFNA(IF(VLOOKUP(set[[#This Row],[Category]],TS[],4,FALSE)&gt;0,VLOOKUP(set[[#This Row],[Category]],TS[],4,FALSE),set[[#This Row],[Category]]),set[[#This Row],[Category]])</f>
        <v>ABT-199</v>
      </c>
      <c r="H194" s="87" t="str">
        <f>_xlfn.IFNA(VLOOKUP(set[[#This Row],[Category]],TS[],5,FALSE),set[[#This Row],[Category]])</f>
        <v>ABT-199</v>
      </c>
      <c r="I194" s="46" t="s">
        <v>1116</v>
      </c>
      <c r="J194" s="49"/>
      <c r="K194" s="49"/>
      <c r="L194" s="49" t="s">
        <v>1116</v>
      </c>
      <c r="N194" s="90" t="s">
        <v>1117</v>
      </c>
      <c r="O194" s="46" t="str">
        <f>set[[#This Row],[CAS No.]]</f>
        <v>1235865-75-4</v>
      </c>
      <c r="Q194" s="46">
        <f>_xlfn.IFNA(VLOOKUP(set[[#This Row],[Qualification]], TS[], 2, FALSE), set[[#This Row],[Qualification]])</f>
        <v>0</v>
      </c>
      <c r="R194" s="46">
        <f>_xlfn.IFNA(VLOOKUP(set[[#This Row],[Qualification]], TS[], 3, FALSE), set[[#This Row],[Qualification]])</f>
        <v>0</v>
      </c>
      <c r="S194" s="46">
        <f>_xlfn.IFNA(VLOOKUP(set[[#This Row],[Qualification]], TS[], 4, FALSE), set[[#This Row],[Qualification]])</f>
        <v>0</v>
      </c>
      <c r="V194" s="46"/>
    </row>
    <row r="195" spans="1:22" ht="105">
      <c r="A195" s="46" t="s">
        <v>1063</v>
      </c>
      <c r="B195" s="49"/>
      <c r="C195" s="85">
        <f>IF(set[[#This Row],[Cate]]=A194,C194+1,1)</f>
        <v>24</v>
      </c>
      <c r="D195" s="82" t="s">
        <v>1112</v>
      </c>
      <c r="E195" s="87" t="str">
        <f>_xlfn.IFNA(IF(VLOOKUP(set[[#This Row],[Category]],TS[],2,FALSE)&gt;0,VLOOKUP(set[[#This Row],[Category]],TS[],2,FALSE),set[[#This Row],[Category]]),set[[#This Row],[Category]])</f>
        <v>آبتي-199</v>
      </c>
      <c r="F195" s="87" t="str">
        <f>_xlfn.IFNA(IF(VLOOKUP(set[[#This Row],[Category]],TS[],3,FALSE)&gt;0,VLOOKUP(set[[#This Row],[Category]],TS[],3,FALSE),set[[#This Row],[Category]]),set[[#This Row],[Category]])</f>
        <v>एबीटी-199</v>
      </c>
      <c r="G195" s="87" t="str">
        <f>_xlfn.IFNA(IF(VLOOKUP(set[[#This Row],[Category]],TS[],4,FALSE)&gt;0,VLOOKUP(set[[#This Row],[Category]],TS[],4,FALSE),set[[#This Row],[Category]]),set[[#This Row],[Category]])</f>
        <v>ABT-199</v>
      </c>
      <c r="H195" s="87" t="str">
        <f>_xlfn.IFNA(VLOOKUP(set[[#This Row],[Category]],TS[],5,FALSE),set[[#This Row],[Category]])</f>
        <v>ABT-199</v>
      </c>
      <c r="I195" s="46" t="s">
        <v>1118</v>
      </c>
      <c r="J195" s="49"/>
      <c r="K195" s="49"/>
      <c r="L195" s="49" t="s">
        <v>1118</v>
      </c>
      <c r="N195" s="90" t="s">
        <v>1119</v>
      </c>
      <c r="O195" s="46" t="str">
        <f>set[[#This Row],[CAS No.]]</f>
        <v>1228780-72-0</v>
      </c>
      <c r="Q195" s="46">
        <f>_xlfn.IFNA(VLOOKUP(set[[#This Row],[Qualification]], TS[], 2, FALSE), set[[#This Row],[Qualification]])</f>
        <v>0</v>
      </c>
      <c r="R195" s="46">
        <f>_xlfn.IFNA(VLOOKUP(set[[#This Row],[Qualification]], TS[], 3, FALSE), set[[#This Row],[Qualification]])</f>
        <v>0</v>
      </c>
      <c r="S195" s="46">
        <f>_xlfn.IFNA(VLOOKUP(set[[#This Row],[Qualification]], TS[], 4, FALSE), set[[#This Row],[Qualification]])</f>
        <v>0</v>
      </c>
      <c r="V195" s="46"/>
    </row>
    <row r="196" spans="1:22" ht="105">
      <c r="A196" s="46" t="s">
        <v>1063</v>
      </c>
      <c r="B196" s="49"/>
      <c r="C196" s="85">
        <f>IF(set[[#This Row],[Cate]]=A195,C195+1,1)</f>
        <v>25</v>
      </c>
      <c r="D196" s="82" t="s">
        <v>1120</v>
      </c>
      <c r="E196" s="87" t="str">
        <f>_xlfn.IFNA(IF(VLOOKUP(set[[#This Row],[Category]],TS[],2,FALSE)&gt;0,VLOOKUP(set[[#This Row],[Category]],TS[],2,FALSE),set[[#This Row],[Category]]),set[[#This Row],[Category]])</f>
        <v>إلياغوليكس الصوديوم</v>
      </c>
      <c r="F196" s="87" t="str">
        <f>_xlfn.IFNA(IF(VLOOKUP(set[[#This Row],[Category]],TS[],3,FALSE)&gt;0,VLOOKUP(set[[#This Row],[Category]],TS[],3,FALSE),set[[#This Row],[Category]]),set[[#This Row],[Category]])</f>
        <v>एलागोलिक्स सोडियम</v>
      </c>
      <c r="G196" s="87" t="str">
        <f>_xlfn.IFNA(IF(VLOOKUP(set[[#This Row],[Category]],TS[],4,FALSE)&gt;0,VLOOKUP(set[[#This Row],[Category]],TS[],4,FALSE),set[[#This Row],[Category]]),set[[#This Row],[Category]])</f>
        <v>Elagolix sodio</v>
      </c>
      <c r="H196" s="87" t="str">
        <f>_xlfn.IFNA(VLOOKUP(set[[#This Row],[Category]],TS[],5,FALSE),set[[#This Row],[Category]])</f>
        <v>依拉戈利钠</v>
      </c>
      <c r="I196" s="46" t="s">
        <v>1121</v>
      </c>
      <c r="J196" s="49"/>
      <c r="K196" s="49"/>
      <c r="L196" s="49" t="s">
        <v>1121</v>
      </c>
      <c r="N196" s="90" t="s">
        <v>1122</v>
      </c>
      <c r="O196" s="46" t="str">
        <f>set[[#This Row],[CAS No.]]</f>
        <v>1150560-54-5</v>
      </c>
      <c r="Q196" s="46">
        <f>_xlfn.IFNA(VLOOKUP(set[[#This Row],[Qualification]], TS[], 2, FALSE), set[[#This Row],[Qualification]])</f>
        <v>0</v>
      </c>
      <c r="R196" s="46">
        <f>_xlfn.IFNA(VLOOKUP(set[[#This Row],[Qualification]], TS[], 3, FALSE), set[[#This Row],[Qualification]])</f>
        <v>0</v>
      </c>
      <c r="S196" s="46">
        <f>_xlfn.IFNA(VLOOKUP(set[[#This Row],[Qualification]], TS[], 4, FALSE), set[[#This Row],[Qualification]])</f>
        <v>0</v>
      </c>
      <c r="V196" s="46"/>
    </row>
    <row r="197" spans="1:22" ht="30">
      <c r="A197" s="46" t="s">
        <v>1063</v>
      </c>
      <c r="B197" s="49"/>
      <c r="C197" s="85">
        <f>IF(set[[#This Row],[Cate]]=A196,C196+1,1)</f>
        <v>26</v>
      </c>
      <c r="D197" s="82" t="s">
        <v>1120</v>
      </c>
      <c r="E197" s="87" t="str">
        <f>_xlfn.IFNA(IF(VLOOKUP(set[[#This Row],[Category]],TS[],2,FALSE)&gt;0,VLOOKUP(set[[#This Row],[Category]],TS[],2,FALSE),set[[#This Row],[Category]]),set[[#This Row],[Category]])</f>
        <v>إلياغوليكس الصوديوم</v>
      </c>
      <c r="F197" s="87" t="str">
        <f>_xlfn.IFNA(IF(VLOOKUP(set[[#This Row],[Category]],TS[],3,FALSE)&gt;0,VLOOKUP(set[[#This Row],[Category]],TS[],3,FALSE),set[[#This Row],[Category]]),set[[#This Row],[Category]])</f>
        <v>एलागोलिक्स सोडियम</v>
      </c>
      <c r="G197" s="87" t="str">
        <f>_xlfn.IFNA(IF(VLOOKUP(set[[#This Row],[Category]],TS[],4,FALSE)&gt;0,VLOOKUP(set[[#This Row],[Category]],TS[],4,FALSE),set[[#This Row],[Category]]),set[[#This Row],[Category]])</f>
        <v>Elagolix sodio</v>
      </c>
      <c r="H197" s="87" t="str">
        <f>_xlfn.IFNA(VLOOKUP(set[[#This Row],[Category]],TS[],5,FALSE),set[[#This Row],[Category]])</f>
        <v>依拉戈利钠</v>
      </c>
      <c r="I197" s="46" t="s">
        <v>1123</v>
      </c>
      <c r="J197" s="49"/>
      <c r="K197" s="49"/>
      <c r="L197" s="49" t="s">
        <v>1123</v>
      </c>
      <c r="N197" s="90" t="s">
        <v>1124</v>
      </c>
      <c r="O197" s="46" t="str">
        <f>set[[#This Row],[CAS No.]]</f>
        <v>102089-74-7</v>
      </c>
      <c r="Q197" s="46">
        <f>_xlfn.IFNA(VLOOKUP(set[[#This Row],[Qualification]], TS[], 2, FALSE), set[[#This Row],[Qualification]])</f>
        <v>0</v>
      </c>
      <c r="R197" s="46">
        <f>_xlfn.IFNA(VLOOKUP(set[[#This Row],[Qualification]], TS[], 3, FALSE), set[[#This Row],[Qualification]])</f>
        <v>0</v>
      </c>
      <c r="S197" s="46">
        <f>_xlfn.IFNA(VLOOKUP(set[[#This Row],[Qualification]], TS[], 4, FALSE), set[[#This Row],[Qualification]])</f>
        <v>0</v>
      </c>
      <c r="V197" s="46"/>
    </row>
    <row r="198" spans="1:22" ht="45">
      <c r="A198" s="46" t="s">
        <v>1063</v>
      </c>
      <c r="B198" s="49"/>
      <c r="C198" s="85">
        <f>IF(set[[#This Row],[Cate]]=A197,C197+1,1)</f>
        <v>27</v>
      </c>
      <c r="D198" s="82" t="s">
        <v>1120</v>
      </c>
      <c r="E198" s="87" t="str">
        <f>_xlfn.IFNA(IF(VLOOKUP(set[[#This Row],[Category]],TS[],2,FALSE)&gt;0,VLOOKUP(set[[#This Row],[Category]],TS[],2,FALSE),set[[#This Row],[Category]]),set[[#This Row],[Category]])</f>
        <v>إلياغوليكس الصوديوم</v>
      </c>
      <c r="F198" s="87" t="str">
        <f>_xlfn.IFNA(IF(VLOOKUP(set[[#This Row],[Category]],TS[],3,FALSE)&gt;0,VLOOKUP(set[[#This Row],[Category]],TS[],3,FALSE),set[[#This Row],[Category]]),set[[#This Row],[Category]])</f>
        <v>एलागोलिक्स सोडियम</v>
      </c>
      <c r="G198" s="87" t="str">
        <f>_xlfn.IFNA(IF(VLOOKUP(set[[#This Row],[Category]],TS[],4,FALSE)&gt;0,VLOOKUP(set[[#This Row],[Category]],TS[],4,FALSE),set[[#This Row],[Category]]),set[[#This Row],[Category]])</f>
        <v>Elagolix sodio</v>
      </c>
      <c r="H198" s="87" t="str">
        <f>_xlfn.IFNA(VLOOKUP(set[[#This Row],[Category]],TS[],5,FALSE),set[[#This Row],[Category]])</f>
        <v>依拉戈利钠</v>
      </c>
      <c r="I198" s="46" t="s">
        <v>1125</v>
      </c>
      <c r="J198" s="49"/>
      <c r="K198" s="49"/>
      <c r="L198" s="49" t="s">
        <v>1125</v>
      </c>
      <c r="N198" s="90" t="s">
        <v>1126</v>
      </c>
      <c r="O198" s="46" t="str">
        <f>set[[#This Row],[CAS No.]]</f>
        <v>352303-67-4</v>
      </c>
      <c r="Q198" s="46">
        <f>_xlfn.IFNA(VLOOKUP(set[[#This Row],[Qualification]], TS[], 2, FALSE), set[[#This Row],[Qualification]])</f>
        <v>0</v>
      </c>
      <c r="R198" s="46">
        <f>_xlfn.IFNA(VLOOKUP(set[[#This Row],[Qualification]], TS[], 3, FALSE), set[[#This Row],[Qualification]])</f>
        <v>0</v>
      </c>
      <c r="S198" s="46">
        <f>_xlfn.IFNA(VLOOKUP(set[[#This Row],[Qualification]], TS[], 4, FALSE), set[[#This Row],[Qualification]])</f>
        <v>0</v>
      </c>
      <c r="V198" s="46"/>
    </row>
    <row r="199" spans="1:22" ht="105">
      <c r="A199" s="46" t="s">
        <v>1063</v>
      </c>
      <c r="B199" s="49"/>
      <c r="C199" s="85">
        <f>IF(set[[#This Row],[Cate]]=A198,C198+1,1)</f>
        <v>28</v>
      </c>
      <c r="D199" s="82" t="s">
        <v>1120</v>
      </c>
      <c r="E199" s="87" t="str">
        <f>_xlfn.IFNA(IF(VLOOKUP(set[[#This Row],[Category]],TS[],2,FALSE)&gt;0,VLOOKUP(set[[#This Row],[Category]],TS[],2,FALSE),set[[#This Row],[Category]]),set[[#This Row],[Category]])</f>
        <v>إلياغوليكس الصوديوم</v>
      </c>
      <c r="F199" s="87" t="str">
        <f>_xlfn.IFNA(IF(VLOOKUP(set[[#This Row],[Category]],TS[],3,FALSE)&gt;0,VLOOKUP(set[[#This Row],[Category]],TS[],3,FALSE),set[[#This Row],[Category]]),set[[#This Row],[Category]])</f>
        <v>एलागोलिक्स सोडियम</v>
      </c>
      <c r="G199" s="87" t="str">
        <f>_xlfn.IFNA(IF(VLOOKUP(set[[#This Row],[Category]],TS[],4,FALSE)&gt;0,VLOOKUP(set[[#This Row],[Category]],TS[],4,FALSE),set[[#This Row],[Category]]),set[[#This Row],[Category]])</f>
        <v>Elagolix sodio</v>
      </c>
      <c r="H199" s="87" t="str">
        <f>_xlfn.IFNA(VLOOKUP(set[[#This Row],[Category]],TS[],5,FALSE),set[[#This Row],[Category]])</f>
        <v>依拉戈利钠</v>
      </c>
      <c r="I199" s="46" t="s">
        <v>1127</v>
      </c>
      <c r="J199" s="49"/>
      <c r="K199" s="49"/>
      <c r="L199" s="49" t="s">
        <v>1127</v>
      </c>
      <c r="N199" s="90" t="s">
        <v>1128</v>
      </c>
      <c r="O199" s="46" t="str">
        <f>set[[#This Row],[CAS No.]]</f>
        <v>830346-48-0</v>
      </c>
      <c r="Q199" s="46">
        <f>_xlfn.IFNA(VLOOKUP(set[[#This Row],[Qualification]], TS[], 2, FALSE), set[[#This Row],[Qualification]])</f>
        <v>0</v>
      </c>
      <c r="R199" s="46">
        <f>_xlfn.IFNA(VLOOKUP(set[[#This Row],[Qualification]], TS[], 3, FALSE), set[[#This Row],[Qualification]])</f>
        <v>0</v>
      </c>
      <c r="S199" s="46">
        <f>_xlfn.IFNA(VLOOKUP(set[[#This Row],[Qualification]], TS[], 4, FALSE), set[[#This Row],[Qualification]])</f>
        <v>0</v>
      </c>
      <c r="V199" s="46"/>
    </row>
    <row r="200" spans="1:22" ht="90">
      <c r="A200" s="46" t="s">
        <v>1063</v>
      </c>
      <c r="B200" s="49"/>
      <c r="C200" s="85">
        <f>IF(set[[#This Row],[Cate]]=A199,C199+1,1)</f>
        <v>29</v>
      </c>
      <c r="D200" s="82" t="s">
        <v>1120</v>
      </c>
      <c r="E200" s="87" t="str">
        <f>_xlfn.IFNA(IF(VLOOKUP(set[[#This Row],[Category]],TS[],2,FALSE)&gt;0,VLOOKUP(set[[#This Row],[Category]],TS[],2,FALSE),set[[#This Row],[Category]]),set[[#This Row],[Category]])</f>
        <v>إلياغوليكس الصوديوم</v>
      </c>
      <c r="F200" s="87" t="str">
        <f>_xlfn.IFNA(IF(VLOOKUP(set[[#This Row],[Category]],TS[],3,FALSE)&gt;0,VLOOKUP(set[[#This Row],[Category]],TS[],3,FALSE),set[[#This Row],[Category]]),set[[#This Row],[Category]])</f>
        <v>एलागोलिक्स सोडियम</v>
      </c>
      <c r="G200" s="87" t="str">
        <f>_xlfn.IFNA(IF(VLOOKUP(set[[#This Row],[Category]],TS[],4,FALSE)&gt;0,VLOOKUP(set[[#This Row],[Category]],TS[],4,FALSE),set[[#This Row],[Category]]),set[[#This Row],[Category]])</f>
        <v>Elagolix sodio</v>
      </c>
      <c r="H200" s="87" t="str">
        <f>_xlfn.IFNA(VLOOKUP(set[[#This Row],[Category]],TS[],5,FALSE),set[[#This Row],[Category]])</f>
        <v>依拉戈利钠</v>
      </c>
      <c r="I200" s="46" t="s">
        <v>1129</v>
      </c>
      <c r="J200" s="49"/>
      <c r="K200" s="49"/>
      <c r="L200" s="49" t="s">
        <v>1129</v>
      </c>
      <c r="N200" s="90" t="s">
        <v>1130</v>
      </c>
      <c r="O200" s="46" t="str">
        <f>set[[#This Row],[CAS No.]]</f>
        <v>830346-47-9</v>
      </c>
      <c r="Q200" s="46">
        <f>_xlfn.IFNA(VLOOKUP(set[[#This Row],[Qualification]], TS[], 2, FALSE), set[[#This Row],[Qualification]])</f>
        <v>0</v>
      </c>
      <c r="R200" s="46">
        <f>_xlfn.IFNA(VLOOKUP(set[[#This Row],[Qualification]], TS[], 3, FALSE), set[[#This Row],[Qualification]])</f>
        <v>0</v>
      </c>
      <c r="S200" s="46">
        <f>_xlfn.IFNA(VLOOKUP(set[[#This Row],[Qualification]], TS[], 4, FALSE), set[[#This Row],[Qualification]])</f>
        <v>0</v>
      </c>
      <c r="V200" s="46"/>
    </row>
    <row r="201" spans="1:22" ht="75">
      <c r="A201" s="46" t="s">
        <v>1063</v>
      </c>
      <c r="B201" s="49"/>
      <c r="C201" s="85">
        <f>IF(set[[#This Row],[Cate]]=A200,C200+1,1)</f>
        <v>30</v>
      </c>
      <c r="D201" s="82" t="s">
        <v>1131</v>
      </c>
      <c r="E201" s="87" t="str">
        <f>_xlfn.IFNA(IF(VLOOKUP(set[[#This Row],[Category]],TS[],2,FALSE)&gt;0,VLOOKUP(set[[#This Row],[Category]],TS[],2,FALSE),set[[#This Row],[Category]]),set[[#This Row],[Category]])</f>
        <v>رสมيتيروم</v>
      </c>
      <c r="F201" s="87" t="str">
        <f>_xlfn.IFNA(IF(VLOOKUP(set[[#This Row],[Category]],TS[],3,FALSE)&gt;0,VLOOKUP(set[[#This Row],[Category]],TS[],3,FALSE),set[[#This Row],[Category]]),set[[#This Row],[Category]])</f>
        <v>रेसमेटीरोम</v>
      </c>
      <c r="G201" s="87" t="str">
        <f>_xlfn.IFNA(IF(VLOOKUP(set[[#This Row],[Category]],TS[],4,FALSE)&gt;0,VLOOKUP(set[[#This Row],[Category]],TS[],4,FALSE),set[[#This Row],[Category]]),set[[#This Row],[Category]])</f>
        <v>Resmetirom</v>
      </c>
      <c r="H201" s="87" t="str">
        <f>_xlfn.IFNA(VLOOKUP(set[[#This Row],[Category]],TS[],5,FALSE),set[[#This Row],[Category]])</f>
        <v>雷塞米特</v>
      </c>
      <c r="I201" s="46" t="s">
        <v>1132</v>
      </c>
      <c r="J201" s="49"/>
      <c r="K201" s="49"/>
      <c r="L201" s="49" t="s">
        <v>1132</v>
      </c>
      <c r="N201" s="90" t="s">
        <v>1133</v>
      </c>
      <c r="O201" s="46" t="str">
        <f>set[[#This Row],[CAS No.]]</f>
        <v>131274-22-1</v>
      </c>
      <c r="Q201" s="46">
        <f>_xlfn.IFNA(VLOOKUP(set[[#This Row],[Qualification]], TS[], 2, FALSE), set[[#This Row],[Qualification]])</f>
        <v>0</v>
      </c>
      <c r="R201" s="46">
        <f>_xlfn.IFNA(VLOOKUP(set[[#This Row],[Qualification]], TS[], 3, FALSE), set[[#This Row],[Qualification]])</f>
        <v>0</v>
      </c>
      <c r="S201" s="46">
        <f>_xlfn.IFNA(VLOOKUP(set[[#This Row],[Qualification]], TS[], 4, FALSE), set[[#This Row],[Qualification]])</f>
        <v>0</v>
      </c>
      <c r="V201" s="46"/>
    </row>
    <row r="202" spans="1:22" ht="45">
      <c r="A202" s="46" t="s">
        <v>1063</v>
      </c>
      <c r="B202" s="49"/>
      <c r="C202" s="85">
        <f>IF(set[[#This Row],[Cate]]=A201,C201+1,1)</f>
        <v>31</v>
      </c>
      <c r="D202" s="82" t="s">
        <v>1131</v>
      </c>
      <c r="E202" s="87" t="str">
        <f>_xlfn.IFNA(IF(VLOOKUP(set[[#This Row],[Category]],TS[],2,FALSE)&gt;0,VLOOKUP(set[[#This Row],[Category]],TS[],2,FALSE),set[[#This Row],[Category]]),set[[#This Row],[Category]])</f>
        <v>رสมيتيروم</v>
      </c>
      <c r="F202" s="87" t="str">
        <f>_xlfn.IFNA(IF(VLOOKUP(set[[#This Row],[Category]],TS[],3,FALSE)&gt;0,VLOOKUP(set[[#This Row],[Category]],TS[],3,FALSE),set[[#This Row],[Category]]),set[[#This Row],[Category]])</f>
        <v>रेसमेटीरोम</v>
      </c>
      <c r="G202" s="87" t="str">
        <f>_xlfn.IFNA(IF(VLOOKUP(set[[#This Row],[Category]],TS[],4,FALSE)&gt;0,VLOOKUP(set[[#This Row],[Category]],TS[],4,FALSE),set[[#This Row],[Category]]),set[[#This Row],[Category]])</f>
        <v>Resmetirom</v>
      </c>
      <c r="H202" s="87" t="str">
        <f>_xlfn.IFNA(VLOOKUP(set[[#This Row],[Category]],TS[],5,FALSE),set[[#This Row],[Category]])</f>
        <v>雷塞米特</v>
      </c>
      <c r="I202" s="46" t="s">
        <v>1134</v>
      </c>
      <c r="J202" s="49"/>
      <c r="K202" s="49"/>
      <c r="L202" s="49" t="s">
        <v>1134</v>
      </c>
      <c r="N202" s="90" t="s">
        <v>1135</v>
      </c>
      <c r="O202" s="46" t="str">
        <f>set[[#This Row],[CAS No.]]</f>
        <v>1727-32-8</v>
      </c>
      <c r="Q202" s="46">
        <f>_xlfn.IFNA(VLOOKUP(set[[#This Row],[Qualification]], TS[], 2, FALSE), set[[#This Row],[Qualification]])</f>
        <v>0</v>
      </c>
      <c r="R202" s="46">
        <f>_xlfn.IFNA(VLOOKUP(set[[#This Row],[Qualification]], TS[], 3, FALSE), set[[#This Row],[Qualification]])</f>
        <v>0</v>
      </c>
      <c r="S202" s="46">
        <f>_xlfn.IFNA(VLOOKUP(set[[#This Row],[Qualification]], TS[], 4, FALSE), set[[#This Row],[Qualification]])</f>
        <v>0</v>
      </c>
      <c r="V202" s="46"/>
    </row>
    <row r="203" spans="1:22" ht="75">
      <c r="A203" s="46" t="s">
        <v>1063</v>
      </c>
      <c r="B203" s="49"/>
      <c r="C203" s="85">
        <f>IF(set[[#This Row],[Cate]]=A202,C202+1,1)</f>
        <v>32</v>
      </c>
      <c r="D203" s="82" t="s">
        <v>1136</v>
      </c>
      <c r="E203" s="87" t="str">
        <f>_xlfn.IFNA(IF(VLOOKUP(set[[#This Row],[Category]],TS[],2,FALSE)&gt;0,VLOOKUP(set[[#This Row],[Category]],TS[],2,FALSE),set[[#This Row],[Category]]),set[[#This Row],[Category]])</f>
        <v>بانتوبرازول</v>
      </c>
      <c r="F203" s="87" t="str">
        <f>_xlfn.IFNA(IF(VLOOKUP(set[[#This Row],[Category]],TS[],3,FALSE)&gt;0,VLOOKUP(set[[#This Row],[Category]],TS[],3,FALSE),set[[#This Row],[Category]]),set[[#This Row],[Category]])</f>
        <v>पैंटोप्राज़ोल</v>
      </c>
      <c r="G203" s="87" t="str">
        <f>_xlfn.IFNA(IF(VLOOKUP(set[[#This Row],[Category]],TS[],4,FALSE)&gt;0,VLOOKUP(set[[#This Row],[Category]],TS[],4,FALSE),set[[#This Row],[Category]]),set[[#This Row],[Category]])</f>
        <v>Pantoprazol</v>
      </c>
      <c r="H203" s="87" t="str">
        <f>_xlfn.IFNA(VLOOKUP(set[[#This Row],[Category]],TS[],5,FALSE),set[[#This Row],[Category]])</f>
        <v>帕托罗唑</v>
      </c>
      <c r="I203" s="46" t="s">
        <v>1137</v>
      </c>
      <c r="J203" s="49"/>
      <c r="K203" s="49"/>
      <c r="L203" s="49" t="s">
        <v>1137</v>
      </c>
      <c r="N203" s="90" t="s">
        <v>1138</v>
      </c>
      <c r="O203" s="46" t="str">
        <f>set[[#This Row],[CAS No.]]</f>
        <v>72830-09-2</v>
      </c>
      <c r="Q203" s="46">
        <f>_xlfn.IFNA(VLOOKUP(set[[#This Row],[Qualification]], TS[], 2, FALSE), set[[#This Row],[Qualification]])</f>
        <v>0</v>
      </c>
      <c r="R203" s="46">
        <f>_xlfn.IFNA(VLOOKUP(set[[#This Row],[Qualification]], TS[], 3, FALSE), set[[#This Row],[Qualification]])</f>
        <v>0</v>
      </c>
      <c r="S203" s="46">
        <f>_xlfn.IFNA(VLOOKUP(set[[#This Row],[Qualification]], TS[], 4, FALSE), set[[#This Row],[Qualification]])</f>
        <v>0</v>
      </c>
      <c r="V203" s="46"/>
    </row>
    <row r="204" spans="1:22" ht="75">
      <c r="A204" s="46" t="s">
        <v>1063</v>
      </c>
      <c r="B204" s="49"/>
      <c r="C204" s="85">
        <f>IF(set[[#This Row],[Cate]]=A203,C203+1,1)</f>
        <v>33</v>
      </c>
      <c r="D204" s="82" t="s">
        <v>1136</v>
      </c>
      <c r="E204" s="87" t="str">
        <f>_xlfn.IFNA(IF(VLOOKUP(set[[#This Row],[Category]],TS[],2,FALSE)&gt;0,VLOOKUP(set[[#This Row],[Category]],TS[],2,FALSE),set[[#This Row],[Category]]),set[[#This Row],[Category]])</f>
        <v>بانتوبرازول</v>
      </c>
      <c r="F204" s="87" t="str">
        <f>_xlfn.IFNA(IF(VLOOKUP(set[[#This Row],[Category]],TS[],3,FALSE)&gt;0,VLOOKUP(set[[#This Row],[Category]],TS[],3,FALSE),set[[#This Row],[Category]]),set[[#This Row],[Category]])</f>
        <v>पैंटोप्राज़ोल</v>
      </c>
      <c r="G204" s="87" t="str">
        <f>_xlfn.IFNA(IF(VLOOKUP(set[[#This Row],[Category]],TS[],4,FALSE)&gt;0,VLOOKUP(set[[#This Row],[Category]],TS[],4,FALSE),set[[#This Row],[Category]]),set[[#This Row],[Category]])</f>
        <v>Pantoprazol</v>
      </c>
      <c r="H204" s="87" t="str">
        <f>_xlfn.IFNA(VLOOKUP(set[[#This Row],[Category]],TS[],5,FALSE),set[[#This Row],[Category]])</f>
        <v>帕托罗唑</v>
      </c>
      <c r="I204" s="46" t="s">
        <v>1139</v>
      </c>
      <c r="J204" s="49"/>
      <c r="K204" s="49"/>
      <c r="L204" s="49" t="s">
        <v>1139</v>
      </c>
      <c r="N204" s="90" t="s">
        <v>1140</v>
      </c>
      <c r="O204" s="46" t="str">
        <f>set[[#This Row],[CAS No.]]</f>
        <v>97963-62-7</v>
      </c>
      <c r="Q204" s="46">
        <f>_xlfn.IFNA(VLOOKUP(set[[#This Row],[Qualification]], TS[], 2, FALSE), set[[#This Row],[Qualification]])</f>
        <v>0</v>
      </c>
      <c r="R204" s="46">
        <f>_xlfn.IFNA(VLOOKUP(set[[#This Row],[Qualification]], TS[], 3, FALSE), set[[#This Row],[Qualification]])</f>
        <v>0</v>
      </c>
      <c r="S204" s="46">
        <f>_xlfn.IFNA(VLOOKUP(set[[#This Row],[Qualification]], TS[], 4, FALSE), set[[#This Row],[Qualification]])</f>
        <v>0</v>
      </c>
      <c r="V204" s="46"/>
    </row>
    <row r="205" spans="1:22" ht="30">
      <c r="A205" s="150" t="s">
        <v>1141</v>
      </c>
      <c r="B205" s="49"/>
      <c r="C205" s="85">
        <f>IF(set[[#This Row],[Cate]]=A204,C204+1,1)</f>
        <v>1</v>
      </c>
      <c r="D205" s="150" t="s">
        <v>1142</v>
      </c>
      <c r="E205" s="150" t="str">
        <f>_xlfn.IFNA(IF(VLOOKUP(set[[#This Row],[Category]],TS[],2,FALSE)&gt;0,VLOOKUP(set[[#This Row],[Category]],TS[],2,FALSE),set[[#This Row],[Category]]),set[[#This Row],[Category]])</f>
        <v>Aerosol</v>
      </c>
      <c r="F205" s="150" t="str">
        <f>_xlfn.IFNA(IF(VLOOKUP(set[[#This Row],[Category]],TS[],3,FALSE)&gt;0,VLOOKUP(set[[#This Row],[Category]],TS[],3,FALSE),set[[#This Row],[Category]]),set[[#This Row],[Category]])</f>
        <v>Aerosol</v>
      </c>
      <c r="G205" s="150" t="str">
        <f>_xlfn.IFNA(IF(VLOOKUP(set[[#This Row],[Category]],TS[],4,FALSE)&gt;0,VLOOKUP(set[[#This Row],[Category]],TS[],4,FALSE),set[[#This Row],[Category]]),set[[#This Row],[Category]])</f>
        <v>Aerosol</v>
      </c>
      <c r="H205" s="150"/>
      <c r="I205" s="46" t="s">
        <v>1143</v>
      </c>
      <c r="J205" s="49"/>
      <c r="K205" s="49"/>
      <c r="L205" s="49"/>
      <c r="M205" s="46" t="s">
        <v>1144</v>
      </c>
      <c r="N205" s="90"/>
      <c r="O205" s="46">
        <f>set[[#This Row],[CAS No.]]</f>
        <v>0</v>
      </c>
      <c r="P205" s="46" t="s">
        <v>87</v>
      </c>
      <c r="Q205" s="46" t="str">
        <f>_xlfn.IFNA(VLOOKUP(set[[#This Row],[Qualification]], TS[], 2, FALSE), set[[#This Row],[Qualification]])</f>
        <v/>
      </c>
      <c r="R205" s="46" t="str">
        <f>_xlfn.IFNA(VLOOKUP(set[[#This Row],[Qualification]], TS[], 3, FALSE), set[[#This Row],[Qualification]])</f>
        <v/>
      </c>
      <c r="S205" s="46" t="str">
        <f>_xlfn.IFNA(VLOOKUP(set[[#This Row],[Qualification]], TS[], 4, FALSE), set[[#This Row],[Qualification]])</f>
        <v/>
      </c>
      <c r="V205" s="46"/>
    </row>
    <row r="206" spans="1:22" ht="60">
      <c r="A206" s="150" t="s">
        <v>1141</v>
      </c>
      <c r="B206" s="49"/>
      <c r="C206" s="85">
        <f>IF(set[[#This Row],[Cate]]=A205,C205+1,1)</f>
        <v>2</v>
      </c>
      <c r="D206" s="150" t="s">
        <v>1142</v>
      </c>
      <c r="E206" s="150" t="str">
        <f>_xlfn.IFNA(IF(VLOOKUP(set[[#This Row],[Category]],TS[],2,FALSE)&gt;0,VLOOKUP(set[[#This Row],[Category]],TS[],2,FALSE),set[[#This Row],[Category]]),set[[#This Row],[Category]])</f>
        <v>Aerosol</v>
      </c>
      <c r="F206" s="150" t="str">
        <f>_xlfn.IFNA(IF(VLOOKUP(set[[#This Row],[Category]],TS[],3,FALSE)&gt;0,VLOOKUP(set[[#This Row],[Category]],TS[],3,FALSE),set[[#This Row],[Category]]),set[[#This Row],[Category]])</f>
        <v>Aerosol</v>
      </c>
      <c r="G206" s="150" t="str">
        <f>_xlfn.IFNA(IF(VLOOKUP(set[[#This Row],[Category]],TS[],4,FALSE)&gt;0,VLOOKUP(set[[#This Row],[Category]],TS[],4,FALSE),set[[#This Row],[Category]]),set[[#This Row],[Category]])</f>
        <v>Aerosol</v>
      </c>
      <c r="H206" s="150"/>
      <c r="I206" s="46" t="s">
        <v>1145</v>
      </c>
      <c r="J206" s="49"/>
      <c r="K206" s="49"/>
      <c r="L206" s="49"/>
      <c r="M206" s="46" t="s">
        <v>1146</v>
      </c>
      <c r="N206" s="90"/>
      <c r="O206" s="46">
        <f>set[[#This Row],[CAS No.]]</f>
        <v>0</v>
      </c>
      <c r="P206" s="46" t="s">
        <v>87</v>
      </c>
      <c r="Q206" s="46" t="str">
        <f>_xlfn.IFNA(VLOOKUP(set[[#This Row],[Qualification]], TS[], 2, FALSE), set[[#This Row],[Qualification]])</f>
        <v/>
      </c>
      <c r="R206" s="46" t="str">
        <f>_xlfn.IFNA(VLOOKUP(set[[#This Row],[Qualification]], TS[], 3, FALSE), set[[#This Row],[Qualification]])</f>
        <v/>
      </c>
      <c r="S206" s="46" t="str">
        <f>_xlfn.IFNA(VLOOKUP(set[[#This Row],[Qualification]], TS[], 4, FALSE), set[[#This Row],[Qualification]])</f>
        <v/>
      </c>
      <c r="V206" s="46"/>
    </row>
    <row r="207" spans="1:22" ht="45">
      <c r="A207" s="150" t="s">
        <v>1141</v>
      </c>
      <c r="B207" s="49"/>
      <c r="C207" s="85">
        <f>IF(set[[#This Row],[Cate]]=A206,C206+1,1)</f>
        <v>3</v>
      </c>
      <c r="D207" s="150" t="s">
        <v>1142</v>
      </c>
      <c r="E207" s="150" t="str">
        <f>_xlfn.IFNA(IF(VLOOKUP(set[[#This Row],[Category]],TS[],2,FALSE)&gt;0,VLOOKUP(set[[#This Row],[Category]],TS[],2,FALSE),set[[#This Row],[Category]]),set[[#This Row],[Category]])</f>
        <v>Aerosol</v>
      </c>
      <c r="F207" s="150" t="str">
        <f>_xlfn.IFNA(IF(VLOOKUP(set[[#This Row],[Category]],TS[],3,FALSE)&gt;0,VLOOKUP(set[[#This Row],[Category]],TS[],3,FALSE),set[[#This Row],[Category]]),set[[#This Row],[Category]])</f>
        <v>Aerosol</v>
      </c>
      <c r="G207" s="150" t="str">
        <f>_xlfn.IFNA(IF(VLOOKUP(set[[#This Row],[Category]],TS[],4,FALSE)&gt;0,VLOOKUP(set[[#This Row],[Category]],TS[],4,FALSE),set[[#This Row],[Category]]),set[[#This Row],[Category]])</f>
        <v>Aerosol</v>
      </c>
      <c r="H207" s="150"/>
      <c r="I207" s="46" t="s">
        <v>1147</v>
      </c>
      <c r="J207" s="49"/>
      <c r="K207" s="49"/>
      <c r="L207" s="49"/>
      <c r="M207" s="46" t="s">
        <v>1148</v>
      </c>
      <c r="N207" s="90"/>
      <c r="O207" s="46">
        <f>set[[#This Row],[CAS No.]]</f>
        <v>0</v>
      </c>
      <c r="P207" s="46" t="s">
        <v>87</v>
      </c>
      <c r="Q207" s="46" t="str">
        <f>_xlfn.IFNA(VLOOKUP(set[[#This Row],[Qualification]], TS[], 2, FALSE), set[[#This Row],[Qualification]])</f>
        <v/>
      </c>
      <c r="R207" s="46" t="str">
        <f>_xlfn.IFNA(VLOOKUP(set[[#This Row],[Qualification]], TS[], 3, FALSE), set[[#This Row],[Qualification]])</f>
        <v/>
      </c>
      <c r="S207" s="46" t="str">
        <f>_xlfn.IFNA(VLOOKUP(set[[#This Row],[Qualification]], TS[], 4, FALSE), set[[#This Row],[Qualification]])</f>
        <v/>
      </c>
      <c r="V207" s="46"/>
    </row>
    <row r="208" spans="1:22" ht="45">
      <c r="A208" s="150" t="s">
        <v>1141</v>
      </c>
      <c r="B208" s="49"/>
      <c r="C208" s="85">
        <f>IF(set[[#This Row],[Cate]]=A207,C207+1,1)</f>
        <v>4</v>
      </c>
      <c r="D208" s="150" t="s">
        <v>1149</v>
      </c>
      <c r="E208" s="150" t="str">
        <f>_xlfn.IFNA(IF(VLOOKUP(set[[#This Row],[Category]],TS[],2,FALSE)&gt;0,VLOOKUP(set[[#This Row],[Category]],TS[],2,FALSE),set[[#This Row],[Category]]),set[[#This Row],[Category]])</f>
        <v>Antibacterial</v>
      </c>
      <c r="F208" s="150" t="str">
        <f>_xlfn.IFNA(IF(VLOOKUP(set[[#This Row],[Category]],TS[],3,FALSE)&gt;0,VLOOKUP(set[[#This Row],[Category]],TS[],3,FALSE),set[[#This Row],[Category]]),set[[#This Row],[Category]])</f>
        <v>Antibacterial</v>
      </c>
      <c r="G208" s="150" t="str">
        <f>_xlfn.IFNA(IF(VLOOKUP(set[[#This Row],[Category]],TS[],4,FALSE)&gt;0,VLOOKUP(set[[#This Row],[Category]],TS[],4,FALSE),set[[#This Row],[Category]]),set[[#This Row],[Category]])</f>
        <v>Antibacterial</v>
      </c>
      <c r="H208" s="150" t="s">
        <v>1150</v>
      </c>
      <c r="I208" s="46" t="s">
        <v>1151</v>
      </c>
      <c r="J208" s="49"/>
      <c r="K208" s="49"/>
      <c r="L208" s="49"/>
      <c r="M208" s="46" t="s">
        <v>1152</v>
      </c>
      <c r="N208" s="90"/>
      <c r="O208" s="46">
        <f>set[[#This Row],[CAS No.]]</f>
        <v>0</v>
      </c>
      <c r="P208" s="46" t="s">
        <v>1153</v>
      </c>
      <c r="Q208" s="46" t="str">
        <f>_xlfn.IFNA(VLOOKUP(set[[#This Row],[Qualification]], TS[], 2, FALSE), set[[#This Row],[Qualification]])</f>
        <v>NMPA</v>
      </c>
      <c r="R208" s="46" t="str">
        <f>_xlfn.IFNA(VLOOKUP(set[[#This Row],[Qualification]], TS[], 3, FALSE), set[[#This Row],[Qualification]])</f>
        <v>NMPA</v>
      </c>
      <c r="S208" s="46" t="str">
        <f>_xlfn.IFNA(VLOOKUP(set[[#This Row],[Qualification]], TS[], 4, FALSE), set[[#This Row],[Qualification]])</f>
        <v>NMPA</v>
      </c>
      <c r="V208" s="46"/>
    </row>
    <row r="209" spans="1:22" ht="30">
      <c r="A209" s="150" t="s">
        <v>1141</v>
      </c>
      <c r="B209" s="49"/>
      <c r="C209" s="85">
        <f>IF(set[[#This Row],[Cate]]=A208,C208+1,1)</f>
        <v>5</v>
      </c>
      <c r="D209" s="150" t="s">
        <v>1149</v>
      </c>
      <c r="E209" s="150" t="str">
        <f>_xlfn.IFNA(IF(VLOOKUP(set[[#This Row],[Category]],TS[],2,FALSE)&gt;0,VLOOKUP(set[[#This Row],[Category]],TS[],2,FALSE),set[[#This Row],[Category]]),set[[#This Row],[Category]])</f>
        <v>Antibacterial</v>
      </c>
      <c r="F209" s="150" t="str">
        <f>_xlfn.IFNA(IF(VLOOKUP(set[[#This Row],[Category]],TS[],3,FALSE)&gt;0,VLOOKUP(set[[#This Row],[Category]],TS[],3,FALSE),set[[#This Row],[Category]]),set[[#This Row],[Category]])</f>
        <v>Antibacterial</v>
      </c>
      <c r="G209" s="150" t="str">
        <f>_xlfn.IFNA(IF(VLOOKUP(set[[#This Row],[Category]],TS[],4,FALSE)&gt;0,VLOOKUP(set[[#This Row],[Category]],TS[],4,FALSE),set[[#This Row],[Category]]),set[[#This Row],[Category]])</f>
        <v>Antibacterial</v>
      </c>
      <c r="H209" s="150" t="s">
        <v>1150</v>
      </c>
      <c r="I209" s="46" t="s">
        <v>1154</v>
      </c>
      <c r="J209" s="49"/>
      <c r="K209" s="49"/>
      <c r="L209" s="49"/>
      <c r="M209" s="46" t="s">
        <v>1155</v>
      </c>
      <c r="N209" s="90"/>
      <c r="O209" s="46">
        <f>set[[#This Row],[CAS No.]]</f>
        <v>0</v>
      </c>
      <c r="P209" s="46" t="s">
        <v>1153</v>
      </c>
      <c r="Q209" s="46" t="str">
        <f>_xlfn.IFNA(VLOOKUP(set[[#This Row],[Qualification]], TS[], 2, FALSE), set[[#This Row],[Qualification]])</f>
        <v>NMPA</v>
      </c>
      <c r="R209" s="46" t="str">
        <f>_xlfn.IFNA(VLOOKUP(set[[#This Row],[Qualification]], TS[], 3, FALSE), set[[#This Row],[Qualification]])</f>
        <v>NMPA</v>
      </c>
      <c r="S209" s="46" t="str">
        <f>_xlfn.IFNA(VLOOKUP(set[[#This Row],[Qualification]], TS[], 4, FALSE), set[[#This Row],[Qualification]])</f>
        <v>NMPA</v>
      </c>
      <c r="V209" s="46"/>
    </row>
    <row r="210" spans="1:22" ht="30">
      <c r="A210" s="150" t="s">
        <v>1141</v>
      </c>
      <c r="B210" s="49"/>
      <c r="C210" s="85">
        <f>IF(set[[#This Row],[Cate]]=A209,C209+1,1)</f>
        <v>6</v>
      </c>
      <c r="D210" s="150" t="s">
        <v>1156</v>
      </c>
      <c r="E210" s="150" t="str">
        <f>_xlfn.IFNA(IF(VLOOKUP(set[[#This Row],[Category]],TS[],2,FALSE)&gt;0,VLOOKUP(set[[#This Row],[Category]],TS[],2,FALSE),set[[#This Row],[Category]]),set[[#This Row],[Category]])</f>
        <v>Cardiocerebral vascular</v>
      </c>
      <c r="F210" s="150" t="str">
        <f>_xlfn.IFNA(IF(VLOOKUP(set[[#This Row],[Category]],TS[],3,FALSE)&gt;0,VLOOKUP(set[[#This Row],[Category]],TS[],3,FALSE),set[[#This Row],[Category]]),set[[#This Row],[Category]])</f>
        <v>Cardiocerebral vascular</v>
      </c>
      <c r="G210" s="150" t="str">
        <f>_xlfn.IFNA(IF(VLOOKUP(set[[#This Row],[Category]],TS[],4,FALSE)&gt;0,VLOOKUP(set[[#This Row],[Category]],TS[],4,FALSE),set[[#This Row],[Category]]),set[[#This Row],[Category]])</f>
        <v>Cardiocerebral vascular</v>
      </c>
      <c r="H210" s="150" t="s">
        <v>1157</v>
      </c>
      <c r="I210" s="46" t="s">
        <v>1158</v>
      </c>
      <c r="J210" s="49"/>
      <c r="K210" s="49"/>
      <c r="L210" s="49"/>
      <c r="M210" s="46" t="s">
        <v>1159</v>
      </c>
      <c r="N210" s="90"/>
      <c r="O210" s="46">
        <f>set[[#This Row],[CAS No.]]</f>
        <v>0</v>
      </c>
      <c r="P210" s="46" t="s">
        <v>1153</v>
      </c>
      <c r="Q210" s="46" t="str">
        <f>_xlfn.IFNA(VLOOKUP(set[[#This Row],[Qualification]], TS[], 2, FALSE), set[[#This Row],[Qualification]])</f>
        <v>NMPA</v>
      </c>
      <c r="R210" s="46" t="str">
        <f>_xlfn.IFNA(VLOOKUP(set[[#This Row],[Qualification]], TS[], 3, FALSE), set[[#This Row],[Qualification]])</f>
        <v>NMPA</v>
      </c>
      <c r="S210" s="46" t="str">
        <f>_xlfn.IFNA(VLOOKUP(set[[#This Row],[Qualification]], TS[], 4, FALSE), set[[#This Row],[Qualification]])</f>
        <v>NMPA</v>
      </c>
      <c r="V210" s="46"/>
    </row>
    <row r="211" spans="1:22" ht="30">
      <c r="A211" s="150" t="s">
        <v>1141</v>
      </c>
      <c r="B211" s="49"/>
      <c r="C211" s="85">
        <f>IF(set[[#This Row],[Cate]]=A210,C210+1,1)</f>
        <v>7</v>
      </c>
      <c r="D211" s="150" t="s">
        <v>1156</v>
      </c>
      <c r="E211" s="150" t="str">
        <f>_xlfn.IFNA(IF(VLOOKUP(set[[#This Row],[Category]],TS[],2,FALSE)&gt;0,VLOOKUP(set[[#This Row],[Category]],TS[],2,FALSE),set[[#This Row],[Category]]),set[[#This Row],[Category]])</f>
        <v>Cardiocerebral vascular</v>
      </c>
      <c r="F211" s="150" t="str">
        <f>_xlfn.IFNA(IF(VLOOKUP(set[[#This Row],[Category]],TS[],3,FALSE)&gt;0,VLOOKUP(set[[#This Row],[Category]],TS[],3,FALSE),set[[#This Row],[Category]]),set[[#This Row],[Category]])</f>
        <v>Cardiocerebral vascular</v>
      </c>
      <c r="G211" s="150" t="str">
        <f>_xlfn.IFNA(IF(VLOOKUP(set[[#This Row],[Category]],TS[],4,FALSE)&gt;0,VLOOKUP(set[[#This Row],[Category]],TS[],4,FALSE),set[[#This Row],[Category]]),set[[#This Row],[Category]])</f>
        <v>Cardiocerebral vascular</v>
      </c>
      <c r="H211" s="150" t="s">
        <v>1157</v>
      </c>
      <c r="I211" s="46" t="s">
        <v>1160</v>
      </c>
      <c r="J211" s="49"/>
      <c r="K211" s="49"/>
      <c r="L211" s="49"/>
      <c r="M211" s="46" t="s">
        <v>1161</v>
      </c>
      <c r="N211" s="90"/>
      <c r="O211" s="46">
        <f>set[[#This Row],[CAS No.]]</f>
        <v>0</v>
      </c>
      <c r="P211" s="46" t="s">
        <v>1153</v>
      </c>
      <c r="Q211" s="46" t="str">
        <f>_xlfn.IFNA(VLOOKUP(set[[#This Row],[Qualification]], TS[], 2, FALSE), set[[#This Row],[Qualification]])</f>
        <v>NMPA</v>
      </c>
      <c r="R211" s="46" t="str">
        <f>_xlfn.IFNA(VLOOKUP(set[[#This Row],[Qualification]], TS[], 3, FALSE), set[[#This Row],[Qualification]])</f>
        <v>NMPA</v>
      </c>
      <c r="S211" s="46" t="str">
        <f>_xlfn.IFNA(VLOOKUP(set[[#This Row],[Qualification]], TS[], 4, FALSE), set[[#This Row],[Qualification]])</f>
        <v>NMPA</v>
      </c>
      <c r="V211" s="46"/>
    </row>
    <row r="212" spans="1:22" ht="30">
      <c r="A212" s="150" t="s">
        <v>1141</v>
      </c>
      <c r="B212" s="49"/>
      <c r="C212" s="85">
        <f>IF(set[[#This Row],[Cate]]=A211,C211+1,1)</f>
        <v>8</v>
      </c>
      <c r="D212" s="150" t="s">
        <v>1156</v>
      </c>
      <c r="E212" s="150" t="str">
        <f>_xlfn.IFNA(IF(VLOOKUP(set[[#This Row],[Category]],TS[],2,FALSE)&gt;0,VLOOKUP(set[[#This Row],[Category]],TS[],2,FALSE),set[[#This Row],[Category]]),set[[#This Row],[Category]])</f>
        <v>Cardiocerebral vascular</v>
      </c>
      <c r="F212" s="150" t="str">
        <f>_xlfn.IFNA(IF(VLOOKUP(set[[#This Row],[Category]],TS[],3,FALSE)&gt;0,VLOOKUP(set[[#This Row],[Category]],TS[],3,FALSE),set[[#This Row],[Category]]),set[[#This Row],[Category]])</f>
        <v>Cardiocerebral vascular</v>
      </c>
      <c r="G212" s="150" t="str">
        <f>_xlfn.IFNA(IF(VLOOKUP(set[[#This Row],[Category]],TS[],4,FALSE)&gt;0,VLOOKUP(set[[#This Row],[Category]],TS[],4,FALSE),set[[#This Row],[Category]]),set[[#This Row],[Category]])</f>
        <v>Cardiocerebral vascular</v>
      </c>
      <c r="H212" s="150" t="s">
        <v>1157</v>
      </c>
      <c r="I212" s="46" t="s">
        <v>1162</v>
      </c>
      <c r="J212" s="49"/>
      <c r="K212" s="49"/>
      <c r="L212" s="49"/>
      <c r="M212" s="46" t="s">
        <v>1163</v>
      </c>
      <c r="N212" s="90"/>
      <c r="O212" s="46">
        <f>set[[#This Row],[CAS No.]]</f>
        <v>0</v>
      </c>
      <c r="P212" s="46" t="s">
        <v>1153</v>
      </c>
      <c r="Q212" s="46" t="str">
        <f>_xlfn.IFNA(VLOOKUP(set[[#This Row],[Qualification]], TS[], 2, FALSE), set[[#This Row],[Qualification]])</f>
        <v>NMPA</v>
      </c>
      <c r="R212" s="46" t="str">
        <f>_xlfn.IFNA(VLOOKUP(set[[#This Row],[Qualification]], TS[], 3, FALSE), set[[#This Row],[Qualification]])</f>
        <v>NMPA</v>
      </c>
      <c r="S212" s="46" t="str">
        <f>_xlfn.IFNA(VLOOKUP(set[[#This Row],[Qualification]], TS[], 4, FALSE), set[[#This Row],[Qualification]])</f>
        <v>NMPA</v>
      </c>
      <c r="V212" s="46"/>
    </row>
    <row r="213" spans="1:22" ht="45">
      <c r="A213" s="150" t="s">
        <v>1141</v>
      </c>
      <c r="B213" s="49"/>
      <c r="C213" s="85">
        <f>IF(set[[#This Row],[Cate]]=A212,C212+1,1)</f>
        <v>9</v>
      </c>
      <c r="D213" s="150" t="s">
        <v>1156</v>
      </c>
      <c r="E213" s="150" t="str">
        <f>_xlfn.IFNA(IF(VLOOKUP(set[[#This Row],[Category]],TS[],2,FALSE)&gt;0,VLOOKUP(set[[#This Row],[Category]],TS[],2,FALSE),set[[#This Row],[Category]]),set[[#This Row],[Category]])</f>
        <v>Cardiocerebral vascular</v>
      </c>
      <c r="F213" s="150" t="str">
        <f>_xlfn.IFNA(IF(VLOOKUP(set[[#This Row],[Category]],TS[],3,FALSE)&gt;0,VLOOKUP(set[[#This Row],[Category]],TS[],3,FALSE),set[[#This Row],[Category]]),set[[#This Row],[Category]])</f>
        <v>Cardiocerebral vascular</v>
      </c>
      <c r="G213" s="150" t="str">
        <f>_xlfn.IFNA(IF(VLOOKUP(set[[#This Row],[Category]],TS[],4,FALSE)&gt;0,VLOOKUP(set[[#This Row],[Category]],TS[],4,FALSE),set[[#This Row],[Category]]),set[[#This Row],[Category]])</f>
        <v>Cardiocerebral vascular</v>
      </c>
      <c r="H213" s="150" t="s">
        <v>1157</v>
      </c>
      <c r="I213" s="46" t="s">
        <v>1164</v>
      </c>
      <c r="J213" s="49"/>
      <c r="K213" s="49"/>
      <c r="L213" s="49"/>
      <c r="M213" s="46" t="s">
        <v>1165</v>
      </c>
      <c r="N213" s="90"/>
      <c r="O213" s="46">
        <f>set[[#This Row],[CAS No.]]</f>
        <v>0</v>
      </c>
      <c r="P213" s="46" t="s">
        <v>1153</v>
      </c>
      <c r="Q213" s="46" t="str">
        <f>_xlfn.IFNA(VLOOKUP(set[[#This Row],[Qualification]], TS[], 2, FALSE), set[[#This Row],[Qualification]])</f>
        <v>NMPA</v>
      </c>
      <c r="R213" s="46" t="str">
        <f>_xlfn.IFNA(VLOOKUP(set[[#This Row],[Qualification]], TS[], 3, FALSE), set[[#This Row],[Qualification]])</f>
        <v>NMPA</v>
      </c>
      <c r="S213" s="46" t="str">
        <f>_xlfn.IFNA(VLOOKUP(set[[#This Row],[Qualification]], TS[], 4, FALSE), set[[#This Row],[Qualification]])</f>
        <v>NMPA</v>
      </c>
      <c r="V213" s="46"/>
    </row>
    <row r="214" spans="1:22" ht="30">
      <c r="A214" s="150" t="s">
        <v>1141</v>
      </c>
      <c r="B214" s="49"/>
      <c r="C214" s="85">
        <f>IF(set[[#This Row],[Cate]]=A213,C213+1,1)</f>
        <v>10</v>
      </c>
      <c r="D214" s="150" t="s">
        <v>1156</v>
      </c>
      <c r="E214" s="150" t="str">
        <f>_xlfn.IFNA(IF(VLOOKUP(set[[#This Row],[Category]],TS[],2,FALSE)&gt;0,VLOOKUP(set[[#This Row],[Category]],TS[],2,FALSE),set[[#This Row],[Category]]),set[[#This Row],[Category]])</f>
        <v>Cardiocerebral vascular</v>
      </c>
      <c r="F214" s="150" t="str">
        <f>_xlfn.IFNA(IF(VLOOKUP(set[[#This Row],[Category]],TS[],3,FALSE)&gt;0,VLOOKUP(set[[#This Row],[Category]],TS[],3,FALSE),set[[#This Row],[Category]]),set[[#This Row],[Category]])</f>
        <v>Cardiocerebral vascular</v>
      </c>
      <c r="G214" s="150" t="str">
        <f>_xlfn.IFNA(IF(VLOOKUP(set[[#This Row],[Category]],TS[],4,FALSE)&gt;0,VLOOKUP(set[[#This Row],[Category]],TS[],4,FALSE),set[[#This Row],[Category]]),set[[#This Row],[Category]])</f>
        <v>Cardiocerebral vascular</v>
      </c>
      <c r="H214" s="150" t="s">
        <v>1157</v>
      </c>
      <c r="I214" s="46" t="s">
        <v>1166</v>
      </c>
      <c r="J214" s="49"/>
      <c r="K214" s="49"/>
      <c r="L214" s="49"/>
      <c r="M214" s="46" t="s">
        <v>1167</v>
      </c>
      <c r="N214" s="90"/>
      <c r="O214" s="46">
        <f>set[[#This Row],[CAS No.]]</f>
        <v>0</v>
      </c>
      <c r="P214" s="46" t="s">
        <v>1153</v>
      </c>
      <c r="Q214" s="46" t="str">
        <f>_xlfn.IFNA(VLOOKUP(set[[#This Row],[Qualification]], TS[], 2, FALSE), set[[#This Row],[Qualification]])</f>
        <v>NMPA</v>
      </c>
      <c r="R214" s="46" t="str">
        <f>_xlfn.IFNA(VLOOKUP(set[[#This Row],[Qualification]], TS[], 3, FALSE), set[[#This Row],[Qualification]])</f>
        <v>NMPA</v>
      </c>
      <c r="S214" s="46" t="str">
        <f>_xlfn.IFNA(VLOOKUP(set[[#This Row],[Qualification]], TS[], 4, FALSE), set[[#This Row],[Qualification]])</f>
        <v>NMPA</v>
      </c>
      <c r="V214" s="46"/>
    </row>
    <row r="215" spans="1:22" ht="60">
      <c r="A215" s="150" t="s">
        <v>1141</v>
      </c>
      <c r="B215" s="49"/>
      <c r="C215" s="85">
        <f>IF(set[[#This Row],[Cate]]=A214,C214+1,1)</f>
        <v>11</v>
      </c>
      <c r="D215" s="150" t="s">
        <v>1156</v>
      </c>
      <c r="E215" s="150" t="str">
        <f>_xlfn.IFNA(IF(VLOOKUP(set[[#This Row],[Category]],TS[],2,FALSE)&gt;0,VLOOKUP(set[[#This Row],[Category]],TS[],2,FALSE),set[[#This Row],[Category]]),set[[#This Row],[Category]])</f>
        <v>Cardiocerebral vascular</v>
      </c>
      <c r="F215" s="150" t="str">
        <f>_xlfn.IFNA(IF(VLOOKUP(set[[#This Row],[Category]],TS[],3,FALSE)&gt;0,VLOOKUP(set[[#This Row],[Category]],TS[],3,FALSE),set[[#This Row],[Category]]),set[[#This Row],[Category]])</f>
        <v>Cardiocerebral vascular</v>
      </c>
      <c r="G215" s="150" t="str">
        <f>_xlfn.IFNA(IF(VLOOKUP(set[[#This Row],[Category]],TS[],4,FALSE)&gt;0,VLOOKUP(set[[#This Row],[Category]],TS[],4,FALSE),set[[#This Row],[Category]]),set[[#This Row],[Category]])</f>
        <v>Cardiocerebral vascular</v>
      </c>
      <c r="H215" s="150" t="s">
        <v>1157</v>
      </c>
      <c r="I215" s="46" t="s">
        <v>1168</v>
      </c>
      <c r="J215" s="49"/>
      <c r="K215" s="49"/>
      <c r="L215" s="49"/>
      <c r="M215" s="46" t="s">
        <v>1169</v>
      </c>
      <c r="N215" s="90"/>
      <c r="O215" s="46">
        <f>set[[#This Row],[CAS No.]]</f>
        <v>0</v>
      </c>
      <c r="P215" s="46" t="s">
        <v>1153</v>
      </c>
      <c r="Q215" s="46" t="str">
        <f>_xlfn.IFNA(VLOOKUP(set[[#This Row],[Qualification]], TS[], 2, FALSE), set[[#This Row],[Qualification]])</f>
        <v>NMPA</v>
      </c>
      <c r="R215" s="46" t="str">
        <f>_xlfn.IFNA(VLOOKUP(set[[#This Row],[Qualification]], TS[], 3, FALSE), set[[#This Row],[Qualification]])</f>
        <v>NMPA</v>
      </c>
      <c r="S215" s="46" t="str">
        <f>_xlfn.IFNA(VLOOKUP(set[[#This Row],[Qualification]], TS[], 4, FALSE), set[[#This Row],[Qualification]])</f>
        <v>NMPA</v>
      </c>
      <c r="V215" s="46"/>
    </row>
    <row r="216" spans="1:22" ht="30">
      <c r="A216" s="150" t="s">
        <v>1141</v>
      </c>
      <c r="B216" s="49"/>
      <c r="C216" s="85">
        <f>IF(set[[#This Row],[Cate]]=A215,C215+1,1)</f>
        <v>12</v>
      </c>
      <c r="D216" s="150" t="s">
        <v>1156</v>
      </c>
      <c r="E216" s="150" t="str">
        <f>_xlfn.IFNA(IF(VLOOKUP(set[[#This Row],[Category]],TS[],2,FALSE)&gt;0,VLOOKUP(set[[#This Row],[Category]],TS[],2,FALSE),set[[#This Row],[Category]]),set[[#This Row],[Category]])</f>
        <v>Cardiocerebral vascular</v>
      </c>
      <c r="F216" s="150" t="str">
        <f>_xlfn.IFNA(IF(VLOOKUP(set[[#This Row],[Category]],TS[],3,FALSE)&gt;0,VLOOKUP(set[[#This Row],[Category]],TS[],3,FALSE),set[[#This Row],[Category]]),set[[#This Row],[Category]])</f>
        <v>Cardiocerebral vascular</v>
      </c>
      <c r="G216" s="150" t="str">
        <f>_xlfn.IFNA(IF(VLOOKUP(set[[#This Row],[Category]],TS[],4,FALSE)&gt;0,VLOOKUP(set[[#This Row],[Category]],TS[],4,FALSE),set[[#This Row],[Category]]),set[[#This Row],[Category]])</f>
        <v>Cardiocerebral vascular</v>
      </c>
      <c r="H216" s="150" t="s">
        <v>1157</v>
      </c>
      <c r="I216" s="46" t="s">
        <v>1170</v>
      </c>
      <c r="J216" s="49"/>
      <c r="K216" s="49"/>
      <c r="L216" s="49"/>
      <c r="M216" s="46" t="s">
        <v>1171</v>
      </c>
      <c r="N216" s="90"/>
      <c r="O216" s="46">
        <f>set[[#This Row],[CAS No.]]</f>
        <v>0</v>
      </c>
      <c r="P216" s="46" t="s">
        <v>1153</v>
      </c>
      <c r="Q216" s="46" t="str">
        <f>_xlfn.IFNA(VLOOKUP(set[[#This Row],[Qualification]], TS[], 2, FALSE), set[[#This Row],[Qualification]])</f>
        <v>NMPA</v>
      </c>
      <c r="R216" s="46" t="str">
        <f>_xlfn.IFNA(VLOOKUP(set[[#This Row],[Qualification]], TS[], 3, FALSE), set[[#This Row],[Qualification]])</f>
        <v>NMPA</v>
      </c>
      <c r="S216" s="46" t="str">
        <f>_xlfn.IFNA(VLOOKUP(set[[#This Row],[Qualification]], TS[], 4, FALSE), set[[#This Row],[Qualification]])</f>
        <v>NMPA</v>
      </c>
      <c r="V216" s="46"/>
    </row>
    <row r="217" spans="1:22" ht="45">
      <c r="A217" s="150" t="s">
        <v>1141</v>
      </c>
      <c r="B217" s="49"/>
      <c r="C217" s="85">
        <f>IF(set[[#This Row],[Cate]]=A216,C216+1,1)</f>
        <v>13</v>
      </c>
      <c r="D217" s="150" t="s">
        <v>1156</v>
      </c>
      <c r="E217" s="150" t="str">
        <f>_xlfn.IFNA(IF(VLOOKUP(set[[#This Row],[Category]],TS[],2,FALSE)&gt;0,VLOOKUP(set[[#This Row],[Category]],TS[],2,FALSE),set[[#This Row],[Category]]),set[[#This Row],[Category]])</f>
        <v>Cardiocerebral vascular</v>
      </c>
      <c r="F217" s="150" t="str">
        <f>_xlfn.IFNA(IF(VLOOKUP(set[[#This Row],[Category]],TS[],3,FALSE)&gt;0,VLOOKUP(set[[#This Row],[Category]],TS[],3,FALSE),set[[#This Row],[Category]]),set[[#This Row],[Category]])</f>
        <v>Cardiocerebral vascular</v>
      </c>
      <c r="G217" s="150" t="str">
        <f>_xlfn.IFNA(IF(VLOOKUP(set[[#This Row],[Category]],TS[],4,FALSE)&gt;0,VLOOKUP(set[[#This Row],[Category]],TS[],4,FALSE),set[[#This Row],[Category]]),set[[#This Row],[Category]])</f>
        <v>Cardiocerebral vascular</v>
      </c>
      <c r="H217" s="150" t="s">
        <v>1157</v>
      </c>
      <c r="I217" s="46" t="s">
        <v>1172</v>
      </c>
      <c r="J217" s="49"/>
      <c r="K217" s="49"/>
      <c r="L217" s="49"/>
      <c r="M217" s="46" t="s">
        <v>1173</v>
      </c>
      <c r="N217" s="90"/>
      <c r="O217" s="46">
        <f>set[[#This Row],[CAS No.]]</f>
        <v>0</v>
      </c>
      <c r="P217" s="46" t="s">
        <v>1153</v>
      </c>
      <c r="Q217" s="46" t="str">
        <f>_xlfn.IFNA(VLOOKUP(set[[#This Row],[Qualification]], TS[], 2, FALSE), set[[#This Row],[Qualification]])</f>
        <v>NMPA</v>
      </c>
      <c r="R217" s="46" t="str">
        <f>_xlfn.IFNA(VLOOKUP(set[[#This Row],[Qualification]], TS[], 3, FALSE), set[[#This Row],[Qualification]])</f>
        <v>NMPA</v>
      </c>
      <c r="S217" s="46" t="str">
        <f>_xlfn.IFNA(VLOOKUP(set[[#This Row],[Qualification]], TS[], 4, FALSE), set[[#This Row],[Qualification]])</f>
        <v>NMPA</v>
      </c>
      <c r="V217" s="46"/>
    </row>
    <row r="218" spans="1:22" ht="30">
      <c r="A218" s="150" t="s">
        <v>1141</v>
      </c>
      <c r="B218" s="49"/>
      <c r="C218" s="85">
        <f>IF(set[[#This Row],[Cate]]=A217,C217+1,1)</f>
        <v>14</v>
      </c>
      <c r="D218" s="150" t="s">
        <v>1174</v>
      </c>
      <c r="E218" s="150" t="str">
        <f>_xlfn.IFNA(IF(VLOOKUP(set[[#This Row],[Category]],TS[],2,FALSE)&gt;0,VLOOKUP(set[[#This Row],[Category]],TS[],2,FALSE),set[[#This Row],[Category]]),set[[#This Row],[Category]])</f>
        <v>Cephalosporin Antibacterial</v>
      </c>
      <c r="F218" s="150" t="str">
        <f>_xlfn.IFNA(IF(VLOOKUP(set[[#This Row],[Category]],TS[],3,FALSE)&gt;0,VLOOKUP(set[[#This Row],[Category]],TS[],3,FALSE),set[[#This Row],[Category]]),set[[#This Row],[Category]])</f>
        <v>Cephalosporin Antibacterial</v>
      </c>
      <c r="G218" s="150" t="str">
        <f>_xlfn.IFNA(IF(VLOOKUP(set[[#This Row],[Category]],TS[],4,FALSE)&gt;0,VLOOKUP(set[[#This Row],[Category]],TS[],4,FALSE),set[[#This Row],[Category]]),set[[#This Row],[Category]])</f>
        <v>Cephalosporin Antibacterial</v>
      </c>
      <c r="H218" s="150" t="s">
        <v>1175</v>
      </c>
      <c r="I218" s="46" t="s">
        <v>1176</v>
      </c>
      <c r="J218" s="49"/>
      <c r="K218" s="49"/>
      <c r="L218" s="49"/>
      <c r="M218" s="46" t="s">
        <v>1177</v>
      </c>
      <c r="N218" s="90"/>
      <c r="O218" s="46">
        <f>set[[#This Row],[CAS No.]]</f>
        <v>0</v>
      </c>
      <c r="P218" s="46" t="s">
        <v>1153</v>
      </c>
      <c r="Q218" s="46" t="str">
        <f>_xlfn.IFNA(VLOOKUP(set[[#This Row],[Qualification]], TS[], 2, FALSE), set[[#This Row],[Qualification]])</f>
        <v>NMPA</v>
      </c>
      <c r="R218" s="46" t="str">
        <f>_xlfn.IFNA(VLOOKUP(set[[#This Row],[Qualification]], TS[], 3, FALSE), set[[#This Row],[Qualification]])</f>
        <v>NMPA</v>
      </c>
      <c r="S218" s="46" t="str">
        <f>_xlfn.IFNA(VLOOKUP(set[[#This Row],[Qualification]], TS[], 4, FALSE), set[[#This Row],[Qualification]])</f>
        <v>NMPA</v>
      </c>
      <c r="V218" s="46"/>
    </row>
    <row r="219" spans="1:22" ht="30">
      <c r="A219" s="150" t="s">
        <v>1141</v>
      </c>
      <c r="B219" s="49"/>
      <c r="C219" s="85">
        <f>IF(set[[#This Row],[Cate]]=A218,C218+1,1)</f>
        <v>15</v>
      </c>
      <c r="D219" s="150" t="s">
        <v>1174</v>
      </c>
      <c r="E219" s="150" t="str">
        <f>_xlfn.IFNA(IF(VLOOKUP(set[[#This Row],[Category]],TS[],2,FALSE)&gt;0,VLOOKUP(set[[#This Row],[Category]],TS[],2,FALSE),set[[#This Row],[Category]]),set[[#This Row],[Category]])</f>
        <v>Cephalosporin Antibacterial</v>
      </c>
      <c r="F219" s="150" t="str">
        <f>_xlfn.IFNA(IF(VLOOKUP(set[[#This Row],[Category]],TS[],3,FALSE)&gt;0,VLOOKUP(set[[#This Row],[Category]],TS[],3,FALSE),set[[#This Row],[Category]]),set[[#This Row],[Category]])</f>
        <v>Cephalosporin Antibacterial</v>
      </c>
      <c r="G219" s="150" t="str">
        <f>_xlfn.IFNA(IF(VLOOKUP(set[[#This Row],[Category]],TS[],4,FALSE)&gt;0,VLOOKUP(set[[#This Row],[Category]],TS[],4,FALSE),set[[#This Row],[Category]]),set[[#This Row],[Category]])</f>
        <v>Cephalosporin Antibacterial</v>
      </c>
      <c r="H219" s="150" t="s">
        <v>1175</v>
      </c>
      <c r="I219" s="46" t="s">
        <v>1178</v>
      </c>
      <c r="J219" s="49"/>
      <c r="K219" s="49"/>
      <c r="L219" s="49"/>
      <c r="M219" s="46" t="s">
        <v>1179</v>
      </c>
      <c r="N219" s="90"/>
      <c r="O219" s="46">
        <f>set[[#This Row],[CAS No.]]</f>
        <v>0</v>
      </c>
      <c r="P219" s="46" t="s">
        <v>1153</v>
      </c>
      <c r="Q219" s="46" t="str">
        <f>_xlfn.IFNA(VLOOKUP(set[[#This Row],[Qualification]], TS[], 2, FALSE), set[[#This Row],[Qualification]])</f>
        <v>NMPA</v>
      </c>
      <c r="R219" s="46" t="str">
        <f>_xlfn.IFNA(VLOOKUP(set[[#This Row],[Qualification]], TS[], 3, FALSE), set[[#This Row],[Qualification]])</f>
        <v>NMPA</v>
      </c>
      <c r="S219" s="46" t="str">
        <f>_xlfn.IFNA(VLOOKUP(set[[#This Row],[Qualification]], TS[], 4, FALSE), set[[#This Row],[Qualification]])</f>
        <v>NMPA</v>
      </c>
      <c r="V219" s="46"/>
    </row>
    <row r="220" spans="1:22" ht="30">
      <c r="A220" s="150" t="s">
        <v>1141</v>
      </c>
      <c r="B220" s="49"/>
      <c r="C220" s="85">
        <f>IF(set[[#This Row],[Cate]]=A219,C219+1,1)</f>
        <v>16</v>
      </c>
      <c r="D220" s="150" t="s">
        <v>1174</v>
      </c>
      <c r="E220" s="150" t="str">
        <f>_xlfn.IFNA(IF(VLOOKUP(set[[#This Row],[Category]],TS[],2,FALSE)&gt;0,VLOOKUP(set[[#This Row],[Category]],TS[],2,FALSE),set[[#This Row],[Category]]),set[[#This Row],[Category]])</f>
        <v>Cephalosporin Antibacterial</v>
      </c>
      <c r="F220" s="150" t="str">
        <f>_xlfn.IFNA(IF(VLOOKUP(set[[#This Row],[Category]],TS[],3,FALSE)&gt;0,VLOOKUP(set[[#This Row],[Category]],TS[],3,FALSE),set[[#This Row],[Category]]),set[[#This Row],[Category]])</f>
        <v>Cephalosporin Antibacterial</v>
      </c>
      <c r="G220" s="150" t="str">
        <f>_xlfn.IFNA(IF(VLOOKUP(set[[#This Row],[Category]],TS[],4,FALSE)&gt;0,VLOOKUP(set[[#This Row],[Category]],TS[],4,FALSE),set[[#This Row],[Category]]),set[[#This Row],[Category]])</f>
        <v>Cephalosporin Antibacterial</v>
      </c>
      <c r="H220" s="150" t="s">
        <v>1175</v>
      </c>
      <c r="I220" s="46" t="s">
        <v>1180</v>
      </c>
      <c r="J220" s="49"/>
      <c r="K220" s="49"/>
      <c r="L220" s="49"/>
      <c r="M220" s="46" t="s">
        <v>1181</v>
      </c>
      <c r="N220" s="90"/>
      <c r="O220" s="46">
        <f>set[[#This Row],[CAS No.]]</f>
        <v>0</v>
      </c>
      <c r="P220" s="46" t="s">
        <v>1153</v>
      </c>
      <c r="Q220" s="46" t="str">
        <f>_xlfn.IFNA(VLOOKUP(set[[#This Row],[Qualification]], TS[], 2, FALSE), set[[#This Row],[Qualification]])</f>
        <v>NMPA</v>
      </c>
      <c r="R220" s="46" t="str">
        <f>_xlfn.IFNA(VLOOKUP(set[[#This Row],[Qualification]], TS[], 3, FALSE), set[[#This Row],[Qualification]])</f>
        <v>NMPA</v>
      </c>
      <c r="S220" s="46" t="str">
        <f>_xlfn.IFNA(VLOOKUP(set[[#This Row],[Qualification]], TS[], 4, FALSE), set[[#This Row],[Qualification]])</f>
        <v>NMPA</v>
      </c>
      <c r="V220" s="46"/>
    </row>
    <row r="221" spans="1:22" ht="30">
      <c r="A221" s="150" t="s">
        <v>1141</v>
      </c>
      <c r="B221" s="49"/>
      <c r="C221" s="85">
        <f>IF(set[[#This Row],[Cate]]=A220,C220+1,1)</f>
        <v>17</v>
      </c>
      <c r="D221" s="150" t="s">
        <v>1174</v>
      </c>
      <c r="E221" s="150" t="str">
        <f>_xlfn.IFNA(IF(VLOOKUP(set[[#This Row],[Category]],TS[],2,FALSE)&gt;0,VLOOKUP(set[[#This Row],[Category]],TS[],2,FALSE),set[[#This Row],[Category]]),set[[#This Row],[Category]])</f>
        <v>Cephalosporin Antibacterial</v>
      </c>
      <c r="F221" s="150" t="str">
        <f>_xlfn.IFNA(IF(VLOOKUP(set[[#This Row],[Category]],TS[],3,FALSE)&gt;0,VLOOKUP(set[[#This Row],[Category]],TS[],3,FALSE),set[[#This Row],[Category]]),set[[#This Row],[Category]])</f>
        <v>Cephalosporin Antibacterial</v>
      </c>
      <c r="G221" s="150" t="str">
        <f>_xlfn.IFNA(IF(VLOOKUP(set[[#This Row],[Category]],TS[],4,FALSE)&gt;0,VLOOKUP(set[[#This Row],[Category]],TS[],4,FALSE),set[[#This Row],[Category]]),set[[#This Row],[Category]])</f>
        <v>Cephalosporin Antibacterial</v>
      </c>
      <c r="H221" s="150" t="s">
        <v>1175</v>
      </c>
      <c r="I221" s="46" t="s">
        <v>1182</v>
      </c>
      <c r="J221" s="49"/>
      <c r="K221" s="49"/>
      <c r="L221" s="49"/>
      <c r="M221" s="46" t="s">
        <v>1183</v>
      </c>
      <c r="N221" s="90"/>
      <c r="O221" s="46">
        <f>set[[#This Row],[CAS No.]]</f>
        <v>0</v>
      </c>
      <c r="P221" s="46" t="s">
        <v>1153</v>
      </c>
      <c r="Q221" s="46" t="str">
        <f>_xlfn.IFNA(VLOOKUP(set[[#This Row],[Qualification]], TS[], 2, FALSE), set[[#This Row],[Qualification]])</f>
        <v>NMPA</v>
      </c>
      <c r="R221" s="46" t="str">
        <f>_xlfn.IFNA(VLOOKUP(set[[#This Row],[Qualification]], TS[], 3, FALSE), set[[#This Row],[Qualification]])</f>
        <v>NMPA</v>
      </c>
      <c r="S221" s="46" t="str">
        <f>_xlfn.IFNA(VLOOKUP(set[[#This Row],[Qualification]], TS[], 4, FALSE), set[[#This Row],[Qualification]])</f>
        <v>NMPA</v>
      </c>
      <c r="V221" s="46"/>
    </row>
    <row r="222" spans="1:22" ht="45">
      <c r="A222" s="150" t="s">
        <v>1141</v>
      </c>
      <c r="B222" s="49"/>
      <c r="C222" s="85">
        <f>IF(set[[#This Row],[Cate]]=A221,C221+1,1)</f>
        <v>18</v>
      </c>
      <c r="D222" s="150" t="s">
        <v>1174</v>
      </c>
      <c r="E222" s="150" t="str">
        <f>_xlfn.IFNA(IF(VLOOKUP(set[[#This Row],[Category]],TS[],2,FALSE)&gt;0,VLOOKUP(set[[#This Row],[Category]],TS[],2,FALSE),set[[#This Row],[Category]]),set[[#This Row],[Category]])</f>
        <v>Cephalosporin Antibacterial</v>
      </c>
      <c r="F222" s="150" t="str">
        <f>_xlfn.IFNA(IF(VLOOKUP(set[[#This Row],[Category]],TS[],3,FALSE)&gt;0,VLOOKUP(set[[#This Row],[Category]],TS[],3,FALSE),set[[#This Row],[Category]]),set[[#This Row],[Category]])</f>
        <v>Cephalosporin Antibacterial</v>
      </c>
      <c r="G222" s="150" t="str">
        <f>_xlfn.IFNA(IF(VLOOKUP(set[[#This Row],[Category]],TS[],4,FALSE)&gt;0,VLOOKUP(set[[#This Row],[Category]],TS[],4,FALSE),set[[#This Row],[Category]]),set[[#This Row],[Category]])</f>
        <v>Cephalosporin Antibacterial</v>
      </c>
      <c r="H222" s="150" t="s">
        <v>1175</v>
      </c>
      <c r="I222" s="46" t="s">
        <v>1184</v>
      </c>
      <c r="J222" s="49"/>
      <c r="K222" s="49"/>
      <c r="L222" s="49"/>
      <c r="M222" s="46" t="s">
        <v>1185</v>
      </c>
      <c r="N222" s="90"/>
      <c r="O222" s="46">
        <f>set[[#This Row],[CAS No.]]</f>
        <v>0</v>
      </c>
      <c r="P222" s="46" t="s">
        <v>1153</v>
      </c>
      <c r="Q222" s="46" t="str">
        <f>_xlfn.IFNA(VLOOKUP(set[[#This Row],[Qualification]], TS[], 2, FALSE), set[[#This Row],[Qualification]])</f>
        <v>NMPA</v>
      </c>
      <c r="R222" s="46" t="str">
        <f>_xlfn.IFNA(VLOOKUP(set[[#This Row],[Qualification]], TS[], 3, FALSE), set[[#This Row],[Qualification]])</f>
        <v>NMPA</v>
      </c>
      <c r="S222" s="46" t="str">
        <f>_xlfn.IFNA(VLOOKUP(set[[#This Row],[Qualification]], TS[], 4, FALSE), set[[#This Row],[Qualification]])</f>
        <v>NMPA</v>
      </c>
      <c r="V222" s="46"/>
    </row>
    <row r="223" spans="1:22" ht="30">
      <c r="A223" s="150" t="s">
        <v>1141</v>
      </c>
      <c r="B223" s="49"/>
      <c r="C223" s="85">
        <f>IF(set[[#This Row],[Cate]]=A222,C222+1,1)</f>
        <v>19</v>
      </c>
      <c r="D223" s="150" t="s">
        <v>1174</v>
      </c>
      <c r="E223" s="150" t="str">
        <f>_xlfn.IFNA(IF(VLOOKUP(set[[#This Row],[Category]],TS[],2,FALSE)&gt;0,VLOOKUP(set[[#This Row],[Category]],TS[],2,FALSE),set[[#This Row],[Category]]),set[[#This Row],[Category]])</f>
        <v>Cephalosporin Antibacterial</v>
      </c>
      <c r="F223" s="150" t="str">
        <f>_xlfn.IFNA(IF(VLOOKUP(set[[#This Row],[Category]],TS[],3,FALSE)&gt;0,VLOOKUP(set[[#This Row],[Category]],TS[],3,FALSE),set[[#This Row],[Category]]),set[[#This Row],[Category]])</f>
        <v>Cephalosporin Antibacterial</v>
      </c>
      <c r="G223" s="150" t="str">
        <f>_xlfn.IFNA(IF(VLOOKUP(set[[#This Row],[Category]],TS[],4,FALSE)&gt;0,VLOOKUP(set[[#This Row],[Category]],TS[],4,FALSE),set[[#This Row],[Category]]),set[[#This Row],[Category]])</f>
        <v>Cephalosporin Antibacterial</v>
      </c>
      <c r="H223" s="150" t="s">
        <v>1175</v>
      </c>
      <c r="I223" s="46" t="s">
        <v>1186</v>
      </c>
      <c r="J223" s="49"/>
      <c r="K223" s="49"/>
      <c r="L223" s="49"/>
      <c r="M223" s="46" t="s">
        <v>1187</v>
      </c>
      <c r="N223" s="90"/>
      <c r="O223" s="46">
        <f>set[[#This Row],[CAS No.]]</f>
        <v>0</v>
      </c>
      <c r="P223" s="46" t="s">
        <v>1153</v>
      </c>
      <c r="Q223" s="46" t="str">
        <f>_xlfn.IFNA(VLOOKUP(set[[#This Row],[Qualification]], TS[], 2, FALSE), set[[#This Row],[Qualification]])</f>
        <v>NMPA</v>
      </c>
      <c r="R223" s="46" t="str">
        <f>_xlfn.IFNA(VLOOKUP(set[[#This Row],[Qualification]], TS[], 3, FALSE), set[[#This Row],[Qualification]])</f>
        <v>NMPA</v>
      </c>
      <c r="S223" s="46" t="str">
        <f>_xlfn.IFNA(VLOOKUP(set[[#This Row],[Qualification]], TS[], 4, FALSE), set[[#This Row],[Qualification]])</f>
        <v>NMPA</v>
      </c>
      <c r="V223" s="46"/>
    </row>
    <row r="224" spans="1:22" ht="45">
      <c r="A224" s="150" t="s">
        <v>1141</v>
      </c>
      <c r="B224" s="49"/>
      <c r="C224" s="85">
        <f>IF(set[[#This Row],[Cate]]=A223,C223+1,1)</f>
        <v>20</v>
      </c>
      <c r="D224" s="150" t="s">
        <v>1174</v>
      </c>
      <c r="E224" s="150" t="str">
        <f>_xlfn.IFNA(IF(VLOOKUP(set[[#This Row],[Category]],TS[],2,FALSE)&gt;0,VLOOKUP(set[[#This Row],[Category]],TS[],2,FALSE),set[[#This Row],[Category]]),set[[#This Row],[Category]])</f>
        <v>Cephalosporin Antibacterial</v>
      </c>
      <c r="F224" s="150" t="str">
        <f>_xlfn.IFNA(IF(VLOOKUP(set[[#This Row],[Category]],TS[],3,FALSE)&gt;0,VLOOKUP(set[[#This Row],[Category]],TS[],3,FALSE),set[[#This Row],[Category]]),set[[#This Row],[Category]])</f>
        <v>Cephalosporin Antibacterial</v>
      </c>
      <c r="G224" s="150" t="str">
        <f>_xlfn.IFNA(IF(VLOOKUP(set[[#This Row],[Category]],TS[],4,FALSE)&gt;0,VLOOKUP(set[[#This Row],[Category]],TS[],4,FALSE),set[[#This Row],[Category]]),set[[#This Row],[Category]])</f>
        <v>Cephalosporin Antibacterial</v>
      </c>
      <c r="H224" s="150" t="s">
        <v>1175</v>
      </c>
      <c r="I224" s="46" t="s">
        <v>1188</v>
      </c>
      <c r="J224" s="49"/>
      <c r="K224" s="49"/>
      <c r="L224" s="49"/>
      <c r="M224" s="46" t="s">
        <v>1189</v>
      </c>
      <c r="N224" s="90"/>
      <c r="O224" s="46">
        <f>set[[#This Row],[CAS No.]]</f>
        <v>0</v>
      </c>
      <c r="P224" s="46" t="s">
        <v>1153</v>
      </c>
      <c r="Q224" s="46" t="str">
        <f>_xlfn.IFNA(VLOOKUP(set[[#This Row],[Qualification]], TS[], 2, FALSE), set[[#This Row],[Qualification]])</f>
        <v>NMPA</v>
      </c>
      <c r="R224" s="46" t="str">
        <f>_xlfn.IFNA(VLOOKUP(set[[#This Row],[Qualification]], TS[], 3, FALSE), set[[#This Row],[Qualification]])</f>
        <v>NMPA</v>
      </c>
      <c r="S224" s="46" t="str">
        <f>_xlfn.IFNA(VLOOKUP(set[[#This Row],[Qualification]], TS[], 4, FALSE), set[[#This Row],[Qualification]])</f>
        <v>NMPA</v>
      </c>
      <c r="V224" s="46"/>
    </row>
    <row r="225" spans="1:22" ht="30">
      <c r="A225" s="150" t="s">
        <v>1141</v>
      </c>
      <c r="B225" s="49"/>
      <c r="C225" s="85">
        <f>IF(set[[#This Row],[Cate]]=A224,C224+1,1)</f>
        <v>21</v>
      </c>
      <c r="D225" s="150" t="s">
        <v>1174</v>
      </c>
      <c r="E225" s="150" t="str">
        <f>_xlfn.IFNA(IF(VLOOKUP(set[[#This Row],[Category]],TS[],2,FALSE)&gt;0,VLOOKUP(set[[#This Row],[Category]],TS[],2,FALSE),set[[#This Row],[Category]]),set[[#This Row],[Category]])</f>
        <v>Cephalosporin Antibacterial</v>
      </c>
      <c r="F225" s="150" t="str">
        <f>_xlfn.IFNA(IF(VLOOKUP(set[[#This Row],[Category]],TS[],3,FALSE)&gt;0,VLOOKUP(set[[#This Row],[Category]],TS[],3,FALSE),set[[#This Row],[Category]]),set[[#This Row],[Category]])</f>
        <v>Cephalosporin Antibacterial</v>
      </c>
      <c r="G225" s="150" t="str">
        <f>_xlfn.IFNA(IF(VLOOKUP(set[[#This Row],[Category]],TS[],4,FALSE)&gt;0,VLOOKUP(set[[#This Row],[Category]],TS[],4,FALSE),set[[#This Row],[Category]]),set[[#This Row],[Category]])</f>
        <v>Cephalosporin Antibacterial</v>
      </c>
      <c r="H225" s="150" t="s">
        <v>1175</v>
      </c>
      <c r="I225" s="46" t="s">
        <v>1190</v>
      </c>
      <c r="J225" s="49"/>
      <c r="K225" s="49"/>
      <c r="L225" s="49"/>
      <c r="M225" s="46" t="s">
        <v>1191</v>
      </c>
      <c r="N225" s="90"/>
      <c r="O225" s="46">
        <f>set[[#This Row],[CAS No.]]</f>
        <v>0</v>
      </c>
      <c r="P225" s="46" t="s">
        <v>1153</v>
      </c>
      <c r="Q225" s="46" t="str">
        <f>_xlfn.IFNA(VLOOKUP(set[[#This Row],[Qualification]], TS[], 2, FALSE), set[[#This Row],[Qualification]])</f>
        <v>NMPA</v>
      </c>
      <c r="R225" s="46" t="str">
        <f>_xlfn.IFNA(VLOOKUP(set[[#This Row],[Qualification]], TS[], 3, FALSE), set[[#This Row],[Qualification]])</f>
        <v>NMPA</v>
      </c>
      <c r="S225" s="46" t="str">
        <f>_xlfn.IFNA(VLOOKUP(set[[#This Row],[Qualification]], TS[], 4, FALSE), set[[#This Row],[Qualification]])</f>
        <v>NMPA</v>
      </c>
      <c r="V225" s="46"/>
    </row>
    <row r="226" spans="1:22" ht="45">
      <c r="A226" s="150" t="s">
        <v>1141</v>
      </c>
      <c r="B226" s="49"/>
      <c r="C226" s="85">
        <f>IF(set[[#This Row],[Cate]]=A225,C225+1,1)</f>
        <v>22</v>
      </c>
      <c r="D226" s="150" t="s">
        <v>1174</v>
      </c>
      <c r="E226" s="150" t="str">
        <f>_xlfn.IFNA(IF(VLOOKUP(set[[#This Row],[Category]],TS[],2,FALSE)&gt;0,VLOOKUP(set[[#This Row],[Category]],TS[],2,FALSE),set[[#This Row],[Category]]),set[[#This Row],[Category]])</f>
        <v>Cephalosporin Antibacterial</v>
      </c>
      <c r="F226" s="150" t="str">
        <f>_xlfn.IFNA(IF(VLOOKUP(set[[#This Row],[Category]],TS[],3,FALSE)&gt;0,VLOOKUP(set[[#This Row],[Category]],TS[],3,FALSE),set[[#This Row],[Category]]),set[[#This Row],[Category]])</f>
        <v>Cephalosporin Antibacterial</v>
      </c>
      <c r="G226" s="150" t="str">
        <f>_xlfn.IFNA(IF(VLOOKUP(set[[#This Row],[Category]],TS[],4,FALSE)&gt;0,VLOOKUP(set[[#This Row],[Category]],TS[],4,FALSE),set[[#This Row],[Category]]),set[[#This Row],[Category]])</f>
        <v>Cephalosporin Antibacterial</v>
      </c>
      <c r="H226" s="150" t="s">
        <v>1175</v>
      </c>
      <c r="I226" s="46" t="s">
        <v>1192</v>
      </c>
      <c r="J226" s="49"/>
      <c r="K226" s="49"/>
      <c r="L226" s="49"/>
      <c r="M226" s="46" t="s">
        <v>1193</v>
      </c>
      <c r="N226" s="90"/>
      <c r="O226" s="46">
        <f>set[[#This Row],[CAS No.]]</f>
        <v>0</v>
      </c>
      <c r="P226" s="46" t="s">
        <v>1153</v>
      </c>
      <c r="Q226" s="46" t="str">
        <f>_xlfn.IFNA(VLOOKUP(set[[#This Row],[Qualification]], TS[], 2, FALSE), set[[#This Row],[Qualification]])</f>
        <v>NMPA</v>
      </c>
      <c r="R226" s="46" t="str">
        <f>_xlfn.IFNA(VLOOKUP(set[[#This Row],[Qualification]], TS[], 3, FALSE), set[[#This Row],[Qualification]])</f>
        <v>NMPA</v>
      </c>
      <c r="S226" s="46" t="str">
        <f>_xlfn.IFNA(VLOOKUP(set[[#This Row],[Qualification]], TS[], 4, FALSE), set[[#This Row],[Qualification]])</f>
        <v>NMPA</v>
      </c>
      <c r="V226" s="46"/>
    </row>
    <row r="227" spans="1:22" ht="30">
      <c r="A227" s="150" t="s">
        <v>1141</v>
      </c>
      <c r="B227" s="49"/>
      <c r="C227" s="85">
        <f>IF(set[[#This Row],[Cate]]=A226,C226+1,1)</f>
        <v>23</v>
      </c>
      <c r="D227" s="150" t="s">
        <v>1174</v>
      </c>
      <c r="E227" s="150" t="str">
        <f>_xlfn.IFNA(IF(VLOOKUP(set[[#This Row],[Category]],TS[],2,FALSE)&gt;0,VLOOKUP(set[[#This Row],[Category]],TS[],2,FALSE),set[[#This Row],[Category]]),set[[#This Row],[Category]])</f>
        <v>Cephalosporin Antibacterial</v>
      </c>
      <c r="F227" s="150" t="str">
        <f>_xlfn.IFNA(IF(VLOOKUP(set[[#This Row],[Category]],TS[],3,FALSE)&gt;0,VLOOKUP(set[[#This Row],[Category]],TS[],3,FALSE),set[[#This Row],[Category]]),set[[#This Row],[Category]])</f>
        <v>Cephalosporin Antibacterial</v>
      </c>
      <c r="G227" s="150" t="str">
        <f>_xlfn.IFNA(IF(VLOOKUP(set[[#This Row],[Category]],TS[],4,FALSE)&gt;0,VLOOKUP(set[[#This Row],[Category]],TS[],4,FALSE),set[[#This Row],[Category]]),set[[#This Row],[Category]])</f>
        <v>Cephalosporin Antibacterial</v>
      </c>
      <c r="H227" s="150" t="s">
        <v>1175</v>
      </c>
      <c r="I227" s="46" t="s">
        <v>1194</v>
      </c>
      <c r="J227" s="49"/>
      <c r="K227" s="49"/>
      <c r="L227" s="49"/>
      <c r="M227" s="46" t="s">
        <v>1195</v>
      </c>
      <c r="N227" s="90"/>
      <c r="O227" s="46">
        <f>set[[#This Row],[CAS No.]]</f>
        <v>0</v>
      </c>
      <c r="P227" s="46" t="s">
        <v>1153</v>
      </c>
      <c r="Q227" s="46" t="str">
        <f>_xlfn.IFNA(VLOOKUP(set[[#This Row],[Qualification]], TS[], 2, FALSE), set[[#This Row],[Qualification]])</f>
        <v>NMPA</v>
      </c>
      <c r="R227" s="46" t="str">
        <f>_xlfn.IFNA(VLOOKUP(set[[#This Row],[Qualification]], TS[], 3, FALSE), set[[#This Row],[Qualification]])</f>
        <v>NMPA</v>
      </c>
      <c r="S227" s="46" t="str">
        <f>_xlfn.IFNA(VLOOKUP(set[[#This Row],[Qualification]], TS[], 4, FALSE), set[[#This Row],[Qualification]])</f>
        <v>NMPA</v>
      </c>
      <c r="V227" s="46"/>
    </row>
    <row r="228" spans="1:22" ht="45">
      <c r="A228" s="150" t="s">
        <v>1141</v>
      </c>
      <c r="B228" s="49"/>
      <c r="C228" s="85">
        <f>IF(set[[#This Row],[Cate]]=A227,C227+1,1)</f>
        <v>24</v>
      </c>
      <c r="D228" s="150" t="s">
        <v>1174</v>
      </c>
      <c r="E228" s="150" t="str">
        <f>_xlfn.IFNA(IF(VLOOKUP(set[[#This Row],[Category]],TS[],2,FALSE)&gt;0,VLOOKUP(set[[#This Row],[Category]],TS[],2,FALSE),set[[#This Row],[Category]]),set[[#This Row],[Category]])</f>
        <v>Cephalosporin Antibacterial</v>
      </c>
      <c r="F228" s="150" t="str">
        <f>_xlfn.IFNA(IF(VLOOKUP(set[[#This Row],[Category]],TS[],3,FALSE)&gt;0,VLOOKUP(set[[#This Row],[Category]],TS[],3,FALSE),set[[#This Row],[Category]]),set[[#This Row],[Category]])</f>
        <v>Cephalosporin Antibacterial</v>
      </c>
      <c r="G228" s="150" t="str">
        <f>_xlfn.IFNA(IF(VLOOKUP(set[[#This Row],[Category]],TS[],4,FALSE)&gt;0,VLOOKUP(set[[#This Row],[Category]],TS[],4,FALSE),set[[#This Row],[Category]]),set[[#This Row],[Category]])</f>
        <v>Cephalosporin Antibacterial</v>
      </c>
      <c r="H228" s="150" t="s">
        <v>1175</v>
      </c>
      <c r="I228" s="46" t="s">
        <v>1196</v>
      </c>
      <c r="J228" s="49"/>
      <c r="K228" s="49"/>
      <c r="L228" s="49"/>
      <c r="M228" s="46" t="s">
        <v>1197</v>
      </c>
      <c r="N228" s="90"/>
      <c r="O228" s="46">
        <f>set[[#This Row],[CAS No.]]</f>
        <v>0</v>
      </c>
      <c r="P228" s="46" t="s">
        <v>1153</v>
      </c>
      <c r="Q228" s="46" t="str">
        <f>_xlfn.IFNA(VLOOKUP(set[[#This Row],[Qualification]], TS[], 2, FALSE), set[[#This Row],[Qualification]])</f>
        <v>NMPA</v>
      </c>
      <c r="R228" s="46" t="str">
        <f>_xlfn.IFNA(VLOOKUP(set[[#This Row],[Qualification]], TS[], 3, FALSE), set[[#This Row],[Qualification]])</f>
        <v>NMPA</v>
      </c>
      <c r="S228" s="46" t="str">
        <f>_xlfn.IFNA(VLOOKUP(set[[#This Row],[Qualification]], TS[], 4, FALSE), set[[#This Row],[Qualification]])</f>
        <v>NMPA</v>
      </c>
      <c r="V228" s="46"/>
    </row>
    <row r="229" spans="1:22" ht="30">
      <c r="A229" s="150" t="s">
        <v>1141</v>
      </c>
      <c r="B229" s="49"/>
      <c r="C229" s="85">
        <f>IF(set[[#This Row],[Cate]]=A228,C228+1,1)</f>
        <v>25</v>
      </c>
      <c r="D229" s="150" t="s">
        <v>1174</v>
      </c>
      <c r="E229" s="150" t="str">
        <f>_xlfn.IFNA(IF(VLOOKUP(set[[#This Row],[Category]],TS[],2,FALSE)&gt;0,VLOOKUP(set[[#This Row],[Category]],TS[],2,FALSE),set[[#This Row],[Category]]),set[[#This Row],[Category]])</f>
        <v>Cephalosporin Antibacterial</v>
      </c>
      <c r="F229" s="150" t="str">
        <f>_xlfn.IFNA(IF(VLOOKUP(set[[#This Row],[Category]],TS[],3,FALSE)&gt;0,VLOOKUP(set[[#This Row],[Category]],TS[],3,FALSE),set[[#This Row],[Category]]),set[[#This Row],[Category]])</f>
        <v>Cephalosporin Antibacterial</v>
      </c>
      <c r="G229" s="150" t="str">
        <f>_xlfn.IFNA(IF(VLOOKUP(set[[#This Row],[Category]],TS[],4,FALSE)&gt;0,VLOOKUP(set[[#This Row],[Category]],TS[],4,FALSE),set[[#This Row],[Category]]),set[[#This Row],[Category]])</f>
        <v>Cephalosporin Antibacterial</v>
      </c>
      <c r="H229" s="150" t="s">
        <v>1175</v>
      </c>
      <c r="I229" s="46" t="s">
        <v>1198</v>
      </c>
      <c r="J229" s="49"/>
      <c r="K229" s="49"/>
      <c r="L229" s="49"/>
      <c r="M229" s="46" t="s">
        <v>1199</v>
      </c>
      <c r="N229" s="90"/>
      <c r="O229" s="46">
        <f>set[[#This Row],[CAS No.]]</f>
        <v>0</v>
      </c>
      <c r="P229" s="46" t="s">
        <v>1153</v>
      </c>
      <c r="Q229" s="46" t="str">
        <f>_xlfn.IFNA(VLOOKUP(set[[#This Row],[Qualification]], TS[], 2, FALSE), set[[#This Row],[Qualification]])</f>
        <v>NMPA</v>
      </c>
      <c r="R229" s="46" t="str">
        <f>_xlfn.IFNA(VLOOKUP(set[[#This Row],[Qualification]], TS[], 3, FALSE), set[[#This Row],[Qualification]])</f>
        <v>NMPA</v>
      </c>
      <c r="S229" s="46" t="str">
        <f>_xlfn.IFNA(VLOOKUP(set[[#This Row],[Qualification]], TS[], 4, FALSE), set[[#This Row],[Qualification]])</f>
        <v>NMPA</v>
      </c>
      <c r="V229" s="46"/>
    </row>
    <row r="230" spans="1:22" ht="75">
      <c r="A230" s="150" t="s">
        <v>1141</v>
      </c>
      <c r="B230" s="49"/>
      <c r="C230" s="85">
        <f>IF(set[[#This Row],[Cate]]=A229,C229+1,1)</f>
        <v>26</v>
      </c>
      <c r="D230" s="150" t="s">
        <v>1174</v>
      </c>
      <c r="E230" s="150" t="str">
        <f>_xlfn.IFNA(IF(VLOOKUP(set[[#This Row],[Category]],TS[],2,FALSE)&gt;0,VLOOKUP(set[[#This Row],[Category]],TS[],2,FALSE),set[[#This Row],[Category]]),set[[#This Row],[Category]])</f>
        <v>Cephalosporin Antibacterial</v>
      </c>
      <c r="F230" s="150" t="str">
        <f>_xlfn.IFNA(IF(VLOOKUP(set[[#This Row],[Category]],TS[],3,FALSE)&gt;0,VLOOKUP(set[[#This Row],[Category]],TS[],3,FALSE),set[[#This Row],[Category]]),set[[#This Row],[Category]])</f>
        <v>Cephalosporin Antibacterial</v>
      </c>
      <c r="G230" s="150" t="str">
        <f>_xlfn.IFNA(IF(VLOOKUP(set[[#This Row],[Category]],TS[],4,FALSE)&gt;0,VLOOKUP(set[[#This Row],[Category]],TS[],4,FALSE),set[[#This Row],[Category]]),set[[#This Row],[Category]])</f>
        <v>Cephalosporin Antibacterial</v>
      </c>
      <c r="H230" s="150" t="s">
        <v>1175</v>
      </c>
      <c r="I230" s="46" t="s">
        <v>1200</v>
      </c>
      <c r="J230" s="49"/>
      <c r="K230" s="49"/>
      <c r="L230" s="49"/>
      <c r="M230" s="46" t="s">
        <v>1201</v>
      </c>
      <c r="N230" s="90"/>
      <c r="O230" s="46">
        <f>set[[#This Row],[CAS No.]]</f>
        <v>0</v>
      </c>
      <c r="P230" s="46" t="s">
        <v>1153</v>
      </c>
      <c r="Q230" s="46" t="str">
        <f>_xlfn.IFNA(VLOOKUP(set[[#This Row],[Qualification]], TS[], 2, FALSE), set[[#This Row],[Qualification]])</f>
        <v>NMPA</v>
      </c>
      <c r="R230" s="46" t="str">
        <f>_xlfn.IFNA(VLOOKUP(set[[#This Row],[Qualification]], TS[], 3, FALSE), set[[#This Row],[Qualification]])</f>
        <v>NMPA</v>
      </c>
      <c r="S230" s="46" t="str">
        <f>_xlfn.IFNA(VLOOKUP(set[[#This Row],[Qualification]], TS[], 4, FALSE), set[[#This Row],[Qualification]])</f>
        <v>NMPA</v>
      </c>
      <c r="V230" s="46"/>
    </row>
    <row r="231" spans="1:22" ht="30">
      <c r="A231" s="150" t="s">
        <v>1141</v>
      </c>
      <c r="B231" s="49"/>
      <c r="C231" s="85">
        <f>IF(set[[#This Row],[Cate]]=A230,C230+1,1)</f>
        <v>27</v>
      </c>
      <c r="D231" s="150" t="s">
        <v>1174</v>
      </c>
      <c r="E231" s="150" t="str">
        <f>_xlfn.IFNA(IF(VLOOKUP(set[[#This Row],[Category]],TS[],2,FALSE)&gt;0,VLOOKUP(set[[#This Row],[Category]],TS[],2,FALSE),set[[#This Row],[Category]]),set[[#This Row],[Category]])</f>
        <v>Cephalosporin Antibacterial</v>
      </c>
      <c r="F231" s="150" t="str">
        <f>_xlfn.IFNA(IF(VLOOKUP(set[[#This Row],[Category]],TS[],3,FALSE)&gt;0,VLOOKUP(set[[#This Row],[Category]],TS[],3,FALSE),set[[#This Row],[Category]]),set[[#This Row],[Category]])</f>
        <v>Cephalosporin Antibacterial</v>
      </c>
      <c r="G231" s="150" t="str">
        <f>_xlfn.IFNA(IF(VLOOKUP(set[[#This Row],[Category]],TS[],4,FALSE)&gt;0,VLOOKUP(set[[#This Row],[Category]],TS[],4,FALSE),set[[#This Row],[Category]]),set[[#This Row],[Category]])</f>
        <v>Cephalosporin Antibacterial</v>
      </c>
      <c r="H231" s="150" t="s">
        <v>1175</v>
      </c>
      <c r="I231" s="46" t="s">
        <v>1202</v>
      </c>
      <c r="J231" s="49"/>
      <c r="K231" s="49"/>
      <c r="L231" s="49"/>
      <c r="M231" s="46" t="s">
        <v>1203</v>
      </c>
      <c r="N231" s="90"/>
      <c r="O231" s="46">
        <f>set[[#This Row],[CAS No.]]</f>
        <v>0</v>
      </c>
      <c r="P231" s="46" t="s">
        <v>1153</v>
      </c>
      <c r="Q231" s="46" t="str">
        <f>_xlfn.IFNA(VLOOKUP(set[[#This Row],[Qualification]], TS[], 2, FALSE), set[[#This Row],[Qualification]])</f>
        <v>NMPA</v>
      </c>
      <c r="R231" s="46" t="str">
        <f>_xlfn.IFNA(VLOOKUP(set[[#This Row],[Qualification]], TS[], 3, FALSE), set[[#This Row],[Qualification]])</f>
        <v>NMPA</v>
      </c>
      <c r="S231" s="46" t="str">
        <f>_xlfn.IFNA(VLOOKUP(set[[#This Row],[Qualification]], TS[], 4, FALSE), set[[#This Row],[Qualification]])</f>
        <v>NMPA</v>
      </c>
      <c r="V231" s="46"/>
    </row>
    <row r="232" spans="1:22" ht="75">
      <c r="A232" s="150" t="s">
        <v>1141</v>
      </c>
      <c r="B232" s="49"/>
      <c r="C232" s="85">
        <f>IF(set[[#This Row],[Cate]]=A231,C231+1,1)</f>
        <v>28</v>
      </c>
      <c r="D232" s="150" t="s">
        <v>1174</v>
      </c>
      <c r="E232" s="150" t="str">
        <f>_xlfn.IFNA(IF(VLOOKUP(set[[#This Row],[Category]],TS[],2,FALSE)&gt;0,VLOOKUP(set[[#This Row],[Category]],TS[],2,FALSE),set[[#This Row],[Category]]),set[[#This Row],[Category]])</f>
        <v>Cephalosporin Antibacterial</v>
      </c>
      <c r="F232" s="150" t="str">
        <f>_xlfn.IFNA(IF(VLOOKUP(set[[#This Row],[Category]],TS[],3,FALSE)&gt;0,VLOOKUP(set[[#This Row],[Category]],TS[],3,FALSE),set[[#This Row],[Category]]),set[[#This Row],[Category]])</f>
        <v>Cephalosporin Antibacterial</v>
      </c>
      <c r="G232" s="150" t="str">
        <f>_xlfn.IFNA(IF(VLOOKUP(set[[#This Row],[Category]],TS[],4,FALSE)&gt;0,VLOOKUP(set[[#This Row],[Category]],TS[],4,FALSE),set[[#This Row],[Category]]),set[[#This Row],[Category]])</f>
        <v>Cephalosporin Antibacterial</v>
      </c>
      <c r="H232" s="150" t="s">
        <v>1175</v>
      </c>
      <c r="I232" s="46" t="s">
        <v>1204</v>
      </c>
      <c r="J232" s="49"/>
      <c r="K232" s="49"/>
      <c r="L232" s="49"/>
      <c r="M232" s="46" t="s">
        <v>1205</v>
      </c>
      <c r="N232" s="90"/>
      <c r="O232" s="46">
        <f>set[[#This Row],[CAS No.]]</f>
        <v>0</v>
      </c>
      <c r="P232" s="46" t="s">
        <v>87</v>
      </c>
      <c r="Q232" s="46" t="str">
        <f>_xlfn.IFNA(VLOOKUP(set[[#This Row],[Qualification]], TS[], 2, FALSE), set[[#This Row],[Qualification]])</f>
        <v/>
      </c>
      <c r="R232" s="46" t="str">
        <f>_xlfn.IFNA(VLOOKUP(set[[#This Row],[Qualification]], TS[], 3, FALSE), set[[#This Row],[Qualification]])</f>
        <v/>
      </c>
      <c r="S232" s="46" t="str">
        <f>_xlfn.IFNA(VLOOKUP(set[[#This Row],[Qualification]], TS[], 4, FALSE), set[[#This Row],[Qualification]])</f>
        <v/>
      </c>
      <c r="V232" s="46"/>
    </row>
    <row r="233" spans="1:22" ht="45">
      <c r="A233" s="150" t="s">
        <v>1141</v>
      </c>
      <c r="B233" s="49"/>
      <c r="C233" s="85">
        <f>IF(set[[#This Row],[Cate]]=A232,C232+1,1)</f>
        <v>29</v>
      </c>
      <c r="D233" s="150" t="s">
        <v>1174</v>
      </c>
      <c r="E233" s="150" t="str">
        <f>_xlfn.IFNA(IF(VLOOKUP(set[[#This Row],[Category]],TS[],2,FALSE)&gt;0,VLOOKUP(set[[#This Row],[Category]],TS[],2,FALSE),set[[#This Row],[Category]]),set[[#This Row],[Category]])</f>
        <v>Cephalosporin Antibacterial</v>
      </c>
      <c r="F233" s="150" t="str">
        <f>_xlfn.IFNA(IF(VLOOKUP(set[[#This Row],[Category]],TS[],3,FALSE)&gt;0,VLOOKUP(set[[#This Row],[Category]],TS[],3,FALSE),set[[#This Row],[Category]]),set[[#This Row],[Category]])</f>
        <v>Cephalosporin Antibacterial</v>
      </c>
      <c r="G233" s="150" t="str">
        <f>_xlfn.IFNA(IF(VLOOKUP(set[[#This Row],[Category]],TS[],4,FALSE)&gt;0,VLOOKUP(set[[#This Row],[Category]],TS[],4,FALSE),set[[#This Row],[Category]]),set[[#This Row],[Category]])</f>
        <v>Cephalosporin Antibacterial</v>
      </c>
      <c r="H233" s="150" t="s">
        <v>1175</v>
      </c>
      <c r="I233" s="46" t="s">
        <v>1206</v>
      </c>
      <c r="J233" s="49"/>
      <c r="K233" s="49"/>
      <c r="L233" s="49"/>
      <c r="M233" s="46" t="s">
        <v>1207</v>
      </c>
      <c r="N233" s="90"/>
      <c r="O233" s="46">
        <f>set[[#This Row],[CAS No.]]</f>
        <v>0</v>
      </c>
      <c r="P233" s="46" t="s">
        <v>87</v>
      </c>
      <c r="Q233" s="46" t="str">
        <f>_xlfn.IFNA(VLOOKUP(set[[#This Row],[Qualification]], TS[], 2, FALSE), set[[#This Row],[Qualification]])</f>
        <v/>
      </c>
      <c r="R233" s="46" t="str">
        <f>_xlfn.IFNA(VLOOKUP(set[[#This Row],[Qualification]], TS[], 3, FALSE), set[[#This Row],[Qualification]])</f>
        <v/>
      </c>
      <c r="S233" s="46" t="str">
        <f>_xlfn.IFNA(VLOOKUP(set[[#This Row],[Qualification]], TS[], 4, FALSE), set[[#This Row],[Qualification]])</f>
        <v/>
      </c>
      <c r="V233" s="46"/>
    </row>
    <row r="234" spans="1:22" ht="30">
      <c r="A234" s="150" t="s">
        <v>1141</v>
      </c>
      <c r="B234" s="49"/>
      <c r="C234" s="85">
        <f>IF(set[[#This Row],[Cate]]=A233,C233+1,1)</f>
        <v>30</v>
      </c>
      <c r="D234" s="150" t="s">
        <v>1174</v>
      </c>
      <c r="E234" s="150" t="str">
        <f>_xlfn.IFNA(IF(VLOOKUP(set[[#This Row],[Category]],TS[],2,FALSE)&gt;0,VLOOKUP(set[[#This Row],[Category]],TS[],2,FALSE),set[[#This Row],[Category]]),set[[#This Row],[Category]])</f>
        <v>Cephalosporin Antibacterial</v>
      </c>
      <c r="F234" s="150" t="str">
        <f>_xlfn.IFNA(IF(VLOOKUP(set[[#This Row],[Category]],TS[],3,FALSE)&gt;0,VLOOKUP(set[[#This Row],[Category]],TS[],3,FALSE),set[[#This Row],[Category]]),set[[#This Row],[Category]])</f>
        <v>Cephalosporin Antibacterial</v>
      </c>
      <c r="G234" s="150" t="str">
        <f>_xlfn.IFNA(IF(VLOOKUP(set[[#This Row],[Category]],TS[],4,FALSE)&gt;0,VLOOKUP(set[[#This Row],[Category]],TS[],4,FALSE),set[[#This Row],[Category]]),set[[#This Row],[Category]])</f>
        <v>Cephalosporin Antibacterial</v>
      </c>
      <c r="H234" s="150" t="s">
        <v>1175</v>
      </c>
      <c r="I234" s="46" t="s">
        <v>1208</v>
      </c>
      <c r="J234" s="49"/>
      <c r="K234" s="49"/>
      <c r="L234" s="49"/>
      <c r="M234" s="46" t="s">
        <v>1209</v>
      </c>
      <c r="N234" s="90"/>
      <c r="O234" s="46">
        <f>set[[#This Row],[CAS No.]]</f>
        <v>0</v>
      </c>
      <c r="P234" s="46" t="s">
        <v>87</v>
      </c>
      <c r="Q234" s="46" t="str">
        <f>_xlfn.IFNA(VLOOKUP(set[[#This Row],[Qualification]], TS[], 2, FALSE), set[[#This Row],[Qualification]])</f>
        <v/>
      </c>
      <c r="R234" s="46" t="str">
        <f>_xlfn.IFNA(VLOOKUP(set[[#This Row],[Qualification]], TS[], 3, FALSE), set[[#This Row],[Qualification]])</f>
        <v/>
      </c>
      <c r="S234" s="46" t="str">
        <f>_xlfn.IFNA(VLOOKUP(set[[#This Row],[Qualification]], TS[], 4, FALSE), set[[#This Row],[Qualification]])</f>
        <v/>
      </c>
      <c r="V234" s="46"/>
    </row>
    <row r="235" spans="1:22" ht="30">
      <c r="A235" s="150" t="s">
        <v>1141</v>
      </c>
      <c r="B235" s="49"/>
      <c r="C235" s="85">
        <f>IF(set[[#This Row],[Cate]]=A234,C234+1,1)</f>
        <v>31</v>
      </c>
      <c r="D235" s="150" t="s">
        <v>1174</v>
      </c>
      <c r="E235" s="150" t="str">
        <f>_xlfn.IFNA(IF(VLOOKUP(set[[#This Row],[Category]],TS[],2,FALSE)&gt;0,VLOOKUP(set[[#This Row],[Category]],TS[],2,FALSE),set[[#This Row],[Category]]),set[[#This Row],[Category]])</f>
        <v>Cephalosporin Antibacterial</v>
      </c>
      <c r="F235" s="150" t="str">
        <f>_xlfn.IFNA(IF(VLOOKUP(set[[#This Row],[Category]],TS[],3,FALSE)&gt;0,VLOOKUP(set[[#This Row],[Category]],TS[],3,FALSE),set[[#This Row],[Category]]),set[[#This Row],[Category]])</f>
        <v>Cephalosporin Antibacterial</v>
      </c>
      <c r="G235" s="150" t="str">
        <f>_xlfn.IFNA(IF(VLOOKUP(set[[#This Row],[Category]],TS[],4,FALSE)&gt;0,VLOOKUP(set[[#This Row],[Category]],TS[],4,FALSE),set[[#This Row],[Category]]),set[[#This Row],[Category]])</f>
        <v>Cephalosporin Antibacterial</v>
      </c>
      <c r="H235" s="150" t="s">
        <v>1175</v>
      </c>
      <c r="I235" s="46" t="s">
        <v>1210</v>
      </c>
      <c r="J235" s="49"/>
      <c r="K235" s="49"/>
      <c r="L235" s="49"/>
      <c r="M235" s="46" t="s">
        <v>1211</v>
      </c>
      <c r="N235" s="90"/>
      <c r="O235" s="46">
        <f>set[[#This Row],[CAS No.]]</f>
        <v>0</v>
      </c>
      <c r="P235" s="46" t="s">
        <v>87</v>
      </c>
      <c r="Q235" s="46" t="str">
        <f>_xlfn.IFNA(VLOOKUP(set[[#This Row],[Qualification]], TS[], 2, FALSE), set[[#This Row],[Qualification]])</f>
        <v/>
      </c>
      <c r="R235" s="46" t="str">
        <f>_xlfn.IFNA(VLOOKUP(set[[#This Row],[Qualification]], TS[], 3, FALSE), set[[#This Row],[Qualification]])</f>
        <v/>
      </c>
      <c r="S235" s="46" t="str">
        <f>_xlfn.IFNA(VLOOKUP(set[[#This Row],[Qualification]], TS[], 4, FALSE), set[[#This Row],[Qualification]])</f>
        <v/>
      </c>
      <c r="V235" s="46"/>
    </row>
    <row r="236" spans="1:22" ht="30">
      <c r="A236" s="150" t="s">
        <v>1141</v>
      </c>
      <c r="B236" s="49"/>
      <c r="C236" s="85">
        <f>IF(set[[#This Row],[Cate]]=A235,C235+1,1)</f>
        <v>32</v>
      </c>
      <c r="D236" s="150" t="s">
        <v>1174</v>
      </c>
      <c r="E236" s="150" t="str">
        <f>_xlfn.IFNA(IF(VLOOKUP(set[[#This Row],[Category]],TS[],2,FALSE)&gt;0,VLOOKUP(set[[#This Row],[Category]],TS[],2,FALSE),set[[#This Row],[Category]]),set[[#This Row],[Category]])</f>
        <v>Cephalosporin Antibacterial</v>
      </c>
      <c r="F236" s="150" t="str">
        <f>_xlfn.IFNA(IF(VLOOKUP(set[[#This Row],[Category]],TS[],3,FALSE)&gt;0,VLOOKUP(set[[#This Row],[Category]],TS[],3,FALSE),set[[#This Row],[Category]]),set[[#This Row],[Category]])</f>
        <v>Cephalosporin Antibacterial</v>
      </c>
      <c r="G236" s="150" t="str">
        <f>_xlfn.IFNA(IF(VLOOKUP(set[[#This Row],[Category]],TS[],4,FALSE)&gt;0,VLOOKUP(set[[#This Row],[Category]],TS[],4,FALSE),set[[#This Row],[Category]]),set[[#This Row],[Category]])</f>
        <v>Cephalosporin Antibacterial</v>
      </c>
      <c r="H236" s="150" t="s">
        <v>1175</v>
      </c>
      <c r="I236" s="46" t="s">
        <v>1212</v>
      </c>
      <c r="J236" s="49"/>
      <c r="K236" s="49"/>
      <c r="L236" s="49"/>
      <c r="M236" s="46" t="s">
        <v>1213</v>
      </c>
      <c r="N236" s="90"/>
      <c r="O236" s="46">
        <f>set[[#This Row],[CAS No.]]</f>
        <v>0</v>
      </c>
      <c r="P236" s="46" t="s">
        <v>1153</v>
      </c>
      <c r="Q236" s="46" t="str">
        <f>_xlfn.IFNA(VLOOKUP(set[[#This Row],[Qualification]], TS[], 2, FALSE), set[[#This Row],[Qualification]])</f>
        <v>NMPA</v>
      </c>
      <c r="R236" s="46" t="str">
        <f>_xlfn.IFNA(VLOOKUP(set[[#This Row],[Qualification]], TS[], 3, FALSE), set[[#This Row],[Qualification]])</f>
        <v>NMPA</v>
      </c>
      <c r="S236" s="46" t="str">
        <f>_xlfn.IFNA(VLOOKUP(set[[#This Row],[Qualification]], TS[], 4, FALSE), set[[#This Row],[Qualification]])</f>
        <v>NMPA</v>
      </c>
      <c r="V236" s="46"/>
    </row>
    <row r="237" spans="1:22" ht="30">
      <c r="A237" s="150" t="s">
        <v>1141</v>
      </c>
      <c r="B237" s="49"/>
      <c r="C237" s="85">
        <f>IF(set[[#This Row],[Cate]]=A236,C236+1,1)</f>
        <v>33</v>
      </c>
      <c r="D237" s="150" t="s">
        <v>1174</v>
      </c>
      <c r="E237" s="150" t="str">
        <f>_xlfn.IFNA(IF(VLOOKUP(set[[#This Row],[Category]],TS[],2,FALSE)&gt;0,VLOOKUP(set[[#This Row],[Category]],TS[],2,FALSE),set[[#This Row],[Category]]),set[[#This Row],[Category]])</f>
        <v>Cephalosporin Antibacterial</v>
      </c>
      <c r="F237" s="150" t="str">
        <f>_xlfn.IFNA(IF(VLOOKUP(set[[#This Row],[Category]],TS[],3,FALSE)&gt;0,VLOOKUP(set[[#This Row],[Category]],TS[],3,FALSE),set[[#This Row],[Category]]),set[[#This Row],[Category]])</f>
        <v>Cephalosporin Antibacterial</v>
      </c>
      <c r="G237" s="150" t="str">
        <f>_xlfn.IFNA(IF(VLOOKUP(set[[#This Row],[Category]],TS[],4,FALSE)&gt;0,VLOOKUP(set[[#This Row],[Category]],TS[],4,FALSE),set[[#This Row],[Category]]),set[[#This Row],[Category]])</f>
        <v>Cephalosporin Antibacterial</v>
      </c>
      <c r="H237" s="150" t="s">
        <v>1175</v>
      </c>
      <c r="I237" s="46" t="s">
        <v>1214</v>
      </c>
      <c r="J237" s="49"/>
      <c r="K237" s="49"/>
      <c r="L237" s="49"/>
      <c r="M237" s="46" t="s">
        <v>1215</v>
      </c>
      <c r="N237" s="90"/>
      <c r="O237" s="46">
        <f>set[[#This Row],[CAS No.]]</f>
        <v>0</v>
      </c>
      <c r="P237" s="46" t="s">
        <v>87</v>
      </c>
      <c r="Q237" s="46" t="str">
        <f>_xlfn.IFNA(VLOOKUP(set[[#This Row],[Qualification]], TS[], 2, FALSE), set[[#This Row],[Qualification]])</f>
        <v/>
      </c>
      <c r="R237" s="46" t="str">
        <f>_xlfn.IFNA(VLOOKUP(set[[#This Row],[Qualification]], TS[], 3, FALSE), set[[#This Row],[Qualification]])</f>
        <v/>
      </c>
      <c r="S237" s="46" t="str">
        <f>_xlfn.IFNA(VLOOKUP(set[[#This Row],[Qualification]], TS[], 4, FALSE), set[[#This Row],[Qualification]])</f>
        <v/>
      </c>
      <c r="V237" s="46"/>
    </row>
    <row r="238" spans="1:22" ht="30">
      <c r="A238" s="150" t="s">
        <v>1141</v>
      </c>
      <c r="B238" s="49"/>
      <c r="C238" s="85">
        <f>IF(set[[#This Row],[Cate]]=A237,C237+1,1)</f>
        <v>34</v>
      </c>
      <c r="D238" s="150" t="s">
        <v>1174</v>
      </c>
      <c r="E238" s="150" t="str">
        <f>_xlfn.IFNA(IF(VLOOKUP(set[[#This Row],[Category]],TS[],2,FALSE)&gt;0,VLOOKUP(set[[#This Row],[Category]],TS[],2,FALSE),set[[#This Row],[Category]]),set[[#This Row],[Category]])</f>
        <v>Cephalosporin Antibacterial</v>
      </c>
      <c r="F238" s="150" t="str">
        <f>_xlfn.IFNA(IF(VLOOKUP(set[[#This Row],[Category]],TS[],3,FALSE)&gt;0,VLOOKUP(set[[#This Row],[Category]],TS[],3,FALSE),set[[#This Row],[Category]]),set[[#This Row],[Category]])</f>
        <v>Cephalosporin Antibacterial</v>
      </c>
      <c r="G238" s="150" t="str">
        <f>_xlfn.IFNA(IF(VLOOKUP(set[[#This Row],[Category]],TS[],4,FALSE)&gt;0,VLOOKUP(set[[#This Row],[Category]],TS[],4,FALSE),set[[#This Row],[Category]]),set[[#This Row],[Category]])</f>
        <v>Cephalosporin Antibacterial</v>
      </c>
      <c r="H238" s="150" t="s">
        <v>1175</v>
      </c>
      <c r="I238" s="46" t="s">
        <v>1216</v>
      </c>
      <c r="J238" s="49"/>
      <c r="K238" s="49"/>
      <c r="L238" s="49"/>
      <c r="M238" s="46" t="s">
        <v>1217</v>
      </c>
      <c r="N238" s="90"/>
      <c r="O238" s="46">
        <f>set[[#This Row],[CAS No.]]</f>
        <v>0</v>
      </c>
      <c r="P238" s="46" t="s">
        <v>87</v>
      </c>
      <c r="Q238" s="46" t="str">
        <f>_xlfn.IFNA(VLOOKUP(set[[#This Row],[Qualification]], TS[], 2, FALSE), set[[#This Row],[Qualification]])</f>
        <v/>
      </c>
      <c r="R238" s="46" t="str">
        <f>_xlfn.IFNA(VLOOKUP(set[[#This Row],[Qualification]], TS[], 3, FALSE), set[[#This Row],[Qualification]])</f>
        <v/>
      </c>
      <c r="S238" s="46" t="str">
        <f>_xlfn.IFNA(VLOOKUP(set[[#This Row],[Qualification]], TS[], 4, FALSE), set[[#This Row],[Qualification]])</f>
        <v/>
      </c>
      <c r="V238" s="46"/>
    </row>
    <row r="239" spans="1:22" ht="45">
      <c r="A239" s="150" t="s">
        <v>1141</v>
      </c>
      <c r="B239" s="49"/>
      <c r="C239" s="85">
        <f>IF(set[[#This Row],[Cate]]=A238,C238+1,1)</f>
        <v>35</v>
      </c>
      <c r="D239" s="150" t="s">
        <v>1218</v>
      </c>
      <c r="E239" s="150" t="str">
        <f>_xlfn.IFNA(IF(VLOOKUP(set[[#This Row],[Category]],TS[],2,FALSE)&gt;0,VLOOKUP(set[[#This Row],[Category]],TS[],2,FALSE),set[[#This Row],[Category]]),set[[#This Row],[Category]])</f>
        <v>Dry Powder Inhalation</v>
      </c>
      <c r="F239" s="150" t="str">
        <f>_xlfn.IFNA(IF(VLOOKUP(set[[#This Row],[Category]],TS[],3,FALSE)&gt;0,VLOOKUP(set[[#This Row],[Category]],TS[],3,FALSE),set[[#This Row],[Category]]),set[[#This Row],[Category]])</f>
        <v>Dry Powder Inhalation</v>
      </c>
      <c r="G239" s="150" t="str">
        <f>_xlfn.IFNA(IF(VLOOKUP(set[[#This Row],[Category]],TS[],4,FALSE)&gt;0,VLOOKUP(set[[#This Row],[Category]],TS[],4,FALSE),set[[#This Row],[Category]]),set[[#This Row],[Category]])</f>
        <v>Dry Powder Inhalation</v>
      </c>
      <c r="H239" s="150"/>
      <c r="I239" s="46" t="s">
        <v>1219</v>
      </c>
      <c r="J239" s="49"/>
      <c r="K239" s="49"/>
      <c r="L239" s="49"/>
      <c r="M239" s="46" t="s">
        <v>1220</v>
      </c>
      <c r="N239" s="90"/>
      <c r="O239" s="46">
        <f>set[[#This Row],[CAS No.]]</f>
        <v>0</v>
      </c>
      <c r="P239" s="46" t="s">
        <v>87</v>
      </c>
      <c r="Q239" s="46" t="str">
        <f>_xlfn.IFNA(VLOOKUP(set[[#This Row],[Qualification]], TS[], 2, FALSE), set[[#This Row],[Qualification]])</f>
        <v/>
      </c>
      <c r="R239" s="46" t="str">
        <f>_xlfn.IFNA(VLOOKUP(set[[#This Row],[Qualification]], TS[], 3, FALSE), set[[#This Row],[Qualification]])</f>
        <v/>
      </c>
      <c r="S239" s="46" t="str">
        <f>_xlfn.IFNA(VLOOKUP(set[[#This Row],[Qualification]], TS[], 4, FALSE), set[[#This Row],[Qualification]])</f>
        <v/>
      </c>
      <c r="V239" s="46"/>
    </row>
    <row r="240" spans="1:22" ht="45">
      <c r="A240" s="150" t="s">
        <v>1141</v>
      </c>
      <c r="B240" s="49"/>
      <c r="C240" s="85">
        <f>IF(set[[#This Row],[Cate]]=A239,C239+1,1)</f>
        <v>36</v>
      </c>
      <c r="D240" s="150" t="s">
        <v>1221</v>
      </c>
      <c r="E240" s="150" t="str">
        <f>_xlfn.IFNA(IF(VLOOKUP(set[[#This Row],[Category]],TS[],2,FALSE)&gt;0,VLOOKUP(set[[#This Row],[Category]],TS[],2,FALSE),set[[#This Row],[Category]]),set[[#This Row],[Category]])</f>
        <v>Electrolyte Balance Regulating</v>
      </c>
      <c r="F240" s="150" t="str">
        <f>_xlfn.IFNA(IF(VLOOKUP(set[[#This Row],[Category]],TS[],3,FALSE)&gt;0,VLOOKUP(set[[#This Row],[Category]],TS[],3,FALSE),set[[#This Row],[Category]]),set[[#This Row],[Category]])</f>
        <v>Electrolyte Balance Regulating</v>
      </c>
      <c r="G240" s="150" t="str">
        <f>_xlfn.IFNA(IF(VLOOKUP(set[[#This Row],[Category]],TS[],4,FALSE)&gt;0,VLOOKUP(set[[#This Row],[Category]],TS[],4,FALSE),set[[#This Row],[Category]]),set[[#This Row],[Category]])</f>
        <v>Electrolyte Balance Regulating</v>
      </c>
      <c r="H240" s="150"/>
      <c r="I240" s="46" t="s">
        <v>1222</v>
      </c>
      <c r="J240" s="49"/>
      <c r="K240" s="49"/>
      <c r="L240" s="49"/>
      <c r="M240" s="46" t="s">
        <v>1223</v>
      </c>
      <c r="N240" s="90"/>
      <c r="O240" s="46">
        <f>set[[#This Row],[CAS No.]]</f>
        <v>0</v>
      </c>
      <c r="P240" s="46" t="s">
        <v>87</v>
      </c>
      <c r="Q240" s="46" t="str">
        <f>_xlfn.IFNA(VLOOKUP(set[[#This Row],[Qualification]], TS[], 2, FALSE), set[[#This Row],[Qualification]])</f>
        <v/>
      </c>
      <c r="R240" s="46" t="str">
        <f>_xlfn.IFNA(VLOOKUP(set[[#This Row],[Qualification]], TS[], 3, FALSE), set[[#This Row],[Qualification]])</f>
        <v/>
      </c>
      <c r="S240" s="46" t="str">
        <f>_xlfn.IFNA(VLOOKUP(set[[#This Row],[Qualification]], TS[], 4, FALSE), set[[#This Row],[Qualification]])</f>
        <v/>
      </c>
      <c r="V240" s="46"/>
    </row>
    <row r="241" spans="1:22" ht="45">
      <c r="A241" s="150" t="s">
        <v>1141</v>
      </c>
      <c r="B241" s="49"/>
      <c r="C241" s="85">
        <f>IF(set[[#This Row],[Cate]]=A240,C240+1,1)</f>
        <v>37</v>
      </c>
      <c r="D241" s="150" t="s">
        <v>1221</v>
      </c>
      <c r="E241" s="150" t="str">
        <f>_xlfn.IFNA(IF(VLOOKUP(set[[#This Row],[Category]],TS[],2,FALSE)&gt;0,VLOOKUP(set[[#This Row],[Category]],TS[],2,FALSE),set[[#This Row],[Category]]),set[[#This Row],[Category]])</f>
        <v>Electrolyte Balance Regulating</v>
      </c>
      <c r="F241" s="150" t="str">
        <f>_xlfn.IFNA(IF(VLOOKUP(set[[#This Row],[Category]],TS[],3,FALSE)&gt;0,VLOOKUP(set[[#This Row],[Category]],TS[],3,FALSE),set[[#This Row],[Category]]),set[[#This Row],[Category]])</f>
        <v>Electrolyte Balance Regulating</v>
      </c>
      <c r="G241" s="150" t="str">
        <f>_xlfn.IFNA(IF(VLOOKUP(set[[#This Row],[Category]],TS[],4,FALSE)&gt;0,VLOOKUP(set[[#This Row],[Category]],TS[],4,FALSE),set[[#This Row],[Category]]),set[[#This Row],[Category]])</f>
        <v>Electrolyte Balance Regulating</v>
      </c>
      <c r="H241" s="150"/>
      <c r="I241" s="46" t="s">
        <v>1224</v>
      </c>
      <c r="J241" s="49"/>
      <c r="K241" s="49"/>
      <c r="L241" s="49"/>
      <c r="M241" s="46" t="s">
        <v>1225</v>
      </c>
      <c r="N241" s="90"/>
      <c r="O241" s="46">
        <f>set[[#This Row],[CAS No.]]</f>
        <v>0</v>
      </c>
      <c r="P241" s="46" t="s">
        <v>87</v>
      </c>
      <c r="Q241" s="46" t="str">
        <f>_xlfn.IFNA(VLOOKUP(set[[#This Row],[Qualification]], TS[], 2, FALSE), set[[#This Row],[Qualification]])</f>
        <v/>
      </c>
      <c r="R241" s="46" t="str">
        <f>_xlfn.IFNA(VLOOKUP(set[[#This Row],[Qualification]], TS[], 3, FALSE), set[[#This Row],[Qualification]])</f>
        <v/>
      </c>
      <c r="S241" s="46" t="str">
        <f>_xlfn.IFNA(VLOOKUP(set[[#This Row],[Qualification]], TS[], 4, FALSE), set[[#This Row],[Qualification]])</f>
        <v/>
      </c>
      <c r="V241" s="46"/>
    </row>
    <row r="242" spans="1:22" ht="30">
      <c r="A242" s="150" t="s">
        <v>1141</v>
      </c>
      <c r="B242" s="49"/>
      <c r="C242" s="85">
        <f>IF(set[[#This Row],[Cate]]=A241,C241+1,1)</f>
        <v>38</v>
      </c>
      <c r="D242" s="150" t="s">
        <v>1226</v>
      </c>
      <c r="E242" s="150" t="str">
        <f>_xlfn.IFNA(IF(VLOOKUP(set[[#This Row],[Category]],TS[],2,FALSE)&gt;0,VLOOKUP(set[[#This Row],[Category]],TS[],2,FALSE),set[[#This Row],[Category]]),set[[#This Row],[Category]])</f>
        <v>Generics</v>
      </c>
      <c r="F242" s="150" t="str">
        <f>_xlfn.IFNA(IF(VLOOKUP(set[[#This Row],[Category]],TS[],3,FALSE)&gt;0,VLOOKUP(set[[#This Row],[Category]],TS[],3,FALSE),set[[#This Row],[Category]]),set[[#This Row],[Category]])</f>
        <v>Generics</v>
      </c>
      <c r="G242" s="150" t="str">
        <f>_xlfn.IFNA(IF(VLOOKUP(set[[#This Row],[Category]],TS[],4,FALSE)&gt;0,VLOOKUP(set[[#This Row],[Category]],TS[],4,FALSE),set[[#This Row],[Category]]),set[[#This Row],[Category]])</f>
        <v>Generics</v>
      </c>
      <c r="H242" s="150" t="s">
        <v>1227</v>
      </c>
      <c r="I242" s="46" t="s">
        <v>1228</v>
      </c>
      <c r="J242" s="49"/>
      <c r="K242" s="49"/>
      <c r="L242" s="49"/>
      <c r="M242" s="46" t="s">
        <v>1229</v>
      </c>
      <c r="N242" s="90"/>
      <c r="O242" s="46">
        <f>set[[#This Row],[CAS No.]]</f>
        <v>0</v>
      </c>
      <c r="P242" s="46" t="s">
        <v>1153</v>
      </c>
      <c r="Q242" s="46" t="str">
        <f>_xlfn.IFNA(VLOOKUP(set[[#This Row],[Qualification]], TS[], 2, FALSE), set[[#This Row],[Qualification]])</f>
        <v>NMPA</v>
      </c>
      <c r="R242" s="46" t="str">
        <f>_xlfn.IFNA(VLOOKUP(set[[#This Row],[Qualification]], TS[], 3, FALSE), set[[#This Row],[Qualification]])</f>
        <v>NMPA</v>
      </c>
      <c r="S242" s="46" t="str">
        <f>_xlfn.IFNA(VLOOKUP(set[[#This Row],[Qualification]], TS[], 4, FALSE), set[[#This Row],[Qualification]])</f>
        <v>NMPA</v>
      </c>
      <c r="V242" s="46"/>
    </row>
    <row r="243" spans="1:22" ht="30">
      <c r="A243" s="150" t="s">
        <v>1141</v>
      </c>
      <c r="B243" s="49"/>
      <c r="C243" s="85">
        <f>IF(set[[#This Row],[Cate]]=A242,C242+1,1)</f>
        <v>39</v>
      </c>
      <c r="D243" s="150" t="s">
        <v>1226</v>
      </c>
      <c r="E243" s="150" t="str">
        <f>_xlfn.IFNA(IF(VLOOKUP(set[[#This Row],[Category]],TS[],2,FALSE)&gt;0,VLOOKUP(set[[#This Row],[Category]],TS[],2,FALSE),set[[#This Row],[Category]]),set[[#This Row],[Category]])</f>
        <v>Generics</v>
      </c>
      <c r="F243" s="150" t="str">
        <f>_xlfn.IFNA(IF(VLOOKUP(set[[#This Row],[Category]],TS[],3,FALSE)&gt;0,VLOOKUP(set[[#This Row],[Category]],TS[],3,FALSE),set[[#This Row],[Category]]),set[[#This Row],[Category]])</f>
        <v>Generics</v>
      </c>
      <c r="G243" s="150" t="str">
        <f>_xlfn.IFNA(IF(VLOOKUP(set[[#This Row],[Category]],TS[],4,FALSE)&gt;0,VLOOKUP(set[[#This Row],[Category]],TS[],4,FALSE),set[[#This Row],[Category]]),set[[#This Row],[Category]])</f>
        <v>Generics</v>
      </c>
      <c r="H243" s="150" t="s">
        <v>1227</v>
      </c>
      <c r="I243" s="46" t="s">
        <v>1230</v>
      </c>
      <c r="J243" s="49"/>
      <c r="K243" s="49"/>
      <c r="L243" s="49"/>
      <c r="M243" s="46" t="s">
        <v>1231</v>
      </c>
      <c r="N243" s="90"/>
      <c r="O243" s="46">
        <f>set[[#This Row],[CAS No.]]</f>
        <v>0</v>
      </c>
      <c r="P243" s="46" t="s">
        <v>1153</v>
      </c>
      <c r="Q243" s="46" t="str">
        <f>_xlfn.IFNA(VLOOKUP(set[[#This Row],[Qualification]], TS[], 2, FALSE), set[[#This Row],[Qualification]])</f>
        <v>NMPA</v>
      </c>
      <c r="R243" s="46" t="str">
        <f>_xlfn.IFNA(VLOOKUP(set[[#This Row],[Qualification]], TS[], 3, FALSE), set[[#This Row],[Qualification]])</f>
        <v>NMPA</v>
      </c>
      <c r="S243" s="46" t="str">
        <f>_xlfn.IFNA(VLOOKUP(set[[#This Row],[Qualification]], TS[], 4, FALSE), set[[#This Row],[Qualification]])</f>
        <v>NMPA</v>
      </c>
      <c r="V243" s="46"/>
    </row>
    <row r="244" spans="1:22" ht="30">
      <c r="A244" s="150" t="s">
        <v>1141</v>
      </c>
      <c r="B244" s="49"/>
      <c r="C244" s="85">
        <f>IF(set[[#This Row],[Cate]]=A243,C243+1,1)</f>
        <v>40</v>
      </c>
      <c r="D244" s="150" t="s">
        <v>1226</v>
      </c>
      <c r="E244" s="150" t="str">
        <f>_xlfn.IFNA(IF(VLOOKUP(set[[#This Row],[Category]],TS[],2,FALSE)&gt;0,VLOOKUP(set[[#This Row],[Category]],TS[],2,FALSE),set[[#This Row],[Category]]),set[[#This Row],[Category]])</f>
        <v>Generics</v>
      </c>
      <c r="F244" s="150" t="str">
        <f>_xlfn.IFNA(IF(VLOOKUP(set[[#This Row],[Category]],TS[],3,FALSE)&gt;0,VLOOKUP(set[[#This Row],[Category]],TS[],3,FALSE),set[[#This Row],[Category]]),set[[#This Row],[Category]])</f>
        <v>Generics</v>
      </c>
      <c r="G244" s="150" t="str">
        <f>_xlfn.IFNA(IF(VLOOKUP(set[[#This Row],[Category]],TS[],4,FALSE)&gt;0,VLOOKUP(set[[#This Row],[Category]],TS[],4,FALSE),set[[#This Row],[Category]]),set[[#This Row],[Category]])</f>
        <v>Generics</v>
      </c>
      <c r="H244" s="150" t="s">
        <v>1227</v>
      </c>
      <c r="I244" s="46" t="s">
        <v>1232</v>
      </c>
      <c r="J244" s="49"/>
      <c r="K244" s="49"/>
      <c r="L244" s="49"/>
      <c r="M244" s="46" t="s">
        <v>1233</v>
      </c>
      <c r="N244" s="90"/>
      <c r="O244" s="46">
        <f>set[[#This Row],[CAS No.]]</f>
        <v>0</v>
      </c>
      <c r="P244" s="46" t="s">
        <v>1153</v>
      </c>
      <c r="Q244" s="46" t="str">
        <f>_xlfn.IFNA(VLOOKUP(set[[#This Row],[Qualification]], TS[], 2, FALSE), set[[#This Row],[Qualification]])</f>
        <v>NMPA</v>
      </c>
      <c r="R244" s="46" t="str">
        <f>_xlfn.IFNA(VLOOKUP(set[[#This Row],[Qualification]], TS[], 3, FALSE), set[[#This Row],[Qualification]])</f>
        <v>NMPA</v>
      </c>
      <c r="S244" s="46" t="str">
        <f>_xlfn.IFNA(VLOOKUP(set[[#This Row],[Qualification]], TS[], 4, FALSE), set[[#This Row],[Qualification]])</f>
        <v>NMPA</v>
      </c>
      <c r="V244" s="46"/>
    </row>
    <row r="245" spans="1:22" ht="30">
      <c r="A245" s="150" t="s">
        <v>1141</v>
      </c>
      <c r="B245" s="49"/>
      <c r="C245" s="85">
        <f>IF(set[[#This Row],[Cate]]=A244,C244+1,1)</f>
        <v>41</v>
      </c>
      <c r="D245" s="150" t="s">
        <v>1226</v>
      </c>
      <c r="E245" s="150" t="str">
        <f>_xlfn.IFNA(IF(VLOOKUP(set[[#This Row],[Category]],TS[],2,FALSE)&gt;0,VLOOKUP(set[[#This Row],[Category]],TS[],2,FALSE),set[[#This Row],[Category]]),set[[#This Row],[Category]])</f>
        <v>Generics</v>
      </c>
      <c r="F245" s="150" t="str">
        <f>_xlfn.IFNA(IF(VLOOKUP(set[[#This Row],[Category]],TS[],3,FALSE)&gt;0,VLOOKUP(set[[#This Row],[Category]],TS[],3,FALSE),set[[#This Row],[Category]]),set[[#This Row],[Category]])</f>
        <v>Generics</v>
      </c>
      <c r="G245" s="150" t="str">
        <f>_xlfn.IFNA(IF(VLOOKUP(set[[#This Row],[Category]],TS[],4,FALSE)&gt;0,VLOOKUP(set[[#This Row],[Category]],TS[],4,FALSE),set[[#This Row],[Category]]),set[[#This Row],[Category]])</f>
        <v>Generics</v>
      </c>
      <c r="H245" s="150" t="s">
        <v>1227</v>
      </c>
      <c r="I245" s="46" t="s">
        <v>1234</v>
      </c>
      <c r="J245" s="49"/>
      <c r="K245" s="49"/>
      <c r="L245" s="49"/>
      <c r="M245" s="46" t="s">
        <v>1235</v>
      </c>
      <c r="N245" s="90"/>
      <c r="O245" s="46">
        <f>set[[#This Row],[CAS No.]]</f>
        <v>0</v>
      </c>
      <c r="P245" s="46" t="s">
        <v>87</v>
      </c>
      <c r="Q245" s="46" t="str">
        <f>_xlfn.IFNA(VLOOKUP(set[[#This Row],[Qualification]], TS[], 2, FALSE), set[[#This Row],[Qualification]])</f>
        <v/>
      </c>
      <c r="R245" s="46" t="str">
        <f>_xlfn.IFNA(VLOOKUP(set[[#This Row],[Qualification]], TS[], 3, FALSE), set[[#This Row],[Qualification]])</f>
        <v/>
      </c>
      <c r="S245" s="46" t="str">
        <f>_xlfn.IFNA(VLOOKUP(set[[#This Row],[Qualification]], TS[], 4, FALSE), set[[#This Row],[Qualification]])</f>
        <v/>
      </c>
      <c r="V245" s="46"/>
    </row>
    <row r="246" spans="1:22" ht="30">
      <c r="A246" s="150" t="s">
        <v>1141</v>
      </c>
      <c r="B246" s="49"/>
      <c r="C246" s="85">
        <f>IF(set[[#This Row],[Cate]]=A245,C245+1,1)</f>
        <v>42</v>
      </c>
      <c r="D246" s="150" t="s">
        <v>1226</v>
      </c>
      <c r="E246" s="150" t="str">
        <f>_xlfn.IFNA(IF(VLOOKUP(set[[#This Row],[Category]],TS[],2,FALSE)&gt;0,VLOOKUP(set[[#This Row],[Category]],TS[],2,FALSE),set[[#This Row],[Category]]),set[[#This Row],[Category]])</f>
        <v>Generics</v>
      </c>
      <c r="F246" s="150" t="str">
        <f>_xlfn.IFNA(IF(VLOOKUP(set[[#This Row],[Category]],TS[],3,FALSE)&gt;0,VLOOKUP(set[[#This Row],[Category]],TS[],3,FALSE),set[[#This Row],[Category]]),set[[#This Row],[Category]])</f>
        <v>Generics</v>
      </c>
      <c r="G246" s="150" t="str">
        <f>_xlfn.IFNA(IF(VLOOKUP(set[[#This Row],[Category]],TS[],4,FALSE)&gt;0,VLOOKUP(set[[#This Row],[Category]],TS[],4,FALSE),set[[#This Row],[Category]]),set[[#This Row],[Category]])</f>
        <v>Generics</v>
      </c>
      <c r="H246" s="150" t="s">
        <v>1227</v>
      </c>
      <c r="I246" s="46" t="s">
        <v>1236</v>
      </c>
      <c r="J246" s="49"/>
      <c r="K246" s="49"/>
      <c r="L246" s="49"/>
      <c r="M246" s="46" t="s">
        <v>1237</v>
      </c>
      <c r="N246" s="90"/>
      <c r="O246" s="46">
        <f>set[[#This Row],[CAS No.]]</f>
        <v>0</v>
      </c>
      <c r="P246" s="46" t="s">
        <v>1153</v>
      </c>
      <c r="Q246" s="46" t="str">
        <f>_xlfn.IFNA(VLOOKUP(set[[#This Row],[Qualification]], TS[], 2, FALSE), set[[#This Row],[Qualification]])</f>
        <v>NMPA</v>
      </c>
      <c r="R246" s="46" t="str">
        <f>_xlfn.IFNA(VLOOKUP(set[[#This Row],[Qualification]], TS[], 3, FALSE), set[[#This Row],[Qualification]])</f>
        <v>NMPA</v>
      </c>
      <c r="S246" s="46" t="str">
        <f>_xlfn.IFNA(VLOOKUP(set[[#This Row],[Qualification]], TS[], 4, FALSE), set[[#This Row],[Qualification]])</f>
        <v>NMPA</v>
      </c>
      <c r="V246" s="46"/>
    </row>
    <row r="247" spans="1:22" ht="75">
      <c r="A247" s="150" t="s">
        <v>1141</v>
      </c>
      <c r="B247" s="49"/>
      <c r="C247" s="85">
        <f>IF(set[[#This Row],[Cate]]=A246,C246+1,1)</f>
        <v>43</v>
      </c>
      <c r="D247" s="150" t="s">
        <v>1226</v>
      </c>
      <c r="E247" s="150" t="str">
        <f>_xlfn.IFNA(IF(VLOOKUP(set[[#This Row],[Category]],TS[],2,FALSE)&gt;0,VLOOKUP(set[[#This Row],[Category]],TS[],2,FALSE),set[[#This Row],[Category]]),set[[#This Row],[Category]])</f>
        <v>Generics</v>
      </c>
      <c r="F247" s="150" t="str">
        <f>_xlfn.IFNA(IF(VLOOKUP(set[[#This Row],[Category]],TS[],3,FALSE)&gt;0,VLOOKUP(set[[#This Row],[Category]],TS[],3,FALSE),set[[#This Row],[Category]]),set[[#This Row],[Category]])</f>
        <v>Generics</v>
      </c>
      <c r="G247" s="150" t="str">
        <f>_xlfn.IFNA(IF(VLOOKUP(set[[#This Row],[Category]],TS[],4,FALSE)&gt;0,VLOOKUP(set[[#This Row],[Category]],TS[],4,FALSE),set[[#This Row],[Category]]),set[[#This Row],[Category]])</f>
        <v>Generics</v>
      </c>
      <c r="H247" s="150" t="s">
        <v>1227</v>
      </c>
      <c r="I247" s="46" t="s">
        <v>1238</v>
      </c>
      <c r="J247" s="49"/>
      <c r="K247" s="49"/>
      <c r="L247" s="49"/>
      <c r="M247" s="46" t="s">
        <v>1239</v>
      </c>
      <c r="N247" s="90"/>
      <c r="O247" s="46">
        <f>set[[#This Row],[CAS No.]]</f>
        <v>0</v>
      </c>
      <c r="P247" s="46" t="s">
        <v>1153</v>
      </c>
      <c r="Q247" s="46" t="str">
        <f>_xlfn.IFNA(VLOOKUP(set[[#This Row],[Qualification]], TS[], 2, FALSE), set[[#This Row],[Qualification]])</f>
        <v>NMPA</v>
      </c>
      <c r="R247" s="46" t="str">
        <f>_xlfn.IFNA(VLOOKUP(set[[#This Row],[Qualification]], TS[], 3, FALSE), set[[#This Row],[Qualification]])</f>
        <v>NMPA</v>
      </c>
      <c r="S247" s="46" t="str">
        <f>_xlfn.IFNA(VLOOKUP(set[[#This Row],[Qualification]], TS[], 4, FALSE), set[[#This Row],[Qualification]])</f>
        <v>NMPA</v>
      </c>
      <c r="V247" s="46"/>
    </row>
    <row r="248" spans="1:22" ht="45">
      <c r="A248" s="150" t="s">
        <v>1141</v>
      </c>
      <c r="B248" s="49"/>
      <c r="C248" s="85">
        <f>IF(set[[#This Row],[Cate]]=A247,C247+1,1)</f>
        <v>44</v>
      </c>
      <c r="D248" s="150" t="s">
        <v>1226</v>
      </c>
      <c r="E248" s="150" t="str">
        <f>_xlfn.IFNA(IF(VLOOKUP(set[[#This Row],[Category]],TS[],2,FALSE)&gt;0,VLOOKUP(set[[#This Row],[Category]],TS[],2,FALSE),set[[#This Row],[Category]]),set[[#This Row],[Category]])</f>
        <v>Generics</v>
      </c>
      <c r="F248" s="150" t="str">
        <f>_xlfn.IFNA(IF(VLOOKUP(set[[#This Row],[Category]],TS[],3,FALSE)&gt;0,VLOOKUP(set[[#This Row],[Category]],TS[],3,FALSE),set[[#This Row],[Category]]),set[[#This Row],[Category]])</f>
        <v>Generics</v>
      </c>
      <c r="G248" s="150" t="str">
        <f>_xlfn.IFNA(IF(VLOOKUP(set[[#This Row],[Category]],TS[],4,FALSE)&gt;0,VLOOKUP(set[[#This Row],[Category]],TS[],4,FALSE),set[[#This Row],[Category]]),set[[#This Row],[Category]])</f>
        <v>Generics</v>
      </c>
      <c r="H248" s="150" t="s">
        <v>1227</v>
      </c>
      <c r="I248" s="46" t="s">
        <v>1240</v>
      </c>
      <c r="J248" s="49"/>
      <c r="K248" s="49"/>
      <c r="L248" s="49"/>
      <c r="M248" s="46" t="s">
        <v>1241</v>
      </c>
      <c r="N248" s="90"/>
      <c r="O248" s="46">
        <f>set[[#This Row],[CAS No.]]</f>
        <v>0</v>
      </c>
      <c r="P248" s="46" t="s">
        <v>1153</v>
      </c>
      <c r="Q248" s="46" t="str">
        <f>_xlfn.IFNA(VLOOKUP(set[[#This Row],[Qualification]], TS[], 2, FALSE), set[[#This Row],[Qualification]])</f>
        <v>NMPA</v>
      </c>
      <c r="R248" s="46" t="str">
        <f>_xlfn.IFNA(VLOOKUP(set[[#This Row],[Qualification]], TS[], 3, FALSE), set[[#This Row],[Qualification]])</f>
        <v>NMPA</v>
      </c>
      <c r="S248" s="46" t="str">
        <f>_xlfn.IFNA(VLOOKUP(set[[#This Row],[Qualification]], TS[], 4, FALSE), set[[#This Row],[Qualification]])</f>
        <v>NMPA</v>
      </c>
      <c r="V248" s="46"/>
    </row>
    <row r="249" spans="1:22" ht="30">
      <c r="A249" s="150" t="s">
        <v>1141</v>
      </c>
      <c r="B249" s="49"/>
      <c r="C249" s="85">
        <f>IF(set[[#This Row],[Cate]]=A248,C248+1,1)</f>
        <v>45</v>
      </c>
      <c r="D249" s="150" t="s">
        <v>1226</v>
      </c>
      <c r="E249" s="150" t="str">
        <f>_xlfn.IFNA(IF(VLOOKUP(set[[#This Row],[Category]],TS[],2,FALSE)&gt;0,VLOOKUP(set[[#This Row],[Category]],TS[],2,FALSE),set[[#This Row],[Category]]),set[[#This Row],[Category]])</f>
        <v>Generics</v>
      </c>
      <c r="F249" s="150" t="str">
        <f>_xlfn.IFNA(IF(VLOOKUP(set[[#This Row],[Category]],TS[],3,FALSE)&gt;0,VLOOKUP(set[[#This Row],[Category]],TS[],3,FALSE),set[[#This Row],[Category]]),set[[#This Row],[Category]])</f>
        <v>Generics</v>
      </c>
      <c r="G249" s="150" t="str">
        <f>_xlfn.IFNA(IF(VLOOKUP(set[[#This Row],[Category]],TS[],4,FALSE)&gt;0,VLOOKUP(set[[#This Row],[Category]],TS[],4,FALSE),set[[#This Row],[Category]]),set[[#This Row],[Category]])</f>
        <v>Generics</v>
      </c>
      <c r="H249" s="150" t="s">
        <v>1227</v>
      </c>
      <c r="I249" s="46" t="s">
        <v>1242</v>
      </c>
      <c r="J249" s="49"/>
      <c r="K249" s="49"/>
      <c r="L249" s="49"/>
      <c r="M249" s="46" t="s">
        <v>1243</v>
      </c>
      <c r="N249" s="90"/>
      <c r="O249" s="46">
        <f>set[[#This Row],[CAS No.]]</f>
        <v>0</v>
      </c>
      <c r="P249" s="46" t="s">
        <v>1153</v>
      </c>
      <c r="Q249" s="46" t="str">
        <f>_xlfn.IFNA(VLOOKUP(set[[#This Row],[Qualification]], TS[], 2, FALSE), set[[#This Row],[Qualification]])</f>
        <v>NMPA</v>
      </c>
      <c r="R249" s="46" t="str">
        <f>_xlfn.IFNA(VLOOKUP(set[[#This Row],[Qualification]], TS[], 3, FALSE), set[[#This Row],[Qualification]])</f>
        <v>NMPA</v>
      </c>
      <c r="S249" s="46" t="str">
        <f>_xlfn.IFNA(VLOOKUP(set[[#This Row],[Qualification]], TS[], 4, FALSE), set[[#This Row],[Qualification]])</f>
        <v>NMPA</v>
      </c>
      <c r="V249" s="46"/>
    </row>
    <row r="250" spans="1:22" ht="30">
      <c r="A250" s="150" t="s">
        <v>1141</v>
      </c>
      <c r="B250" s="49"/>
      <c r="C250" s="85">
        <f>IF(set[[#This Row],[Cate]]=A249,C249+1,1)</f>
        <v>46</v>
      </c>
      <c r="D250" s="150" t="s">
        <v>1226</v>
      </c>
      <c r="E250" s="150" t="str">
        <f>_xlfn.IFNA(IF(VLOOKUP(set[[#This Row],[Category]],TS[],2,FALSE)&gt;0,VLOOKUP(set[[#This Row],[Category]],TS[],2,FALSE),set[[#This Row],[Category]]),set[[#This Row],[Category]])</f>
        <v>Generics</v>
      </c>
      <c r="F250" s="150" t="str">
        <f>_xlfn.IFNA(IF(VLOOKUP(set[[#This Row],[Category]],TS[],3,FALSE)&gt;0,VLOOKUP(set[[#This Row],[Category]],TS[],3,FALSE),set[[#This Row],[Category]]),set[[#This Row],[Category]])</f>
        <v>Generics</v>
      </c>
      <c r="G250" s="150" t="str">
        <f>_xlfn.IFNA(IF(VLOOKUP(set[[#This Row],[Category]],TS[],4,FALSE)&gt;0,VLOOKUP(set[[#This Row],[Category]],TS[],4,FALSE),set[[#This Row],[Category]]),set[[#This Row],[Category]])</f>
        <v>Generics</v>
      </c>
      <c r="H250" s="150" t="s">
        <v>1227</v>
      </c>
      <c r="I250" s="46" t="s">
        <v>1244</v>
      </c>
      <c r="J250" s="49"/>
      <c r="K250" s="49"/>
      <c r="L250" s="49"/>
      <c r="M250" s="46" t="s">
        <v>1245</v>
      </c>
      <c r="N250" s="90"/>
      <c r="O250" s="46">
        <f>set[[#This Row],[CAS No.]]</f>
        <v>0</v>
      </c>
      <c r="P250" s="46" t="s">
        <v>1153</v>
      </c>
      <c r="Q250" s="46" t="str">
        <f>_xlfn.IFNA(VLOOKUP(set[[#This Row],[Qualification]], TS[], 2, FALSE), set[[#This Row],[Qualification]])</f>
        <v>NMPA</v>
      </c>
      <c r="R250" s="46" t="str">
        <f>_xlfn.IFNA(VLOOKUP(set[[#This Row],[Qualification]], TS[], 3, FALSE), set[[#This Row],[Qualification]])</f>
        <v>NMPA</v>
      </c>
      <c r="S250" s="46" t="str">
        <f>_xlfn.IFNA(VLOOKUP(set[[#This Row],[Qualification]], TS[], 4, FALSE), set[[#This Row],[Qualification]])</f>
        <v>NMPA</v>
      </c>
      <c r="V250" s="46"/>
    </row>
    <row r="251" spans="1:22" ht="30">
      <c r="A251" s="150" t="s">
        <v>1141</v>
      </c>
      <c r="B251" s="49"/>
      <c r="C251" s="85">
        <f>IF(set[[#This Row],[Cate]]=A250,C250+1,1)</f>
        <v>47</v>
      </c>
      <c r="D251" s="150" t="s">
        <v>1226</v>
      </c>
      <c r="E251" s="150" t="str">
        <f>_xlfn.IFNA(IF(VLOOKUP(set[[#This Row],[Category]],TS[],2,FALSE)&gt;0,VLOOKUP(set[[#This Row],[Category]],TS[],2,FALSE),set[[#This Row],[Category]]),set[[#This Row],[Category]])</f>
        <v>Generics</v>
      </c>
      <c r="F251" s="150" t="str">
        <f>_xlfn.IFNA(IF(VLOOKUP(set[[#This Row],[Category]],TS[],3,FALSE)&gt;0,VLOOKUP(set[[#This Row],[Category]],TS[],3,FALSE),set[[#This Row],[Category]]),set[[#This Row],[Category]])</f>
        <v>Generics</v>
      </c>
      <c r="G251" s="150" t="str">
        <f>_xlfn.IFNA(IF(VLOOKUP(set[[#This Row],[Category]],TS[],4,FALSE)&gt;0,VLOOKUP(set[[#This Row],[Category]],TS[],4,FALSE),set[[#This Row],[Category]]),set[[#This Row],[Category]])</f>
        <v>Generics</v>
      </c>
      <c r="H251" s="150" t="s">
        <v>1227</v>
      </c>
      <c r="I251" s="46" t="s">
        <v>1246</v>
      </c>
      <c r="J251" s="49"/>
      <c r="K251" s="49"/>
      <c r="L251" s="49"/>
      <c r="M251" s="46" t="s">
        <v>1247</v>
      </c>
      <c r="N251" s="90"/>
      <c r="O251" s="46">
        <f>set[[#This Row],[CAS No.]]</f>
        <v>0</v>
      </c>
      <c r="P251" s="46" t="s">
        <v>1153</v>
      </c>
      <c r="Q251" s="46" t="str">
        <f>_xlfn.IFNA(VLOOKUP(set[[#This Row],[Qualification]], TS[], 2, FALSE), set[[#This Row],[Qualification]])</f>
        <v>NMPA</v>
      </c>
      <c r="R251" s="46" t="str">
        <f>_xlfn.IFNA(VLOOKUP(set[[#This Row],[Qualification]], TS[], 3, FALSE), set[[#This Row],[Qualification]])</f>
        <v>NMPA</v>
      </c>
      <c r="S251" s="46" t="str">
        <f>_xlfn.IFNA(VLOOKUP(set[[#This Row],[Qualification]], TS[], 4, FALSE), set[[#This Row],[Qualification]])</f>
        <v>NMPA</v>
      </c>
      <c r="V251" s="46"/>
    </row>
    <row r="252" spans="1:22" ht="30">
      <c r="A252" s="150" t="s">
        <v>1141</v>
      </c>
      <c r="B252" s="49"/>
      <c r="C252" s="85">
        <f>IF(set[[#This Row],[Cate]]=A251,C251+1,1)</f>
        <v>48</v>
      </c>
      <c r="D252" s="150" t="s">
        <v>1226</v>
      </c>
      <c r="E252" s="150" t="str">
        <f>_xlfn.IFNA(IF(VLOOKUP(set[[#This Row],[Category]],TS[],2,FALSE)&gt;0,VLOOKUP(set[[#This Row],[Category]],TS[],2,FALSE),set[[#This Row],[Category]]),set[[#This Row],[Category]])</f>
        <v>Generics</v>
      </c>
      <c r="F252" s="150" t="str">
        <f>_xlfn.IFNA(IF(VLOOKUP(set[[#This Row],[Category]],TS[],3,FALSE)&gt;0,VLOOKUP(set[[#This Row],[Category]],TS[],3,FALSE),set[[#This Row],[Category]]),set[[#This Row],[Category]])</f>
        <v>Generics</v>
      </c>
      <c r="G252" s="150" t="str">
        <f>_xlfn.IFNA(IF(VLOOKUP(set[[#This Row],[Category]],TS[],4,FALSE)&gt;0,VLOOKUP(set[[#This Row],[Category]],TS[],4,FALSE),set[[#This Row],[Category]]),set[[#This Row],[Category]])</f>
        <v>Generics</v>
      </c>
      <c r="H252" s="150" t="s">
        <v>1227</v>
      </c>
      <c r="I252" s="46" t="s">
        <v>1248</v>
      </c>
      <c r="J252" s="49"/>
      <c r="K252" s="49"/>
      <c r="L252" s="49"/>
      <c r="M252" s="46" t="s">
        <v>1249</v>
      </c>
      <c r="N252" s="90"/>
      <c r="O252" s="46">
        <f>set[[#This Row],[CAS No.]]</f>
        <v>0</v>
      </c>
      <c r="P252" s="46" t="s">
        <v>1153</v>
      </c>
      <c r="Q252" s="46" t="str">
        <f>_xlfn.IFNA(VLOOKUP(set[[#This Row],[Qualification]], TS[], 2, FALSE), set[[#This Row],[Qualification]])</f>
        <v>NMPA</v>
      </c>
      <c r="R252" s="46" t="str">
        <f>_xlfn.IFNA(VLOOKUP(set[[#This Row],[Qualification]], TS[], 3, FALSE), set[[#This Row],[Qualification]])</f>
        <v>NMPA</v>
      </c>
      <c r="S252" s="46" t="str">
        <f>_xlfn.IFNA(VLOOKUP(set[[#This Row],[Qualification]], TS[], 4, FALSE), set[[#This Row],[Qualification]])</f>
        <v>NMPA</v>
      </c>
      <c r="V252" s="46"/>
    </row>
    <row r="253" spans="1:22" ht="45">
      <c r="A253" s="150" t="s">
        <v>1141</v>
      </c>
      <c r="B253" s="49"/>
      <c r="C253" s="85">
        <f>IF(set[[#This Row],[Cate]]=A252,C252+1,1)</f>
        <v>49</v>
      </c>
      <c r="D253" s="150" t="s">
        <v>1226</v>
      </c>
      <c r="E253" s="150" t="str">
        <f>_xlfn.IFNA(IF(VLOOKUP(set[[#This Row],[Category]],TS[],2,FALSE)&gt;0,VLOOKUP(set[[#This Row],[Category]],TS[],2,FALSE),set[[#This Row],[Category]]),set[[#This Row],[Category]])</f>
        <v>Generics</v>
      </c>
      <c r="F253" s="150" t="str">
        <f>_xlfn.IFNA(IF(VLOOKUP(set[[#This Row],[Category]],TS[],3,FALSE)&gt;0,VLOOKUP(set[[#This Row],[Category]],TS[],3,FALSE),set[[#This Row],[Category]]),set[[#This Row],[Category]])</f>
        <v>Generics</v>
      </c>
      <c r="G253" s="150" t="str">
        <f>_xlfn.IFNA(IF(VLOOKUP(set[[#This Row],[Category]],TS[],4,FALSE)&gt;0,VLOOKUP(set[[#This Row],[Category]],TS[],4,FALSE),set[[#This Row],[Category]]),set[[#This Row],[Category]])</f>
        <v>Generics</v>
      </c>
      <c r="H253" s="150" t="s">
        <v>1227</v>
      </c>
      <c r="I253" s="46" t="s">
        <v>1250</v>
      </c>
      <c r="J253" s="49"/>
      <c r="K253" s="49"/>
      <c r="L253" s="49"/>
      <c r="M253" s="46" t="s">
        <v>1251</v>
      </c>
      <c r="N253" s="90"/>
      <c r="O253" s="46">
        <f>set[[#This Row],[CAS No.]]</f>
        <v>0</v>
      </c>
      <c r="P253" s="46" t="s">
        <v>1153</v>
      </c>
      <c r="Q253" s="46" t="str">
        <f>_xlfn.IFNA(VLOOKUP(set[[#This Row],[Qualification]], TS[], 2, FALSE), set[[#This Row],[Qualification]])</f>
        <v>NMPA</v>
      </c>
      <c r="R253" s="46" t="str">
        <f>_xlfn.IFNA(VLOOKUP(set[[#This Row],[Qualification]], TS[], 3, FALSE), set[[#This Row],[Qualification]])</f>
        <v>NMPA</v>
      </c>
      <c r="S253" s="46" t="str">
        <f>_xlfn.IFNA(VLOOKUP(set[[#This Row],[Qualification]], TS[], 4, FALSE), set[[#This Row],[Qualification]])</f>
        <v>NMPA</v>
      </c>
      <c r="V253" s="46"/>
    </row>
    <row r="254" spans="1:22" ht="45">
      <c r="A254" s="150" t="s">
        <v>1141</v>
      </c>
      <c r="B254" s="49"/>
      <c r="C254" s="85">
        <f>IF(set[[#This Row],[Cate]]=A253,C253+1,1)</f>
        <v>50</v>
      </c>
      <c r="D254" s="150" t="s">
        <v>1226</v>
      </c>
      <c r="E254" s="150" t="str">
        <f>_xlfn.IFNA(IF(VLOOKUP(set[[#This Row],[Category]],TS[],2,FALSE)&gt;0,VLOOKUP(set[[#This Row],[Category]],TS[],2,FALSE),set[[#This Row],[Category]]),set[[#This Row],[Category]])</f>
        <v>Generics</v>
      </c>
      <c r="F254" s="150" t="str">
        <f>_xlfn.IFNA(IF(VLOOKUP(set[[#This Row],[Category]],TS[],3,FALSE)&gt;0,VLOOKUP(set[[#This Row],[Category]],TS[],3,FALSE),set[[#This Row],[Category]]),set[[#This Row],[Category]])</f>
        <v>Generics</v>
      </c>
      <c r="G254" s="150" t="str">
        <f>_xlfn.IFNA(IF(VLOOKUP(set[[#This Row],[Category]],TS[],4,FALSE)&gt;0,VLOOKUP(set[[#This Row],[Category]],TS[],4,FALSE),set[[#This Row],[Category]]),set[[#This Row],[Category]])</f>
        <v>Generics</v>
      </c>
      <c r="H254" s="150" t="s">
        <v>1227</v>
      </c>
      <c r="I254" s="46" t="s">
        <v>1252</v>
      </c>
      <c r="J254" s="49"/>
      <c r="K254" s="49"/>
      <c r="L254" s="49"/>
      <c r="M254" s="46" t="s">
        <v>1253</v>
      </c>
      <c r="N254" s="90"/>
      <c r="O254" s="46">
        <f>set[[#This Row],[CAS No.]]</f>
        <v>0</v>
      </c>
      <c r="P254" s="46" t="s">
        <v>1153</v>
      </c>
      <c r="Q254" s="46" t="str">
        <f>_xlfn.IFNA(VLOOKUP(set[[#This Row],[Qualification]], TS[], 2, FALSE), set[[#This Row],[Qualification]])</f>
        <v>NMPA</v>
      </c>
      <c r="R254" s="46" t="str">
        <f>_xlfn.IFNA(VLOOKUP(set[[#This Row],[Qualification]], TS[], 3, FALSE), set[[#This Row],[Qualification]])</f>
        <v>NMPA</v>
      </c>
      <c r="S254" s="46" t="str">
        <f>_xlfn.IFNA(VLOOKUP(set[[#This Row],[Qualification]], TS[], 4, FALSE), set[[#This Row],[Qualification]])</f>
        <v>NMPA</v>
      </c>
      <c r="V254" s="46"/>
    </row>
    <row r="255" spans="1:22" ht="60">
      <c r="A255" s="150" t="s">
        <v>1141</v>
      </c>
      <c r="B255" s="49"/>
      <c r="C255" s="85">
        <f>IF(set[[#This Row],[Cate]]=A254,C254+1,1)</f>
        <v>51</v>
      </c>
      <c r="D255" s="150" t="s">
        <v>1226</v>
      </c>
      <c r="E255" s="150" t="str">
        <f>_xlfn.IFNA(IF(VLOOKUP(set[[#This Row],[Category]],TS[],2,FALSE)&gt;0,VLOOKUP(set[[#This Row],[Category]],TS[],2,FALSE),set[[#This Row],[Category]]),set[[#This Row],[Category]])</f>
        <v>Generics</v>
      </c>
      <c r="F255" s="150" t="str">
        <f>_xlfn.IFNA(IF(VLOOKUP(set[[#This Row],[Category]],TS[],3,FALSE)&gt;0,VLOOKUP(set[[#This Row],[Category]],TS[],3,FALSE),set[[#This Row],[Category]]),set[[#This Row],[Category]])</f>
        <v>Generics</v>
      </c>
      <c r="G255" s="150" t="str">
        <f>_xlfn.IFNA(IF(VLOOKUP(set[[#This Row],[Category]],TS[],4,FALSE)&gt;0,VLOOKUP(set[[#This Row],[Category]],TS[],4,FALSE),set[[#This Row],[Category]]),set[[#This Row],[Category]])</f>
        <v>Generics</v>
      </c>
      <c r="H255" s="150" t="s">
        <v>1227</v>
      </c>
      <c r="I255" s="46" t="s">
        <v>1254</v>
      </c>
      <c r="J255" s="49"/>
      <c r="K255" s="49"/>
      <c r="L255" s="49"/>
      <c r="M255" s="46" t="s">
        <v>1255</v>
      </c>
      <c r="N255" s="90"/>
      <c r="O255" s="46">
        <f>set[[#This Row],[CAS No.]]</f>
        <v>0</v>
      </c>
      <c r="P255" s="46" t="s">
        <v>87</v>
      </c>
      <c r="Q255" s="46" t="str">
        <f>_xlfn.IFNA(VLOOKUP(set[[#This Row],[Qualification]], TS[], 2, FALSE), set[[#This Row],[Qualification]])</f>
        <v/>
      </c>
      <c r="R255" s="46" t="str">
        <f>_xlfn.IFNA(VLOOKUP(set[[#This Row],[Qualification]], TS[], 3, FALSE), set[[#This Row],[Qualification]])</f>
        <v/>
      </c>
      <c r="S255" s="46" t="str">
        <f>_xlfn.IFNA(VLOOKUP(set[[#This Row],[Qualification]], TS[], 4, FALSE), set[[#This Row],[Qualification]])</f>
        <v/>
      </c>
      <c r="V255" s="46"/>
    </row>
    <row r="256" spans="1:22" ht="45">
      <c r="A256" s="150" t="s">
        <v>1141</v>
      </c>
      <c r="B256" s="49"/>
      <c r="C256" s="85">
        <f>IF(set[[#This Row],[Cate]]=A255,C255+1,1)</f>
        <v>52</v>
      </c>
      <c r="D256" s="150" t="s">
        <v>1226</v>
      </c>
      <c r="E256" s="150" t="str">
        <f>_xlfn.IFNA(IF(VLOOKUP(set[[#This Row],[Category]],TS[],2,FALSE)&gt;0,VLOOKUP(set[[#This Row],[Category]],TS[],2,FALSE),set[[#This Row],[Category]]),set[[#This Row],[Category]])</f>
        <v>Generics</v>
      </c>
      <c r="F256" s="150" t="str">
        <f>_xlfn.IFNA(IF(VLOOKUP(set[[#This Row],[Category]],TS[],3,FALSE)&gt;0,VLOOKUP(set[[#This Row],[Category]],TS[],3,FALSE),set[[#This Row],[Category]]),set[[#This Row],[Category]])</f>
        <v>Generics</v>
      </c>
      <c r="G256" s="150" t="str">
        <f>_xlfn.IFNA(IF(VLOOKUP(set[[#This Row],[Category]],TS[],4,FALSE)&gt;0,VLOOKUP(set[[#This Row],[Category]],TS[],4,FALSE),set[[#This Row],[Category]]),set[[#This Row],[Category]])</f>
        <v>Generics</v>
      </c>
      <c r="H256" s="150" t="s">
        <v>1227</v>
      </c>
      <c r="I256" s="46" t="s">
        <v>1256</v>
      </c>
      <c r="J256" s="49"/>
      <c r="K256" s="49"/>
      <c r="L256" s="49"/>
      <c r="M256" s="46" t="s">
        <v>1257</v>
      </c>
      <c r="N256" s="90"/>
      <c r="O256" s="46">
        <f>set[[#This Row],[CAS No.]]</f>
        <v>0</v>
      </c>
      <c r="P256" s="46" t="s">
        <v>1153</v>
      </c>
      <c r="Q256" s="46" t="str">
        <f>_xlfn.IFNA(VLOOKUP(set[[#This Row],[Qualification]], TS[], 2, FALSE), set[[#This Row],[Qualification]])</f>
        <v>NMPA</v>
      </c>
      <c r="R256" s="46" t="str">
        <f>_xlfn.IFNA(VLOOKUP(set[[#This Row],[Qualification]], TS[], 3, FALSE), set[[#This Row],[Qualification]])</f>
        <v>NMPA</v>
      </c>
      <c r="S256" s="46" t="str">
        <f>_xlfn.IFNA(VLOOKUP(set[[#This Row],[Qualification]], TS[], 4, FALSE), set[[#This Row],[Qualification]])</f>
        <v>NMPA</v>
      </c>
      <c r="V256" s="46"/>
    </row>
    <row r="257" spans="1:22" ht="30">
      <c r="A257" s="150" t="s">
        <v>1141</v>
      </c>
      <c r="B257" s="49"/>
      <c r="C257" s="85">
        <f>IF(set[[#This Row],[Cate]]=A256,C256+1,1)</f>
        <v>53</v>
      </c>
      <c r="D257" s="150" t="s">
        <v>1226</v>
      </c>
      <c r="E257" s="150" t="str">
        <f>_xlfn.IFNA(IF(VLOOKUP(set[[#This Row],[Category]],TS[],2,FALSE)&gt;0,VLOOKUP(set[[#This Row],[Category]],TS[],2,FALSE),set[[#This Row],[Category]]),set[[#This Row],[Category]])</f>
        <v>Generics</v>
      </c>
      <c r="F257" s="150" t="str">
        <f>_xlfn.IFNA(IF(VLOOKUP(set[[#This Row],[Category]],TS[],3,FALSE)&gt;0,VLOOKUP(set[[#This Row],[Category]],TS[],3,FALSE),set[[#This Row],[Category]]),set[[#This Row],[Category]])</f>
        <v>Generics</v>
      </c>
      <c r="G257" s="150" t="str">
        <f>_xlfn.IFNA(IF(VLOOKUP(set[[#This Row],[Category]],TS[],4,FALSE)&gt;0,VLOOKUP(set[[#This Row],[Category]],TS[],4,FALSE),set[[#This Row],[Category]]),set[[#This Row],[Category]])</f>
        <v>Generics</v>
      </c>
      <c r="H257" s="150" t="s">
        <v>1227</v>
      </c>
      <c r="I257" s="46" t="s">
        <v>1258</v>
      </c>
      <c r="J257" s="49"/>
      <c r="K257" s="49"/>
      <c r="L257" s="49"/>
      <c r="M257" s="46" t="s">
        <v>1259</v>
      </c>
      <c r="N257" s="90"/>
      <c r="O257" s="46">
        <f>set[[#This Row],[CAS No.]]</f>
        <v>0</v>
      </c>
      <c r="P257" s="46" t="s">
        <v>1153</v>
      </c>
      <c r="Q257" s="46" t="str">
        <f>_xlfn.IFNA(VLOOKUP(set[[#This Row],[Qualification]], TS[], 2, FALSE), set[[#This Row],[Qualification]])</f>
        <v>NMPA</v>
      </c>
      <c r="R257" s="46" t="str">
        <f>_xlfn.IFNA(VLOOKUP(set[[#This Row],[Qualification]], TS[], 3, FALSE), set[[#This Row],[Qualification]])</f>
        <v>NMPA</v>
      </c>
      <c r="S257" s="46" t="str">
        <f>_xlfn.IFNA(VLOOKUP(set[[#This Row],[Qualification]], TS[], 4, FALSE), set[[#This Row],[Qualification]])</f>
        <v>NMPA</v>
      </c>
      <c r="V257" s="46"/>
    </row>
    <row r="258" spans="1:22" ht="75">
      <c r="A258" s="150" t="s">
        <v>1141</v>
      </c>
      <c r="B258" s="49"/>
      <c r="C258" s="85">
        <f>IF(set[[#This Row],[Cate]]=A257,C257+1,1)</f>
        <v>54</v>
      </c>
      <c r="D258" s="150" t="s">
        <v>1226</v>
      </c>
      <c r="E258" s="150" t="str">
        <f>_xlfn.IFNA(IF(VLOOKUP(set[[#This Row],[Category]],TS[],2,FALSE)&gt;0,VLOOKUP(set[[#This Row],[Category]],TS[],2,FALSE),set[[#This Row],[Category]]),set[[#This Row],[Category]])</f>
        <v>Generics</v>
      </c>
      <c r="F258" s="150" t="str">
        <f>_xlfn.IFNA(IF(VLOOKUP(set[[#This Row],[Category]],TS[],3,FALSE)&gt;0,VLOOKUP(set[[#This Row],[Category]],TS[],3,FALSE),set[[#This Row],[Category]]),set[[#This Row],[Category]])</f>
        <v>Generics</v>
      </c>
      <c r="G258" s="150" t="str">
        <f>_xlfn.IFNA(IF(VLOOKUP(set[[#This Row],[Category]],TS[],4,FALSE)&gt;0,VLOOKUP(set[[#This Row],[Category]],TS[],4,FALSE),set[[#This Row],[Category]]),set[[#This Row],[Category]])</f>
        <v>Generics</v>
      </c>
      <c r="H258" s="150" t="s">
        <v>1227</v>
      </c>
      <c r="I258" s="46" t="s">
        <v>1260</v>
      </c>
      <c r="J258" s="49"/>
      <c r="K258" s="49"/>
      <c r="L258" s="49"/>
      <c r="M258" s="46" t="s">
        <v>1261</v>
      </c>
      <c r="N258" s="90"/>
      <c r="O258" s="46">
        <f>set[[#This Row],[CAS No.]]</f>
        <v>0</v>
      </c>
      <c r="P258" s="46" t="s">
        <v>1153</v>
      </c>
      <c r="Q258" s="46" t="str">
        <f>_xlfn.IFNA(VLOOKUP(set[[#This Row],[Qualification]], TS[], 2, FALSE), set[[#This Row],[Qualification]])</f>
        <v>NMPA</v>
      </c>
      <c r="R258" s="46" t="str">
        <f>_xlfn.IFNA(VLOOKUP(set[[#This Row],[Qualification]], TS[], 3, FALSE), set[[#This Row],[Qualification]])</f>
        <v>NMPA</v>
      </c>
      <c r="S258" s="46" t="str">
        <f>_xlfn.IFNA(VLOOKUP(set[[#This Row],[Qualification]], TS[], 4, FALSE), set[[#This Row],[Qualification]])</f>
        <v>NMPA</v>
      </c>
      <c r="V258" s="46"/>
    </row>
    <row r="259" spans="1:22" ht="45">
      <c r="A259" s="150" t="s">
        <v>1141</v>
      </c>
      <c r="B259" s="49"/>
      <c r="C259" s="85">
        <f>IF(set[[#This Row],[Cate]]=A258,C258+1,1)</f>
        <v>55</v>
      </c>
      <c r="D259" s="150" t="s">
        <v>1226</v>
      </c>
      <c r="E259" s="150" t="str">
        <f>_xlfn.IFNA(IF(VLOOKUP(set[[#This Row],[Category]],TS[],2,FALSE)&gt;0,VLOOKUP(set[[#This Row],[Category]],TS[],2,FALSE),set[[#This Row],[Category]]),set[[#This Row],[Category]])</f>
        <v>Generics</v>
      </c>
      <c r="F259" s="150" t="str">
        <f>_xlfn.IFNA(IF(VLOOKUP(set[[#This Row],[Category]],TS[],3,FALSE)&gt;0,VLOOKUP(set[[#This Row],[Category]],TS[],3,FALSE),set[[#This Row],[Category]]),set[[#This Row],[Category]])</f>
        <v>Generics</v>
      </c>
      <c r="G259" s="150" t="str">
        <f>_xlfn.IFNA(IF(VLOOKUP(set[[#This Row],[Category]],TS[],4,FALSE)&gt;0,VLOOKUP(set[[#This Row],[Category]],TS[],4,FALSE),set[[#This Row],[Category]]),set[[#This Row],[Category]])</f>
        <v>Generics</v>
      </c>
      <c r="H259" s="150" t="s">
        <v>1227</v>
      </c>
      <c r="I259" s="46" t="s">
        <v>1262</v>
      </c>
      <c r="J259" s="49"/>
      <c r="K259" s="49"/>
      <c r="L259" s="49"/>
      <c r="M259" s="46" t="s">
        <v>1263</v>
      </c>
      <c r="N259" s="90"/>
      <c r="O259" s="46">
        <f>set[[#This Row],[CAS No.]]</f>
        <v>0</v>
      </c>
      <c r="P259" s="46" t="s">
        <v>1153</v>
      </c>
      <c r="Q259" s="46" t="str">
        <f>_xlfn.IFNA(VLOOKUP(set[[#This Row],[Qualification]], TS[], 2, FALSE), set[[#This Row],[Qualification]])</f>
        <v>NMPA</v>
      </c>
      <c r="R259" s="46" t="str">
        <f>_xlfn.IFNA(VLOOKUP(set[[#This Row],[Qualification]], TS[], 3, FALSE), set[[#This Row],[Qualification]])</f>
        <v>NMPA</v>
      </c>
      <c r="S259" s="46" t="str">
        <f>_xlfn.IFNA(VLOOKUP(set[[#This Row],[Qualification]], TS[], 4, FALSE), set[[#This Row],[Qualification]])</f>
        <v>NMPA</v>
      </c>
      <c r="V259" s="46"/>
    </row>
    <row r="260" spans="1:22" ht="30">
      <c r="A260" s="150" t="s">
        <v>1141</v>
      </c>
      <c r="B260" s="49"/>
      <c r="C260" s="85">
        <f>IF(set[[#This Row],[Cate]]=A259,C259+1,1)</f>
        <v>56</v>
      </c>
      <c r="D260" s="150" t="s">
        <v>1226</v>
      </c>
      <c r="E260" s="150" t="str">
        <f>_xlfn.IFNA(IF(VLOOKUP(set[[#This Row],[Category]],TS[],2,FALSE)&gt;0,VLOOKUP(set[[#This Row],[Category]],TS[],2,FALSE),set[[#This Row],[Category]]),set[[#This Row],[Category]])</f>
        <v>Generics</v>
      </c>
      <c r="F260" s="150" t="str">
        <f>_xlfn.IFNA(IF(VLOOKUP(set[[#This Row],[Category]],TS[],3,FALSE)&gt;0,VLOOKUP(set[[#This Row],[Category]],TS[],3,FALSE),set[[#This Row],[Category]]),set[[#This Row],[Category]])</f>
        <v>Generics</v>
      </c>
      <c r="G260" s="150" t="str">
        <f>_xlfn.IFNA(IF(VLOOKUP(set[[#This Row],[Category]],TS[],4,FALSE)&gt;0,VLOOKUP(set[[#This Row],[Category]],TS[],4,FALSE),set[[#This Row],[Category]]),set[[#This Row],[Category]])</f>
        <v>Generics</v>
      </c>
      <c r="H260" s="150" t="s">
        <v>1227</v>
      </c>
      <c r="I260" s="46" t="s">
        <v>1264</v>
      </c>
      <c r="J260" s="49"/>
      <c r="K260" s="49"/>
      <c r="L260" s="49"/>
      <c r="M260" s="46" t="s">
        <v>1265</v>
      </c>
      <c r="N260" s="90"/>
      <c r="O260" s="46">
        <f>set[[#This Row],[CAS No.]]</f>
        <v>0</v>
      </c>
      <c r="P260" s="46" t="s">
        <v>1153</v>
      </c>
      <c r="Q260" s="46" t="str">
        <f>_xlfn.IFNA(VLOOKUP(set[[#This Row],[Qualification]], TS[], 2, FALSE), set[[#This Row],[Qualification]])</f>
        <v>NMPA</v>
      </c>
      <c r="R260" s="46" t="str">
        <f>_xlfn.IFNA(VLOOKUP(set[[#This Row],[Qualification]], TS[], 3, FALSE), set[[#This Row],[Qualification]])</f>
        <v>NMPA</v>
      </c>
      <c r="S260" s="46" t="str">
        <f>_xlfn.IFNA(VLOOKUP(set[[#This Row],[Qualification]], TS[], 4, FALSE), set[[#This Row],[Qualification]])</f>
        <v>NMPA</v>
      </c>
      <c r="V260" s="46"/>
    </row>
    <row r="261" spans="1:22" ht="45">
      <c r="A261" s="150" t="s">
        <v>1141</v>
      </c>
      <c r="B261" s="49"/>
      <c r="C261" s="85">
        <f>IF(set[[#This Row],[Cate]]=A260,C260+1,1)</f>
        <v>57</v>
      </c>
      <c r="D261" s="150" t="s">
        <v>1226</v>
      </c>
      <c r="E261" s="150" t="str">
        <f>_xlfn.IFNA(IF(VLOOKUP(set[[#This Row],[Category]],TS[],2,FALSE)&gt;0,VLOOKUP(set[[#This Row],[Category]],TS[],2,FALSE),set[[#This Row],[Category]]),set[[#This Row],[Category]])</f>
        <v>Generics</v>
      </c>
      <c r="F261" s="150" t="str">
        <f>_xlfn.IFNA(IF(VLOOKUP(set[[#This Row],[Category]],TS[],3,FALSE)&gt;0,VLOOKUP(set[[#This Row],[Category]],TS[],3,FALSE),set[[#This Row],[Category]]),set[[#This Row],[Category]])</f>
        <v>Generics</v>
      </c>
      <c r="G261" s="150" t="str">
        <f>_xlfn.IFNA(IF(VLOOKUP(set[[#This Row],[Category]],TS[],4,FALSE)&gt;0,VLOOKUP(set[[#This Row],[Category]],TS[],4,FALSE),set[[#This Row],[Category]]),set[[#This Row],[Category]])</f>
        <v>Generics</v>
      </c>
      <c r="H261" s="150" t="s">
        <v>1227</v>
      </c>
      <c r="I261" s="46" t="s">
        <v>1266</v>
      </c>
      <c r="J261" s="49"/>
      <c r="K261" s="49"/>
      <c r="L261" s="49"/>
      <c r="M261" s="46" t="s">
        <v>1267</v>
      </c>
      <c r="N261" s="90"/>
      <c r="O261" s="46">
        <f>set[[#This Row],[CAS No.]]</f>
        <v>0</v>
      </c>
      <c r="P261" s="46" t="s">
        <v>87</v>
      </c>
      <c r="Q261" s="46" t="str">
        <f>_xlfn.IFNA(VLOOKUP(set[[#This Row],[Qualification]], TS[], 2, FALSE), set[[#This Row],[Qualification]])</f>
        <v/>
      </c>
      <c r="R261" s="46" t="str">
        <f>_xlfn.IFNA(VLOOKUP(set[[#This Row],[Qualification]], TS[], 3, FALSE), set[[#This Row],[Qualification]])</f>
        <v/>
      </c>
      <c r="S261" s="46" t="str">
        <f>_xlfn.IFNA(VLOOKUP(set[[#This Row],[Qualification]], TS[], 4, FALSE), set[[#This Row],[Qualification]])</f>
        <v/>
      </c>
      <c r="V261" s="46"/>
    </row>
    <row r="262" spans="1:22" ht="30">
      <c r="A262" s="150" t="s">
        <v>1141</v>
      </c>
      <c r="B262" s="49"/>
      <c r="C262" s="85">
        <f>IF(set[[#This Row],[Cate]]=A261,C261+1,1)</f>
        <v>58</v>
      </c>
      <c r="D262" s="150" t="s">
        <v>1226</v>
      </c>
      <c r="E262" s="150" t="str">
        <f>_xlfn.IFNA(IF(VLOOKUP(set[[#This Row],[Category]],TS[],2,FALSE)&gt;0,VLOOKUP(set[[#This Row],[Category]],TS[],2,FALSE),set[[#This Row],[Category]]),set[[#This Row],[Category]])</f>
        <v>Generics</v>
      </c>
      <c r="F262" s="150" t="str">
        <f>_xlfn.IFNA(IF(VLOOKUP(set[[#This Row],[Category]],TS[],3,FALSE)&gt;0,VLOOKUP(set[[#This Row],[Category]],TS[],3,FALSE),set[[#This Row],[Category]]),set[[#This Row],[Category]])</f>
        <v>Generics</v>
      </c>
      <c r="G262" s="150" t="str">
        <f>_xlfn.IFNA(IF(VLOOKUP(set[[#This Row],[Category]],TS[],4,FALSE)&gt;0,VLOOKUP(set[[#This Row],[Category]],TS[],4,FALSE),set[[#This Row],[Category]]),set[[#This Row],[Category]])</f>
        <v>Generics</v>
      </c>
      <c r="H262" s="150" t="s">
        <v>1227</v>
      </c>
      <c r="I262" s="46" t="s">
        <v>1268</v>
      </c>
      <c r="J262" s="49"/>
      <c r="K262" s="49"/>
      <c r="L262" s="49"/>
      <c r="M262" s="46" t="s">
        <v>1269</v>
      </c>
      <c r="N262" s="90"/>
      <c r="O262" s="46">
        <f>set[[#This Row],[CAS No.]]</f>
        <v>0</v>
      </c>
      <c r="P262" s="46" t="s">
        <v>87</v>
      </c>
      <c r="Q262" s="46" t="str">
        <f>_xlfn.IFNA(VLOOKUP(set[[#This Row],[Qualification]], TS[], 2, FALSE), set[[#This Row],[Qualification]])</f>
        <v/>
      </c>
      <c r="R262" s="46" t="str">
        <f>_xlfn.IFNA(VLOOKUP(set[[#This Row],[Qualification]], TS[], 3, FALSE), set[[#This Row],[Qualification]])</f>
        <v/>
      </c>
      <c r="S262" s="46" t="str">
        <f>_xlfn.IFNA(VLOOKUP(set[[#This Row],[Qualification]], TS[], 4, FALSE), set[[#This Row],[Qualification]])</f>
        <v/>
      </c>
      <c r="V262" s="46"/>
    </row>
    <row r="263" spans="1:22" ht="30">
      <c r="A263" s="150" t="s">
        <v>1141</v>
      </c>
      <c r="B263" s="49"/>
      <c r="C263" s="85">
        <f>IF(set[[#This Row],[Cate]]=A262,C262+1,1)</f>
        <v>59</v>
      </c>
      <c r="D263" s="150" t="s">
        <v>1226</v>
      </c>
      <c r="E263" s="150" t="str">
        <f>_xlfn.IFNA(IF(VLOOKUP(set[[#This Row],[Category]],TS[],2,FALSE)&gt;0,VLOOKUP(set[[#This Row],[Category]],TS[],2,FALSE),set[[#This Row],[Category]]),set[[#This Row],[Category]])</f>
        <v>Generics</v>
      </c>
      <c r="F263" s="150" t="str">
        <f>_xlfn.IFNA(IF(VLOOKUP(set[[#This Row],[Category]],TS[],3,FALSE)&gt;0,VLOOKUP(set[[#This Row],[Category]],TS[],3,FALSE),set[[#This Row],[Category]]),set[[#This Row],[Category]])</f>
        <v>Generics</v>
      </c>
      <c r="G263" s="150" t="str">
        <f>_xlfn.IFNA(IF(VLOOKUP(set[[#This Row],[Category]],TS[],4,FALSE)&gt;0,VLOOKUP(set[[#This Row],[Category]],TS[],4,FALSE),set[[#This Row],[Category]]),set[[#This Row],[Category]])</f>
        <v>Generics</v>
      </c>
      <c r="H263" s="150" t="s">
        <v>1227</v>
      </c>
      <c r="I263" s="46" t="s">
        <v>1270</v>
      </c>
      <c r="J263" s="49"/>
      <c r="K263" s="49"/>
      <c r="L263" s="49"/>
      <c r="M263" s="46" t="s">
        <v>1271</v>
      </c>
      <c r="N263" s="90"/>
      <c r="O263" s="46">
        <f>set[[#This Row],[CAS No.]]</f>
        <v>0</v>
      </c>
      <c r="P263" s="46" t="s">
        <v>87</v>
      </c>
      <c r="Q263" s="46" t="str">
        <f>_xlfn.IFNA(VLOOKUP(set[[#This Row],[Qualification]], TS[], 2, FALSE), set[[#This Row],[Qualification]])</f>
        <v/>
      </c>
      <c r="R263" s="46" t="str">
        <f>_xlfn.IFNA(VLOOKUP(set[[#This Row],[Qualification]], TS[], 3, FALSE), set[[#This Row],[Qualification]])</f>
        <v/>
      </c>
      <c r="S263" s="46" t="str">
        <f>_xlfn.IFNA(VLOOKUP(set[[#This Row],[Qualification]], TS[], 4, FALSE), set[[#This Row],[Qualification]])</f>
        <v/>
      </c>
      <c r="V263" s="46"/>
    </row>
    <row r="264" spans="1:22" ht="45">
      <c r="A264" s="150" t="s">
        <v>1141</v>
      </c>
      <c r="B264" s="49"/>
      <c r="C264" s="85">
        <f>IF(set[[#This Row],[Cate]]=A263,C263+1,1)</f>
        <v>60</v>
      </c>
      <c r="D264" s="150" t="s">
        <v>1226</v>
      </c>
      <c r="E264" s="150" t="str">
        <f>_xlfn.IFNA(IF(VLOOKUP(set[[#This Row],[Category]],TS[],2,FALSE)&gt;0,VLOOKUP(set[[#This Row],[Category]],TS[],2,FALSE),set[[#This Row],[Category]]),set[[#This Row],[Category]])</f>
        <v>Generics</v>
      </c>
      <c r="F264" s="150" t="str">
        <f>_xlfn.IFNA(IF(VLOOKUP(set[[#This Row],[Category]],TS[],3,FALSE)&gt;0,VLOOKUP(set[[#This Row],[Category]],TS[],3,FALSE),set[[#This Row],[Category]]),set[[#This Row],[Category]])</f>
        <v>Generics</v>
      </c>
      <c r="G264" s="150" t="str">
        <f>_xlfn.IFNA(IF(VLOOKUP(set[[#This Row],[Category]],TS[],4,FALSE)&gt;0,VLOOKUP(set[[#This Row],[Category]],TS[],4,FALSE),set[[#This Row],[Category]]),set[[#This Row],[Category]])</f>
        <v>Generics</v>
      </c>
      <c r="H264" s="150" t="s">
        <v>1227</v>
      </c>
      <c r="I264" s="46" t="s">
        <v>1272</v>
      </c>
      <c r="J264" s="49"/>
      <c r="K264" s="49"/>
      <c r="L264" s="49"/>
      <c r="M264" s="46" t="s">
        <v>1273</v>
      </c>
      <c r="N264" s="90"/>
      <c r="O264" s="46">
        <f>set[[#This Row],[CAS No.]]</f>
        <v>0</v>
      </c>
      <c r="P264" s="46" t="s">
        <v>1153</v>
      </c>
      <c r="Q264" s="46" t="str">
        <f>_xlfn.IFNA(VLOOKUP(set[[#This Row],[Qualification]], TS[], 2, FALSE), set[[#This Row],[Qualification]])</f>
        <v>NMPA</v>
      </c>
      <c r="R264" s="46" t="str">
        <f>_xlfn.IFNA(VLOOKUP(set[[#This Row],[Qualification]], TS[], 3, FALSE), set[[#This Row],[Qualification]])</f>
        <v>NMPA</v>
      </c>
      <c r="S264" s="46" t="str">
        <f>_xlfn.IFNA(VLOOKUP(set[[#This Row],[Qualification]], TS[], 4, FALSE), set[[#This Row],[Qualification]])</f>
        <v>NMPA</v>
      </c>
      <c r="V264" s="46"/>
    </row>
    <row r="265" spans="1:22" ht="45">
      <c r="A265" s="150" t="s">
        <v>1141</v>
      </c>
      <c r="B265" s="49"/>
      <c r="C265" s="85">
        <f>IF(set[[#This Row],[Cate]]=A264,C264+1,1)</f>
        <v>61</v>
      </c>
      <c r="D265" s="150" t="s">
        <v>1226</v>
      </c>
      <c r="E265" s="150" t="str">
        <f>_xlfn.IFNA(IF(VLOOKUP(set[[#This Row],[Category]],TS[],2,FALSE)&gt;0,VLOOKUP(set[[#This Row],[Category]],TS[],2,FALSE),set[[#This Row],[Category]]),set[[#This Row],[Category]])</f>
        <v>Generics</v>
      </c>
      <c r="F265" s="150" t="str">
        <f>_xlfn.IFNA(IF(VLOOKUP(set[[#This Row],[Category]],TS[],3,FALSE)&gt;0,VLOOKUP(set[[#This Row],[Category]],TS[],3,FALSE),set[[#This Row],[Category]]),set[[#This Row],[Category]])</f>
        <v>Generics</v>
      </c>
      <c r="G265" s="150" t="str">
        <f>_xlfn.IFNA(IF(VLOOKUP(set[[#This Row],[Category]],TS[],4,FALSE)&gt;0,VLOOKUP(set[[#This Row],[Category]],TS[],4,FALSE),set[[#This Row],[Category]]),set[[#This Row],[Category]])</f>
        <v>Generics</v>
      </c>
      <c r="H265" s="150" t="s">
        <v>1227</v>
      </c>
      <c r="I265" s="46" t="s">
        <v>1274</v>
      </c>
      <c r="J265" s="49"/>
      <c r="K265" s="49"/>
      <c r="L265" s="49"/>
      <c r="M265" s="46" t="s">
        <v>1275</v>
      </c>
      <c r="N265" s="90"/>
      <c r="O265" s="46">
        <f>set[[#This Row],[CAS No.]]</f>
        <v>0</v>
      </c>
      <c r="P265" s="46" t="s">
        <v>87</v>
      </c>
      <c r="Q265" s="46" t="str">
        <f>_xlfn.IFNA(VLOOKUP(set[[#This Row],[Qualification]], TS[], 2, FALSE), set[[#This Row],[Qualification]])</f>
        <v/>
      </c>
      <c r="R265" s="46" t="str">
        <f>_xlfn.IFNA(VLOOKUP(set[[#This Row],[Qualification]], TS[], 3, FALSE), set[[#This Row],[Qualification]])</f>
        <v/>
      </c>
      <c r="S265" s="46" t="str">
        <f>_xlfn.IFNA(VLOOKUP(set[[#This Row],[Qualification]], TS[], 4, FALSE), set[[#This Row],[Qualification]])</f>
        <v/>
      </c>
      <c r="V265" s="46"/>
    </row>
    <row r="266" spans="1:22" ht="30">
      <c r="A266" s="150" t="s">
        <v>1141</v>
      </c>
      <c r="B266" s="49"/>
      <c r="C266" s="85">
        <f>IF(set[[#This Row],[Cate]]=A265,C265+1,1)</f>
        <v>62</v>
      </c>
      <c r="D266" s="150" t="s">
        <v>1226</v>
      </c>
      <c r="E266" s="150" t="str">
        <f>_xlfn.IFNA(IF(VLOOKUP(set[[#This Row],[Category]],TS[],2,FALSE)&gt;0,VLOOKUP(set[[#This Row],[Category]],TS[],2,FALSE),set[[#This Row],[Category]]),set[[#This Row],[Category]])</f>
        <v>Generics</v>
      </c>
      <c r="F266" s="150" t="str">
        <f>_xlfn.IFNA(IF(VLOOKUP(set[[#This Row],[Category]],TS[],3,FALSE)&gt;0,VLOOKUP(set[[#This Row],[Category]],TS[],3,FALSE),set[[#This Row],[Category]]),set[[#This Row],[Category]])</f>
        <v>Generics</v>
      </c>
      <c r="G266" s="150" t="str">
        <f>_xlfn.IFNA(IF(VLOOKUP(set[[#This Row],[Category]],TS[],4,FALSE)&gt;0,VLOOKUP(set[[#This Row],[Category]],TS[],4,FALSE),set[[#This Row],[Category]]),set[[#This Row],[Category]])</f>
        <v>Generics</v>
      </c>
      <c r="H266" s="150" t="s">
        <v>1227</v>
      </c>
      <c r="I266" s="46" t="s">
        <v>1276</v>
      </c>
      <c r="J266" s="49"/>
      <c r="K266" s="49"/>
      <c r="L266" s="49"/>
      <c r="M266" s="46" t="s">
        <v>1277</v>
      </c>
      <c r="N266" s="90"/>
      <c r="O266" s="46">
        <f>set[[#This Row],[CAS No.]]</f>
        <v>0</v>
      </c>
      <c r="P266" s="46" t="s">
        <v>87</v>
      </c>
      <c r="Q266" s="46" t="str">
        <f>_xlfn.IFNA(VLOOKUP(set[[#This Row],[Qualification]], TS[], 2, FALSE), set[[#This Row],[Qualification]])</f>
        <v/>
      </c>
      <c r="R266" s="46" t="str">
        <f>_xlfn.IFNA(VLOOKUP(set[[#This Row],[Qualification]], TS[], 3, FALSE), set[[#This Row],[Qualification]])</f>
        <v/>
      </c>
      <c r="S266" s="46" t="str">
        <f>_xlfn.IFNA(VLOOKUP(set[[#This Row],[Qualification]], TS[], 4, FALSE), set[[#This Row],[Qualification]])</f>
        <v/>
      </c>
      <c r="V266" s="46"/>
    </row>
    <row r="267" spans="1:22" ht="45">
      <c r="A267" s="150" t="s">
        <v>1141</v>
      </c>
      <c r="B267" s="49"/>
      <c r="C267" s="85">
        <f>IF(set[[#This Row],[Cate]]=A266,C266+1,1)</f>
        <v>63</v>
      </c>
      <c r="D267" s="150" t="s">
        <v>1226</v>
      </c>
      <c r="E267" s="150" t="str">
        <f>_xlfn.IFNA(IF(VLOOKUP(set[[#This Row],[Category]],TS[],2,FALSE)&gt;0,VLOOKUP(set[[#This Row],[Category]],TS[],2,FALSE),set[[#This Row],[Category]]),set[[#This Row],[Category]])</f>
        <v>Generics</v>
      </c>
      <c r="F267" s="150" t="str">
        <f>_xlfn.IFNA(IF(VLOOKUP(set[[#This Row],[Category]],TS[],3,FALSE)&gt;0,VLOOKUP(set[[#This Row],[Category]],TS[],3,FALSE),set[[#This Row],[Category]]),set[[#This Row],[Category]])</f>
        <v>Generics</v>
      </c>
      <c r="G267" s="150" t="str">
        <f>_xlfn.IFNA(IF(VLOOKUP(set[[#This Row],[Category]],TS[],4,FALSE)&gt;0,VLOOKUP(set[[#This Row],[Category]],TS[],4,FALSE),set[[#This Row],[Category]]),set[[#This Row],[Category]])</f>
        <v>Generics</v>
      </c>
      <c r="H267" s="150" t="s">
        <v>1227</v>
      </c>
      <c r="I267" s="46" t="s">
        <v>1278</v>
      </c>
      <c r="J267" s="49"/>
      <c r="K267" s="49"/>
      <c r="L267" s="49"/>
      <c r="M267" s="46" t="s">
        <v>1279</v>
      </c>
      <c r="N267" s="90"/>
      <c r="O267" s="46">
        <f>set[[#This Row],[CAS No.]]</f>
        <v>0</v>
      </c>
      <c r="P267" s="46" t="s">
        <v>1153</v>
      </c>
      <c r="Q267" s="46" t="str">
        <f>_xlfn.IFNA(VLOOKUP(set[[#This Row],[Qualification]], TS[], 2, FALSE), set[[#This Row],[Qualification]])</f>
        <v>NMPA</v>
      </c>
      <c r="R267" s="46" t="str">
        <f>_xlfn.IFNA(VLOOKUP(set[[#This Row],[Qualification]], TS[], 3, FALSE), set[[#This Row],[Qualification]])</f>
        <v>NMPA</v>
      </c>
      <c r="S267" s="46" t="str">
        <f>_xlfn.IFNA(VLOOKUP(set[[#This Row],[Qualification]], TS[], 4, FALSE), set[[#This Row],[Qualification]])</f>
        <v>NMPA</v>
      </c>
      <c r="V267" s="46"/>
    </row>
    <row r="268" spans="1:22" ht="45">
      <c r="A268" s="150" t="s">
        <v>1141</v>
      </c>
      <c r="B268" s="49"/>
      <c r="C268" s="85">
        <f>IF(set[[#This Row],[Cate]]=A267,C267+1,1)</f>
        <v>64</v>
      </c>
      <c r="D268" s="150" t="s">
        <v>1226</v>
      </c>
      <c r="E268" s="150" t="str">
        <f>_xlfn.IFNA(IF(VLOOKUP(set[[#This Row],[Category]],TS[],2,FALSE)&gt;0,VLOOKUP(set[[#This Row],[Category]],TS[],2,FALSE),set[[#This Row],[Category]]),set[[#This Row],[Category]])</f>
        <v>Generics</v>
      </c>
      <c r="F268" s="150" t="str">
        <f>_xlfn.IFNA(IF(VLOOKUP(set[[#This Row],[Category]],TS[],3,FALSE)&gt;0,VLOOKUP(set[[#This Row],[Category]],TS[],3,FALSE),set[[#This Row],[Category]]),set[[#This Row],[Category]])</f>
        <v>Generics</v>
      </c>
      <c r="G268" s="150" t="str">
        <f>_xlfn.IFNA(IF(VLOOKUP(set[[#This Row],[Category]],TS[],4,FALSE)&gt;0,VLOOKUP(set[[#This Row],[Category]],TS[],4,FALSE),set[[#This Row],[Category]]),set[[#This Row],[Category]])</f>
        <v>Generics</v>
      </c>
      <c r="H268" s="150" t="s">
        <v>1227</v>
      </c>
      <c r="I268" s="46" t="s">
        <v>1280</v>
      </c>
      <c r="J268" s="49"/>
      <c r="K268" s="49"/>
      <c r="L268" s="49"/>
      <c r="M268" s="46" t="s">
        <v>1281</v>
      </c>
      <c r="N268" s="90"/>
      <c r="O268" s="46">
        <f>set[[#This Row],[CAS No.]]</f>
        <v>0</v>
      </c>
      <c r="P268" s="46" t="s">
        <v>1153</v>
      </c>
      <c r="Q268" s="46" t="str">
        <f>_xlfn.IFNA(VLOOKUP(set[[#This Row],[Qualification]], TS[], 2, FALSE), set[[#This Row],[Qualification]])</f>
        <v>NMPA</v>
      </c>
      <c r="R268" s="46" t="str">
        <f>_xlfn.IFNA(VLOOKUP(set[[#This Row],[Qualification]], TS[], 3, FALSE), set[[#This Row],[Qualification]])</f>
        <v>NMPA</v>
      </c>
      <c r="S268" s="46" t="str">
        <f>_xlfn.IFNA(VLOOKUP(set[[#This Row],[Qualification]], TS[], 4, FALSE), set[[#This Row],[Qualification]])</f>
        <v>NMPA</v>
      </c>
      <c r="V268" s="46"/>
    </row>
    <row r="269" spans="1:22" ht="30">
      <c r="A269" s="150" t="s">
        <v>1141</v>
      </c>
      <c r="B269" s="49"/>
      <c r="C269" s="85">
        <f>IF(set[[#This Row],[Cate]]=A268,C268+1,1)</f>
        <v>65</v>
      </c>
      <c r="D269" s="150" t="s">
        <v>1226</v>
      </c>
      <c r="E269" s="150" t="str">
        <f>_xlfn.IFNA(IF(VLOOKUP(set[[#This Row],[Category]],TS[],2,FALSE)&gt;0,VLOOKUP(set[[#This Row],[Category]],TS[],2,FALSE),set[[#This Row],[Category]]),set[[#This Row],[Category]])</f>
        <v>Generics</v>
      </c>
      <c r="F269" s="150" t="str">
        <f>_xlfn.IFNA(IF(VLOOKUP(set[[#This Row],[Category]],TS[],3,FALSE)&gt;0,VLOOKUP(set[[#This Row],[Category]],TS[],3,FALSE),set[[#This Row],[Category]]),set[[#This Row],[Category]])</f>
        <v>Generics</v>
      </c>
      <c r="G269" s="150" t="str">
        <f>_xlfn.IFNA(IF(VLOOKUP(set[[#This Row],[Category]],TS[],4,FALSE)&gt;0,VLOOKUP(set[[#This Row],[Category]],TS[],4,FALSE),set[[#This Row],[Category]]),set[[#This Row],[Category]])</f>
        <v>Generics</v>
      </c>
      <c r="H269" s="150" t="s">
        <v>1227</v>
      </c>
      <c r="I269" s="46" t="s">
        <v>1282</v>
      </c>
      <c r="J269" s="49"/>
      <c r="K269" s="49"/>
      <c r="L269" s="49"/>
      <c r="M269" s="46" t="s">
        <v>1283</v>
      </c>
      <c r="N269" s="90"/>
      <c r="O269" s="46">
        <f>set[[#This Row],[CAS No.]]</f>
        <v>0</v>
      </c>
      <c r="P269" s="46" t="s">
        <v>87</v>
      </c>
      <c r="Q269" s="46" t="str">
        <f>_xlfn.IFNA(VLOOKUP(set[[#This Row],[Qualification]], TS[], 2, FALSE), set[[#This Row],[Qualification]])</f>
        <v/>
      </c>
      <c r="R269" s="46" t="str">
        <f>_xlfn.IFNA(VLOOKUP(set[[#This Row],[Qualification]], TS[], 3, FALSE), set[[#This Row],[Qualification]])</f>
        <v/>
      </c>
      <c r="S269" s="46" t="str">
        <f>_xlfn.IFNA(VLOOKUP(set[[#This Row],[Qualification]], TS[], 4, FALSE), set[[#This Row],[Qualification]])</f>
        <v/>
      </c>
      <c r="V269" s="46"/>
    </row>
    <row r="270" spans="1:22" ht="30">
      <c r="A270" s="150" t="s">
        <v>1141</v>
      </c>
      <c r="B270" s="49"/>
      <c r="C270" s="85">
        <f>IF(set[[#This Row],[Cate]]=A269,C269+1,1)</f>
        <v>66</v>
      </c>
      <c r="D270" s="150" t="s">
        <v>1226</v>
      </c>
      <c r="E270" s="150" t="str">
        <f>_xlfn.IFNA(IF(VLOOKUP(set[[#This Row],[Category]],TS[],2,FALSE)&gt;0,VLOOKUP(set[[#This Row],[Category]],TS[],2,FALSE),set[[#This Row],[Category]]),set[[#This Row],[Category]])</f>
        <v>Generics</v>
      </c>
      <c r="F270" s="150" t="str">
        <f>_xlfn.IFNA(IF(VLOOKUP(set[[#This Row],[Category]],TS[],3,FALSE)&gt;0,VLOOKUP(set[[#This Row],[Category]],TS[],3,FALSE),set[[#This Row],[Category]]),set[[#This Row],[Category]])</f>
        <v>Generics</v>
      </c>
      <c r="G270" s="150" t="str">
        <f>_xlfn.IFNA(IF(VLOOKUP(set[[#This Row],[Category]],TS[],4,FALSE)&gt;0,VLOOKUP(set[[#This Row],[Category]],TS[],4,FALSE),set[[#This Row],[Category]]),set[[#This Row],[Category]])</f>
        <v>Generics</v>
      </c>
      <c r="H270" s="150" t="s">
        <v>1227</v>
      </c>
      <c r="I270" s="46" t="s">
        <v>1284</v>
      </c>
      <c r="J270" s="49"/>
      <c r="K270" s="49"/>
      <c r="L270" s="49"/>
      <c r="M270" s="46" t="s">
        <v>1285</v>
      </c>
      <c r="N270" s="90"/>
      <c r="O270" s="46">
        <f>set[[#This Row],[CAS No.]]</f>
        <v>0</v>
      </c>
      <c r="P270" s="46" t="s">
        <v>1153</v>
      </c>
      <c r="Q270" s="46" t="str">
        <f>_xlfn.IFNA(VLOOKUP(set[[#This Row],[Qualification]], TS[], 2, FALSE), set[[#This Row],[Qualification]])</f>
        <v>NMPA</v>
      </c>
      <c r="R270" s="46" t="str">
        <f>_xlfn.IFNA(VLOOKUP(set[[#This Row],[Qualification]], TS[], 3, FALSE), set[[#This Row],[Qualification]])</f>
        <v>NMPA</v>
      </c>
      <c r="S270" s="46" t="str">
        <f>_xlfn.IFNA(VLOOKUP(set[[#This Row],[Qualification]], TS[], 4, FALSE), set[[#This Row],[Qualification]])</f>
        <v>NMPA</v>
      </c>
      <c r="V270" s="46"/>
    </row>
    <row r="271" spans="1:22" ht="30">
      <c r="A271" s="150" t="s">
        <v>1141</v>
      </c>
      <c r="B271" s="49"/>
      <c r="C271" s="85">
        <f>IF(set[[#This Row],[Cate]]=A270,C270+1,1)</f>
        <v>67</v>
      </c>
      <c r="D271" s="150" t="s">
        <v>1226</v>
      </c>
      <c r="E271" s="150" t="str">
        <f>_xlfn.IFNA(IF(VLOOKUP(set[[#This Row],[Category]],TS[],2,FALSE)&gt;0,VLOOKUP(set[[#This Row],[Category]],TS[],2,FALSE),set[[#This Row],[Category]]),set[[#This Row],[Category]])</f>
        <v>Generics</v>
      </c>
      <c r="F271" s="150" t="str">
        <f>_xlfn.IFNA(IF(VLOOKUP(set[[#This Row],[Category]],TS[],3,FALSE)&gt;0,VLOOKUP(set[[#This Row],[Category]],TS[],3,FALSE),set[[#This Row],[Category]]),set[[#This Row],[Category]])</f>
        <v>Generics</v>
      </c>
      <c r="G271" s="150" t="str">
        <f>_xlfn.IFNA(IF(VLOOKUP(set[[#This Row],[Category]],TS[],4,FALSE)&gt;0,VLOOKUP(set[[#This Row],[Category]],TS[],4,FALSE),set[[#This Row],[Category]]),set[[#This Row],[Category]])</f>
        <v>Generics</v>
      </c>
      <c r="H271" s="150" t="s">
        <v>1227</v>
      </c>
      <c r="I271" s="46" t="s">
        <v>1286</v>
      </c>
      <c r="J271" s="49"/>
      <c r="K271" s="49"/>
      <c r="L271" s="49"/>
      <c r="M271" s="46" t="s">
        <v>1287</v>
      </c>
      <c r="N271" s="90"/>
      <c r="O271" s="46">
        <f>set[[#This Row],[CAS No.]]</f>
        <v>0</v>
      </c>
      <c r="P271" s="46" t="s">
        <v>1153</v>
      </c>
      <c r="Q271" s="46" t="str">
        <f>_xlfn.IFNA(VLOOKUP(set[[#This Row],[Qualification]], TS[], 2, FALSE), set[[#This Row],[Qualification]])</f>
        <v>NMPA</v>
      </c>
      <c r="R271" s="46" t="str">
        <f>_xlfn.IFNA(VLOOKUP(set[[#This Row],[Qualification]], TS[], 3, FALSE), set[[#This Row],[Qualification]])</f>
        <v>NMPA</v>
      </c>
      <c r="S271" s="46" t="str">
        <f>_xlfn.IFNA(VLOOKUP(set[[#This Row],[Qualification]], TS[], 4, FALSE), set[[#This Row],[Qualification]])</f>
        <v>NMPA</v>
      </c>
      <c r="V271" s="46"/>
    </row>
    <row r="272" spans="1:22" ht="45">
      <c r="A272" s="150" t="s">
        <v>1141</v>
      </c>
      <c r="B272" s="49"/>
      <c r="C272" s="85">
        <f>IF(set[[#This Row],[Cate]]=A271,C271+1,1)</f>
        <v>68</v>
      </c>
      <c r="D272" s="150" t="s">
        <v>1226</v>
      </c>
      <c r="E272" s="150" t="str">
        <f>_xlfn.IFNA(IF(VLOOKUP(set[[#This Row],[Category]],TS[],2,FALSE)&gt;0,VLOOKUP(set[[#This Row],[Category]],TS[],2,FALSE),set[[#This Row],[Category]]),set[[#This Row],[Category]])</f>
        <v>Generics</v>
      </c>
      <c r="F272" s="150" t="str">
        <f>_xlfn.IFNA(IF(VLOOKUP(set[[#This Row],[Category]],TS[],3,FALSE)&gt;0,VLOOKUP(set[[#This Row],[Category]],TS[],3,FALSE),set[[#This Row],[Category]]),set[[#This Row],[Category]])</f>
        <v>Generics</v>
      </c>
      <c r="G272" s="150" t="str">
        <f>_xlfn.IFNA(IF(VLOOKUP(set[[#This Row],[Category]],TS[],4,FALSE)&gt;0,VLOOKUP(set[[#This Row],[Category]],TS[],4,FALSE),set[[#This Row],[Category]]),set[[#This Row],[Category]])</f>
        <v>Generics</v>
      </c>
      <c r="H272" s="150" t="s">
        <v>1227</v>
      </c>
      <c r="I272" s="46" t="s">
        <v>1288</v>
      </c>
      <c r="J272" s="49"/>
      <c r="K272" s="49"/>
      <c r="L272" s="49"/>
      <c r="M272" s="46" t="s">
        <v>1289</v>
      </c>
      <c r="N272" s="90"/>
      <c r="O272" s="46">
        <f>set[[#This Row],[CAS No.]]</f>
        <v>0</v>
      </c>
      <c r="P272" s="46" t="s">
        <v>1153</v>
      </c>
      <c r="Q272" s="46" t="str">
        <f>_xlfn.IFNA(VLOOKUP(set[[#This Row],[Qualification]], TS[], 2, FALSE), set[[#This Row],[Qualification]])</f>
        <v>NMPA</v>
      </c>
      <c r="R272" s="46" t="str">
        <f>_xlfn.IFNA(VLOOKUP(set[[#This Row],[Qualification]], TS[], 3, FALSE), set[[#This Row],[Qualification]])</f>
        <v>NMPA</v>
      </c>
      <c r="S272" s="46" t="str">
        <f>_xlfn.IFNA(VLOOKUP(set[[#This Row],[Qualification]], TS[], 4, FALSE), set[[#This Row],[Qualification]])</f>
        <v>NMPA</v>
      </c>
      <c r="V272" s="46"/>
    </row>
    <row r="273" spans="1:22" ht="45">
      <c r="A273" s="150" t="s">
        <v>1141</v>
      </c>
      <c r="B273" s="49"/>
      <c r="C273" s="85">
        <f>IF(set[[#This Row],[Cate]]=A272,C272+1,1)</f>
        <v>69</v>
      </c>
      <c r="D273" s="150" t="s">
        <v>1226</v>
      </c>
      <c r="E273" s="150" t="str">
        <f>_xlfn.IFNA(IF(VLOOKUP(set[[#This Row],[Category]],TS[],2,FALSE)&gt;0,VLOOKUP(set[[#This Row],[Category]],TS[],2,FALSE),set[[#This Row],[Category]]),set[[#This Row],[Category]])</f>
        <v>Generics</v>
      </c>
      <c r="F273" s="150" t="str">
        <f>_xlfn.IFNA(IF(VLOOKUP(set[[#This Row],[Category]],TS[],3,FALSE)&gt;0,VLOOKUP(set[[#This Row],[Category]],TS[],3,FALSE),set[[#This Row],[Category]]),set[[#This Row],[Category]])</f>
        <v>Generics</v>
      </c>
      <c r="G273" s="150" t="str">
        <f>_xlfn.IFNA(IF(VLOOKUP(set[[#This Row],[Category]],TS[],4,FALSE)&gt;0,VLOOKUP(set[[#This Row],[Category]],TS[],4,FALSE),set[[#This Row],[Category]]),set[[#This Row],[Category]])</f>
        <v>Generics</v>
      </c>
      <c r="H273" s="150" t="s">
        <v>1227</v>
      </c>
      <c r="I273" s="46" t="s">
        <v>1290</v>
      </c>
      <c r="J273" s="49"/>
      <c r="K273" s="49"/>
      <c r="L273" s="49"/>
      <c r="M273" s="46" t="s">
        <v>1291</v>
      </c>
      <c r="N273" s="90"/>
      <c r="O273" s="46">
        <f>set[[#This Row],[CAS No.]]</f>
        <v>0</v>
      </c>
      <c r="P273" s="46" t="s">
        <v>1153</v>
      </c>
      <c r="Q273" s="46" t="str">
        <f>_xlfn.IFNA(VLOOKUP(set[[#This Row],[Qualification]], TS[], 2, FALSE), set[[#This Row],[Qualification]])</f>
        <v>NMPA</v>
      </c>
      <c r="R273" s="46" t="str">
        <f>_xlfn.IFNA(VLOOKUP(set[[#This Row],[Qualification]], TS[], 3, FALSE), set[[#This Row],[Qualification]])</f>
        <v>NMPA</v>
      </c>
      <c r="S273" s="46" t="str">
        <f>_xlfn.IFNA(VLOOKUP(set[[#This Row],[Qualification]], TS[], 4, FALSE), set[[#This Row],[Qualification]])</f>
        <v>NMPA</v>
      </c>
      <c r="V273" s="46"/>
    </row>
    <row r="274" spans="1:22" ht="30">
      <c r="A274" s="150" t="s">
        <v>1141</v>
      </c>
      <c r="B274" s="49"/>
      <c r="C274" s="85">
        <f>IF(set[[#This Row],[Cate]]=A273,C273+1,1)</f>
        <v>70</v>
      </c>
      <c r="D274" s="150" t="s">
        <v>1226</v>
      </c>
      <c r="E274" s="150" t="str">
        <f>_xlfn.IFNA(IF(VLOOKUP(set[[#This Row],[Category]],TS[],2,FALSE)&gt;0,VLOOKUP(set[[#This Row],[Category]],TS[],2,FALSE),set[[#This Row],[Category]]),set[[#This Row],[Category]])</f>
        <v>Generics</v>
      </c>
      <c r="F274" s="150" t="str">
        <f>_xlfn.IFNA(IF(VLOOKUP(set[[#This Row],[Category]],TS[],3,FALSE)&gt;0,VLOOKUP(set[[#This Row],[Category]],TS[],3,FALSE),set[[#This Row],[Category]]),set[[#This Row],[Category]])</f>
        <v>Generics</v>
      </c>
      <c r="G274" s="150" t="str">
        <f>_xlfn.IFNA(IF(VLOOKUP(set[[#This Row],[Category]],TS[],4,FALSE)&gt;0,VLOOKUP(set[[#This Row],[Category]],TS[],4,FALSE),set[[#This Row],[Category]]),set[[#This Row],[Category]])</f>
        <v>Generics</v>
      </c>
      <c r="H274" s="150" t="s">
        <v>1227</v>
      </c>
      <c r="I274" s="46" t="s">
        <v>1292</v>
      </c>
      <c r="J274" s="49"/>
      <c r="K274" s="49"/>
      <c r="L274" s="49"/>
      <c r="M274" s="46" t="s">
        <v>1293</v>
      </c>
      <c r="N274" s="90"/>
      <c r="O274" s="46">
        <f>set[[#This Row],[CAS No.]]</f>
        <v>0</v>
      </c>
      <c r="P274" s="46" t="s">
        <v>1153</v>
      </c>
      <c r="Q274" s="46" t="str">
        <f>_xlfn.IFNA(VLOOKUP(set[[#This Row],[Qualification]], TS[], 2, FALSE), set[[#This Row],[Qualification]])</f>
        <v>NMPA</v>
      </c>
      <c r="R274" s="46" t="str">
        <f>_xlfn.IFNA(VLOOKUP(set[[#This Row],[Qualification]], TS[], 3, FALSE), set[[#This Row],[Qualification]])</f>
        <v>NMPA</v>
      </c>
      <c r="S274" s="46" t="str">
        <f>_xlfn.IFNA(VLOOKUP(set[[#This Row],[Qualification]], TS[], 4, FALSE), set[[#This Row],[Qualification]])</f>
        <v>NMPA</v>
      </c>
      <c r="V274" s="46"/>
    </row>
    <row r="275" spans="1:22" ht="45">
      <c r="A275" s="150" t="s">
        <v>1141</v>
      </c>
      <c r="B275" s="49"/>
      <c r="C275" s="85">
        <f>IF(set[[#This Row],[Cate]]=A274,C274+1,1)</f>
        <v>71</v>
      </c>
      <c r="D275" s="150" t="s">
        <v>1226</v>
      </c>
      <c r="E275" s="150" t="str">
        <f>_xlfn.IFNA(IF(VLOOKUP(set[[#This Row],[Category]],TS[],2,FALSE)&gt;0,VLOOKUP(set[[#This Row],[Category]],TS[],2,FALSE),set[[#This Row],[Category]]),set[[#This Row],[Category]])</f>
        <v>Generics</v>
      </c>
      <c r="F275" s="150" t="str">
        <f>_xlfn.IFNA(IF(VLOOKUP(set[[#This Row],[Category]],TS[],3,FALSE)&gt;0,VLOOKUP(set[[#This Row],[Category]],TS[],3,FALSE),set[[#This Row],[Category]]),set[[#This Row],[Category]])</f>
        <v>Generics</v>
      </c>
      <c r="G275" s="150" t="str">
        <f>_xlfn.IFNA(IF(VLOOKUP(set[[#This Row],[Category]],TS[],4,FALSE)&gt;0,VLOOKUP(set[[#This Row],[Category]],TS[],4,FALSE),set[[#This Row],[Category]]),set[[#This Row],[Category]])</f>
        <v>Generics</v>
      </c>
      <c r="H275" s="150" t="s">
        <v>1227</v>
      </c>
      <c r="I275" s="46" t="s">
        <v>1294</v>
      </c>
      <c r="J275" s="49"/>
      <c r="K275" s="49"/>
      <c r="L275" s="49"/>
      <c r="M275" s="46" t="s">
        <v>1295</v>
      </c>
      <c r="N275" s="90"/>
      <c r="O275" s="46">
        <f>set[[#This Row],[CAS No.]]</f>
        <v>0</v>
      </c>
      <c r="P275" s="46" t="s">
        <v>1153</v>
      </c>
      <c r="Q275" s="46" t="str">
        <f>_xlfn.IFNA(VLOOKUP(set[[#This Row],[Qualification]], TS[], 2, FALSE), set[[#This Row],[Qualification]])</f>
        <v>NMPA</v>
      </c>
      <c r="R275" s="46" t="str">
        <f>_xlfn.IFNA(VLOOKUP(set[[#This Row],[Qualification]], TS[], 3, FALSE), set[[#This Row],[Qualification]])</f>
        <v>NMPA</v>
      </c>
      <c r="S275" s="46" t="str">
        <f>_xlfn.IFNA(VLOOKUP(set[[#This Row],[Qualification]], TS[], 4, FALSE), set[[#This Row],[Qualification]])</f>
        <v>NMPA</v>
      </c>
      <c r="V275" s="46"/>
    </row>
    <row r="276" spans="1:22" ht="30">
      <c r="A276" s="150" t="s">
        <v>1141</v>
      </c>
      <c r="B276" s="49"/>
      <c r="C276" s="85">
        <f>IF(set[[#This Row],[Cate]]=A275,C275+1,1)</f>
        <v>72</v>
      </c>
      <c r="D276" s="150" t="s">
        <v>1226</v>
      </c>
      <c r="E276" s="150" t="str">
        <f>_xlfn.IFNA(IF(VLOOKUP(set[[#This Row],[Category]],TS[],2,FALSE)&gt;0,VLOOKUP(set[[#This Row],[Category]],TS[],2,FALSE),set[[#This Row],[Category]]),set[[#This Row],[Category]])</f>
        <v>Generics</v>
      </c>
      <c r="F276" s="150" t="str">
        <f>_xlfn.IFNA(IF(VLOOKUP(set[[#This Row],[Category]],TS[],3,FALSE)&gt;0,VLOOKUP(set[[#This Row],[Category]],TS[],3,FALSE),set[[#This Row],[Category]]),set[[#This Row],[Category]])</f>
        <v>Generics</v>
      </c>
      <c r="G276" s="150" t="str">
        <f>_xlfn.IFNA(IF(VLOOKUP(set[[#This Row],[Category]],TS[],4,FALSE)&gt;0,VLOOKUP(set[[#This Row],[Category]],TS[],4,FALSE),set[[#This Row],[Category]]),set[[#This Row],[Category]])</f>
        <v>Generics</v>
      </c>
      <c r="H276" s="150" t="s">
        <v>1227</v>
      </c>
      <c r="I276" s="46" t="s">
        <v>1296</v>
      </c>
      <c r="J276" s="49"/>
      <c r="K276" s="49"/>
      <c r="L276" s="49"/>
      <c r="M276" s="46" t="s">
        <v>1297</v>
      </c>
      <c r="N276" s="90"/>
      <c r="O276" s="46">
        <f>set[[#This Row],[CAS No.]]</f>
        <v>0</v>
      </c>
      <c r="P276" s="46" t="s">
        <v>1153</v>
      </c>
      <c r="Q276" s="46" t="str">
        <f>_xlfn.IFNA(VLOOKUP(set[[#This Row],[Qualification]], TS[], 2, FALSE), set[[#This Row],[Qualification]])</f>
        <v>NMPA</v>
      </c>
      <c r="R276" s="46" t="str">
        <f>_xlfn.IFNA(VLOOKUP(set[[#This Row],[Qualification]], TS[], 3, FALSE), set[[#This Row],[Qualification]])</f>
        <v>NMPA</v>
      </c>
      <c r="S276" s="46" t="str">
        <f>_xlfn.IFNA(VLOOKUP(set[[#This Row],[Qualification]], TS[], 4, FALSE), set[[#This Row],[Qualification]])</f>
        <v>NMPA</v>
      </c>
      <c r="V276" s="46"/>
    </row>
    <row r="277" spans="1:22" ht="30">
      <c r="A277" s="150" t="s">
        <v>1141</v>
      </c>
      <c r="B277" s="49"/>
      <c r="C277" s="85">
        <f>IF(set[[#This Row],[Cate]]=A276,C276+1,1)</f>
        <v>73</v>
      </c>
      <c r="D277" s="150" t="s">
        <v>1226</v>
      </c>
      <c r="E277" s="150" t="str">
        <f>_xlfn.IFNA(IF(VLOOKUP(set[[#This Row],[Category]],TS[],2,FALSE)&gt;0,VLOOKUP(set[[#This Row],[Category]],TS[],2,FALSE),set[[#This Row],[Category]]),set[[#This Row],[Category]])</f>
        <v>Generics</v>
      </c>
      <c r="F277" s="150" t="str">
        <f>_xlfn.IFNA(IF(VLOOKUP(set[[#This Row],[Category]],TS[],3,FALSE)&gt;0,VLOOKUP(set[[#This Row],[Category]],TS[],3,FALSE),set[[#This Row],[Category]]),set[[#This Row],[Category]])</f>
        <v>Generics</v>
      </c>
      <c r="G277" s="150" t="str">
        <f>_xlfn.IFNA(IF(VLOOKUP(set[[#This Row],[Category]],TS[],4,FALSE)&gt;0,VLOOKUP(set[[#This Row],[Category]],TS[],4,FALSE),set[[#This Row],[Category]]),set[[#This Row],[Category]])</f>
        <v>Generics</v>
      </c>
      <c r="H277" s="150" t="s">
        <v>1227</v>
      </c>
      <c r="I277" s="46" t="s">
        <v>1298</v>
      </c>
      <c r="J277" s="49"/>
      <c r="K277" s="49"/>
      <c r="L277" s="49"/>
      <c r="M277" s="46" t="s">
        <v>1299</v>
      </c>
      <c r="N277" s="90"/>
      <c r="O277" s="46">
        <f>set[[#This Row],[CAS No.]]</f>
        <v>0</v>
      </c>
      <c r="P277" s="46" t="s">
        <v>1153</v>
      </c>
      <c r="Q277" s="46" t="str">
        <f>_xlfn.IFNA(VLOOKUP(set[[#This Row],[Qualification]], TS[], 2, FALSE), set[[#This Row],[Qualification]])</f>
        <v>NMPA</v>
      </c>
      <c r="R277" s="46" t="str">
        <f>_xlfn.IFNA(VLOOKUP(set[[#This Row],[Qualification]], TS[], 3, FALSE), set[[#This Row],[Qualification]])</f>
        <v>NMPA</v>
      </c>
      <c r="S277" s="46" t="str">
        <f>_xlfn.IFNA(VLOOKUP(set[[#This Row],[Qualification]], TS[], 4, FALSE), set[[#This Row],[Qualification]])</f>
        <v>NMPA</v>
      </c>
      <c r="V277" s="46"/>
    </row>
    <row r="278" spans="1:22" ht="30">
      <c r="A278" s="150" t="s">
        <v>1141</v>
      </c>
      <c r="B278" s="49"/>
      <c r="C278" s="85">
        <f>IF(set[[#This Row],[Cate]]=A277,C277+1,1)</f>
        <v>74</v>
      </c>
      <c r="D278" s="150" t="s">
        <v>1226</v>
      </c>
      <c r="E278" s="150" t="str">
        <f>_xlfn.IFNA(IF(VLOOKUP(set[[#This Row],[Category]],TS[],2,FALSE)&gt;0,VLOOKUP(set[[#This Row],[Category]],TS[],2,FALSE),set[[#This Row],[Category]]),set[[#This Row],[Category]])</f>
        <v>Generics</v>
      </c>
      <c r="F278" s="150" t="str">
        <f>_xlfn.IFNA(IF(VLOOKUP(set[[#This Row],[Category]],TS[],3,FALSE)&gt;0,VLOOKUP(set[[#This Row],[Category]],TS[],3,FALSE),set[[#This Row],[Category]]),set[[#This Row],[Category]])</f>
        <v>Generics</v>
      </c>
      <c r="G278" s="150" t="str">
        <f>_xlfn.IFNA(IF(VLOOKUP(set[[#This Row],[Category]],TS[],4,FALSE)&gt;0,VLOOKUP(set[[#This Row],[Category]],TS[],4,FALSE),set[[#This Row],[Category]]),set[[#This Row],[Category]])</f>
        <v>Generics</v>
      </c>
      <c r="H278" s="150" t="s">
        <v>1227</v>
      </c>
      <c r="I278" s="46" t="s">
        <v>1300</v>
      </c>
      <c r="J278" s="49"/>
      <c r="K278" s="49"/>
      <c r="L278" s="49"/>
      <c r="M278" s="46" t="s">
        <v>1301</v>
      </c>
      <c r="N278" s="90"/>
      <c r="O278" s="46">
        <f>set[[#This Row],[CAS No.]]</f>
        <v>0</v>
      </c>
      <c r="P278" s="46" t="s">
        <v>1153</v>
      </c>
      <c r="Q278" s="46" t="str">
        <f>_xlfn.IFNA(VLOOKUP(set[[#This Row],[Qualification]], TS[], 2, FALSE), set[[#This Row],[Qualification]])</f>
        <v>NMPA</v>
      </c>
      <c r="R278" s="46" t="str">
        <f>_xlfn.IFNA(VLOOKUP(set[[#This Row],[Qualification]], TS[], 3, FALSE), set[[#This Row],[Qualification]])</f>
        <v>NMPA</v>
      </c>
      <c r="S278" s="46" t="str">
        <f>_xlfn.IFNA(VLOOKUP(set[[#This Row],[Qualification]], TS[], 4, FALSE), set[[#This Row],[Qualification]])</f>
        <v>NMPA</v>
      </c>
      <c r="V278" s="46"/>
    </row>
    <row r="279" spans="1:22" ht="30">
      <c r="A279" s="150" t="s">
        <v>1141</v>
      </c>
      <c r="B279" s="49"/>
      <c r="C279" s="85">
        <f>IF(set[[#This Row],[Cate]]=A278,C278+1,1)</f>
        <v>75</v>
      </c>
      <c r="D279" s="150" t="s">
        <v>1226</v>
      </c>
      <c r="E279" s="150" t="str">
        <f>_xlfn.IFNA(IF(VLOOKUP(set[[#This Row],[Category]],TS[],2,FALSE)&gt;0,VLOOKUP(set[[#This Row],[Category]],TS[],2,FALSE),set[[#This Row],[Category]]),set[[#This Row],[Category]])</f>
        <v>Generics</v>
      </c>
      <c r="F279" s="150" t="str">
        <f>_xlfn.IFNA(IF(VLOOKUP(set[[#This Row],[Category]],TS[],3,FALSE)&gt;0,VLOOKUP(set[[#This Row],[Category]],TS[],3,FALSE),set[[#This Row],[Category]]),set[[#This Row],[Category]])</f>
        <v>Generics</v>
      </c>
      <c r="G279" s="150" t="str">
        <f>_xlfn.IFNA(IF(VLOOKUP(set[[#This Row],[Category]],TS[],4,FALSE)&gt;0,VLOOKUP(set[[#This Row],[Category]],TS[],4,FALSE),set[[#This Row],[Category]]),set[[#This Row],[Category]])</f>
        <v>Generics</v>
      </c>
      <c r="H279" s="150" t="s">
        <v>1227</v>
      </c>
      <c r="I279" s="46" t="s">
        <v>1302</v>
      </c>
      <c r="J279" s="49"/>
      <c r="K279" s="49"/>
      <c r="L279" s="49"/>
      <c r="M279" s="46" t="s">
        <v>1303</v>
      </c>
      <c r="N279" s="90"/>
      <c r="O279" s="46">
        <f>set[[#This Row],[CAS No.]]</f>
        <v>0</v>
      </c>
      <c r="P279" s="46" t="s">
        <v>1153</v>
      </c>
      <c r="Q279" s="46" t="str">
        <f>_xlfn.IFNA(VLOOKUP(set[[#This Row],[Qualification]], TS[], 2, FALSE), set[[#This Row],[Qualification]])</f>
        <v>NMPA</v>
      </c>
      <c r="R279" s="46" t="str">
        <f>_xlfn.IFNA(VLOOKUP(set[[#This Row],[Qualification]], TS[], 3, FALSE), set[[#This Row],[Qualification]])</f>
        <v>NMPA</v>
      </c>
      <c r="S279" s="46" t="str">
        <f>_xlfn.IFNA(VLOOKUP(set[[#This Row],[Qualification]], TS[], 4, FALSE), set[[#This Row],[Qualification]])</f>
        <v>NMPA</v>
      </c>
      <c r="V279" s="46"/>
    </row>
    <row r="280" spans="1:22" ht="30">
      <c r="A280" s="150" t="s">
        <v>1141</v>
      </c>
      <c r="B280" s="49"/>
      <c r="C280" s="85">
        <f>IF(set[[#This Row],[Cate]]=A279,C279+1,1)</f>
        <v>76</v>
      </c>
      <c r="D280" s="150" t="s">
        <v>1226</v>
      </c>
      <c r="E280" s="150" t="str">
        <f>_xlfn.IFNA(IF(VLOOKUP(set[[#This Row],[Category]],TS[],2,FALSE)&gt;0,VLOOKUP(set[[#This Row],[Category]],TS[],2,FALSE),set[[#This Row],[Category]]),set[[#This Row],[Category]])</f>
        <v>Generics</v>
      </c>
      <c r="F280" s="150" t="str">
        <f>_xlfn.IFNA(IF(VLOOKUP(set[[#This Row],[Category]],TS[],3,FALSE)&gt;0,VLOOKUP(set[[#This Row],[Category]],TS[],3,FALSE),set[[#This Row],[Category]]),set[[#This Row],[Category]])</f>
        <v>Generics</v>
      </c>
      <c r="G280" s="150" t="str">
        <f>_xlfn.IFNA(IF(VLOOKUP(set[[#This Row],[Category]],TS[],4,FALSE)&gt;0,VLOOKUP(set[[#This Row],[Category]],TS[],4,FALSE),set[[#This Row],[Category]]),set[[#This Row],[Category]])</f>
        <v>Generics</v>
      </c>
      <c r="H280" s="150" t="s">
        <v>1227</v>
      </c>
      <c r="I280" s="46" t="s">
        <v>1304</v>
      </c>
      <c r="J280" s="49"/>
      <c r="K280" s="49"/>
      <c r="L280" s="49"/>
      <c r="M280" s="46" t="s">
        <v>1305</v>
      </c>
      <c r="N280" s="90"/>
      <c r="O280" s="46">
        <f>set[[#This Row],[CAS No.]]</f>
        <v>0</v>
      </c>
      <c r="P280" s="46" t="s">
        <v>87</v>
      </c>
      <c r="Q280" s="46" t="str">
        <f>_xlfn.IFNA(VLOOKUP(set[[#This Row],[Qualification]], TS[], 2, FALSE), set[[#This Row],[Qualification]])</f>
        <v/>
      </c>
      <c r="R280" s="46" t="str">
        <f>_xlfn.IFNA(VLOOKUP(set[[#This Row],[Qualification]], TS[], 3, FALSE), set[[#This Row],[Qualification]])</f>
        <v/>
      </c>
      <c r="S280" s="46" t="str">
        <f>_xlfn.IFNA(VLOOKUP(set[[#This Row],[Qualification]], TS[], 4, FALSE), set[[#This Row],[Qualification]])</f>
        <v/>
      </c>
      <c r="V280" s="46"/>
    </row>
    <row r="281" spans="1:22" ht="45">
      <c r="A281" s="150" t="s">
        <v>1141</v>
      </c>
      <c r="B281" s="49"/>
      <c r="C281" s="85">
        <f>IF(set[[#This Row],[Cate]]=A280,C280+1,1)</f>
        <v>77</v>
      </c>
      <c r="D281" s="150" t="s">
        <v>1226</v>
      </c>
      <c r="E281" s="150" t="str">
        <f>_xlfn.IFNA(IF(VLOOKUP(set[[#This Row],[Category]],TS[],2,FALSE)&gt;0,VLOOKUP(set[[#This Row],[Category]],TS[],2,FALSE),set[[#This Row],[Category]]),set[[#This Row],[Category]])</f>
        <v>Generics</v>
      </c>
      <c r="F281" s="150" t="str">
        <f>_xlfn.IFNA(IF(VLOOKUP(set[[#This Row],[Category]],TS[],3,FALSE)&gt;0,VLOOKUP(set[[#This Row],[Category]],TS[],3,FALSE),set[[#This Row],[Category]]),set[[#This Row],[Category]])</f>
        <v>Generics</v>
      </c>
      <c r="G281" s="150" t="str">
        <f>_xlfn.IFNA(IF(VLOOKUP(set[[#This Row],[Category]],TS[],4,FALSE)&gt;0,VLOOKUP(set[[#This Row],[Category]],TS[],4,FALSE),set[[#This Row],[Category]]),set[[#This Row],[Category]])</f>
        <v>Generics</v>
      </c>
      <c r="H281" s="150" t="s">
        <v>1227</v>
      </c>
      <c r="I281" s="46" t="s">
        <v>1306</v>
      </c>
      <c r="J281" s="49"/>
      <c r="K281" s="49"/>
      <c r="L281" s="49"/>
      <c r="M281" s="46" t="s">
        <v>1307</v>
      </c>
      <c r="N281" s="90"/>
      <c r="O281" s="46">
        <f>set[[#This Row],[CAS No.]]</f>
        <v>0</v>
      </c>
      <c r="P281" s="46" t="s">
        <v>1153</v>
      </c>
      <c r="Q281" s="46" t="str">
        <f>_xlfn.IFNA(VLOOKUP(set[[#This Row],[Qualification]], TS[], 2, FALSE), set[[#This Row],[Qualification]])</f>
        <v>NMPA</v>
      </c>
      <c r="R281" s="46" t="str">
        <f>_xlfn.IFNA(VLOOKUP(set[[#This Row],[Qualification]], TS[], 3, FALSE), set[[#This Row],[Qualification]])</f>
        <v>NMPA</v>
      </c>
      <c r="S281" s="46" t="str">
        <f>_xlfn.IFNA(VLOOKUP(set[[#This Row],[Qualification]], TS[], 4, FALSE), set[[#This Row],[Qualification]])</f>
        <v>NMPA</v>
      </c>
      <c r="V281" s="46"/>
    </row>
    <row r="282" spans="1:22" ht="30">
      <c r="A282" s="150" t="s">
        <v>1141</v>
      </c>
      <c r="B282" s="49"/>
      <c r="C282" s="85">
        <f>IF(set[[#This Row],[Cate]]=A281,C281+1,1)</f>
        <v>78</v>
      </c>
      <c r="D282" s="150" t="s">
        <v>1226</v>
      </c>
      <c r="E282" s="150" t="str">
        <f>_xlfn.IFNA(IF(VLOOKUP(set[[#This Row],[Category]],TS[],2,FALSE)&gt;0,VLOOKUP(set[[#This Row],[Category]],TS[],2,FALSE),set[[#This Row],[Category]]),set[[#This Row],[Category]])</f>
        <v>Generics</v>
      </c>
      <c r="F282" s="150" t="str">
        <f>_xlfn.IFNA(IF(VLOOKUP(set[[#This Row],[Category]],TS[],3,FALSE)&gt;0,VLOOKUP(set[[#This Row],[Category]],TS[],3,FALSE),set[[#This Row],[Category]]),set[[#This Row],[Category]])</f>
        <v>Generics</v>
      </c>
      <c r="G282" s="150" t="str">
        <f>_xlfn.IFNA(IF(VLOOKUP(set[[#This Row],[Category]],TS[],4,FALSE)&gt;0,VLOOKUP(set[[#This Row],[Category]],TS[],4,FALSE),set[[#This Row],[Category]]),set[[#This Row],[Category]])</f>
        <v>Generics</v>
      </c>
      <c r="H282" s="150" t="s">
        <v>1227</v>
      </c>
      <c r="I282" s="46" t="s">
        <v>1308</v>
      </c>
      <c r="J282" s="49" t="s">
        <v>1309</v>
      </c>
      <c r="K282" s="49"/>
      <c r="L282" s="49"/>
      <c r="M282" s="46" t="s">
        <v>1310</v>
      </c>
      <c r="N282" s="90"/>
      <c r="O282" s="46">
        <f>set[[#This Row],[CAS No.]]</f>
        <v>0</v>
      </c>
      <c r="P282" s="46" t="s">
        <v>1153</v>
      </c>
      <c r="Q282" s="46" t="str">
        <f>_xlfn.IFNA(VLOOKUP(set[[#This Row],[Qualification]], TS[], 2, FALSE), set[[#This Row],[Qualification]])</f>
        <v>NMPA</v>
      </c>
      <c r="R282" s="46" t="str">
        <f>_xlfn.IFNA(VLOOKUP(set[[#This Row],[Qualification]], TS[], 3, FALSE), set[[#This Row],[Qualification]])</f>
        <v>NMPA</v>
      </c>
      <c r="S282" s="46" t="str">
        <f>_xlfn.IFNA(VLOOKUP(set[[#This Row],[Qualification]], TS[], 4, FALSE), set[[#This Row],[Qualification]])</f>
        <v>NMPA</v>
      </c>
      <c r="V282" s="46"/>
    </row>
    <row r="283" spans="1:22" ht="30">
      <c r="A283" s="150" t="s">
        <v>1141</v>
      </c>
      <c r="B283" s="49"/>
      <c r="C283" s="85">
        <f>IF(set[[#This Row],[Cate]]=A282,C282+1,1)</f>
        <v>79</v>
      </c>
      <c r="D283" s="150" t="s">
        <v>1226</v>
      </c>
      <c r="E283" s="150" t="str">
        <f>_xlfn.IFNA(IF(VLOOKUP(set[[#This Row],[Category]],TS[],2,FALSE)&gt;0,VLOOKUP(set[[#This Row],[Category]],TS[],2,FALSE),set[[#This Row],[Category]]),set[[#This Row],[Category]])</f>
        <v>Generics</v>
      </c>
      <c r="F283" s="150" t="str">
        <f>_xlfn.IFNA(IF(VLOOKUP(set[[#This Row],[Category]],TS[],3,FALSE)&gt;0,VLOOKUP(set[[#This Row],[Category]],TS[],3,FALSE),set[[#This Row],[Category]]),set[[#This Row],[Category]])</f>
        <v>Generics</v>
      </c>
      <c r="G283" s="150" t="str">
        <f>_xlfn.IFNA(IF(VLOOKUP(set[[#This Row],[Category]],TS[],4,FALSE)&gt;0,VLOOKUP(set[[#This Row],[Category]],TS[],4,FALSE),set[[#This Row],[Category]]),set[[#This Row],[Category]])</f>
        <v>Generics</v>
      </c>
      <c r="H283" s="150" t="s">
        <v>1227</v>
      </c>
      <c r="I283" s="46" t="s">
        <v>1311</v>
      </c>
      <c r="J283" s="49"/>
      <c r="K283" s="49"/>
      <c r="L283" s="49"/>
      <c r="M283" s="46" t="s">
        <v>1312</v>
      </c>
      <c r="N283" s="90"/>
      <c r="O283" s="46">
        <f>set[[#This Row],[CAS No.]]</f>
        <v>0</v>
      </c>
      <c r="P283" s="46" t="s">
        <v>1153</v>
      </c>
      <c r="Q283" s="46" t="str">
        <f>_xlfn.IFNA(VLOOKUP(set[[#This Row],[Qualification]], TS[], 2, FALSE), set[[#This Row],[Qualification]])</f>
        <v>NMPA</v>
      </c>
      <c r="R283" s="46" t="str">
        <f>_xlfn.IFNA(VLOOKUP(set[[#This Row],[Qualification]], TS[], 3, FALSE), set[[#This Row],[Qualification]])</f>
        <v>NMPA</v>
      </c>
      <c r="S283" s="46" t="str">
        <f>_xlfn.IFNA(VLOOKUP(set[[#This Row],[Qualification]], TS[], 4, FALSE), set[[#This Row],[Qualification]])</f>
        <v>NMPA</v>
      </c>
      <c r="V283" s="46"/>
    </row>
    <row r="284" spans="1:22" ht="30">
      <c r="A284" s="150" t="s">
        <v>1141</v>
      </c>
      <c r="B284" s="49"/>
      <c r="C284" s="85">
        <f>IF(set[[#This Row],[Cate]]=A283,C283+1,1)</f>
        <v>80</v>
      </c>
      <c r="D284" s="150" t="s">
        <v>1226</v>
      </c>
      <c r="E284" s="150" t="str">
        <f>_xlfn.IFNA(IF(VLOOKUP(set[[#This Row],[Category]],TS[],2,FALSE)&gt;0,VLOOKUP(set[[#This Row],[Category]],TS[],2,FALSE),set[[#This Row],[Category]]),set[[#This Row],[Category]])</f>
        <v>Generics</v>
      </c>
      <c r="F284" s="150" t="str">
        <f>_xlfn.IFNA(IF(VLOOKUP(set[[#This Row],[Category]],TS[],3,FALSE)&gt;0,VLOOKUP(set[[#This Row],[Category]],TS[],3,FALSE),set[[#This Row],[Category]]),set[[#This Row],[Category]])</f>
        <v>Generics</v>
      </c>
      <c r="G284" s="150" t="str">
        <f>_xlfn.IFNA(IF(VLOOKUP(set[[#This Row],[Category]],TS[],4,FALSE)&gt;0,VLOOKUP(set[[#This Row],[Category]],TS[],4,FALSE),set[[#This Row],[Category]]),set[[#This Row],[Category]])</f>
        <v>Generics</v>
      </c>
      <c r="H284" s="150" t="s">
        <v>1227</v>
      </c>
      <c r="I284" s="46" t="s">
        <v>1313</v>
      </c>
      <c r="J284" s="49"/>
      <c r="K284" s="49"/>
      <c r="L284" s="49"/>
      <c r="M284" s="46" t="s">
        <v>1314</v>
      </c>
      <c r="N284" s="90"/>
      <c r="O284" s="46">
        <f>set[[#This Row],[CAS No.]]</f>
        <v>0</v>
      </c>
      <c r="P284" s="46" t="s">
        <v>1153</v>
      </c>
      <c r="Q284" s="46" t="str">
        <f>_xlfn.IFNA(VLOOKUP(set[[#This Row],[Qualification]], TS[], 2, FALSE), set[[#This Row],[Qualification]])</f>
        <v>NMPA</v>
      </c>
      <c r="R284" s="46" t="str">
        <f>_xlfn.IFNA(VLOOKUP(set[[#This Row],[Qualification]], TS[], 3, FALSE), set[[#This Row],[Qualification]])</f>
        <v>NMPA</v>
      </c>
      <c r="S284" s="46" t="str">
        <f>_xlfn.IFNA(VLOOKUP(set[[#This Row],[Qualification]], TS[], 4, FALSE), set[[#This Row],[Qualification]])</f>
        <v>NMPA</v>
      </c>
      <c r="V284" s="46"/>
    </row>
    <row r="285" spans="1:22" ht="30">
      <c r="A285" s="150" t="s">
        <v>1141</v>
      </c>
      <c r="B285" s="49"/>
      <c r="C285" s="85">
        <f>IF(set[[#This Row],[Cate]]=A284,C284+1,1)</f>
        <v>81</v>
      </c>
      <c r="D285" s="150" t="s">
        <v>1226</v>
      </c>
      <c r="E285" s="150" t="str">
        <f>_xlfn.IFNA(IF(VLOOKUP(set[[#This Row],[Category]],TS[],2,FALSE)&gt;0,VLOOKUP(set[[#This Row],[Category]],TS[],2,FALSE),set[[#This Row],[Category]]),set[[#This Row],[Category]])</f>
        <v>Generics</v>
      </c>
      <c r="F285" s="150" t="str">
        <f>_xlfn.IFNA(IF(VLOOKUP(set[[#This Row],[Category]],TS[],3,FALSE)&gt;0,VLOOKUP(set[[#This Row],[Category]],TS[],3,FALSE),set[[#This Row],[Category]]),set[[#This Row],[Category]])</f>
        <v>Generics</v>
      </c>
      <c r="G285" s="150" t="str">
        <f>_xlfn.IFNA(IF(VLOOKUP(set[[#This Row],[Category]],TS[],4,FALSE)&gt;0,VLOOKUP(set[[#This Row],[Category]],TS[],4,FALSE),set[[#This Row],[Category]]),set[[#This Row],[Category]])</f>
        <v>Generics</v>
      </c>
      <c r="H285" s="150" t="s">
        <v>1227</v>
      </c>
      <c r="I285" s="46" t="s">
        <v>1315</v>
      </c>
      <c r="J285" s="49"/>
      <c r="K285" s="49"/>
      <c r="L285" s="49"/>
      <c r="M285" s="46" t="s">
        <v>1316</v>
      </c>
      <c r="N285" s="90"/>
      <c r="O285" s="46">
        <f>set[[#This Row],[CAS No.]]</f>
        <v>0</v>
      </c>
      <c r="P285" s="46" t="s">
        <v>1153</v>
      </c>
      <c r="Q285" s="46" t="str">
        <f>_xlfn.IFNA(VLOOKUP(set[[#This Row],[Qualification]], TS[], 2, FALSE), set[[#This Row],[Qualification]])</f>
        <v>NMPA</v>
      </c>
      <c r="R285" s="46" t="str">
        <f>_xlfn.IFNA(VLOOKUP(set[[#This Row],[Qualification]], TS[], 3, FALSE), set[[#This Row],[Qualification]])</f>
        <v>NMPA</v>
      </c>
      <c r="S285" s="46" t="str">
        <f>_xlfn.IFNA(VLOOKUP(set[[#This Row],[Qualification]], TS[], 4, FALSE), set[[#This Row],[Qualification]])</f>
        <v>NMPA</v>
      </c>
      <c r="V285" s="46"/>
    </row>
    <row r="286" spans="1:22" ht="30">
      <c r="A286" s="150" t="s">
        <v>1141</v>
      </c>
      <c r="B286" s="49"/>
      <c r="C286" s="85">
        <f>IF(set[[#This Row],[Cate]]=A285,C285+1,1)</f>
        <v>82</v>
      </c>
      <c r="D286" s="150" t="s">
        <v>1226</v>
      </c>
      <c r="E286" s="150" t="str">
        <f>_xlfn.IFNA(IF(VLOOKUP(set[[#This Row],[Category]],TS[],2,FALSE)&gt;0,VLOOKUP(set[[#This Row],[Category]],TS[],2,FALSE),set[[#This Row],[Category]]),set[[#This Row],[Category]])</f>
        <v>Generics</v>
      </c>
      <c r="F286" s="150" t="str">
        <f>_xlfn.IFNA(IF(VLOOKUP(set[[#This Row],[Category]],TS[],3,FALSE)&gt;0,VLOOKUP(set[[#This Row],[Category]],TS[],3,FALSE),set[[#This Row],[Category]]),set[[#This Row],[Category]])</f>
        <v>Generics</v>
      </c>
      <c r="G286" s="150" t="str">
        <f>_xlfn.IFNA(IF(VLOOKUP(set[[#This Row],[Category]],TS[],4,FALSE)&gt;0,VLOOKUP(set[[#This Row],[Category]],TS[],4,FALSE),set[[#This Row],[Category]]),set[[#This Row],[Category]])</f>
        <v>Generics</v>
      </c>
      <c r="H286" s="150" t="s">
        <v>1227</v>
      </c>
      <c r="I286" s="46" t="s">
        <v>1317</v>
      </c>
      <c r="J286" s="49"/>
      <c r="K286" s="49"/>
      <c r="L286" s="49"/>
      <c r="M286" s="46" t="s">
        <v>1318</v>
      </c>
      <c r="N286" s="90"/>
      <c r="O286" s="46">
        <f>set[[#This Row],[CAS No.]]</f>
        <v>0</v>
      </c>
      <c r="P286" s="46" t="s">
        <v>87</v>
      </c>
      <c r="Q286" s="46" t="str">
        <f>_xlfn.IFNA(VLOOKUP(set[[#This Row],[Qualification]], TS[], 2, FALSE), set[[#This Row],[Qualification]])</f>
        <v/>
      </c>
      <c r="R286" s="46" t="str">
        <f>_xlfn.IFNA(VLOOKUP(set[[#This Row],[Qualification]], TS[], 3, FALSE), set[[#This Row],[Qualification]])</f>
        <v/>
      </c>
      <c r="S286" s="46" t="str">
        <f>_xlfn.IFNA(VLOOKUP(set[[#This Row],[Qualification]], TS[], 4, FALSE), set[[#This Row],[Qualification]])</f>
        <v/>
      </c>
      <c r="V286" s="46"/>
    </row>
    <row r="287" spans="1:22" ht="45">
      <c r="A287" s="150" t="s">
        <v>1141</v>
      </c>
      <c r="B287" s="49"/>
      <c r="C287" s="85">
        <f>IF(set[[#This Row],[Cate]]=A286,C286+1,1)</f>
        <v>83</v>
      </c>
      <c r="D287" s="150" t="s">
        <v>1226</v>
      </c>
      <c r="E287" s="150" t="str">
        <f>_xlfn.IFNA(IF(VLOOKUP(set[[#This Row],[Category]],TS[],2,FALSE)&gt;0,VLOOKUP(set[[#This Row],[Category]],TS[],2,FALSE),set[[#This Row],[Category]]),set[[#This Row],[Category]])</f>
        <v>Generics</v>
      </c>
      <c r="F287" s="150" t="str">
        <f>_xlfn.IFNA(IF(VLOOKUP(set[[#This Row],[Category]],TS[],3,FALSE)&gt;0,VLOOKUP(set[[#This Row],[Category]],TS[],3,FALSE),set[[#This Row],[Category]]),set[[#This Row],[Category]])</f>
        <v>Generics</v>
      </c>
      <c r="G287" s="150" t="str">
        <f>_xlfn.IFNA(IF(VLOOKUP(set[[#This Row],[Category]],TS[],4,FALSE)&gt;0,VLOOKUP(set[[#This Row],[Category]],TS[],4,FALSE),set[[#This Row],[Category]]),set[[#This Row],[Category]])</f>
        <v>Generics</v>
      </c>
      <c r="H287" s="150" t="s">
        <v>1227</v>
      </c>
      <c r="I287" s="46" t="s">
        <v>1319</v>
      </c>
      <c r="J287" s="49"/>
      <c r="K287" s="49"/>
      <c r="L287" s="49"/>
      <c r="M287" s="46" t="s">
        <v>1320</v>
      </c>
      <c r="N287" s="90"/>
      <c r="O287" s="46">
        <f>set[[#This Row],[CAS No.]]</f>
        <v>0</v>
      </c>
      <c r="P287" s="46" t="s">
        <v>87</v>
      </c>
      <c r="Q287" s="46" t="str">
        <f>_xlfn.IFNA(VLOOKUP(set[[#This Row],[Qualification]], TS[], 2, FALSE), set[[#This Row],[Qualification]])</f>
        <v/>
      </c>
      <c r="R287" s="46" t="str">
        <f>_xlfn.IFNA(VLOOKUP(set[[#This Row],[Qualification]], TS[], 3, FALSE), set[[#This Row],[Qualification]])</f>
        <v/>
      </c>
      <c r="S287" s="46" t="str">
        <f>_xlfn.IFNA(VLOOKUP(set[[#This Row],[Qualification]], TS[], 4, FALSE), set[[#This Row],[Qualification]])</f>
        <v/>
      </c>
      <c r="V287" s="46"/>
    </row>
    <row r="288" spans="1:22" ht="45">
      <c r="A288" s="150" t="s">
        <v>1141</v>
      </c>
      <c r="B288" s="49"/>
      <c r="C288" s="85">
        <f>IF(set[[#This Row],[Cate]]=A287,C287+1,1)</f>
        <v>84</v>
      </c>
      <c r="D288" s="150" t="s">
        <v>1226</v>
      </c>
      <c r="E288" s="150" t="str">
        <f>_xlfn.IFNA(IF(VLOOKUP(set[[#This Row],[Category]],TS[],2,FALSE)&gt;0,VLOOKUP(set[[#This Row],[Category]],TS[],2,FALSE),set[[#This Row],[Category]]),set[[#This Row],[Category]])</f>
        <v>Generics</v>
      </c>
      <c r="F288" s="150" t="str">
        <f>_xlfn.IFNA(IF(VLOOKUP(set[[#This Row],[Category]],TS[],3,FALSE)&gt;0,VLOOKUP(set[[#This Row],[Category]],TS[],3,FALSE),set[[#This Row],[Category]]),set[[#This Row],[Category]])</f>
        <v>Generics</v>
      </c>
      <c r="G288" s="150" t="str">
        <f>_xlfn.IFNA(IF(VLOOKUP(set[[#This Row],[Category]],TS[],4,FALSE)&gt;0,VLOOKUP(set[[#This Row],[Category]],TS[],4,FALSE),set[[#This Row],[Category]]),set[[#This Row],[Category]])</f>
        <v>Generics</v>
      </c>
      <c r="H288" s="150" t="s">
        <v>1227</v>
      </c>
      <c r="I288" s="46" t="s">
        <v>1321</v>
      </c>
      <c r="J288" s="49"/>
      <c r="K288" s="49"/>
      <c r="L288" s="49"/>
      <c r="M288" s="46" t="s">
        <v>1322</v>
      </c>
      <c r="N288" s="90"/>
      <c r="O288" s="46">
        <f>set[[#This Row],[CAS No.]]</f>
        <v>0</v>
      </c>
      <c r="P288" s="46" t="s">
        <v>1153</v>
      </c>
      <c r="Q288" s="46" t="str">
        <f>_xlfn.IFNA(VLOOKUP(set[[#This Row],[Qualification]], TS[], 2, FALSE), set[[#This Row],[Qualification]])</f>
        <v>NMPA</v>
      </c>
      <c r="R288" s="46" t="str">
        <f>_xlfn.IFNA(VLOOKUP(set[[#This Row],[Qualification]], TS[], 3, FALSE), set[[#This Row],[Qualification]])</f>
        <v>NMPA</v>
      </c>
      <c r="S288" s="46" t="str">
        <f>_xlfn.IFNA(VLOOKUP(set[[#This Row],[Qualification]], TS[], 4, FALSE), set[[#This Row],[Qualification]])</f>
        <v>NMPA</v>
      </c>
      <c r="V288" s="46"/>
    </row>
    <row r="289" spans="1:22" ht="45">
      <c r="A289" s="150" t="s">
        <v>1141</v>
      </c>
      <c r="B289" s="49"/>
      <c r="C289" s="85">
        <f>IF(set[[#This Row],[Cate]]=A288,C288+1,1)</f>
        <v>85</v>
      </c>
      <c r="D289" s="150" t="s">
        <v>1226</v>
      </c>
      <c r="E289" s="150" t="str">
        <f>_xlfn.IFNA(IF(VLOOKUP(set[[#This Row],[Category]],TS[],2,FALSE)&gt;0,VLOOKUP(set[[#This Row],[Category]],TS[],2,FALSE),set[[#This Row],[Category]]),set[[#This Row],[Category]])</f>
        <v>Generics</v>
      </c>
      <c r="F289" s="150" t="str">
        <f>_xlfn.IFNA(IF(VLOOKUP(set[[#This Row],[Category]],TS[],3,FALSE)&gt;0,VLOOKUP(set[[#This Row],[Category]],TS[],3,FALSE),set[[#This Row],[Category]]),set[[#This Row],[Category]])</f>
        <v>Generics</v>
      </c>
      <c r="G289" s="150" t="str">
        <f>_xlfn.IFNA(IF(VLOOKUP(set[[#This Row],[Category]],TS[],4,FALSE)&gt;0,VLOOKUP(set[[#This Row],[Category]],TS[],4,FALSE),set[[#This Row],[Category]]),set[[#This Row],[Category]])</f>
        <v>Generics</v>
      </c>
      <c r="H289" s="150" t="s">
        <v>1227</v>
      </c>
      <c r="I289" s="46" t="s">
        <v>1323</v>
      </c>
      <c r="J289" s="49"/>
      <c r="K289" s="49"/>
      <c r="L289" s="49"/>
      <c r="M289" s="46" t="s">
        <v>1324</v>
      </c>
      <c r="N289" s="90"/>
      <c r="O289" s="46">
        <f>set[[#This Row],[CAS No.]]</f>
        <v>0</v>
      </c>
      <c r="P289" s="46" t="s">
        <v>1153</v>
      </c>
      <c r="Q289" s="46" t="str">
        <f>_xlfn.IFNA(VLOOKUP(set[[#This Row],[Qualification]], TS[], 2, FALSE), set[[#This Row],[Qualification]])</f>
        <v>NMPA</v>
      </c>
      <c r="R289" s="46" t="str">
        <f>_xlfn.IFNA(VLOOKUP(set[[#This Row],[Qualification]], TS[], 3, FALSE), set[[#This Row],[Qualification]])</f>
        <v>NMPA</v>
      </c>
      <c r="S289" s="46" t="str">
        <f>_xlfn.IFNA(VLOOKUP(set[[#This Row],[Qualification]], TS[], 4, FALSE), set[[#This Row],[Qualification]])</f>
        <v>NMPA</v>
      </c>
      <c r="V289" s="46"/>
    </row>
    <row r="290" spans="1:22" ht="30">
      <c r="A290" s="150" t="s">
        <v>1141</v>
      </c>
      <c r="B290" s="49"/>
      <c r="C290" s="85">
        <f>IF(set[[#This Row],[Cate]]=A289,C289+1,1)</f>
        <v>86</v>
      </c>
      <c r="D290" s="150" t="s">
        <v>1226</v>
      </c>
      <c r="E290" s="150" t="str">
        <f>_xlfn.IFNA(IF(VLOOKUP(set[[#This Row],[Category]],TS[],2,FALSE)&gt;0,VLOOKUP(set[[#This Row],[Category]],TS[],2,FALSE),set[[#This Row],[Category]]),set[[#This Row],[Category]])</f>
        <v>Generics</v>
      </c>
      <c r="F290" s="150" t="str">
        <f>_xlfn.IFNA(IF(VLOOKUP(set[[#This Row],[Category]],TS[],3,FALSE)&gt;0,VLOOKUP(set[[#This Row],[Category]],TS[],3,FALSE),set[[#This Row],[Category]]),set[[#This Row],[Category]])</f>
        <v>Generics</v>
      </c>
      <c r="G290" s="150" t="str">
        <f>_xlfn.IFNA(IF(VLOOKUP(set[[#This Row],[Category]],TS[],4,FALSE)&gt;0,VLOOKUP(set[[#This Row],[Category]],TS[],4,FALSE),set[[#This Row],[Category]]),set[[#This Row],[Category]])</f>
        <v>Generics</v>
      </c>
      <c r="H290" s="150" t="s">
        <v>1227</v>
      </c>
      <c r="I290" s="46" t="s">
        <v>1325</v>
      </c>
      <c r="J290" s="49"/>
      <c r="K290" s="49"/>
      <c r="L290" s="49"/>
      <c r="M290" s="46" t="s">
        <v>1326</v>
      </c>
      <c r="N290" s="90"/>
      <c r="O290" s="46">
        <f>set[[#This Row],[CAS No.]]</f>
        <v>0</v>
      </c>
      <c r="P290" s="46" t="s">
        <v>1153</v>
      </c>
      <c r="Q290" s="46" t="str">
        <f>_xlfn.IFNA(VLOOKUP(set[[#This Row],[Qualification]], TS[], 2, FALSE), set[[#This Row],[Qualification]])</f>
        <v>NMPA</v>
      </c>
      <c r="R290" s="46" t="str">
        <f>_xlfn.IFNA(VLOOKUP(set[[#This Row],[Qualification]], TS[], 3, FALSE), set[[#This Row],[Qualification]])</f>
        <v>NMPA</v>
      </c>
      <c r="S290" s="46" t="str">
        <f>_xlfn.IFNA(VLOOKUP(set[[#This Row],[Qualification]], TS[], 4, FALSE), set[[#This Row],[Qualification]])</f>
        <v>NMPA</v>
      </c>
      <c r="V290" s="46"/>
    </row>
    <row r="291" spans="1:22" ht="30">
      <c r="A291" s="150" t="s">
        <v>1141</v>
      </c>
      <c r="B291" s="49"/>
      <c r="C291" s="85">
        <f>IF(set[[#This Row],[Cate]]=A290,C290+1,1)</f>
        <v>87</v>
      </c>
      <c r="D291" s="150" t="s">
        <v>1226</v>
      </c>
      <c r="E291" s="150" t="str">
        <f>_xlfn.IFNA(IF(VLOOKUP(set[[#This Row],[Category]],TS[],2,FALSE)&gt;0,VLOOKUP(set[[#This Row],[Category]],TS[],2,FALSE),set[[#This Row],[Category]]),set[[#This Row],[Category]])</f>
        <v>Generics</v>
      </c>
      <c r="F291" s="150" t="str">
        <f>_xlfn.IFNA(IF(VLOOKUP(set[[#This Row],[Category]],TS[],3,FALSE)&gt;0,VLOOKUP(set[[#This Row],[Category]],TS[],3,FALSE),set[[#This Row],[Category]]),set[[#This Row],[Category]])</f>
        <v>Generics</v>
      </c>
      <c r="G291" s="150" t="str">
        <f>_xlfn.IFNA(IF(VLOOKUP(set[[#This Row],[Category]],TS[],4,FALSE)&gt;0,VLOOKUP(set[[#This Row],[Category]],TS[],4,FALSE),set[[#This Row],[Category]]),set[[#This Row],[Category]])</f>
        <v>Generics</v>
      </c>
      <c r="H291" s="150" t="s">
        <v>1227</v>
      </c>
      <c r="I291" s="46" t="s">
        <v>1327</v>
      </c>
      <c r="J291" s="49"/>
      <c r="K291" s="49"/>
      <c r="L291" s="49"/>
      <c r="M291" s="46" t="s">
        <v>1328</v>
      </c>
      <c r="N291" s="90"/>
      <c r="O291" s="46">
        <f>set[[#This Row],[CAS No.]]</f>
        <v>0</v>
      </c>
      <c r="P291" s="46" t="s">
        <v>87</v>
      </c>
      <c r="Q291" s="46" t="str">
        <f>_xlfn.IFNA(VLOOKUP(set[[#This Row],[Qualification]], TS[], 2, FALSE), set[[#This Row],[Qualification]])</f>
        <v/>
      </c>
      <c r="R291" s="46" t="str">
        <f>_xlfn.IFNA(VLOOKUP(set[[#This Row],[Qualification]], TS[], 3, FALSE), set[[#This Row],[Qualification]])</f>
        <v/>
      </c>
      <c r="S291" s="46" t="str">
        <f>_xlfn.IFNA(VLOOKUP(set[[#This Row],[Qualification]], TS[], 4, FALSE), set[[#This Row],[Qualification]])</f>
        <v/>
      </c>
      <c r="V291" s="46"/>
    </row>
    <row r="292" spans="1:22" ht="30">
      <c r="A292" s="150" t="s">
        <v>1141</v>
      </c>
      <c r="B292" s="49"/>
      <c r="C292" s="85">
        <f>IF(set[[#This Row],[Cate]]=A291,C291+1,1)</f>
        <v>88</v>
      </c>
      <c r="D292" s="150" t="s">
        <v>1226</v>
      </c>
      <c r="E292" s="150" t="str">
        <f>_xlfn.IFNA(IF(VLOOKUP(set[[#This Row],[Category]],TS[],2,FALSE)&gt;0,VLOOKUP(set[[#This Row],[Category]],TS[],2,FALSE),set[[#This Row],[Category]]),set[[#This Row],[Category]])</f>
        <v>Generics</v>
      </c>
      <c r="F292" s="150" t="str">
        <f>_xlfn.IFNA(IF(VLOOKUP(set[[#This Row],[Category]],TS[],3,FALSE)&gt;0,VLOOKUP(set[[#This Row],[Category]],TS[],3,FALSE),set[[#This Row],[Category]]),set[[#This Row],[Category]])</f>
        <v>Generics</v>
      </c>
      <c r="G292" s="150" t="str">
        <f>_xlfn.IFNA(IF(VLOOKUP(set[[#This Row],[Category]],TS[],4,FALSE)&gt;0,VLOOKUP(set[[#This Row],[Category]],TS[],4,FALSE),set[[#This Row],[Category]]),set[[#This Row],[Category]])</f>
        <v>Generics</v>
      </c>
      <c r="H292" s="150" t="s">
        <v>1227</v>
      </c>
      <c r="I292" s="46" t="s">
        <v>1329</v>
      </c>
      <c r="J292" s="49"/>
      <c r="K292" s="49"/>
      <c r="L292" s="49"/>
      <c r="M292" s="46" t="s">
        <v>1330</v>
      </c>
      <c r="N292" s="90"/>
      <c r="O292" s="46">
        <f>set[[#This Row],[CAS No.]]</f>
        <v>0</v>
      </c>
      <c r="P292" s="46" t="s">
        <v>87</v>
      </c>
      <c r="Q292" s="46" t="str">
        <f>_xlfn.IFNA(VLOOKUP(set[[#This Row],[Qualification]], TS[], 2, FALSE), set[[#This Row],[Qualification]])</f>
        <v/>
      </c>
      <c r="R292" s="46" t="str">
        <f>_xlfn.IFNA(VLOOKUP(set[[#This Row],[Qualification]], TS[], 3, FALSE), set[[#This Row],[Qualification]])</f>
        <v/>
      </c>
      <c r="S292" s="46" t="str">
        <f>_xlfn.IFNA(VLOOKUP(set[[#This Row],[Qualification]], TS[], 4, FALSE), set[[#This Row],[Qualification]])</f>
        <v/>
      </c>
      <c r="V292" s="46"/>
    </row>
    <row r="293" spans="1:22" ht="30">
      <c r="A293" s="150" t="s">
        <v>1141</v>
      </c>
      <c r="B293" s="49"/>
      <c r="C293" s="85">
        <f>IF(set[[#This Row],[Cate]]=A292,C292+1,1)</f>
        <v>89</v>
      </c>
      <c r="D293" s="150" t="s">
        <v>1226</v>
      </c>
      <c r="E293" s="150" t="str">
        <f>_xlfn.IFNA(IF(VLOOKUP(set[[#This Row],[Category]],TS[],2,FALSE)&gt;0,VLOOKUP(set[[#This Row],[Category]],TS[],2,FALSE),set[[#This Row],[Category]]),set[[#This Row],[Category]])</f>
        <v>Generics</v>
      </c>
      <c r="F293" s="150" t="str">
        <f>_xlfn.IFNA(IF(VLOOKUP(set[[#This Row],[Category]],TS[],3,FALSE)&gt;0,VLOOKUP(set[[#This Row],[Category]],TS[],3,FALSE),set[[#This Row],[Category]]),set[[#This Row],[Category]])</f>
        <v>Generics</v>
      </c>
      <c r="G293" s="150" t="str">
        <f>_xlfn.IFNA(IF(VLOOKUP(set[[#This Row],[Category]],TS[],4,FALSE)&gt;0,VLOOKUP(set[[#This Row],[Category]],TS[],4,FALSE),set[[#This Row],[Category]]),set[[#This Row],[Category]])</f>
        <v>Generics</v>
      </c>
      <c r="H293" s="150" t="s">
        <v>1227</v>
      </c>
      <c r="I293" s="46" t="s">
        <v>1331</v>
      </c>
      <c r="J293" s="49"/>
      <c r="K293" s="49"/>
      <c r="L293" s="49"/>
      <c r="M293" s="46" t="s">
        <v>1332</v>
      </c>
      <c r="N293" s="90"/>
      <c r="O293" s="46">
        <f>set[[#This Row],[CAS No.]]</f>
        <v>0</v>
      </c>
      <c r="P293" s="46" t="s">
        <v>1153</v>
      </c>
      <c r="Q293" s="46" t="str">
        <f>_xlfn.IFNA(VLOOKUP(set[[#This Row],[Qualification]], TS[], 2, FALSE), set[[#This Row],[Qualification]])</f>
        <v>NMPA</v>
      </c>
      <c r="R293" s="46" t="str">
        <f>_xlfn.IFNA(VLOOKUP(set[[#This Row],[Qualification]], TS[], 3, FALSE), set[[#This Row],[Qualification]])</f>
        <v>NMPA</v>
      </c>
      <c r="S293" s="46" t="str">
        <f>_xlfn.IFNA(VLOOKUP(set[[#This Row],[Qualification]], TS[], 4, FALSE), set[[#This Row],[Qualification]])</f>
        <v>NMPA</v>
      </c>
      <c r="V293" s="46"/>
    </row>
    <row r="294" spans="1:22" ht="45">
      <c r="A294" s="150" t="s">
        <v>1141</v>
      </c>
      <c r="B294" s="49"/>
      <c r="C294" s="85">
        <f>IF(set[[#This Row],[Cate]]=A293,C293+1,1)</f>
        <v>90</v>
      </c>
      <c r="D294" s="150" t="s">
        <v>1226</v>
      </c>
      <c r="E294" s="150" t="str">
        <f>_xlfn.IFNA(IF(VLOOKUP(set[[#This Row],[Category]],TS[],2,FALSE)&gt;0,VLOOKUP(set[[#This Row],[Category]],TS[],2,FALSE),set[[#This Row],[Category]]),set[[#This Row],[Category]])</f>
        <v>Generics</v>
      </c>
      <c r="F294" s="150" t="str">
        <f>_xlfn.IFNA(IF(VLOOKUP(set[[#This Row],[Category]],TS[],3,FALSE)&gt;0,VLOOKUP(set[[#This Row],[Category]],TS[],3,FALSE),set[[#This Row],[Category]]),set[[#This Row],[Category]])</f>
        <v>Generics</v>
      </c>
      <c r="G294" s="150" t="str">
        <f>_xlfn.IFNA(IF(VLOOKUP(set[[#This Row],[Category]],TS[],4,FALSE)&gt;0,VLOOKUP(set[[#This Row],[Category]],TS[],4,FALSE),set[[#This Row],[Category]]),set[[#This Row],[Category]])</f>
        <v>Generics</v>
      </c>
      <c r="H294" s="150" t="s">
        <v>1227</v>
      </c>
      <c r="I294" s="46" t="s">
        <v>1333</v>
      </c>
      <c r="J294" s="49"/>
      <c r="K294" s="49"/>
      <c r="L294" s="49"/>
      <c r="M294" s="46" t="s">
        <v>1334</v>
      </c>
      <c r="N294" s="90"/>
      <c r="O294" s="46">
        <f>set[[#This Row],[CAS No.]]</f>
        <v>0</v>
      </c>
      <c r="P294" s="46" t="s">
        <v>1153</v>
      </c>
      <c r="Q294" s="46" t="str">
        <f>_xlfn.IFNA(VLOOKUP(set[[#This Row],[Qualification]], TS[], 2, FALSE), set[[#This Row],[Qualification]])</f>
        <v>NMPA</v>
      </c>
      <c r="R294" s="46" t="str">
        <f>_xlfn.IFNA(VLOOKUP(set[[#This Row],[Qualification]], TS[], 3, FALSE), set[[#This Row],[Qualification]])</f>
        <v>NMPA</v>
      </c>
      <c r="S294" s="46" t="str">
        <f>_xlfn.IFNA(VLOOKUP(set[[#This Row],[Qualification]], TS[], 4, FALSE), set[[#This Row],[Qualification]])</f>
        <v>NMPA</v>
      </c>
      <c r="V294" s="46"/>
    </row>
    <row r="295" spans="1:22" ht="30">
      <c r="A295" s="150" t="s">
        <v>1141</v>
      </c>
      <c r="B295" s="49"/>
      <c r="C295" s="85">
        <f>IF(set[[#This Row],[Cate]]=A294,C294+1,1)</f>
        <v>91</v>
      </c>
      <c r="D295" s="150" t="s">
        <v>1226</v>
      </c>
      <c r="E295" s="150" t="str">
        <f>_xlfn.IFNA(IF(VLOOKUP(set[[#This Row],[Category]],TS[],2,FALSE)&gt;0,VLOOKUP(set[[#This Row],[Category]],TS[],2,FALSE),set[[#This Row],[Category]]),set[[#This Row],[Category]])</f>
        <v>Generics</v>
      </c>
      <c r="F295" s="150" t="str">
        <f>_xlfn.IFNA(IF(VLOOKUP(set[[#This Row],[Category]],TS[],3,FALSE)&gt;0,VLOOKUP(set[[#This Row],[Category]],TS[],3,FALSE),set[[#This Row],[Category]]),set[[#This Row],[Category]])</f>
        <v>Generics</v>
      </c>
      <c r="G295" s="150" t="str">
        <f>_xlfn.IFNA(IF(VLOOKUP(set[[#This Row],[Category]],TS[],4,FALSE)&gt;0,VLOOKUP(set[[#This Row],[Category]],TS[],4,FALSE),set[[#This Row],[Category]]),set[[#This Row],[Category]])</f>
        <v>Generics</v>
      </c>
      <c r="H295" s="150" t="s">
        <v>1227</v>
      </c>
      <c r="I295" s="46" t="s">
        <v>1335</v>
      </c>
      <c r="J295" s="49"/>
      <c r="K295" s="49"/>
      <c r="L295" s="49"/>
      <c r="M295" s="46" t="s">
        <v>1336</v>
      </c>
      <c r="N295" s="90"/>
      <c r="O295" s="46">
        <f>set[[#This Row],[CAS No.]]</f>
        <v>0</v>
      </c>
      <c r="P295" s="46" t="s">
        <v>1153</v>
      </c>
      <c r="Q295" s="46" t="str">
        <f>_xlfn.IFNA(VLOOKUP(set[[#This Row],[Qualification]], TS[], 2, FALSE), set[[#This Row],[Qualification]])</f>
        <v>NMPA</v>
      </c>
      <c r="R295" s="46" t="str">
        <f>_xlfn.IFNA(VLOOKUP(set[[#This Row],[Qualification]], TS[], 3, FALSE), set[[#This Row],[Qualification]])</f>
        <v>NMPA</v>
      </c>
      <c r="S295" s="46" t="str">
        <f>_xlfn.IFNA(VLOOKUP(set[[#This Row],[Qualification]], TS[], 4, FALSE), set[[#This Row],[Qualification]])</f>
        <v>NMPA</v>
      </c>
      <c r="V295" s="46"/>
    </row>
    <row r="296" spans="1:22" ht="45">
      <c r="A296" s="150" t="s">
        <v>1141</v>
      </c>
      <c r="B296" s="49"/>
      <c r="C296" s="85">
        <f>IF(set[[#This Row],[Cate]]=A295,C295+1,1)</f>
        <v>92</v>
      </c>
      <c r="D296" s="150" t="s">
        <v>1226</v>
      </c>
      <c r="E296" s="150" t="str">
        <f>_xlfn.IFNA(IF(VLOOKUP(set[[#This Row],[Category]],TS[],2,FALSE)&gt;0,VLOOKUP(set[[#This Row],[Category]],TS[],2,FALSE),set[[#This Row],[Category]]),set[[#This Row],[Category]])</f>
        <v>Generics</v>
      </c>
      <c r="F296" s="150" t="str">
        <f>_xlfn.IFNA(IF(VLOOKUP(set[[#This Row],[Category]],TS[],3,FALSE)&gt;0,VLOOKUP(set[[#This Row],[Category]],TS[],3,FALSE),set[[#This Row],[Category]]),set[[#This Row],[Category]])</f>
        <v>Generics</v>
      </c>
      <c r="G296" s="150" t="str">
        <f>_xlfn.IFNA(IF(VLOOKUP(set[[#This Row],[Category]],TS[],4,FALSE)&gt;0,VLOOKUP(set[[#This Row],[Category]],TS[],4,FALSE),set[[#This Row],[Category]]),set[[#This Row],[Category]])</f>
        <v>Generics</v>
      </c>
      <c r="H296" s="150" t="s">
        <v>1227</v>
      </c>
      <c r="I296" s="46" t="s">
        <v>1337</v>
      </c>
      <c r="J296" s="49"/>
      <c r="K296" s="49"/>
      <c r="L296" s="49"/>
      <c r="M296" s="46" t="s">
        <v>1338</v>
      </c>
      <c r="N296" s="90"/>
      <c r="O296" s="46">
        <f>set[[#This Row],[CAS No.]]</f>
        <v>0</v>
      </c>
      <c r="P296" s="46" t="s">
        <v>1153</v>
      </c>
      <c r="Q296" s="46" t="str">
        <f>_xlfn.IFNA(VLOOKUP(set[[#This Row],[Qualification]], TS[], 2, FALSE), set[[#This Row],[Qualification]])</f>
        <v>NMPA</v>
      </c>
      <c r="R296" s="46" t="str">
        <f>_xlfn.IFNA(VLOOKUP(set[[#This Row],[Qualification]], TS[], 3, FALSE), set[[#This Row],[Qualification]])</f>
        <v>NMPA</v>
      </c>
      <c r="S296" s="46" t="str">
        <f>_xlfn.IFNA(VLOOKUP(set[[#This Row],[Qualification]], TS[], 4, FALSE), set[[#This Row],[Qualification]])</f>
        <v>NMPA</v>
      </c>
      <c r="V296" s="46"/>
    </row>
    <row r="297" spans="1:22" ht="30">
      <c r="A297" s="150" t="s">
        <v>1141</v>
      </c>
      <c r="B297" s="49"/>
      <c r="C297" s="85">
        <f>IF(set[[#This Row],[Cate]]=A296,C296+1,1)</f>
        <v>93</v>
      </c>
      <c r="D297" s="150" t="s">
        <v>1226</v>
      </c>
      <c r="E297" s="150" t="str">
        <f>_xlfn.IFNA(IF(VLOOKUP(set[[#This Row],[Category]],TS[],2,FALSE)&gt;0,VLOOKUP(set[[#This Row],[Category]],TS[],2,FALSE),set[[#This Row],[Category]]),set[[#This Row],[Category]])</f>
        <v>Generics</v>
      </c>
      <c r="F297" s="150" t="str">
        <f>_xlfn.IFNA(IF(VLOOKUP(set[[#This Row],[Category]],TS[],3,FALSE)&gt;0,VLOOKUP(set[[#This Row],[Category]],TS[],3,FALSE),set[[#This Row],[Category]]),set[[#This Row],[Category]])</f>
        <v>Generics</v>
      </c>
      <c r="G297" s="150" t="str">
        <f>_xlfn.IFNA(IF(VLOOKUP(set[[#This Row],[Category]],TS[],4,FALSE)&gt;0,VLOOKUP(set[[#This Row],[Category]],TS[],4,FALSE),set[[#This Row],[Category]]),set[[#This Row],[Category]])</f>
        <v>Generics</v>
      </c>
      <c r="H297" s="150" t="s">
        <v>1227</v>
      </c>
      <c r="I297" s="46" t="s">
        <v>1339</v>
      </c>
      <c r="J297" s="49"/>
      <c r="K297" s="49"/>
      <c r="L297" s="49"/>
      <c r="M297" s="46" t="s">
        <v>1340</v>
      </c>
      <c r="N297" s="90"/>
      <c r="O297" s="46">
        <f>set[[#This Row],[CAS No.]]</f>
        <v>0</v>
      </c>
      <c r="P297" s="46" t="s">
        <v>87</v>
      </c>
      <c r="Q297" s="46" t="str">
        <f>_xlfn.IFNA(VLOOKUP(set[[#This Row],[Qualification]], TS[], 2, FALSE), set[[#This Row],[Qualification]])</f>
        <v/>
      </c>
      <c r="R297" s="46" t="str">
        <f>_xlfn.IFNA(VLOOKUP(set[[#This Row],[Qualification]], TS[], 3, FALSE), set[[#This Row],[Qualification]])</f>
        <v/>
      </c>
      <c r="S297" s="46" t="str">
        <f>_xlfn.IFNA(VLOOKUP(set[[#This Row],[Qualification]], TS[], 4, FALSE), set[[#This Row],[Qualification]])</f>
        <v/>
      </c>
      <c r="V297" s="46"/>
    </row>
    <row r="298" spans="1:22" ht="30">
      <c r="A298" s="150" t="s">
        <v>1141</v>
      </c>
      <c r="B298" s="49"/>
      <c r="C298" s="85">
        <f>IF(set[[#This Row],[Cate]]=A297,C297+1,1)</f>
        <v>94</v>
      </c>
      <c r="D298" s="150" t="s">
        <v>1226</v>
      </c>
      <c r="E298" s="150" t="str">
        <f>_xlfn.IFNA(IF(VLOOKUP(set[[#This Row],[Category]],TS[],2,FALSE)&gt;0,VLOOKUP(set[[#This Row],[Category]],TS[],2,FALSE),set[[#This Row],[Category]]),set[[#This Row],[Category]])</f>
        <v>Generics</v>
      </c>
      <c r="F298" s="150" t="str">
        <f>_xlfn.IFNA(IF(VLOOKUP(set[[#This Row],[Category]],TS[],3,FALSE)&gt;0,VLOOKUP(set[[#This Row],[Category]],TS[],3,FALSE),set[[#This Row],[Category]]),set[[#This Row],[Category]])</f>
        <v>Generics</v>
      </c>
      <c r="G298" s="150" t="str">
        <f>_xlfn.IFNA(IF(VLOOKUP(set[[#This Row],[Category]],TS[],4,FALSE)&gt;0,VLOOKUP(set[[#This Row],[Category]],TS[],4,FALSE),set[[#This Row],[Category]]),set[[#This Row],[Category]])</f>
        <v>Generics</v>
      </c>
      <c r="H298" s="150" t="s">
        <v>1227</v>
      </c>
      <c r="I298" s="46" t="s">
        <v>1341</v>
      </c>
      <c r="J298" s="49"/>
      <c r="K298" s="49"/>
      <c r="L298" s="49"/>
      <c r="M298" s="46" t="s">
        <v>1342</v>
      </c>
      <c r="N298" s="90"/>
      <c r="O298" s="46">
        <f>set[[#This Row],[CAS No.]]</f>
        <v>0</v>
      </c>
      <c r="P298" s="46" t="s">
        <v>87</v>
      </c>
      <c r="Q298" s="46" t="str">
        <f>_xlfn.IFNA(VLOOKUP(set[[#This Row],[Qualification]], TS[], 2, FALSE), set[[#This Row],[Qualification]])</f>
        <v/>
      </c>
      <c r="R298" s="46" t="str">
        <f>_xlfn.IFNA(VLOOKUP(set[[#This Row],[Qualification]], TS[], 3, FALSE), set[[#This Row],[Qualification]])</f>
        <v/>
      </c>
      <c r="S298" s="46" t="str">
        <f>_xlfn.IFNA(VLOOKUP(set[[#This Row],[Qualification]], TS[], 4, FALSE), set[[#This Row],[Qualification]])</f>
        <v/>
      </c>
      <c r="V298" s="46"/>
    </row>
    <row r="299" spans="1:22" ht="30">
      <c r="A299" s="150" t="s">
        <v>1141</v>
      </c>
      <c r="B299" s="49"/>
      <c r="C299" s="85">
        <f>IF(set[[#This Row],[Cate]]=A298,C298+1,1)</f>
        <v>95</v>
      </c>
      <c r="D299" s="150" t="s">
        <v>1226</v>
      </c>
      <c r="E299" s="150" t="str">
        <f>_xlfn.IFNA(IF(VLOOKUP(set[[#This Row],[Category]],TS[],2,FALSE)&gt;0,VLOOKUP(set[[#This Row],[Category]],TS[],2,FALSE),set[[#This Row],[Category]]),set[[#This Row],[Category]])</f>
        <v>Generics</v>
      </c>
      <c r="F299" s="150" t="str">
        <f>_xlfn.IFNA(IF(VLOOKUP(set[[#This Row],[Category]],TS[],3,FALSE)&gt;0,VLOOKUP(set[[#This Row],[Category]],TS[],3,FALSE),set[[#This Row],[Category]]),set[[#This Row],[Category]])</f>
        <v>Generics</v>
      </c>
      <c r="G299" s="150" t="str">
        <f>_xlfn.IFNA(IF(VLOOKUP(set[[#This Row],[Category]],TS[],4,FALSE)&gt;0,VLOOKUP(set[[#This Row],[Category]],TS[],4,FALSE),set[[#This Row],[Category]]),set[[#This Row],[Category]])</f>
        <v>Generics</v>
      </c>
      <c r="H299" s="150" t="s">
        <v>1227</v>
      </c>
      <c r="I299" s="46" t="s">
        <v>1343</v>
      </c>
      <c r="J299" s="49"/>
      <c r="K299" s="49"/>
      <c r="L299" s="49"/>
      <c r="M299" s="46" t="s">
        <v>1344</v>
      </c>
      <c r="N299" s="90"/>
      <c r="O299" s="46">
        <f>set[[#This Row],[CAS No.]]</f>
        <v>0</v>
      </c>
      <c r="P299" s="46" t="s">
        <v>1153</v>
      </c>
      <c r="Q299" s="46" t="str">
        <f>_xlfn.IFNA(VLOOKUP(set[[#This Row],[Qualification]], TS[], 2, FALSE), set[[#This Row],[Qualification]])</f>
        <v>NMPA</v>
      </c>
      <c r="R299" s="46" t="str">
        <f>_xlfn.IFNA(VLOOKUP(set[[#This Row],[Qualification]], TS[], 3, FALSE), set[[#This Row],[Qualification]])</f>
        <v>NMPA</v>
      </c>
      <c r="S299" s="46" t="str">
        <f>_xlfn.IFNA(VLOOKUP(set[[#This Row],[Qualification]], TS[], 4, FALSE), set[[#This Row],[Qualification]])</f>
        <v>NMPA</v>
      </c>
      <c r="V299" s="46"/>
    </row>
    <row r="300" spans="1:22" ht="30">
      <c r="A300" s="150" t="s">
        <v>1141</v>
      </c>
      <c r="B300" s="49"/>
      <c r="C300" s="85">
        <f>IF(set[[#This Row],[Cate]]=A299,C299+1,1)</f>
        <v>96</v>
      </c>
      <c r="D300" s="150" t="s">
        <v>1226</v>
      </c>
      <c r="E300" s="150" t="str">
        <f>_xlfn.IFNA(IF(VLOOKUP(set[[#This Row],[Category]],TS[],2,FALSE)&gt;0,VLOOKUP(set[[#This Row],[Category]],TS[],2,FALSE),set[[#This Row],[Category]]),set[[#This Row],[Category]])</f>
        <v>Generics</v>
      </c>
      <c r="F300" s="150" t="str">
        <f>_xlfn.IFNA(IF(VLOOKUP(set[[#This Row],[Category]],TS[],3,FALSE)&gt;0,VLOOKUP(set[[#This Row],[Category]],TS[],3,FALSE),set[[#This Row],[Category]]),set[[#This Row],[Category]])</f>
        <v>Generics</v>
      </c>
      <c r="G300" s="150" t="str">
        <f>_xlfn.IFNA(IF(VLOOKUP(set[[#This Row],[Category]],TS[],4,FALSE)&gt;0,VLOOKUP(set[[#This Row],[Category]],TS[],4,FALSE),set[[#This Row],[Category]]),set[[#This Row],[Category]])</f>
        <v>Generics</v>
      </c>
      <c r="H300" s="150" t="s">
        <v>1227</v>
      </c>
      <c r="I300" s="46" t="s">
        <v>1345</v>
      </c>
      <c r="J300" s="49"/>
      <c r="K300" s="49"/>
      <c r="L300" s="49"/>
      <c r="M300" s="46" t="s">
        <v>1346</v>
      </c>
      <c r="N300" s="90"/>
      <c r="O300" s="46">
        <f>set[[#This Row],[CAS No.]]</f>
        <v>0</v>
      </c>
      <c r="P300" s="46" t="s">
        <v>1153</v>
      </c>
      <c r="Q300" s="46" t="str">
        <f>_xlfn.IFNA(VLOOKUP(set[[#This Row],[Qualification]], TS[], 2, FALSE), set[[#This Row],[Qualification]])</f>
        <v>NMPA</v>
      </c>
      <c r="R300" s="46" t="str">
        <f>_xlfn.IFNA(VLOOKUP(set[[#This Row],[Qualification]], TS[], 3, FALSE), set[[#This Row],[Qualification]])</f>
        <v>NMPA</v>
      </c>
      <c r="S300" s="46" t="str">
        <f>_xlfn.IFNA(VLOOKUP(set[[#This Row],[Qualification]], TS[], 4, FALSE), set[[#This Row],[Qualification]])</f>
        <v>NMPA</v>
      </c>
      <c r="V300" s="46"/>
    </row>
    <row r="301" spans="1:22" ht="30">
      <c r="A301" s="150" t="s">
        <v>1141</v>
      </c>
      <c r="B301" s="49"/>
      <c r="C301" s="85">
        <f>IF(set[[#This Row],[Cate]]=A300,C300+1,1)</f>
        <v>97</v>
      </c>
      <c r="D301" s="150" t="s">
        <v>1226</v>
      </c>
      <c r="E301" s="150" t="str">
        <f>_xlfn.IFNA(IF(VLOOKUP(set[[#This Row],[Category]],TS[],2,FALSE)&gt;0,VLOOKUP(set[[#This Row],[Category]],TS[],2,FALSE),set[[#This Row],[Category]]),set[[#This Row],[Category]])</f>
        <v>Generics</v>
      </c>
      <c r="F301" s="150" t="str">
        <f>_xlfn.IFNA(IF(VLOOKUP(set[[#This Row],[Category]],TS[],3,FALSE)&gt;0,VLOOKUP(set[[#This Row],[Category]],TS[],3,FALSE),set[[#This Row],[Category]]),set[[#This Row],[Category]])</f>
        <v>Generics</v>
      </c>
      <c r="G301" s="150" t="str">
        <f>_xlfn.IFNA(IF(VLOOKUP(set[[#This Row],[Category]],TS[],4,FALSE)&gt;0,VLOOKUP(set[[#This Row],[Category]],TS[],4,FALSE),set[[#This Row],[Category]]),set[[#This Row],[Category]])</f>
        <v>Generics</v>
      </c>
      <c r="H301" s="150" t="s">
        <v>1227</v>
      </c>
      <c r="I301" s="46" t="s">
        <v>1347</v>
      </c>
      <c r="J301" s="49"/>
      <c r="K301" s="49"/>
      <c r="L301" s="49"/>
      <c r="M301" s="46" t="s">
        <v>1348</v>
      </c>
      <c r="N301" s="90"/>
      <c r="O301" s="46">
        <f>set[[#This Row],[CAS No.]]</f>
        <v>0</v>
      </c>
      <c r="P301" s="46" t="s">
        <v>1153</v>
      </c>
      <c r="Q301" s="46" t="str">
        <f>_xlfn.IFNA(VLOOKUP(set[[#This Row],[Qualification]], TS[], 2, FALSE), set[[#This Row],[Qualification]])</f>
        <v>NMPA</v>
      </c>
      <c r="R301" s="46" t="str">
        <f>_xlfn.IFNA(VLOOKUP(set[[#This Row],[Qualification]], TS[], 3, FALSE), set[[#This Row],[Qualification]])</f>
        <v>NMPA</v>
      </c>
      <c r="S301" s="46" t="str">
        <f>_xlfn.IFNA(VLOOKUP(set[[#This Row],[Qualification]], TS[], 4, FALSE), set[[#This Row],[Qualification]])</f>
        <v>NMPA</v>
      </c>
      <c r="V301" s="46"/>
    </row>
    <row r="302" spans="1:22" ht="45">
      <c r="A302" s="150" t="s">
        <v>1141</v>
      </c>
      <c r="B302" s="49"/>
      <c r="C302" s="85">
        <f>IF(set[[#This Row],[Cate]]=A301,C301+1,1)</f>
        <v>98</v>
      </c>
      <c r="D302" s="150" t="s">
        <v>1226</v>
      </c>
      <c r="E302" s="150" t="str">
        <f>_xlfn.IFNA(IF(VLOOKUP(set[[#This Row],[Category]],TS[],2,FALSE)&gt;0,VLOOKUP(set[[#This Row],[Category]],TS[],2,FALSE),set[[#This Row],[Category]]),set[[#This Row],[Category]])</f>
        <v>Generics</v>
      </c>
      <c r="F302" s="150" t="str">
        <f>_xlfn.IFNA(IF(VLOOKUP(set[[#This Row],[Category]],TS[],3,FALSE)&gt;0,VLOOKUP(set[[#This Row],[Category]],TS[],3,FALSE),set[[#This Row],[Category]]),set[[#This Row],[Category]])</f>
        <v>Generics</v>
      </c>
      <c r="G302" s="150" t="str">
        <f>_xlfn.IFNA(IF(VLOOKUP(set[[#This Row],[Category]],TS[],4,FALSE)&gt;0,VLOOKUP(set[[#This Row],[Category]],TS[],4,FALSE),set[[#This Row],[Category]]),set[[#This Row],[Category]])</f>
        <v>Generics</v>
      </c>
      <c r="H302" s="150" t="s">
        <v>1227</v>
      </c>
      <c r="I302" s="46" t="s">
        <v>1349</v>
      </c>
      <c r="J302" s="49"/>
      <c r="K302" s="49"/>
      <c r="L302" s="49"/>
      <c r="M302" s="46" t="s">
        <v>1350</v>
      </c>
      <c r="N302" s="90"/>
      <c r="O302" s="46">
        <f>set[[#This Row],[CAS No.]]</f>
        <v>0</v>
      </c>
      <c r="P302" s="46" t="s">
        <v>87</v>
      </c>
      <c r="Q302" s="46" t="str">
        <f>_xlfn.IFNA(VLOOKUP(set[[#This Row],[Qualification]], TS[], 2, FALSE), set[[#This Row],[Qualification]])</f>
        <v/>
      </c>
      <c r="R302" s="46" t="str">
        <f>_xlfn.IFNA(VLOOKUP(set[[#This Row],[Qualification]], TS[], 3, FALSE), set[[#This Row],[Qualification]])</f>
        <v/>
      </c>
      <c r="S302" s="46" t="str">
        <f>_xlfn.IFNA(VLOOKUP(set[[#This Row],[Qualification]], TS[], 4, FALSE), set[[#This Row],[Qualification]])</f>
        <v/>
      </c>
      <c r="V302" s="46"/>
    </row>
    <row r="303" spans="1:22" ht="30">
      <c r="A303" s="150" t="s">
        <v>1141</v>
      </c>
      <c r="B303" s="49"/>
      <c r="C303" s="85">
        <f>IF(set[[#This Row],[Cate]]=A302,C302+1,1)</f>
        <v>99</v>
      </c>
      <c r="D303" s="150" t="s">
        <v>1226</v>
      </c>
      <c r="E303" s="150" t="str">
        <f>_xlfn.IFNA(IF(VLOOKUP(set[[#This Row],[Category]],TS[],2,FALSE)&gt;0,VLOOKUP(set[[#This Row],[Category]],TS[],2,FALSE),set[[#This Row],[Category]]),set[[#This Row],[Category]])</f>
        <v>Generics</v>
      </c>
      <c r="F303" s="150" t="str">
        <f>_xlfn.IFNA(IF(VLOOKUP(set[[#This Row],[Category]],TS[],3,FALSE)&gt;0,VLOOKUP(set[[#This Row],[Category]],TS[],3,FALSE),set[[#This Row],[Category]]),set[[#This Row],[Category]])</f>
        <v>Generics</v>
      </c>
      <c r="G303" s="150" t="str">
        <f>_xlfn.IFNA(IF(VLOOKUP(set[[#This Row],[Category]],TS[],4,FALSE)&gt;0,VLOOKUP(set[[#This Row],[Category]],TS[],4,FALSE),set[[#This Row],[Category]]),set[[#This Row],[Category]])</f>
        <v>Generics</v>
      </c>
      <c r="H303" s="150" t="s">
        <v>1227</v>
      </c>
      <c r="I303" s="46" t="s">
        <v>1351</v>
      </c>
      <c r="J303" s="49" t="s">
        <v>1352</v>
      </c>
      <c r="K303" s="49"/>
      <c r="L303" s="49"/>
      <c r="M303" s="46" t="s">
        <v>1353</v>
      </c>
      <c r="N303" s="90"/>
      <c r="O303" s="46">
        <f>set[[#This Row],[CAS No.]]</f>
        <v>0</v>
      </c>
      <c r="P303" s="46" t="s">
        <v>87</v>
      </c>
      <c r="Q303" s="46" t="str">
        <f>_xlfn.IFNA(VLOOKUP(set[[#This Row],[Qualification]], TS[], 2, FALSE), set[[#This Row],[Qualification]])</f>
        <v/>
      </c>
      <c r="R303" s="46" t="str">
        <f>_xlfn.IFNA(VLOOKUP(set[[#This Row],[Qualification]], TS[], 3, FALSE), set[[#This Row],[Qualification]])</f>
        <v/>
      </c>
      <c r="S303" s="46" t="str">
        <f>_xlfn.IFNA(VLOOKUP(set[[#This Row],[Qualification]], TS[], 4, FALSE), set[[#This Row],[Qualification]])</f>
        <v/>
      </c>
      <c r="V303" s="46"/>
    </row>
    <row r="304" spans="1:22" ht="60">
      <c r="A304" s="150" t="s">
        <v>1141</v>
      </c>
      <c r="B304" s="49"/>
      <c r="C304" s="85">
        <f>IF(set[[#This Row],[Cate]]=A303,C303+1,1)</f>
        <v>100</v>
      </c>
      <c r="D304" s="150" t="s">
        <v>1226</v>
      </c>
      <c r="E304" s="150" t="str">
        <f>_xlfn.IFNA(IF(VLOOKUP(set[[#This Row],[Category]],TS[],2,FALSE)&gt;0,VLOOKUP(set[[#This Row],[Category]],TS[],2,FALSE),set[[#This Row],[Category]]),set[[#This Row],[Category]])</f>
        <v>Generics</v>
      </c>
      <c r="F304" s="150" t="str">
        <f>_xlfn.IFNA(IF(VLOOKUP(set[[#This Row],[Category]],TS[],3,FALSE)&gt;0,VLOOKUP(set[[#This Row],[Category]],TS[],3,FALSE),set[[#This Row],[Category]]),set[[#This Row],[Category]])</f>
        <v>Generics</v>
      </c>
      <c r="G304" s="150" t="str">
        <f>_xlfn.IFNA(IF(VLOOKUP(set[[#This Row],[Category]],TS[],4,FALSE)&gt;0,VLOOKUP(set[[#This Row],[Category]],TS[],4,FALSE),set[[#This Row],[Category]]),set[[#This Row],[Category]])</f>
        <v>Generics</v>
      </c>
      <c r="H304" s="150" t="s">
        <v>1227</v>
      </c>
      <c r="I304" s="46" t="s">
        <v>1354</v>
      </c>
      <c r="J304" s="49"/>
      <c r="K304" s="49"/>
      <c r="L304" s="49"/>
      <c r="M304" s="46" t="s">
        <v>1355</v>
      </c>
      <c r="N304" s="90"/>
      <c r="O304" s="46">
        <f>set[[#This Row],[CAS No.]]</f>
        <v>0</v>
      </c>
      <c r="P304" s="46" t="s">
        <v>1153</v>
      </c>
      <c r="Q304" s="46" t="str">
        <f>_xlfn.IFNA(VLOOKUP(set[[#This Row],[Qualification]], TS[], 2, FALSE), set[[#This Row],[Qualification]])</f>
        <v>NMPA</v>
      </c>
      <c r="R304" s="46" t="str">
        <f>_xlfn.IFNA(VLOOKUP(set[[#This Row],[Qualification]], TS[], 3, FALSE), set[[#This Row],[Qualification]])</f>
        <v>NMPA</v>
      </c>
      <c r="S304" s="46" t="str">
        <f>_xlfn.IFNA(VLOOKUP(set[[#This Row],[Qualification]], TS[], 4, FALSE), set[[#This Row],[Qualification]])</f>
        <v>NMPA</v>
      </c>
      <c r="V304" s="46"/>
    </row>
    <row r="305" spans="1:22" ht="30">
      <c r="A305" s="150" t="s">
        <v>1141</v>
      </c>
      <c r="B305" s="49"/>
      <c r="C305" s="85">
        <f>IF(set[[#This Row],[Cate]]=A304,C304+1,1)</f>
        <v>101</v>
      </c>
      <c r="D305" s="150" t="s">
        <v>1226</v>
      </c>
      <c r="E305" s="150" t="str">
        <f>_xlfn.IFNA(IF(VLOOKUP(set[[#This Row],[Category]],TS[],2,FALSE)&gt;0,VLOOKUP(set[[#This Row],[Category]],TS[],2,FALSE),set[[#This Row],[Category]]),set[[#This Row],[Category]])</f>
        <v>Generics</v>
      </c>
      <c r="F305" s="150" t="str">
        <f>_xlfn.IFNA(IF(VLOOKUP(set[[#This Row],[Category]],TS[],3,FALSE)&gt;0,VLOOKUP(set[[#This Row],[Category]],TS[],3,FALSE),set[[#This Row],[Category]]),set[[#This Row],[Category]])</f>
        <v>Generics</v>
      </c>
      <c r="G305" s="150" t="str">
        <f>_xlfn.IFNA(IF(VLOOKUP(set[[#This Row],[Category]],TS[],4,FALSE)&gt;0,VLOOKUP(set[[#This Row],[Category]],TS[],4,FALSE),set[[#This Row],[Category]]),set[[#This Row],[Category]])</f>
        <v>Generics</v>
      </c>
      <c r="H305" s="150" t="s">
        <v>1227</v>
      </c>
      <c r="I305" s="46" t="s">
        <v>1356</v>
      </c>
      <c r="J305" s="49"/>
      <c r="K305" s="49"/>
      <c r="L305" s="49"/>
      <c r="M305" s="46" t="s">
        <v>1357</v>
      </c>
      <c r="N305" s="90"/>
      <c r="O305" s="46">
        <f>set[[#This Row],[CAS No.]]</f>
        <v>0</v>
      </c>
      <c r="P305" s="46" t="s">
        <v>1153</v>
      </c>
      <c r="Q305" s="46" t="str">
        <f>_xlfn.IFNA(VLOOKUP(set[[#This Row],[Qualification]], TS[], 2, FALSE), set[[#This Row],[Qualification]])</f>
        <v>NMPA</v>
      </c>
      <c r="R305" s="46" t="str">
        <f>_xlfn.IFNA(VLOOKUP(set[[#This Row],[Qualification]], TS[], 3, FALSE), set[[#This Row],[Qualification]])</f>
        <v>NMPA</v>
      </c>
      <c r="S305" s="46" t="str">
        <f>_xlfn.IFNA(VLOOKUP(set[[#This Row],[Qualification]], TS[], 4, FALSE), set[[#This Row],[Qualification]])</f>
        <v>NMPA</v>
      </c>
      <c r="V305" s="46"/>
    </row>
    <row r="306" spans="1:22" ht="45">
      <c r="A306" s="150" t="s">
        <v>1141</v>
      </c>
      <c r="B306" s="49"/>
      <c r="C306" s="85">
        <f>IF(set[[#This Row],[Cate]]=A305,C305+1,1)</f>
        <v>102</v>
      </c>
      <c r="D306" s="150" t="s">
        <v>1226</v>
      </c>
      <c r="E306" s="150" t="str">
        <f>_xlfn.IFNA(IF(VLOOKUP(set[[#This Row],[Category]],TS[],2,FALSE)&gt;0,VLOOKUP(set[[#This Row],[Category]],TS[],2,FALSE),set[[#This Row],[Category]]),set[[#This Row],[Category]])</f>
        <v>Generics</v>
      </c>
      <c r="F306" s="150" t="str">
        <f>_xlfn.IFNA(IF(VLOOKUP(set[[#This Row],[Category]],TS[],3,FALSE)&gt;0,VLOOKUP(set[[#This Row],[Category]],TS[],3,FALSE),set[[#This Row],[Category]]),set[[#This Row],[Category]])</f>
        <v>Generics</v>
      </c>
      <c r="G306" s="150" t="str">
        <f>_xlfn.IFNA(IF(VLOOKUP(set[[#This Row],[Category]],TS[],4,FALSE)&gt;0,VLOOKUP(set[[#This Row],[Category]],TS[],4,FALSE),set[[#This Row],[Category]]),set[[#This Row],[Category]])</f>
        <v>Generics</v>
      </c>
      <c r="H306" s="150" t="s">
        <v>1227</v>
      </c>
      <c r="I306" s="46" t="s">
        <v>1358</v>
      </c>
      <c r="J306" s="49"/>
      <c r="K306" s="49"/>
      <c r="L306" s="49"/>
      <c r="M306" s="46" t="s">
        <v>1359</v>
      </c>
      <c r="N306" s="90"/>
      <c r="O306" s="46">
        <f>set[[#This Row],[CAS No.]]</f>
        <v>0</v>
      </c>
      <c r="P306" s="46" t="s">
        <v>1153</v>
      </c>
      <c r="Q306" s="46" t="str">
        <f>_xlfn.IFNA(VLOOKUP(set[[#This Row],[Qualification]], TS[], 2, FALSE), set[[#This Row],[Qualification]])</f>
        <v>NMPA</v>
      </c>
      <c r="R306" s="46" t="str">
        <f>_xlfn.IFNA(VLOOKUP(set[[#This Row],[Qualification]], TS[], 3, FALSE), set[[#This Row],[Qualification]])</f>
        <v>NMPA</v>
      </c>
      <c r="S306" s="46" t="str">
        <f>_xlfn.IFNA(VLOOKUP(set[[#This Row],[Qualification]], TS[], 4, FALSE), set[[#This Row],[Qualification]])</f>
        <v>NMPA</v>
      </c>
      <c r="V306" s="46"/>
    </row>
    <row r="307" spans="1:22" ht="45">
      <c r="A307" s="150" t="s">
        <v>1141</v>
      </c>
      <c r="B307" s="49"/>
      <c r="C307" s="85">
        <f>IF(set[[#This Row],[Cate]]=A306,C306+1,1)</f>
        <v>103</v>
      </c>
      <c r="D307" s="150" t="s">
        <v>1226</v>
      </c>
      <c r="E307" s="150" t="str">
        <f>_xlfn.IFNA(IF(VLOOKUP(set[[#This Row],[Category]],TS[],2,FALSE)&gt;0,VLOOKUP(set[[#This Row],[Category]],TS[],2,FALSE),set[[#This Row],[Category]]),set[[#This Row],[Category]])</f>
        <v>Generics</v>
      </c>
      <c r="F307" s="150" t="str">
        <f>_xlfn.IFNA(IF(VLOOKUP(set[[#This Row],[Category]],TS[],3,FALSE)&gt;0,VLOOKUP(set[[#This Row],[Category]],TS[],3,FALSE),set[[#This Row],[Category]]),set[[#This Row],[Category]])</f>
        <v>Generics</v>
      </c>
      <c r="G307" s="150" t="str">
        <f>_xlfn.IFNA(IF(VLOOKUP(set[[#This Row],[Category]],TS[],4,FALSE)&gt;0,VLOOKUP(set[[#This Row],[Category]],TS[],4,FALSE),set[[#This Row],[Category]]),set[[#This Row],[Category]])</f>
        <v>Generics</v>
      </c>
      <c r="H307" s="150" t="s">
        <v>1227</v>
      </c>
      <c r="I307" s="46" t="s">
        <v>1360</v>
      </c>
      <c r="J307" s="49"/>
      <c r="K307" s="49"/>
      <c r="L307" s="49"/>
      <c r="M307" s="46" t="s">
        <v>1361</v>
      </c>
      <c r="N307" s="90"/>
      <c r="O307" s="46">
        <f>set[[#This Row],[CAS No.]]</f>
        <v>0</v>
      </c>
      <c r="P307" s="46" t="s">
        <v>1153</v>
      </c>
      <c r="Q307" s="46" t="str">
        <f>_xlfn.IFNA(VLOOKUP(set[[#This Row],[Qualification]], TS[], 2, FALSE), set[[#This Row],[Qualification]])</f>
        <v>NMPA</v>
      </c>
      <c r="R307" s="46" t="str">
        <f>_xlfn.IFNA(VLOOKUP(set[[#This Row],[Qualification]], TS[], 3, FALSE), set[[#This Row],[Qualification]])</f>
        <v>NMPA</v>
      </c>
      <c r="S307" s="46" t="str">
        <f>_xlfn.IFNA(VLOOKUP(set[[#This Row],[Qualification]], TS[], 4, FALSE), set[[#This Row],[Qualification]])</f>
        <v>NMPA</v>
      </c>
      <c r="V307" s="46"/>
    </row>
    <row r="308" spans="1:22" ht="45">
      <c r="A308" s="150" t="s">
        <v>1141</v>
      </c>
      <c r="B308" s="49"/>
      <c r="C308" s="85">
        <f>IF(set[[#This Row],[Cate]]=A307,C307+1,1)</f>
        <v>104</v>
      </c>
      <c r="D308" s="150" t="s">
        <v>1226</v>
      </c>
      <c r="E308" s="150" t="str">
        <f>_xlfn.IFNA(IF(VLOOKUP(set[[#This Row],[Category]],TS[],2,FALSE)&gt;0,VLOOKUP(set[[#This Row],[Category]],TS[],2,FALSE),set[[#This Row],[Category]]),set[[#This Row],[Category]])</f>
        <v>Generics</v>
      </c>
      <c r="F308" s="150" t="str">
        <f>_xlfn.IFNA(IF(VLOOKUP(set[[#This Row],[Category]],TS[],3,FALSE)&gt;0,VLOOKUP(set[[#This Row],[Category]],TS[],3,FALSE),set[[#This Row],[Category]]),set[[#This Row],[Category]])</f>
        <v>Generics</v>
      </c>
      <c r="G308" s="150" t="str">
        <f>_xlfn.IFNA(IF(VLOOKUP(set[[#This Row],[Category]],TS[],4,FALSE)&gt;0,VLOOKUP(set[[#This Row],[Category]],TS[],4,FALSE),set[[#This Row],[Category]]),set[[#This Row],[Category]])</f>
        <v>Generics</v>
      </c>
      <c r="H308" s="150" t="s">
        <v>1227</v>
      </c>
      <c r="I308" s="46" t="s">
        <v>1362</v>
      </c>
      <c r="J308" s="49" t="s">
        <v>1309</v>
      </c>
      <c r="K308" s="49"/>
      <c r="L308" s="49"/>
      <c r="M308" s="46" t="s">
        <v>1363</v>
      </c>
      <c r="N308" s="90"/>
      <c r="O308" s="46">
        <f>set[[#This Row],[CAS No.]]</f>
        <v>0</v>
      </c>
      <c r="P308" s="46" t="s">
        <v>87</v>
      </c>
      <c r="Q308" s="46" t="str">
        <f>_xlfn.IFNA(VLOOKUP(set[[#This Row],[Qualification]], TS[], 2, FALSE), set[[#This Row],[Qualification]])</f>
        <v/>
      </c>
      <c r="R308" s="46" t="str">
        <f>_xlfn.IFNA(VLOOKUP(set[[#This Row],[Qualification]], TS[], 3, FALSE), set[[#This Row],[Qualification]])</f>
        <v/>
      </c>
      <c r="S308" s="46" t="str">
        <f>_xlfn.IFNA(VLOOKUP(set[[#This Row],[Qualification]], TS[], 4, FALSE), set[[#This Row],[Qualification]])</f>
        <v/>
      </c>
      <c r="V308" s="46"/>
    </row>
    <row r="309" spans="1:22" ht="30">
      <c r="A309" s="150" t="s">
        <v>1141</v>
      </c>
      <c r="B309" s="49"/>
      <c r="C309" s="85">
        <f>IF(set[[#This Row],[Cate]]=A308,C308+1,1)</f>
        <v>105</v>
      </c>
      <c r="D309" s="150" t="s">
        <v>1226</v>
      </c>
      <c r="E309" s="150" t="str">
        <f>_xlfn.IFNA(IF(VLOOKUP(set[[#This Row],[Category]],TS[],2,FALSE)&gt;0,VLOOKUP(set[[#This Row],[Category]],TS[],2,FALSE),set[[#This Row],[Category]]),set[[#This Row],[Category]])</f>
        <v>Generics</v>
      </c>
      <c r="F309" s="150" t="str">
        <f>_xlfn.IFNA(IF(VLOOKUP(set[[#This Row],[Category]],TS[],3,FALSE)&gt;0,VLOOKUP(set[[#This Row],[Category]],TS[],3,FALSE),set[[#This Row],[Category]]),set[[#This Row],[Category]])</f>
        <v>Generics</v>
      </c>
      <c r="G309" s="150" t="str">
        <f>_xlfn.IFNA(IF(VLOOKUP(set[[#This Row],[Category]],TS[],4,FALSE)&gt;0,VLOOKUP(set[[#This Row],[Category]],TS[],4,FALSE),set[[#This Row],[Category]]),set[[#This Row],[Category]])</f>
        <v>Generics</v>
      </c>
      <c r="H309" s="150" t="s">
        <v>1227</v>
      </c>
      <c r="I309" s="46" t="s">
        <v>1364</v>
      </c>
      <c r="J309" s="49"/>
      <c r="K309" s="49"/>
      <c r="L309" s="49"/>
      <c r="M309" s="46" t="s">
        <v>1365</v>
      </c>
      <c r="N309" s="90"/>
      <c r="O309" s="46">
        <f>set[[#This Row],[CAS No.]]</f>
        <v>0</v>
      </c>
      <c r="P309" s="46" t="s">
        <v>87</v>
      </c>
      <c r="Q309" s="46" t="str">
        <f>_xlfn.IFNA(VLOOKUP(set[[#This Row],[Qualification]], TS[], 2, FALSE), set[[#This Row],[Qualification]])</f>
        <v/>
      </c>
      <c r="R309" s="46" t="str">
        <f>_xlfn.IFNA(VLOOKUP(set[[#This Row],[Qualification]], TS[], 3, FALSE), set[[#This Row],[Qualification]])</f>
        <v/>
      </c>
      <c r="S309" s="46" t="str">
        <f>_xlfn.IFNA(VLOOKUP(set[[#This Row],[Qualification]], TS[], 4, FALSE), set[[#This Row],[Qualification]])</f>
        <v/>
      </c>
      <c r="V309" s="46"/>
    </row>
    <row r="310" spans="1:22" ht="30">
      <c r="A310" s="150" t="s">
        <v>1141</v>
      </c>
      <c r="B310" s="49"/>
      <c r="C310" s="85">
        <f>IF(set[[#This Row],[Cate]]=A309,C309+1,1)</f>
        <v>106</v>
      </c>
      <c r="D310" s="150" t="s">
        <v>1226</v>
      </c>
      <c r="E310" s="150" t="str">
        <f>_xlfn.IFNA(IF(VLOOKUP(set[[#This Row],[Category]],TS[],2,FALSE)&gt;0,VLOOKUP(set[[#This Row],[Category]],TS[],2,FALSE),set[[#This Row],[Category]]),set[[#This Row],[Category]])</f>
        <v>Generics</v>
      </c>
      <c r="F310" s="150" t="str">
        <f>_xlfn.IFNA(IF(VLOOKUP(set[[#This Row],[Category]],TS[],3,FALSE)&gt;0,VLOOKUP(set[[#This Row],[Category]],TS[],3,FALSE),set[[#This Row],[Category]]),set[[#This Row],[Category]])</f>
        <v>Generics</v>
      </c>
      <c r="G310" s="150" t="str">
        <f>_xlfn.IFNA(IF(VLOOKUP(set[[#This Row],[Category]],TS[],4,FALSE)&gt;0,VLOOKUP(set[[#This Row],[Category]],TS[],4,FALSE),set[[#This Row],[Category]]),set[[#This Row],[Category]])</f>
        <v>Generics</v>
      </c>
      <c r="H310" s="150" t="s">
        <v>1227</v>
      </c>
      <c r="I310" s="46" t="s">
        <v>1366</v>
      </c>
      <c r="J310" s="49"/>
      <c r="K310" s="49"/>
      <c r="L310" s="49"/>
      <c r="M310" s="46" t="s">
        <v>1367</v>
      </c>
      <c r="N310" s="90"/>
      <c r="O310" s="46">
        <f>set[[#This Row],[CAS No.]]</f>
        <v>0</v>
      </c>
      <c r="P310" s="46" t="s">
        <v>87</v>
      </c>
      <c r="Q310" s="46" t="str">
        <f>_xlfn.IFNA(VLOOKUP(set[[#This Row],[Qualification]], TS[], 2, FALSE), set[[#This Row],[Qualification]])</f>
        <v/>
      </c>
      <c r="R310" s="46" t="str">
        <f>_xlfn.IFNA(VLOOKUP(set[[#This Row],[Qualification]], TS[], 3, FALSE), set[[#This Row],[Qualification]])</f>
        <v/>
      </c>
      <c r="S310" s="46" t="str">
        <f>_xlfn.IFNA(VLOOKUP(set[[#This Row],[Qualification]], TS[], 4, FALSE), set[[#This Row],[Qualification]])</f>
        <v/>
      </c>
      <c r="V310" s="46"/>
    </row>
    <row r="311" spans="1:22" ht="30">
      <c r="A311" s="150" t="s">
        <v>1141</v>
      </c>
      <c r="B311" s="49"/>
      <c r="C311" s="85">
        <f>IF(set[[#This Row],[Cate]]=A310,C310+1,1)</f>
        <v>107</v>
      </c>
      <c r="D311" s="150" t="s">
        <v>1226</v>
      </c>
      <c r="E311" s="150" t="str">
        <f>_xlfn.IFNA(IF(VLOOKUP(set[[#This Row],[Category]],TS[],2,FALSE)&gt;0,VLOOKUP(set[[#This Row],[Category]],TS[],2,FALSE),set[[#This Row],[Category]]),set[[#This Row],[Category]])</f>
        <v>Generics</v>
      </c>
      <c r="F311" s="150" t="str">
        <f>_xlfn.IFNA(IF(VLOOKUP(set[[#This Row],[Category]],TS[],3,FALSE)&gt;0,VLOOKUP(set[[#This Row],[Category]],TS[],3,FALSE),set[[#This Row],[Category]]),set[[#This Row],[Category]])</f>
        <v>Generics</v>
      </c>
      <c r="G311" s="150" t="str">
        <f>_xlfn.IFNA(IF(VLOOKUP(set[[#This Row],[Category]],TS[],4,FALSE)&gt;0,VLOOKUP(set[[#This Row],[Category]],TS[],4,FALSE),set[[#This Row],[Category]]),set[[#This Row],[Category]])</f>
        <v>Generics</v>
      </c>
      <c r="H311" s="150" t="s">
        <v>1227</v>
      </c>
      <c r="I311" s="46" t="s">
        <v>1368</v>
      </c>
      <c r="J311" s="49"/>
      <c r="K311" s="49"/>
      <c r="L311" s="49"/>
      <c r="M311" s="46" t="s">
        <v>1369</v>
      </c>
      <c r="N311" s="90"/>
      <c r="O311" s="46">
        <f>set[[#This Row],[CAS No.]]</f>
        <v>0</v>
      </c>
      <c r="P311" s="46" t="s">
        <v>1153</v>
      </c>
      <c r="Q311" s="46" t="str">
        <f>_xlfn.IFNA(VLOOKUP(set[[#This Row],[Qualification]], TS[], 2, FALSE), set[[#This Row],[Qualification]])</f>
        <v>NMPA</v>
      </c>
      <c r="R311" s="46" t="str">
        <f>_xlfn.IFNA(VLOOKUP(set[[#This Row],[Qualification]], TS[], 3, FALSE), set[[#This Row],[Qualification]])</f>
        <v>NMPA</v>
      </c>
      <c r="S311" s="46" t="str">
        <f>_xlfn.IFNA(VLOOKUP(set[[#This Row],[Qualification]], TS[], 4, FALSE), set[[#This Row],[Qualification]])</f>
        <v>NMPA</v>
      </c>
      <c r="V311" s="46"/>
    </row>
    <row r="312" spans="1:22" ht="30">
      <c r="A312" s="150" t="s">
        <v>1141</v>
      </c>
      <c r="B312" s="49"/>
      <c r="C312" s="85">
        <f>IF(set[[#This Row],[Cate]]=A311,C311+1,1)</f>
        <v>108</v>
      </c>
      <c r="D312" s="150" t="s">
        <v>1226</v>
      </c>
      <c r="E312" s="150" t="str">
        <f>_xlfn.IFNA(IF(VLOOKUP(set[[#This Row],[Category]],TS[],2,FALSE)&gt;0,VLOOKUP(set[[#This Row],[Category]],TS[],2,FALSE),set[[#This Row],[Category]]),set[[#This Row],[Category]])</f>
        <v>Generics</v>
      </c>
      <c r="F312" s="150" t="str">
        <f>_xlfn.IFNA(IF(VLOOKUP(set[[#This Row],[Category]],TS[],3,FALSE)&gt;0,VLOOKUP(set[[#This Row],[Category]],TS[],3,FALSE),set[[#This Row],[Category]]),set[[#This Row],[Category]])</f>
        <v>Generics</v>
      </c>
      <c r="G312" s="150" t="str">
        <f>_xlfn.IFNA(IF(VLOOKUP(set[[#This Row],[Category]],TS[],4,FALSE)&gt;0,VLOOKUP(set[[#This Row],[Category]],TS[],4,FALSE),set[[#This Row],[Category]]),set[[#This Row],[Category]])</f>
        <v>Generics</v>
      </c>
      <c r="H312" s="150" t="s">
        <v>1227</v>
      </c>
      <c r="I312" s="46" t="s">
        <v>1370</v>
      </c>
      <c r="J312" s="49"/>
      <c r="K312" s="49"/>
      <c r="L312" s="49"/>
      <c r="M312" s="46" t="s">
        <v>1371</v>
      </c>
      <c r="N312" s="90"/>
      <c r="O312" s="46">
        <f>set[[#This Row],[CAS No.]]</f>
        <v>0</v>
      </c>
      <c r="P312" s="46" t="s">
        <v>1153</v>
      </c>
      <c r="Q312" s="46" t="str">
        <f>_xlfn.IFNA(VLOOKUP(set[[#This Row],[Qualification]], TS[], 2, FALSE), set[[#This Row],[Qualification]])</f>
        <v>NMPA</v>
      </c>
      <c r="R312" s="46" t="str">
        <f>_xlfn.IFNA(VLOOKUP(set[[#This Row],[Qualification]], TS[], 3, FALSE), set[[#This Row],[Qualification]])</f>
        <v>NMPA</v>
      </c>
      <c r="S312" s="46" t="str">
        <f>_xlfn.IFNA(VLOOKUP(set[[#This Row],[Qualification]], TS[], 4, FALSE), set[[#This Row],[Qualification]])</f>
        <v>NMPA</v>
      </c>
      <c r="V312" s="46"/>
    </row>
    <row r="313" spans="1:22" ht="30">
      <c r="A313" s="150" t="s">
        <v>1141</v>
      </c>
      <c r="B313" s="49"/>
      <c r="C313" s="85">
        <f>IF(set[[#This Row],[Cate]]=A312,C312+1,1)</f>
        <v>109</v>
      </c>
      <c r="D313" s="150" t="s">
        <v>1226</v>
      </c>
      <c r="E313" s="150" t="str">
        <f>_xlfn.IFNA(IF(VLOOKUP(set[[#This Row],[Category]],TS[],2,FALSE)&gt;0,VLOOKUP(set[[#This Row],[Category]],TS[],2,FALSE),set[[#This Row],[Category]]),set[[#This Row],[Category]])</f>
        <v>Generics</v>
      </c>
      <c r="F313" s="150" t="str">
        <f>_xlfn.IFNA(IF(VLOOKUP(set[[#This Row],[Category]],TS[],3,FALSE)&gt;0,VLOOKUP(set[[#This Row],[Category]],TS[],3,FALSE),set[[#This Row],[Category]]),set[[#This Row],[Category]])</f>
        <v>Generics</v>
      </c>
      <c r="G313" s="150" t="str">
        <f>_xlfn.IFNA(IF(VLOOKUP(set[[#This Row],[Category]],TS[],4,FALSE)&gt;0,VLOOKUP(set[[#This Row],[Category]],TS[],4,FALSE),set[[#This Row],[Category]]),set[[#This Row],[Category]])</f>
        <v>Generics</v>
      </c>
      <c r="H313" s="150" t="s">
        <v>1227</v>
      </c>
      <c r="I313" s="46" t="s">
        <v>1372</v>
      </c>
      <c r="J313" s="49"/>
      <c r="K313" s="49"/>
      <c r="L313" s="49"/>
      <c r="M313" s="46" t="s">
        <v>1373</v>
      </c>
      <c r="N313" s="90"/>
      <c r="O313" s="46">
        <f>set[[#This Row],[CAS No.]]</f>
        <v>0</v>
      </c>
      <c r="P313" s="46" t="s">
        <v>1153</v>
      </c>
      <c r="Q313" s="46" t="str">
        <f>_xlfn.IFNA(VLOOKUP(set[[#This Row],[Qualification]], TS[], 2, FALSE), set[[#This Row],[Qualification]])</f>
        <v>NMPA</v>
      </c>
      <c r="R313" s="46" t="str">
        <f>_xlfn.IFNA(VLOOKUP(set[[#This Row],[Qualification]], TS[], 3, FALSE), set[[#This Row],[Qualification]])</f>
        <v>NMPA</v>
      </c>
      <c r="S313" s="46" t="str">
        <f>_xlfn.IFNA(VLOOKUP(set[[#This Row],[Qualification]], TS[], 4, FALSE), set[[#This Row],[Qualification]])</f>
        <v>NMPA</v>
      </c>
      <c r="V313" s="46"/>
    </row>
    <row r="314" spans="1:22" ht="30">
      <c r="A314" s="150" t="s">
        <v>1141</v>
      </c>
      <c r="B314" s="49"/>
      <c r="C314" s="85">
        <f>IF(set[[#This Row],[Cate]]=A313,C313+1,1)</f>
        <v>110</v>
      </c>
      <c r="D314" s="150" t="s">
        <v>1226</v>
      </c>
      <c r="E314" s="150" t="str">
        <f>_xlfn.IFNA(IF(VLOOKUP(set[[#This Row],[Category]],TS[],2,FALSE)&gt;0,VLOOKUP(set[[#This Row],[Category]],TS[],2,FALSE),set[[#This Row],[Category]]),set[[#This Row],[Category]])</f>
        <v>Generics</v>
      </c>
      <c r="F314" s="150" t="str">
        <f>_xlfn.IFNA(IF(VLOOKUP(set[[#This Row],[Category]],TS[],3,FALSE)&gt;0,VLOOKUP(set[[#This Row],[Category]],TS[],3,FALSE),set[[#This Row],[Category]]),set[[#This Row],[Category]])</f>
        <v>Generics</v>
      </c>
      <c r="G314" s="150" t="str">
        <f>_xlfn.IFNA(IF(VLOOKUP(set[[#This Row],[Category]],TS[],4,FALSE)&gt;0,VLOOKUP(set[[#This Row],[Category]],TS[],4,FALSE),set[[#This Row],[Category]]),set[[#This Row],[Category]])</f>
        <v>Generics</v>
      </c>
      <c r="H314" s="150" t="s">
        <v>1227</v>
      </c>
      <c r="I314" s="46" t="s">
        <v>1374</v>
      </c>
      <c r="J314" s="49"/>
      <c r="K314" s="49"/>
      <c r="L314" s="49"/>
      <c r="M314" s="46" t="s">
        <v>1375</v>
      </c>
      <c r="N314" s="90"/>
      <c r="O314" s="46">
        <f>set[[#This Row],[CAS No.]]</f>
        <v>0</v>
      </c>
      <c r="P314" s="46" t="s">
        <v>1153</v>
      </c>
      <c r="Q314" s="46" t="str">
        <f>_xlfn.IFNA(VLOOKUP(set[[#This Row],[Qualification]], TS[], 2, FALSE), set[[#This Row],[Qualification]])</f>
        <v>NMPA</v>
      </c>
      <c r="R314" s="46" t="str">
        <f>_xlfn.IFNA(VLOOKUP(set[[#This Row],[Qualification]], TS[], 3, FALSE), set[[#This Row],[Qualification]])</f>
        <v>NMPA</v>
      </c>
      <c r="S314" s="46" t="str">
        <f>_xlfn.IFNA(VLOOKUP(set[[#This Row],[Qualification]], TS[], 4, FALSE), set[[#This Row],[Qualification]])</f>
        <v>NMPA</v>
      </c>
      <c r="V314" s="46"/>
    </row>
    <row r="315" spans="1:22" ht="60">
      <c r="A315" s="150" t="s">
        <v>1141</v>
      </c>
      <c r="B315" s="49"/>
      <c r="C315" s="85">
        <f>IF(set[[#This Row],[Cate]]=A314,C314+1,1)</f>
        <v>111</v>
      </c>
      <c r="D315" s="150" t="s">
        <v>1226</v>
      </c>
      <c r="E315" s="150" t="str">
        <f>_xlfn.IFNA(IF(VLOOKUP(set[[#This Row],[Category]],TS[],2,FALSE)&gt;0,VLOOKUP(set[[#This Row],[Category]],TS[],2,FALSE),set[[#This Row],[Category]]),set[[#This Row],[Category]])</f>
        <v>Generics</v>
      </c>
      <c r="F315" s="150" t="str">
        <f>_xlfn.IFNA(IF(VLOOKUP(set[[#This Row],[Category]],TS[],3,FALSE)&gt;0,VLOOKUP(set[[#This Row],[Category]],TS[],3,FALSE),set[[#This Row],[Category]]),set[[#This Row],[Category]])</f>
        <v>Generics</v>
      </c>
      <c r="G315" s="150" t="str">
        <f>_xlfn.IFNA(IF(VLOOKUP(set[[#This Row],[Category]],TS[],4,FALSE)&gt;0,VLOOKUP(set[[#This Row],[Category]],TS[],4,FALSE),set[[#This Row],[Category]]),set[[#This Row],[Category]])</f>
        <v>Generics</v>
      </c>
      <c r="H315" s="150" t="s">
        <v>1227</v>
      </c>
      <c r="I315" s="46" t="s">
        <v>1376</v>
      </c>
      <c r="J315" s="49"/>
      <c r="K315" s="49"/>
      <c r="L315" s="49"/>
      <c r="M315" s="46" t="s">
        <v>1377</v>
      </c>
      <c r="N315" s="90"/>
      <c r="O315" s="46">
        <f>set[[#This Row],[CAS No.]]</f>
        <v>0</v>
      </c>
      <c r="P315" s="46" t="s">
        <v>87</v>
      </c>
      <c r="Q315" s="46" t="str">
        <f>_xlfn.IFNA(VLOOKUP(set[[#This Row],[Qualification]], TS[], 2, FALSE), set[[#This Row],[Qualification]])</f>
        <v/>
      </c>
      <c r="R315" s="46" t="str">
        <f>_xlfn.IFNA(VLOOKUP(set[[#This Row],[Qualification]], TS[], 3, FALSE), set[[#This Row],[Qualification]])</f>
        <v/>
      </c>
      <c r="S315" s="46" t="str">
        <f>_xlfn.IFNA(VLOOKUP(set[[#This Row],[Qualification]], TS[], 4, FALSE), set[[#This Row],[Qualification]])</f>
        <v/>
      </c>
      <c r="V315" s="46"/>
    </row>
    <row r="316" spans="1:22" ht="45">
      <c r="A316" s="150" t="s">
        <v>1141</v>
      </c>
      <c r="B316" s="49"/>
      <c r="C316" s="85">
        <f>IF(set[[#This Row],[Cate]]=A315,C315+1,1)</f>
        <v>112</v>
      </c>
      <c r="D316" s="150" t="s">
        <v>1226</v>
      </c>
      <c r="E316" s="150" t="str">
        <f>_xlfn.IFNA(IF(VLOOKUP(set[[#This Row],[Category]],TS[],2,FALSE)&gt;0,VLOOKUP(set[[#This Row],[Category]],TS[],2,FALSE),set[[#This Row],[Category]]),set[[#This Row],[Category]])</f>
        <v>Generics</v>
      </c>
      <c r="F316" s="150" t="str">
        <f>_xlfn.IFNA(IF(VLOOKUP(set[[#This Row],[Category]],TS[],3,FALSE)&gt;0,VLOOKUP(set[[#This Row],[Category]],TS[],3,FALSE),set[[#This Row],[Category]]),set[[#This Row],[Category]])</f>
        <v>Generics</v>
      </c>
      <c r="G316" s="150" t="str">
        <f>_xlfn.IFNA(IF(VLOOKUP(set[[#This Row],[Category]],TS[],4,FALSE)&gt;0,VLOOKUP(set[[#This Row],[Category]],TS[],4,FALSE),set[[#This Row],[Category]]),set[[#This Row],[Category]])</f>
        <v>Generics</v>
      </c>
      <c r="H316" s="150" t="s">
        <v>1227</v>
      </c>
      <c r="I316" s="46" t="s">
        <v>1378</v>
      </c>
      <c r="J316" s="49"/>
      <c r="K316" s="49"/>
      <c r="L316" s="49"/>
      <c r="M316" s="46" t="s">
        <v>1379</v>
      </c>
      <c r="N316" s="90"/>
      <c r="O316" s="46">
        <f>set[[#This Row],[CAS No.]]</f>
        <v>0</v>
      </c>
      <c r="P316" s="46" t="s">
        <v>1153</v>
      </c>
      <c r="Q316" s="46" t="str">
        <f>_xlfn.IFNA(VLOOKUP(set[[#This Row],[Qualification]], TS[], 2, FALSE), set[[#This Row],[Qualification]])</f>
        <v>NMPA</v>
      </c>
      <c r="R316" s="46" t="str">
        <f>_xlfn.IFNA(VLOOKUP(set[[#This Row],[Qualification]], TS[], 3, FALSE), set[[#This Row],[Qualification]])</f>
        <v>NMPA</v>
      </c>
      <c r="S316" s="46" t="str">
        <f>_xlfn.IFNA(VLOOKUP(set[[#This Row],[Qualification]], TS[], 4, FALSE), set[[#This Row],[Qualification]])</f>
        <v>NMPA</v>
      </c>
      <c r="V316" s="46"/>
    </row>
    <row r="317" spans="1:22" ht="30">
      <c r="A317" s="150" t="s">
        <v>1141</v>
      </c>
      <c r="B317" s="49"/>
      <c r="C317" s="85">
        <f>IF(set[[#This Row],[Cate]]=A316,C316+1,1)</f>
        <v>113</v>
      </c>
      <c r="D317" s="150" t="s">
        <v>1226</v>
      </c>
      <c r="E317" s="150" t="str">
        <f>_xlfn.IFNA(IF(VLOOKUP(set[[#This Row],[Category]],TS[],2,FALSE)&gt;0,VLOOKUP(set[[#This Row],[Category]],TS[],2,FALSE),set[[#This Row],[Category]]),set[[#This Row],[Category]])</f>
        <v>Generics</v>
      </c>
      <c r="F317" s="150" t="str">
        <f>_xlfn.IFNA(IF(VLOOKUP(set[[#This Row],[Category]],TS[],3,FALSE)&gt;0,VLOOKUP(set[[#This Row],[Category]],TS[],3,FALSE),set[[#This Row],[Category]]),set[[#This Row],[Category]])</f>
        <v>Generics</v>
      </c>
      <c r="G317" s="150" t="str">
        <f>_xlfn.IFNA(IF(VLOOKUP(set[[#This Row],[Category]],TS[],4,FALSE)&gt;0,VLOOKUP(set[[#This Row],[Category]],TS[],4,FALSE),set[[#This Row],[Category]]),set[[#This Row],[Category]])</f>
        <v>Generics</v>
      </c>
      <c r="H317" s="150" t="s">
        <v>1227</v>
      </c>
      <c r="I317" s="46" t="s">
        <v>1380</v>
      </c>
      <c r="J317" s="49"/>
      <c r="K317" s="49"/>
      <c r="L317" s="49"/>
      <c r="M317" s="46" t="s">
        <v>1381</v>
      </c>
      <c r="N317" s="90"/>
      <c r="O317" s="46">
        <f>set[[#This Row],[CAS No.]]</f>
        <v>0</v>
      </c>
      <c r="P317" s="46" t="s">
        <v>1153</v>
      </c>
      <c r="Q317" s="46" t="str">
        <f>_xlfn.IFNA(VLOOKUP(set[[#This Row],[Qualification]], TS[], 2, FALSE), set[[#This Row],[Qualification]])</f>
        <v>NMPA</v>
      </c>
      <c r="R317" s="46" t="str">
        <f>_xlfn.IFNA(VLOOKUP(set[[#This Row],[Qualification]], TS[], 3, FALSE), set[[#This Row],[Qualification]])</f>
        <v>NMPA</v>
      </c>
      <c r="S317" s="46" t="str">
        <f>_xlfn.IFNA(VLOOKUP(set[[#This Row],[Qualification]], TS[], 4, FALSE), set[[#This Row],[Qualification]])</f>
        <v>NMPA</v>
      </c>
      <c r="V317" s="46"/>
    </row>
    <row r="318" spans="1:22" ht="30">
      <c r="A318" s="150" t="s">
        <v>1141</v>
      </c>
      <c r="B318" s="49"/>
      <c r="C318" s="85">
        <f>IF(set[[#This Row],[Cate]]=A317,C317+1,1)</f>
        <v>114</v>
      </c>
      <c r="D318" s="150" t="s">
        <v>1226</v>
      </c>
      <c r="E318" s="150" t="str">
        <f>_xlfn.IFNA(IF(VLOOKUP(set[[#This Row],[Category]],TS[],2,FALSE)&gt;0,VLOOKUP(set[[#This Row],[Category]],TS[],2,FALSE),set[[#This Row],[Category]]),set[[#This Row],[Category]])</f>
        <v>Generics</v>
      </c>
      <c r="F318" s="150" t="str">
        <f>_xlfn.IFNA(IF(VLOOKUP(set[[#This Row],[Category]],TS[],3,FALSE)&gt;0,VLOOKUP(set[[#This Row],[Category]],TS[],3,FALSE),set[[#This Row],[Category]]),set[[#This Row],[Category]])</f>
        <v>Generics</v>
      </c>
      <c r="G318" s="150" t="str">
        <f>_xlfn.IFNA(IF(VLOOKUP(set[[#This Row],[Category]],TS[],4,FALSE)&gt;0,VLOOKUP(set[[#This Row],[Category]],TS[],4,FALSE),set[[#This Row],[Category]]),set[[#This Row],[Category]])</f>
        <v>Generics</v>
      </c>
      <c r="H318" s="150" t="s">
        <v>1227</v>
      </c>
      <c r="I318" s="46" t="s">
        <v>1382</v>
      </c>
      <c r="J318" s="49"/>
      <c r="K318" s="49"/>
      <c r="L318" s="49"/>
      <c r="M318" s="46" t="s">
        <v>1383</v>
      </c>
      <c r="N318" s="90"/>
      <c r="O318" s="46">
        <f>set[[#This Row],[CAS No.]]</f>
        <v>0</v>
      </c>
      <c r="P318" s="46" t="s">
        <v>1153</v>
      </c>
      <c r="Q318" s="46" t="str">
        <f>_xlfn.IFNA(VLOOKUP(set[[#This Row],[Qualification]], TS[], 2, FALSE), set[[#This Row],[Qualification]])</f>
        <v>NMPA</v>
      </c>
      <c r="R318" s="46" t="str">
        <f>_xlfn.IFNA(VLOOKUP(set[[#This Row],[Qualification]], TS[], 3, FALSE), set[[#This Row],[Qualification]])</f>
        <v>NMPA</v>
      </c>
      <c r="S318" s="46" t="str">
        <f>_xlfn.IFNA(VLOOKUP(set[[#This Row],[Qualification]], TS[], 4, FALSE), set[[#This Row],[Qualification]])</f>
        <v>NMPA</v>
      </c>
      <c r="V318" s="46"/>
    </row>
    <row r="319" spans="1:22" ht="30">
      <c r="A319" s="150" t="s">
        <v>1141</v>
      </c>
      <c r="B319" s="49"/>
      <c r="C319" s="85">
        <f>IF(set[[#This Row],[Cate]]=A318,C318+1,1)</f>
        <v>115</v>
      </c>
      <c r="D319" s="150" t="s">
        <v>1226</v>
      </c>
      <c r="E319" s="150" t="str">
        <f>_xlfn.IFNA(IF(VLOOKUP(set[[#This Row],[Category]],TS[],2,FALSE)&gt;0,VLOOKUP(set[[#This Row],[Category]],TS[],2,FALSE),set[[#This Row],[Category]]),set[[#This Row],[Category]])</f>
        <v>Generics</v>
      </c>
      <c r="F319" s="150" t="str">
        <f>_xlfn.IFNA(IF(VLOOKUP(set[[#This Row],[Category]],TS[],3,FALSE)&gt;0,VLOOKUP(set[[#This Row],[Category]],TS[],3,FALSE),set[[#This Row],[Category]]),set[[#This Row],[Category]])</f>
        <v>Generics</v>
      </c>
      <c r="G319" s="150" t="str">
        <f>_xlfn.IFNA(IF(VLOOKUP(set[[#This Row],[Category]],TS[],4,FALSE)&gt;0,VLOOKUP(set[[#This Row],[Category]],TS[],4,FALSE),set[[#This Row],[Category]]),set[[#This Row],[Category]])</f>
        <v>Generics</v>
      </c>
      <c r="H319" s="150" t="s">
        <v>1227</v>
      </c>
      <c r="I319" s="46" t="s">
        <v>1384</v>
      </c>
      <c r="J319" s="49" t="s">
        <v>1385</v>
      </c>
      <c r="K319" s="49"/>
      <c r="L319" s="49"/>
      <c r="M319" s="46" t="s">
        <v>1386</v>
      </c>
      <c r="N319" s="90"/>
      <c r="O319" s="46">
        <f>set[[#This Row],[CAS No.]]</f>
        <v>0</v>
      </c>
      <c r="P319" s="46" t="s">
        <v>1153</v>
      </c>
      <c r="Q319" s="46" t="str">
        <f>_xlfn.IFNA(VLOOKUP(set[[#This Row],[Qualification]], TS[], 2, FALSE), set[[#This Row],[Qualification]])</f>
        <v>NMPA</v>
      </c>
      <c r="R319" s="46" t="str">
        <f>_xlfn.IFNA(VLOOKUP(set[[#This Row],[Qualification]], TS[], 3, FALSE), set[[#This Row],[Qualification]])</f>
        <v>NMPA</v>
      </c>
      <c r="S319" s="46" t="str">
        <f>_xlfn.IFNA(VLOOKUP(set[[#This Row],[Qualification]], TS[], 4, FALSE), set[[#This Row],[Qualification]])</f>
        <v>NMPA</v>
      </c>
      <c r="V319" s="46"/>
    </row>
    <row r="320" spans="1:22" ht="30">
      <c r="A320" s="150" t="s">
        <v>1141</v>
      </c>
      <c r="B320" s="49"/>
      <c r="C320" s="85">
        <f>IF(set[[#This Row],[Cate]]=A319,C319+1,1)</f>
        <v>116</v>
      </c>
      <c r="D320" s="150" t="s">
        <v>1226</v>
      </c>
      <c r="E320" s="150" t="str">
        <f>_xlfn.IFNA(IF(VLOOKUP(set[[#This Row],[Category]],TS[],2,FALSE)&gt;0,VLOOKUP(set[[#This Row],[Category]],TS[],2,FALSE),set[[#This Row],[Category]]),set[[#This Row],[Category]])</f>
        <v>Generics</v>
      </c>
      <c r="F320" s="150" t="str">
        <f>_xlfn.IFNA(IF(VLOOKUP(set[[#This Row],[Category]],TS[],3,FALSE)&gt;0,VLOOKUP(set[[#This Row],[Category]],TS[],3,FALSE),set[[#This Row],[Category]]),set[[#This Row],[Category]])</f>
        <v>Generics</v>
      </c>
      <c r="G320" s="150" t="str">
        <f>_xlfn.IFNA(IF(VLOOKUP(set[[#This Row],[Category]],TS[],4,FALSE)&gt;0,VLOOKUP(set[[#This Row],[Category]],TS[],4,FALSE),set[[#This Row],[Category]]),set[[#This Row],[Category]])</f>
        <v>Generics</v>
      </c>
      <c r="H320" s="150" t="s">
        <v>1227</v>
      </c>
      <c r="I320" s="46" t="s">
        <v>1387</v>
      </c>
      <c r="J320" s="49"/>
      <c r="K320" s="49"/>
      <c r="L320" s="49"/>
      <c r="M320" s="46" t="s">
        <v>1388</v>
      </c>
      <c r="N320" s="90"/>
      <c r="O320" s="46">
        <f>set[[#This Row],[CAS No.]]</f>
        <v>0</v>
      </c>
      <c r="P320" s="46" t="s">
        <v>1153</v>
      </c>
      <c r="Q320" s="46" t="str">
        <f>_xlfn.IFNA(VLOOKUP(set[[#This Row],[Qualification]], TS[], 2, FALSE), set[[#This Row],[Qualification]])</f>
        <v>NMPA</v>
      </c>
      <c r="R320" s="46" t="str">
        <f>_xlfn.IFNA(VLOOKUP(set[[#This Row],[Qualification]], TS[], 3, FALSE), set[[#This Row],[Qualification]])</f>
        <v>NMPA</v>
      </c>
      <c r="S320" s="46" t="str">
        <f>_xlfn.IFNA(VLOOKUP(set[[#This Row],[Qualification]], TS[], 4, FALSE), set[[#This Row],[Qualification]])</f>
        <v>NMPA</v>
      </c>
      <c r="V320" s="46"/>
    </row>
    <row r="321" spans="1:22" ht="30">
      <c r="A321" s="150" t="s">
        <v>1141</v>
      </c>
      <c r="B321" s="49"/>
      <c r="C321" s="85">
        <f>IF(set[[#This Row],[Cate]]=A320,C320+1,1)</f>
        <v>117</v>
      </c>
      <c r="D321" s="150" t="s">
        <v>1226</v>
      </c>
      <c r="E321" s="150" t="str">
        <f>_xlfn.IFNA(IF(VLOOKUP(set[[#This Row],[Category]],TS[],2,FALSE)&gt;0,VLOOKUP(set[[#This Row],[Category]],TS[],2,FALSE),set[[#This Row],[Category]]),set[[#This Row],[Category]])</f>
        <v>Generics</v>
      </c>
      <c r="F321" s="150" t="str">
        <f>_xlfn.IFNA(IF(VLOOKUP(set[[#This Row],[Category]],TS[],3,FALSE)&gt;0,VLOOKUP(set[[#This Row],[Category]],TS[],3,FALSE),set[[#This Row],[Category]]),set[[#This Row],[Category]])</f>
        <v>Generics</v>
      </c>
      <c r="G321" s="150" t="str">
        <f>_xlfn.IFNA(IF(VLOOKUP(set[[#This Row],[Category]],TS[],4,FALSE)&gt;0,VLOOKUP(set[[#This Row],[Category]],TS[],4,FALSE),set[[#This Row],[Category]]),set[[#This Row],[Category]])</f>
        <v>Generics</v>
      </c>
      <c r="H321" s="150" t="s">
        <v>1227</v>
      </c>
      <c r="I321" s="46" t="s">
        <v>1389</v>
      </c>
      <c r="J321" s="49"/>
      <c r="K321" s="49"/>
      <c r="L321" s="49"/>
      <c r="M321" s="46" t="s">
        <v>1390</v>
      </c>
      <c r="N321" s="90"/>
      <c r="O321" s="46">
        <f>set[[#This Row],[CAS No.]]</f>
        <v>0</v>
      </c>
      <c r="P321" s="46" t="s">
        <v>1153</v>
      </c>
      <c r="Q321" s="46" t="str">
        <f>_xlfn.IFNA(VLOOKUP(set[[#This Row],[Qualification]], TS[], 2, FALSE), set[[#This Row],[Qualification]])</f>
        <v>NMPA</v>
      </c>
      <c r="R321" s="46" t="str">
        <f>_xlfn.IFNA(VLOOKUP(set[[#This Row],[Qualification]], TS[], 3, FALSE), set[[#This Row],[Qualification]])</f>
        <v>NMPA</v>
      </c>
      <c r="S321" s="46" t="str">
        <f>_xlfn.IFNA(VLOOKUP(set[[#This Row],[Qualification]], TS[], 4, FALSE), set[[#This Row],[Qualification]])</f>
        <v>NMPA</v>
      </c>
      <c r="V321" s="46"/>
    </row>
    <row r="322" spans="1:22" ht="30">
      <c r="A322" s="150" t="s">
        <v>1141</v>
      </c>
      <c r="B322" s="49"/>
      <c r="C322" s="85">
        <f>IF(set[[#This Row],[Cate]]=A321,C321+1,1)</f>
        <v>118</v>
      </c>
      <c r="D322" s="150" t="s">
        <v>1226</v>
      </c>
      <c r="E322" s="150" t="str">
        <f>_xlfn.IFNA(IF(VLOOKUP(set[[#This Row],[Category]],TS[],2,FALSE)&gt;0,VLOOKUP(set[[#This Row],[Category]],TS[],2,FALSE),set[[#This Row],[Category]]),set[[#This Row],[Category]])</f>
        <v>Generics</v>
      </c>
      <c r="F322" s="150" t="str">
        <f>_xlfn.IFNA(IF(VLOOKUP(set[[#This Row],[Category]],TS[],3,FALSE)&gt;0,VLOOKUP(set[[#This Row],[Category]],TS[],3,FALSE),set[[#This Row],[Category]]),set[[#This Row],[Category]])</f>
        <v>Generics</v>
      </c>
      <c r="G322" s="150" t="str">
        <f>_xlfn.IFNA(IF(VLOOKUP(set[[#This Row],[Category]],TS[],4,FALSE)&gt;0,VLOOKUP(set[[#This Row],[Category]],TS[],4,FALSE),set[[#This Row],[Category]]),set[[#This Row],[Category]])</f>
        <v>Generics</v>
      </c>
      <c r="H322" s="150" t="s">
        <v>1227</v>
      </c>
      <c r="I322" s="46" t="s">
        <v>1391</v>
      </c>
      <c r="J322" s="49"/>
      <c r="K322" s="49"/>
      <c r="L322" s="49"/>
      <c r="M322" s="46" t="s">
        <v>1392</v>
      </c>
      <c r="N322" s="90"/>
      <c r="O322" s="46">
        <f>set[[#This Row],[CAS No.]]</f>
        <v>0</v>
      </c>
      <c r="P322" s="46" t="s">
        <v>1153</v>
      </c>
      <c r="Q322" s="46" t="str">
        <f>_xlfn.IFNA(VLOOKUP(set[[#This Row],[Qualification]], TS[], 2, FALSE), set[[#This Row],[Qualification]])</f>
        <v>NMPA</v>
      </c>
      <c r="R322" s="46" t="str">
        <f>_xlfn.IFNA(VLOOKUP(set[[#This Row],[Qualification]], TS[], 3, FALSE), set[[#This Row],[Qualification]])</f>
        <v>NMPA</v>
      </c>
      <c r="S322" s="46" t="str">
        <f>_xlfn.IFNA(VLOOKUP(set[[#This Row],[Qualification]], TS[], 4, FALSE), set[[#This Row],[Qualification]])</f>
        <v>NMPA</v>
      </c>
      <c r="V322" s="46"/>
    </row>
    <row r="323" spans="1:22" ht="45">
      <c r="A323" s="150" t="s">
        <v>1141</v>
      </c>
      <c r="B323" s="49"/>
      <c r="C323" s="85">
        <f>IF(set[[#This Row],[Cate]]=A322,C322+1,1)</f>
        <v>119</v>
      </c>
      <c r="D323" s="150" t="s">
        <v>1226</v>
      </c>
      <c r="E323" s="150" t="str">
        <f>_xlfn.IFNA(IF(VLOOKUP(set[[#This Row],[Category]],TS[],2,FALSE)&gt;0,VLOOKUP(set[[#This Row],[Category]],TS[],2,FALSE),set[[#This Row],[Category]]),set[[#This Row],[Category]])</f>
        <v>Generics</v>
      </c>
      <c r="F323" s="150" t="str">
        <f>_xlfn.IFNA(IF(VLOOKUP(set[[#This Row],[Category]],TS[],3,FALSE)&gt;0,VLOOKUP(set[[#This Row],[Category]],TS[],3,FALSE),set[[#This Row],[Category]]),set[[#This Row],[Category]])</f>
        <v>Generics</v>
      </c>
      <c r="G323" s="150" t="str">
        <f>_xlfn.IFNA(IF(VLOOKUP(set[[#This Row],[Category]],TS[],4,FALSE)&gt;0,VLOOKUP(set[[#This Row],[Category]],TS[],4,FALSE),set[[#This Row],[Category]]),set[[#This Row],[Category]])</f>
        <v>Generics</v>
      </c>
      <c r="H323" s="150" t="s">
        <v>1227</v>
      </c>
      <c r="I323" s="46" t="s">
        <v>1393</v>
      </c>
      <c r="J323" s="49"/>
      <c r="K323" s="49"/>
      <c r="L323" s="49"/>
      <c r="M323" s="46" t="s">
        <v>1394</v>
      </c>
      <c r="N323" s="90"/>
      <c r="O323" s="46">
        <f>set[[#This Row],[CAS No.]]</f>
        <v>0</v>
      </c>
      <c r="P323" s="46" t="s">
        <v>87</v>
      </c>
      <c r="Q323" s="46" t="str">
        <f>_xlfn.IFNA(VLOOKUP(set[[#This Row],[Qualification]], TS[], 2, FALSE), set[[#This Row],[Qualification]])</f>
        <v/>
      </c>
      <c r="R323" s="46" t="str">
        <f>_xlfn.IFNA(VLOOKUP(set[[#This Row],[Qualification]], TS[], 3, FALSE), set[[#This Row],[Qualification]])</f>
        <v/>
      </c>
      <c r="S323" s="46" t="str">
        <f>_xlfn.IFNA(VLOOKUP(set[[#This Row],[Qualification]], TS[], 4, FALSE), set[[#This Row],[Qualification]])</f>
        <v/>
      </c>
      <c r="V323" s="46"/>
    </row>
    <row r="324" spans="1:22" ht="30">
      <c r="A324" s="150" t="s">
        <v>1141</v>
      </c>
      <c r="B324" s="49"/>
      <c r="C324" s="85">
        <f>IF(set[[#This Row],[Cate]]=A323,C323+1,1)</f>
        <v>120</v>
      </c>
      <c r="D324" s="150" t="s">
        <v>1226</v>
      </c>
      <c r="E324" s="150" t="str">
        <f>_xlfn.IFNA(IF(VLOOKUP(set[[#This Row],[Category]],TS[],2,FALSE)&gt;0,VLOOKUP(set[[#This Row],[Category]],TS[],2,FALSE),set[[#This Row],[Category]]),set[[#This Row],[Category]])</f>
        <v>Generics</v>
      </c>
      <c r="F324" s="150" t="str">
        <f>_xlfn.IFNA(IF(VLOOKUP(set[[#This Row],[Category]],TS[],3,FALSE)&gt;0,VLOOKUP(set[[#This Row],[Category]],TS[],3,FALSE),set[[#This Row],[Category]]),set[[#This Row],[Category]])</f>
        <v>Generics</v>
      </c>
      <c r="G324" s="150" t="str">
        <f>_xlfn.IFNA(IF(VLOOKUP(set[[#This Row],[Category]],TS[],4,FALSE)&gt;0,VLOOKUP(set[[#This Row],[Category]],TS[],4,FALSE),set[[#This Row],[Category]]),set[[#This Row],[Category]])</f>
        <v>Generics</v>
      </c>
      <c r="H324" s="150" t="s">
        <v>1227</v>
      </c>
      <c r="I324" s="46" t="s">
        <v>1395</v>
      </c>
      <c r="J324" s="49"/>
      <c r="K324" s="49"/>
      <c r="L324" s="49"/>
      <c r="M324" s="46" t="s">
        <v>1396</v>
      </c>
      <c r="N324" s="90"/>
      <c r="O324" s="46">
        <f>set[[#This Row],[CAS No.]]</f>
        <v>0</v>
      </c>
      <c r="P324" s="46" t="s">
        <v>1153</v>
      </c>
      <c r="Q324" s="46" t="str">
        <f>_xlfn.IFNA(VLOOKUP(set[[#This Row],[Qualification]], TS[], 2, FALSE), set[[#This Row],[Qualification]])</f>
        <v>NMPA</v>
      </c>
      <c r="R324" s="46" t="str">
        <f>_xlfn.IFNA(VLOOKUP(set[[#This Row],[Qualification]], TS[], 3, FALSE), set[[#This Row],[Qualification]])</f>
        <v>NMPA</v>
      </c>
      <c r="S324" s="46" t="str">
        <f>_xlfn.IFNA(VLOOKUP(set[[#This Row],[Qualification]], TS[], 4, FALSE), set[[#This Row],[Qualification]])</f>
        <v>NMPA</v>
      </c>
      <c r="V324" s="46"/>
    </row>
    <row r="325" spans="1:22" ht="30">
      <c r="A325" s="150" t="s">
        <v>1141</v>
      </c>
      <c r="B325" s="49"/>
      <c r="C325" s="85">
        <f>IF(set[[#This Row],[Cate]]=A324,C324+1,1)</f>
        <v>121</v>
      </c>
      <c r="D325" s="150" t="s">
        <v>1226</v>
      </c>
      <c r="E325" s="150" t="str">
        <f>_xlfn.IFNA(IF(VLOOKUP(set[[#This Row],[Category]],TS[],2,FALSE)&gt;0,VLOOKUP(set[[#This Row],[Category]],TS[],2,FALSE),set[[#This Row],[Category]]),set[[#This Row],[Category]])</f>
        <v>Generics</v>
      </c>
      <c r="F325" s="150" t="str">
        <f>_xlfn.IFNA(IF(VLOOKUP(set[[#This Row],[Category]],TS[],3,FALSE)&gt;0,VLOOKUP(set[[#This Row],[Category]],TS[],3,FALSE),set[[#This Row],[Category]]),set[[#This Row],[Category]])</f>
        <v>Generics</v>
      </c>
      <c r="G325" s="150" t="str">
        <f>_xlfn.IFNA(IF(VLOOKUP(set[[#This Row],[Category]],TS[],4,FALSE)&gt;0,VLOOKUP(set[[#This Row],[Category]],TS[],4,FALSE),set[[#This Row],[Category]]),set[[#This Row],[Category]])</f>
        <v>Generics</v>
      </c>
      <c r="H325" s="150" t="s">
        <v>1227</v>
      </c>
      <c r="I325" s="46" t="s">
        <v>1397</v>
      </c>
      <c r="J325" s="49"/>
      <c r="K325" s="49"/>
      <c r="L325" s="49"/>
      <c r="M325" s="46" t="s">
        <v>1398</v>
      </c>
      <c r="N325" s="90"/>
      <c r="O325" s="46">
        <f>set[[#This Row],[CAS No.]]</f>
        <v>0</v>
      </c>
      <c r="P325" s="46" t="s">
        <v>1153</v>
      </c>
      <c r="Q325" s="46" t="str">
        <f>_xlfn.IFNA(VLOOKUP(set[[#This Row],[Qualification]], TS[], 2, FALSE), set[[#This Row],[Qualification]])</f>
        <v>NMPA</v>
      </c>
      <c r="R325" s="46" t="str">
        <f>_xlfn.IFNA(VLOOKUP(set[[#This Row],[Qualification]], TS[], 3, FALSE), set[[#This Row],[Qualification]])</f>
        <v>NMPA</v>
      </c>
      <c r="S325" s="46" t="str">
        <f>_xlfn.IFNA(VLOOKUP(set[[#This Row],[Qualification]], TS[], 4, FALSE), set[[#This Row],[Qualification]])</f>
        <v>NMPA</v>
      </c>
      <c r="V325" s="46"/>
    </row>
    <row r="326" spans="1:22" ht="45">
      <c r="A326" s="150" t="s">
        <v>1141</v>
      </c>
      <c r="B326" s="49"/>
      <c r="C326" s="85">
        <f>IF(set[[#This Row],[Cate]]=A325,C325+1,1)</f>
        <v>122</v>
      </c>
      <c r="D326" s="150" t="s">
        <v>1226</v>
      </c>
      <c r="E326" s="150" t="str">
        <f>_xlfn.IFNA(IF(VLOOKUP(set[[#This Row],[Category]],TS[],2,FALSE)&gt;0,VLOOKUP(set[[#This Row],[Category]],TS[],2,FALSE),set[[#This Row],[Category]]),set[[#This Row],[Category]])</f>
        <v>Generics</v>
      </c>
      <c r="F326" s="150" t="str">
        <f>_xlfn.IFNA(IF(VLOOKUP(set[[#This Row],[Category]],TS[],3,FALSE)&gt;0,VLOOKUP(set[[#This Row],[Category]],TS[],3,FALSE),set[[#This Row],[Category]]),set[[#This Row],[Category]])</f>
        <v>Generics</v>
      </c>
      <c r="G326" s="150" t="str">
        <f>_xlfn.IFNA(IF(VLOOKUP(set[[#This Row],[Category]],TS[],4,FALSE)&gt;0,VLOOKUP(set[[#This Row],[Category]],TS[],4,FALSE),set[[#This Row],[Category]]),set[[#This Row],[Category]])</f>
        <v>Generics</v>
      </c>
      <c r="H326" s="150" t="s">
        <v>1227</v>
      </c>
      <c r="I326" s="46" t="s">
        <v>1399</v>
      </c>
      <c r="J326" s="49"/>
      <c r="K326" s="49"/>
      <c r="L326" s="49"/>
      <c r="M326" s="46" t="s">
        <v>1400</v>
      </c>
      <c r="N326" s="90"/>
      <c r="O326" s="46">
        <f>set[[#This Row],[CAS No.]]</f>
        <v>0</v>
      </c>
      <c r="P326" s="46" t="s">
        <v>1153</v>
      </c>
      <c r="Q326" s="46" t="str">
        <f>_xlfn.IFNA(VLOOKUP(set[[#This Row],[Qualification]], TS[], 2, FALSE), set[[#This Row],[Qualification]])</f>
        <v>NMPA</v>
      </c>
      <c r="R326" s="46" t="str">
        <f>_xlfn.IFNA(VLOOKUP(set[[#This Row],[Qualification]], TS[], 3, FALSE), set[[#This Row],[Qualification]])</f>
        <v>NMPA</v>
      </c>
      <c r="S326" s="46" t="str">
        <f>_xlfn.IFNA(VLOOKUP(set[[#This Row],[Qualification]], TS[], 4, FALSE), set[[#This Row],[Qualification]])</f>
        <v>NMPA</v>
      </c>
      <c r="V326" s="46"/>
    </row>
    <row r="327" spans="1:22" ht="30">
      <c r="A327" s="150" t="s">
        <v>1141</v>
      </c>
      <c r="B327" s="49"/>
      <c r="C327" s="85">
        <f>IF(set[[#This Row],[Cate]]=A326,C326+1,1)</f>
        <v>123</v>
      </c>
      <c r="D327" s="150" t="s">
        <v>1226</v>
      </c>
      <c r="E327" s="150" t="str">
        <f>_xlfn.IFNA(IF(VLOOKUP(set[[#This Row],[Category]],TS[],2,FALSE)&gt;0,VLOOKUP(set[[#This Row],[Category]],TS[],2,FALSE),set[[#This Row],[Category]]),set[[#This Row],[Category]])</f>
        <v>Generics</v>
      </c>
      <c r="F327" s="150" t="str">
        <f>_xlfn.IFNA(IF(VLOOKUP(set[[#This Row],[Category]],TS[],3,FALSE)&gt;0,VLOOKUP(set[[#This Row],[Category]],TS[],3,FALSE),set[[#This Row],[Category]]),set[[#This Row],[Category]])</f>
        <v>Generics</v>
      </c>
      <c r="G327" s="150" t="str">
        <f>_xlfn.IFNA(IF(VLOOKUP(set[[#This Row],[Category]],TS[],4,FALSE)&gt;0,VLOOKUP(set[[#This Row],[Category]],TS[],4,FALSE),set[[#This Row],[Category]]),set[[#This Row],[Category]])</f>
        <v>Generics</v>
      </c>
      <c r="H327" s="150" t="s">
        <v>1227</v>
      </c>
      <c r="I327" s="46" t="s">
        <v>1401</v>
      </c>
      <c r="J327" s="49"/>
      <c r="K327" s="49"/>
      <c r="L327" s="49"/>
      <c r="M327" s="46" t="s">
        <v>1402</v>
      </c>
      <c r="N327" s="90"/>
      <c r="O327" s="46">
        <f>set[[#This Row],[CAS No.]]</f>
        <v>0</v>
      </c>
      <c r="P327" s="46" t="s">
        <v>1153</v>
      </c>
      <c r="Q327" s="46" t="str">
        <f>_xlfn.IFNA(VLOOKUP(set[[#This Row],[Qualification]], TS[], 2, FALSE), set[[#This Row],[Qualification]])</f>
        <v>NMPA</v>
      </c>
      <c r="R327" s="46" t="str">
        <f>_xlfn.IFNA(VLOOKUP(set[[#This Row],[Qualification]], TS[], 3, FALSE), set[[#This Row],[Qualification]])</f>
        <v>NMPA</v>
      </c>
      <c r="S327" s="46" t="str">
        <f>_xlfn.IFNA(VLOOKUP(set[[#This Row],[Qualification]], TS[], 4, FALSE), set[[#This Row],[Qualification]])</f>
        <v>NMPA</v>
      </c>
      <c r="V327" s="46"/>
    </row>
    <row r="328" spans="1:22" ht="30">
      <c r="A328" s="150" t="s">
        <v>1141</v>
      </c>
      <c r="B328" s="49"/>
      <c r="C328" s="85">
        <f>IF(set[[#This Row],[Cate]]=A327,C327+1,1)</f>
        <v>124</v>
      </c>
      <c r="D328" s="150" t="s">
        <v>1226</v>
      </c>
      <c r="E328" s="150" t="str">
        <f>_xlfn.IFNA(IF(VLOOKUP(set[[#This Row],[Category]],TS[],2,FALSE)&gt;0,VLOOKUP(set[[#This Row],[Category]],TS[],2,FALSE),set[[#This Row],[Category]]),set[[#This Row],[Category]])</f>
        <v>Generics</v>
      </c>
      <c r="F328" s="150" t="str">
        <f>_xlfn.IFNA(IF(VLOOKUP(set[[#This Row],[Category]],TS[],3,FALSE)&gt;0,VLOOKUP(set[[#This Row],[Category]],TS[],3,FALSE),set[[#This Row],[Category]]),set[[#This Row],[Category]])</f>
        <v>Generics</v>
      </c>
      <c r="G328" s="150" t="str">
        <f>_xlfn.IFNA(IF(VLOOKUP(set[[#This Row],[Category]],TS[],4,FALSE)&gt;0,VLOOKUP(set[[#This Row],[Category]],TS[],4,FALSE),set[[#This Row],[Category]]),set[[#This Row],[Category]])</f>
        <v>Generics</v>
      </c>
      <c r="H328" s="150" t="s">
        <v>1227</v>
      </c>
      <c r="I328" s="46" t="s">
        <v>1403</v>
      </c>
      <c r="J328" s="49"/>
      <c r="K328" s="49"/>
      <c r="L328" s="49"/>
      <c r="M328" s="46" t="s">
        <v>1404</v>
      </c>
      <c r="N328" s="90"/>
      <c r="O328" s="46">
        <f>set[[#This Row],[CAS No.]]</f>
        <v>0</v>
      </c>
      <c r="P328" s="46" t="s">
        <v>1153</v>
      </c>
      <c r="Q328" s="46" t="str">
        <f>_xlfn.IFNA(VLOOKUP(set[[#This Row],[Qualification]], TS[], 2, FALSE), set[[#This Row],[Qualification]])</f>
        <v>NMPA</v>
      </c>
      <c r="R328" s="46" t="str">
        <f>_xlfn.IFNA(VLOOKUP(set[[#This Row],[Qualification]], TS[], 3, FALSE), set[[#This Row],[Qualification]])</f>
        <v>NMPA</v>
      </c>
      <c r="S328" s="46" t="str">
        <f>_xlfn.IFNA(VLOOKUP(set[[#This Row],[Qualification]], TS[], 4, FALSE), set[[#This Row],[Qualification]])</f>
        <v>NMPA</v>
      </c>
      <c r="V328" s="46"/>
    </row>
    <row r="329" spans="1:22" ht="45">
      <c r="A329" s="150" t="s">
        <v>1141</v>
      </c>
      <c r="B329" s="49"/>
      <c r="C329" s="85">
        <f>IF(set[[#This Row],[Cate]]=A328,C328+1,1)</f>
        <v>125</v>
      </c>
      <c r="D329" s="150" t="s">
        <v>1226</v>
      </c>
      <c r="E329" s="150" t="str">
        <f>_xlfn.IFNA(IF(VLOOKUP(set[[#This Row],[Category]],TS[],2,FALSE)&gt;0,VLOOKUP(set[[#This Row],[Category]],TS[],2,FALSE),set[[#This Row],[Category]]),set[[#This Row],[Category]])</f>
        <v>Generics</v>
      </c>
      <c r="F329" s="150" t="str">
        <f>_xlfn.IFNA(IF(VLOOKUP(set[[#This Row],[Category]],TS[],3,FALSE)&gt;0,VLOOKUP(set[[#This Row],[Category]],TS[],3,FALSE),set[[#This Row],[Category]]),set[[#This Row],[Category]])</f>
        <v>Generics</v>
      </c>
      <c r="G329" s="150" t="str">
        <f>_xlfn.IFNA(IF(VLOOKUP(set[[#This Row],[Category]],TS[],4,FALSE)&gt;0,VLOOKUP(set[[#This Row],[Category]],TS[],4,FALSE),set[[#This Row],[Category]]),set[[#This Row],[Category]])</f>
        <v>Generics</v>
      </c>
      <c r="H329" s="150" t="s">
        <v>1227</v>
      </c>
      <c r="I329" s="46" t="s">
        <v>1405</v>
      </c>
      <c r="J329" s="49"/>
      <c r="K329" s="49"/>
      <c r="L329" s="49"/>
      <c r="M329" s="46" t="s">
        <v>1406</v>
      </c>
      <c r="N329" s="90"/>
      <c r="O329" s="46">
        <f>set[[#This Row],[CAS No.]]</f>
        <v>0</v>
      </c>
      <c r="P329" s="46" t="s">
        <v>87</v>
      </c>
      <c r="Q329" s="46" t="str">
        <f>_xlfn.IFNA(VLOOKUP(set[[#This Row],[Qualification]], TS[], 2, FALSE), set[[#This Row],[Qualification]])</f>
        <v/>
      </c>
      <c r="R329" s="46" t="str">
        <f>_xlfn.IFNA(VLOOKUP(set[[#This Row],[Qualification]], TS[], 3, FALSE), set[[#This Row],[Qualification]])</f>
        <v/>
      </c>
      <c r="S329" s="46" t="str">
        <f>_xlfn.IFNA(VLOOKUP(set[[#This Row],[Qualification]], TS[], 4, FALSE), set[[#This Row],[Qualification]])</f>
        <v/>
      </c>
      <c r="V329" s="46"/>
    </row>
    <row r="330" spans="1:22" ht="45">
      <c r="A330" s="150" t="s">
        <v>1141</v>
      </c>
      <c r="B330" s="49"/>
      <c r="C330" s="85">
        <f>IF(set[[#This Row],[Cate]]=A329,C329+1,1)</f>
        <v>126</v>
      </c>
      <c r="D330" s="150" t="s">
        <v>1226</v>
      </c>
      <c r="E330" s="150" t="str">
        <f>_xlfn.IFNA(IF(VLOOKUP(set[[#This Row],[Category]],TS[],2,FALSE)&gt;0,VLOOKUP(set[[#This Row],[Category]],TS[],2,FALSE),set[[#This Row],[Category]]),set[[#This Row],[Category]])</f>
        <v>Generics</v>
      </c>
      <c r="F330" s="150" t="str">
        <f>_xlfn.IFNA(IF(VLOOKUP(set[[#This Row],[Category]],TS[],3,FALSE)&gt;0,VLOOKUP(set[[#This Row],[Category]],TS[],3,FALSE),set[[#This Row],[Category]]),set[[#This Row],[Category]])</f>
        <v>Generics</v>
      </c>
      <c r="G330" s="150" t="str">
        <f>_xlfn.IFNA(IF(VLOOKUP(set[[#This Row],[Category]],TS[],4,FALSE)&gt;0,VLOOKUP(set[[#This Row],[Category]],TS[],4,FALSE),set[[#This Row],[Category]]),set[[#This Row],[Category]])</f>
        <v>Generics</v>
      </c>
      <c r="H330" s="150" t="s">
        <v>1227</v>
      </c>
      <c r="I330" s="46" t="s">
        <v>1407</v>
      </c>
      <c r="J330" s="49"/>
      <c r="K330" s="49"/>
      <c r="L330" s="49"/>
      <c r="M330" s="46" t="s">
        <v>1408</v>
      </c>
      <c r="N330" s="90"/>
      <c r="O330" s="46">
        <f>set[[#This Row],[CAS No.]]</f>
        <v>0</v>
      </c>
      <c r="P330" s="46" t="s">
        <v>87</v>
      </c>
      <c r="Q330" s="46" t="str">
        <f>_xlfn.IFNA(VLOOKUP(set[[#This Row],[Qualification]], TS[], 2, FALSE), set[[#This Row],[Qualification]])</f>
        <v/>
      </c>
      <c r="R330" s="46" t="str">
        <f>_xlfn.IFNA(VLOOKUP(set[[#This Row],[Qualification]], TS[], 3, FALSE), set[[#This Row],[Qualification]])</f>
        <v/>
      </c>
      <c r="S330" s="46" t="str">
        <f>_xlfn.IFNA(VLOOKUP(set[[#This Row],[Qualification]], TS[], 4, FALSE), set[[#This Row],[Qualification]])</f>
        <v/>
      </c>
      <c r="V330" s="46"/>
    </row>
    <row r="331" spans="1:22" ht="30">
      <c r="A331" s="150" t="s">
        <v>1141</v>
      </c>
      <c r="B331" s="49"/>
      <c r="C331" s="85">
        <f>IF(set[[#This Row],[Cate]]=A330,C330+1,1)</f>
        <v>127</v>
      </c>
      <c r="D331" s="150" t="s">
        <v>1226</v>
      </c>
      <c r="E331" s="150" t="str">
        <f>_xlfn.IFNA(IF(VLOOKUP(set[[#This Row],[Category]],TS[],2,FALSE)&gt;0,VLOOKUP(set[[#This Row],[Category]],TS[],2,FALSE),set[[#This Row],[Category]]),set[[#This Row],[Category]])</f>
        <v>Generics</v>
      </c>
      <c r="F331" s="150" t="str">
        <f>_xlfn.IFNA(IF(VLOOKUP(set[[#This Row],[Category]],TS[],3,FALSE)&gt;0,VLOOKUP(set[[#This Row],[Category]],TS[],3,FALSE),set[[#This Row],[Category]]),set[[#This Row],[Category]])</f>
        <v>Generics</v>
      </c>
      <c r="G331" s="150" t="str">
        <f>_xlfn.IFNA(IF(VLOOKUP(set[[#This Row],[Category]],TS[],4,FALSE)&gt;0,VLOOKUP(set[[#This Row],[Category]],TS[],4,FALSE),set[[#This Row],[Category]]),set[[#This Row],[Category]])</f>
        <v>Generics</v>
      </c>
      <c r="H331" s="150" t="s">
        <v>1227</v>
      </c>
      <c r="I331" s="46" t="s">
        <v>1409</v>
      </c>
      <c r="J331" s="49"/>
      <c r="K331" s="49"/>
      <c r="L331" s="49"/>
      <c r="M331" s="46" t="s">
        <v>1410</v>
      </c>
      <c r="N331" s="90"/>
      <c r="O331" s="46">
        <f>set[[#This Row],[CAS No.]]</f>
        <v>0</v>
      </c>
      <c r="P331" s="46" t="s">
        <v>1153</v>
      </c>
      <c r="Q331" s="46" t="str">
        <f>_xlfn.IFNA(VLOOKUP(set[[#This Row],[Qualification]], TS[], 2, FALSE), set[[#This Row],[Qualification]])</f>
        <v>NMPA</v>
      </c>
      <c r="R331" s="46" t="str">
        <f>_xlfn.IFNA(VLOOKUP(set[[#This Row],[Qualification]], TS[], 3, FALSE), set[[#This Row],[Qualification]])</f>
        <v>NMPA</v>
      </c>
      <c r="S331" s="46" t="str">
        <f>_xlfn.IFNA(VLOOKUP(set[[#This Row],[Qualification]], TS[], 4, FALSE), set[[#This Row],[Qualification]])</f>
        <v>NMPA</v>
      </c>
      <c r="V331" s="46"/>
    </row>
    <row r="332" spans="1:22" ht="60">
      <c r="A332" s="150" t="s">
        <v>1141</v>
      </c>
      <c r="B332" s="49"/>
      <c r="C332" s="85">
        <f>IF(set[[#This Row],[Cate]]=A331,C331+1,1)</f>
        <v>128</v>
      </c>
      <c r="D332" s="150" t="s">
        <v>1226</v>
      </c>
      <c r="E332" s="150" t="str">
        <f>_xlfn.IFNA(IF(VLOOKUP(set[[#This Row],[Category]],TS[],2,FALSE)&gt;0,VLOOKUP(set[[#This Row],[Category]],TS[],2,FALSE),set[[#This Row],[Category]]),set[[#This Row],[Category]])</f>
        <v>Generics</v>
      </c>
      <c r="F332" s="150" t="str">
        <f>_xlfn.IFNA(IF(VLOOKUP(set[[#This Row],[Category]],TS[],3,FALSE)&gt;0,VLOOKUP(set[[#This Row],[Category]],TS[],3,FALSE),set[[#This Row],[Category]]),set[[#This Row],[Category]])</f>
        <v>Generics</v>
      </c>
      <c r="G332" s="150" t="str">
        <f>_xlfn.IFNA(IF(VLOOKUP(set[[#This Row],[Category]],TS[],4,FALSE)&gt;0,VLOOKUP(set[[#This Row],[Category]],TS[],4,FALSE),set[[#This Row],[Category]]),set[[#This Row],[Category]])</f>
        <v>Generics</v>
      </c>
      <c r="H332" s="150" t="s">
        <v>1227</v>
      </c>
      <c r="I332" s="46" t="s">
        <v>1411</v>
      </c>
      <c r="J332" s="49"/>
      <c r="K332" s="49"/>
      <c r="L332" s="49"/>
      <c r="M332" s="46" t="s">
        <v>1412</v>
      </c>
      <c r="N332" s="90"/>
      <c r="O332" s="46">
        <f>set[[#This Row],[CAS No.]]</f>
        <v>0</v>
      </c>
      <c r="P332" s="46" t="s">
        <v>1153</v>
      </c>
      <c r="Q332" s="46" t="str">
        <f>_xlfn.IFNA(VLOOKUP(set[[#This Row],[Qualification]], TS[], 2, FALSE), set[[#This Row],[Qualification]])</f>
        <v>NMPA</v>
      </c>
      <c r="R332" s="46" t="str">
        <f>_xlfn.IFNA(VLOOKUP(set[[#This Row],[Qualification]], TS[], 3, FALSE), set[[#This Row],[Qualification]])</f>
        <v>NMPA</v>
      </c>
      <c r="S332" s="46" t="str">
        <f>_xlfn.IFNA(VLOOKUP(set[[#This Row],[Qualification]], TS[], 4, FALSE), set[[#This Row],[Qualification]])</f>
        <v>NMPA</v>
      </c>
      <c r="V332" s="46"/>
    </row>
    <row r="333" spans="1:22" ht="45">
      <c r="A333" s="150" t="s">
        <v>1141</v>
      </c>
      <c r="B333" s="49"/>
      <c r="C333" s="85">
        <f>IF(set[[#This Row],[Cate]]=A332,C332+1,1)</f>
        <v>129</v>
      </c>
      <c r="D333" s="150" t="s">
        <v>1413</v>
      </c>
      <c r="E333" s="150" t="str">
        <f>_xlfn.IFNA(IF(VLOOKUP(set[[#This Row],[Category]],TS[],2,FALSE)&gt;0,VLOOKUP(set[[#This Row],[Category]],TS[],2,FALSE),set[[#This Row],[Category]]),set[[#This Row],[Category]])</f>
        <v>Others</v>
      </c>
      <c r="F333" s="150" t="str">
        <f>_xlfn.IFNA(IF(VLOOKUP(set[[#This Row],[Category]],TS[],3,FALSE)&gt;0,VLOOKUP(set[[#This Row],[Category]],TS[],3,FALSE),set[[#This Row],[Category]]),set[[#This Row],[Category]])</f>
        <v>Others</v>
      </c>
      <c r="G333" s="150" t="str">
        <f>_xlfn.IFNA(IF(VLOOKUP(set[[#This Row],[Category]],TS[],4,FALSE)&gt;0,VLOOKUP(set[[#This Row],[Category]],TS[],4,FALSE),set[[#This Row],[Category]]),set[[#This Row],[Category]])</f>
        <v>Others</v>
      </c>
      <c r="H333" s="150" t="s">
        <v>1414</v>
      </c>
      <c r="I333" s="46" t="s">
        <v>1415</v>
      </c>
      <c r="J333" s="49"/>
      <c r="K333" s="49"/>
      <c r="L333" s="49"/>
      <c r="M333" s="46" t="s">
        <v>1416</v>
      </c>
      <c r="N333" s="90"/>
      <c r="O333" s="46">
        <f>set[[#This Row],[CAS No.]]</f>
        <v>0</v>
      </c>
      <c r="P333" s="46" t="s">
        <v>1153</v>
      </c>
      <c r="Q333" s="46" t="str">
        <f>_xlfn.IFNA(VLOOKUP(set[[#This Row],[Qualification]], TS[], 2, FALSE), set[[#This Row],[Qualification]])</f>
        <v>NMPA</v>
      </c>
      <c r="R333" s="46" t="str">
        <f>_xlfn.IFNA(VLOOKUP(set[[#This Row],[Qualification]], TS[], 3, FALSE), set[[#This Row],[Qualification]])</f>
        <v>NMPA</v>
      </c>
      <c r="S333" s="46" t="str">
        <f>_xlfn.IFNA(VLOOKUP(set[[#This Row],[Qualification]], TS[], 4, FALSE), set[[#This Row],[Qualification]])</f>
        <v>NMPA</v>
      </c>
      <c r="V333" s="46"/>
    </row>
    <row r="334" spans="1:22" ht="75">
      <c r="A334" s="150" t="s">
        <v>1141</v>
      </c>
      <c r="B334" s="49"/>
      <c r="C334" s="85">
        <f>IF(set[[#This Row],[Cate]]=A333,C333+1,1)</f>
        <v>130</v>
      </c>
      <c r="D334" s="150" t="s">
        <v>1413</v>
      </c>
      <c r="E334" s="150" t="str">
        <f>_xlfn.IFNA(IF(VLOOKUP(set[[#This Row],[Category]],TS[],2,FALSE)&gt;0,VLOOKUP(set[[#This Row],[Category]],TS[],2,FALSE),set[[#This Row],[Category]]),set[[#This Row],[Category]])</f>
        <v>Others</v>
      </c>
      <c r="F334" s="150" t="str">
        <f>_xlfn.IFNA(IF(VLOOKUP(set[[#This Row],[Category]],TS[],3,FALSE)&gt;0,VLOOKUP(set[[#This Row],[Category]],TS[],3,FALSE),set[[#This Row],[Category]]),set[[#This Row],[Category]])</f>
        <v>Others</v>
      </c>
      <c r="G334" s="150" t="str">
        <f>_xlfn.IFNA(IF(VLOOKUP(set[[#This Row],[Category]],TS[],4,FALSE)&gt;0,VLOOKUP(set[[#This Row],[Category]],TS[],4,FALSE),set[[#This Row],[Category]]),set[[#This Row],[Category]])</f>
        <v>Others</v>
      </c>
      <c r="H334" s="150" t="s">
        <v>1414</v>
      </c>
      <c r="I334" s="46" t="s">
        <v>1417</v>
      </c>
      <c r="J334" s="49"/>
      <c r="K334" s="49"/>
      <c r="L334" s="49"/>
      <c r="M334" s="46" t="s">
        <v>1418</v>
      </c>
      <c r="N334" s="90"/>
      <c r="O334" s="46">
        <f>set[[#This Row],[CAS No.]]</f>
        <v>0</v>
      </c>
      <c r="P334" s="46" t="s">
        <v>87</v>
      </c>
      <c r="Q334" s="46" t="str">
        <f>_xlfn.IFNA(VLOOKUP(set[[#This Row],[Qualification]], TS[], 2, FALSE), set[[#This Row],[Qualification]])</f>
        <v/>
      </c>
      <c r="R334" s="46" t="str">
        <f>_xlfn.IFNA(VLOOKUP(set[[#This Row],[Qualification]], TS[], 3, FALSE), set[[#This Row],[Qualification]])</f>
        <v/>
      </c>
      <c r="S334" s="46" t="str">
        <f>_xlfn.IFNA(VLOOKUP(set[[#This Row],[Qualification]], TS[], 4, FALSE), set[[#This Row],[Qualification]])</f>
        <v/>
      </c>
      <c r="V334" s="46"/>
    </row>
    <row r="335" spans="1:22" ht="30">
      <c r="A335" s="150" t="s">
        <v>1141</v>
      </c>
      <c r="B335" s="49"/>
      <c r="C335" s="85">
        <f>IF(set[[#This Row],[Cate]]=A334,C334+1,1)</f>
        <v>131</v>
      </c>
      <c r="D335" s="150" t="s">
        <v>1413</v>
      </c>
      <c r="E335" s="150" t="str">
        <f>_xlfn.IFNA(IF(VLOOKUP(set[[#This Row],[Category]],TS[],2,FALSE)&gt;0,VLOOKUP(set[[#This Row],[Category]],TS[],2,FALSE),set[[#This Row],[Category]]),set[[#This Row],[Category]])</f>
        <v>Others</v>
      </c>
      <c r="F335" s="150" t="str">
        <f>_xlfn.IFNA(IF(VLOOKUP(set[[#This Row],[Category]],TS[],3,FALSE)&gt;0,VLOOKUP(set[[#This Row],[Category]],TS[],3,FALSE),set[[#This Row],[Category]]),set[[#This Row],[Category]])</f>
        <v>Others</v>
      </c>
      <c r="G335" s="150" t="str">
        <f>_xlfn.IFNA(IF(VLOOKUP(set[[#This Row],[Category]],TS[],4,FALSE)&gt;0,VLOOKUP(set[[#This Row],[Category]],TS[],4,FALSE),set[[#This Row],[Category]]),set[[#This Row],[Category]])</f>
        <v>Others</v>
      </c>
      <c r="H335" s="150" t="s">
        <v>1414</v>
      </c>
      <c r="I335" s="46" t="s">
        <v>1419</v>
      </c>
      <c r="J335" s="49"/>
      <c r="K335" s="49"/>
      <c r="L335" s="49"/>
      <c r="M335" s="46" t="s">
        <v>1420</v>
      </c>
      <c r="N335" s="90"/>
      <c r="O335" s="46">
        <f>set[[#This Row],[CAS No.]]</f>
        <v>0</v>
      </c>
      <c r="P335" s="46" t="s">
        <v>1153</v>
      </c>
      <c r="Q335" s="46" t="str">
        <f>_xlfn.IFNA(VLOOKUP(set[[#This Row],[Qualification]], TS[], 2, FALSE), set[[#This Row],[Qualification]])</f>
        <v>NMPA</v>
      </c>
      <c r="R335" s="46" t="str">
        <f>_xlfn.IFNA(VLOOKUP(set[[#This Row],[Qualification]], TS[], 3, FALSE), set[[#This Row],[Qualification]])</f>
        <v>NMPA</v>
      </c>
      <c r="S335" s="46" t="str">
        <f>_xlfn.IFNA(VLOOKUP(set[[#This Row],[Qualification]], TS[], 4, FALSE), set[[#This Row],[Qualification]])</f>
        <v>NMPA</v>
      </c>
      <c r="V335" s="46"/>
    </row>
    <row r="336" spans="1:22" ht="30">
      <c r="A336" s="150" t="s">
        <v>1141</v>
      </c>
      <c r="B336" s="49"/>
      <c r="C336" s="85">
        <f>IF(set[[#This Row],[Cate]]=A335,C335+1,1)</f>
        <v>132</v>
      </c>
      <c r="D336" s="150" t="s">
        <v>1413</v>
      </c>
      <c r="E336" s="150" t="str">
        <f>_xlfn.IFNA(IF(VLOOKUP(set[[#This Row],[Category]],TS[],2,FALSE)&gt;0,VLOOKUP(set[[#This Row],[Category]],TS[],2,FALSE),set[[#This Row],[Category]]),set[[#This Row],[Category]])</f>
        <v>Others</v>
      </c>
      <c r="F336" s="150" t="str">
        <f>_xlfn.IFNA(IF(VLOOKUP(set[[#This Row],[Category]],TS[],3,FALSE)&gt;0,VLOOKUP(set[[#This Row],[Category]],TS[],3,FALSE),set[[#This Row],[Category]]),set[[#This Row],[Category]])</f>
        <v>Others</v>
      </c>
      <c r="G336" s="150" t="str">
        <f>_xlfn.IFNA(IF(VLOOKUP(set[[#This Row],[Category]],TS[],4,FALSE)&gt;0,VLOOKUP(set[[#This Row],[Category]],TS[],4,FALSE),set[[#This Row],[Category]]),set[[#This Row],[Category]])</f>
        <v>Others</v>
      </c>
      <c r="H336" s="150" t="s">
        <v>1414</v>
      </c>
      <c r="I336" s="46" t="s">
        <v>1421</v>
      </c>
      <c r="J336" s="49"/>
      <c r="K336" s="49"/>
      <c r="L336" s="49"/>
      <c r="M336" s="46" t="s">
        <v>1422</v>
      </c>
      <c r="N336" s="90"/>
      <c r="O336" s="46">
        <f>set[[#This Row],[CAS No.]]</f>
        <v>0</v>
      </c>
      <c r="P336" s="46" t="s">
        <v>1153</v>
      </c>
      <c r="Q336" s="46" t="str">
        <f>_xlfn.IFNA(VLOOKUP(set[[#This Row],[Qualification]], TS[], 2, FALSE), set[[#This Row],[Qualification]])</f>
        <v>NMPA</v>
      </c>
      <c r="R336" s="46" t="str">
        <f>_xlfn.IFNA(VLOOKUP(set[[#This Row],[Qualification]], TS[], 3, FALSE), set[[#This Row],[Qualification]])</f>
        <v>NMPA</v>
      </c>
      <c r="S336" s="46" t="str">
        <f>_xlfn.IFNA(VLOOKUP(set[[#This Row],[Qualification]], TS[], 4, FALSE), set[[#This Row],[Qualification]])</f>
        <v>NMPA</v>
      </c>
      <c r="V336" s="46"/>
    </row>
    <row r="337" spans="1:22" ht="30">
      <c r="A337" s="150" t="s">
        <v>1141</v>
      </c>
      <c r="B337" s="49"/>
      <c r="C337" s="85">
        <f>IF(set[[#This Row],[Cate]]=A336,C336+1,1)</f>
        <v>133</v>
      </c>
      <c r="D337" s="150" t="s">
        <v>1413</v>
      </c>
      <c r="E337" s="150" t="str">
        <f>_xlfn.IFNA(IF(VLOOKUP(set[[#This Row],[Category]],TS[],2,FALSE)&gt;0,VLOOKUP(set[[#This Row],[Category]],TS[],2,FALSE),set[[#This Row],[Category]]),set[[#This Row],[Category]])</f>
        <v>Others</v>
      </c>
      <c r="F337" s="150" t="str">
        <f>_xlfn.IFNA(IF(VLOOKUP(set[[#This Row],[Category]],TS[],3,FALSE)&gt;0,VLOOKUP(set[[#This Row],[Category]],TS[],3,FALSE),set[[#This Row],[Category]]),set[[#This Row],[Category]])</f>
        <v>Others</v>
      </c>
      <c r="G337" s="150" t="str">
        <f>_xlfn.IFNA(IF(VLOOKUP(set[[#This Row],[Category]],TS[],4,FALSE)&gt;0,VLOOKUP(set[[#This Row],[Category]],TS[],4,FALSE),set[[#This Row],[Category]]),set[[#This Row],[Category]])</f>
        <v>Others</v>
      </c>
      <c r="H337" s="150" t="s">
        <v>1414</v>
      </c>
      <c r="I337" s="46" t="s">
        <v>1423</v>
      </c>
      <c r="J337" s="49"/>
      <c r="K337" s="49"/>
      <c r="L337" s="49"/>
      <c r="M337" s="46" t="s">
        <v>1424</v>
      </c>
      <c r="N337" s="90"/>
      <c r="O337" s="46">
        <f>set[[#This Row],[CAS No.]]</f>
        <v>0</v>
      </c>
      <c r="P337" s="46" t="s">
        <v>1153</v>
      </c>
      <c r="Q337" s="46" t="str">
        <f>_xlfn.IFNA(VLOOKUP(set[[#This Row],[Qualification]], TS[], 2, FALSE), set[[#This Row],[Qualification]])</f>
        <v>NMPA</v>
      </c>
      <c r="R337" s="46" t="str">
        <f>_xlfn.IFNA(VLOOKUP(set[[#This Row],[Qualification]], TS[], 3, FALSE), set[[#This Row],[Qualification]])</f>
        <v>NMPA</v>
      </c>
      <c r="S337" s="46" t="str">
        <f>_xlfn.IFNA(VLOOKUP(set[[#This Row],[Qualification]], TS[], 4, FALSE), set[[#This Row],[Qualification]])</f>
        <v>NMPA</v>
      </c>
      <c r="V337" s="46"/>
    </row>
    <row r="338" spans="1:22" ht="45">
      <c r="A338" s="150" t="s">
        <v>1141</v>
      </c>
      <c r="B338" s="49"/>
      <c r="C338" s="85">
        <f>IF(set[[#This Row],[Cate]]=A337,C337+1,1)</f>
        <v>134</v>
      </c>
      <c r="D338" s="150" t="s">
        <v>1413</v>
      </c>
      <c r="E338" s="150" t="str">
        <f>_xlfn.IFNA(IF(VLOOKUP(set[[#This Row],[Category]],TS[],2,FALSE)&gt;0,VLOOKUP(set[[#This Row],[Category]],TS[],2,FALSE),set[[#This Row],[Category]]),set[[#This Row],[Category]])</f>
        <v>Others</v>
      </c>
      <c r="F338" s="150" t="str">
        <f>_xlfn.IFNA(IF(VLOOKUP(set[[#This Row],[Category]],TS[],3,FALSE)&gt;0,VLOOKUP(set[[#This Row],[Category]],TS[],3,FALSE),set[[#This Row],[Category]]),set[[#This Row],[Category]])</f>
        <v>Others</v>
      </c>
      <c r="G338" s="150" t="str">
        <f>_xlfn.IFNA(IF(VLOOKUP(set[[#This Row],[Category]],TS[],4,FALSE)&gt;0,VLOOKUP(set[[#This Row],[Category]],TS[],4,FALSE),set[[#This Row],[Category]]),set[[#This Row],[Category]])</f>
        <v>Others</v>
      </c>
      <c r="H338" s="150" t="s">
        <v>1414</v>
      </c>
      <c r="I338" s="46" t="s">
        <v>1425</v>
      </c>
      <c r="J338" s="49"/>
      <c r="K338" s="49"/>
      <c r="L338" s="49"/>
      <c r="M338" s="46" t="s">
        <v>1426</v>
      </c>
      <c r="N338" s="90"/>
      <c r="O338" s="46">
        <f>set[[#This Row],[CAS No.]]</f>
        <v>0</v>
      </c>
      <c r="P338" s="46" t="s">
        <v>1153</v>
      </c>
      <c r="Q338" s="46" t="str">
        <f>_xlfn.IFNA(VLOOKUP(set[[#This Row],[Qualification]], TS[], 2, FALSE), set[[#This Row],[Qualification]])</f>
        <v>NMPA</v>
      </c>
      <c r="R338" s="46" t="str">
        <f>_xlfn.IFNA(VLOOKUP(set[[#This Row],[Qualification]], TS[], 3, FALSE), set[[#This Row],[Qualification]])</f>
        <v>NMPA</v>
      </c>
      <c r="S338" s="46" t="str">
        <f>_xlfn.IFNA(VLOOKUP(set[[#This Row],[Qualification]], TS[], 4, FALSE), set[[#This Row],[Qualification]])</f>
        <v>NMPA</v>
      </c>
      <c r="V338" s="46"/>
    </row>
    <row r="339" spans="1:22" ht="30">
      <c r="A339" s="150" t="s">
        <v>1141</v>
      </c>
      <c r="B339" s="49"/>
      <c r="C339" s="85">
        <f>IF(set[[#This Row],[Cate]]=A338,C338+1,1)</f>
        <v>135</v>
      </c>
      <c r="D339" s="150" t="s">
        <v>1413</v>
      </c>
      <c r="E339" s="150" t="str">
        <f>_xlfn.IFNA(IF(VLOOKUP(set[[#This Row],[Category]],TS[],2,FALSE)&gt;0,VLOOKUP(set[[#This Row],[Category]],TS[],2,FALSE),set[[#This Row],[Category]]),set[[#This Row],[Category]])</f>
        <v>Others</v>
      </c>
      <c r="F339" s="150" t="str">
        <f>_xlfn.IFNA(IF(VLOOKUP(set[[#This Row],[Category]],TS[],3,FALSE)&gt;0,VLOOKUP(set[[#This Row],[Category]],TS[],3,FALSE),set[[#This Row],[Category]]),set[[#This Row],[Category]])</f>
        <v>Others</v>
      </c>
      <c r="G339" s="150" t="str">
        <f>_xlfn.IFNA(IF(VLOOKUP(set[[#This Row],[Category]],TS[],4,FALSE)&gt;0,VLOOKUP(set[[#This Row],[Category]],TS[],4,FALSE),set[[#This Row],[Category]]),set[[#This Row],[Category]])</f>
        <v>Others</v>
      </c>
      <c r="H339" s="150" t="s">
        <v>1414</v>
      </c>
      <c r="I339" s="46" t="s">
        <v>1427</v>
      </c>
      <c r="J339" s="49"/>
      <c r="K339" s="49"/>
      <c r="L339" s="49"/>
      <c r="M339" s="46" t="s">
        <v>1428</v>
      </c>
      <c r="N339" s="90"/>
      <c r="O339" s="46">
        <f>set[[#This Row],[CAS No.]]</f>
        <v>0</v>
      </c>
      <c r="P339" s="46" t="s">
        <v>1153</v>
      </c>
      <c r="Q339" s="46" t="str">
        <f>_xlfn.IFNA(VLOOKUP(set[[#This Row],[Qualification]], TS[], 2, FALSE), set[[#This Row],[Qualification]])</f>
        <v>NMPA</v>
      </c>
      <c r="R339" s="46" t="str">
        <f>_xlfn.IFNA(VLOOKUP(set[[#This Row],[Qualification]], TS[], 3, FALSE), set[[#This Row],[Qualification]])</f>
        <v>NMPA</v>
      </c>
      <c r="S339" s="46" t="str">
        <f>_xlfn.IFNA(VLOOKUP(set[[#This Row],[Qualification]], TS[], 4, FALSE), set[[#This Row],[Qualification]])</f>
        <v>NMPA</v>
      </c>
      <c r="V339" s="46"/>
    </row>
    <row r="340" spans="1:22" ht="30">
      <c r="A340" s="150" t="s">
        <v>1141</v>
      </c>
      <c r="B340" s="49"/>
      <c r="C340" s="85">
        <f>IF(set[[#This Row],[Cate]]=A339,C339+1,1)</f>
        <v>136</v>
      </c>
      <c r="D340" s="150" t="s">
        <v>1413</v>
      </c>
      <c r="E340" s="150" t="str">
        <f>_xlfn.IFNA(IF(VLOOKUP(set[[#This Row],[Category]],TS[],2,FALSE)&gt;0,VLOOKUP(set[[#This Row],[Category]],TS[],2,FALSE),set[[#This Row],[Category]]),set[[#This Row],[Category]])</f>
        <v>Others</v>
      </c>
      <c r="F340" s="150" t="str">
        <f>_xlfn.IFNA(IF(VLOOKUP(set[[#This Row],[Category]],TS[],3,FALSE)&gt;0,VLOOKUP(set[[#This Row],[Category]],TS[],3,FALSE),set[[#This Row],[Category]]),set[[#This Row],[Category]])</f>
        <v>Others</v>
      </c>
      <c r="G340" s="150" t="str">
        <f>_xlfn.IFNA(IF(VLOOKUP(set[[#This Row],[Category]],TS[],4,FALSE)&gt;0,VLOOKUP(set[[#This Row],[Category]],TS[],4,FALSE),set[[#This Row],[Category]]),set[[#This Row],[Category]])</f>
        <v>Others</v>
      </c>
      <c r="H340" s="150" t="s">
        <v>1414</v>
      </c>
      <c r="I340" s="46" t="s">
        <v>1429</v>
      </c>
      <c r="J340" s="49"/>
      <c r="K340" s="49"/>
      <c r="L340" s="49"/>
      <c r="M340" s="46" t="s">
        <v>1430</v>
      </c>
      <c r="N340" s="90"/>
      <c r="O340" s="46">
        <f>set[[#This Row],[CAS No.]]</f>
        <v>0</v>
      </c>
      <c r="P340" s="46" t="s">
        <v>1153</v>
      </c>
      <c r="Q340" s="46" t="str">
        <f>_xlfn.IFNA(VLOOKUP(set[[#This Row],[Qualification]], TS[], 2, FALSE), set[[#This Row],[Qualification]])</f>
        <v>NMPA</v>
      </c>
      <c r="R340" s="46" t="str">
        <f>_xlfn.IFNA(VLOOKUP(set[[#This Row],[Qualification]], TS[], 3, FALSE), set[[#This Row],[Qualification]])</f>
        <v>NMPA</v>
      </c>
      <c r="S340" s="46" t="str">
        <f>_xlfn.IFNA(VLOOKUP(set[[#This Row],[Qualification]], TS[], 4, FALSE), set[[#This Row],[Qualification]])</f>
        <v>NMPA</v>
      </c>
      <c r="V340" s="46"/>
    </row>
    <row r="341" spans="1:22" ht="30">
      <c r="A341" s="150" t="s">
        <v>1141</v>
      </c>
      <c r="B341" s="49"/>
      <c r="C341" s="85">
        <f>IF(set[[#This Row],[Cate]]=A340,C340+1,1)</f>
        <v>137</v>
      </c>
      <c r="D341" s="150" t="s">
        <v>1413</v>
      </c>
      <c r="E341" s="150" t="str">
        <f>_xlfn.IFNA(IF(VLOOKUP(set[[#This Row],[Category]],TS[],2,FALSE)&gt;0,VLOOKUP(set[[#This Row],[Category]],TS[],2,FALSE),set[[#This Row],[Category]]),set[[#This Row],[Category]])</f>
        <v>Others</v>
      </c>
      <c r="F341" s="150" t="str">
        <f>_xlfn.IFNA(IF(VLOOKUP(set[[#This Row],[Category]],TS[],3,FALSE)&gt;0,VLOOKUP(set[[#This Row],[Category]],TS[],3,FALSE),set[[#This Row],[Category]]),set[[#This Row],[Category]])</f>
        <v>Others</v>
      </c>
      <c r="G341" s="150" t="str">
        <f>_xlfn.IFNA(IF(VLOOKUP(set[[#This Row],[Category]],TS[],4,FALSE)&gt;0,VLOOKUP(set[[#This Row],[Category]],TS[],4,FALSE),set[[#This Row],[Category]]),set[[#This Row],[Category]])</f>
        <v>Others</v>
      </c>
      <c r="H341" s="150" t="s">
        <v>1414</v>
      </c>
      <c r="I341" s="46" t="s">
        <v>1431</v>
      </c>
      <c r="J341" s="49"/>
      <c r="K341" s="49"/>
      <c r="L341" s="49"/>
      <c r="M341" s="46" t="s">
        <v>1432</v>
      </c>
      <c r="N341" s="90"/>
      <c r="O341" s="46">
        <f>set[[#This Row],[CAS No.]]</f>
        <v>0</v>
      </c>
      <c r="P341" s="46" t="s">
        <v>1153</v>
      </c>
      <c r="Q341" s="46" t="str">
        <f>_xlfn.IFNA(VLOOKUP(set[[#This Row],[Qualification]], TS[], 2, FALSE), set[[#This Row],[Qualification]])</f>
        <v>NMPA</v>
      </c>
      <c r="R341" s="46" t="str">
        <f>_xlfn.IFNA(VLOOKUP(set[[#This Row],[Qualification]], TS[], 3, FALSE), set[[#This Row],[Qualification]])</f>
        <v>NMPA</v>
      </c>
      <c r="S341" s="46" t="str">
        <f>_xlfn.IFNA(VLOOKUP(set[[#This Row],[Qualification]], TS[], 4, FALSE), set[[#This Row],[Qualification]])</f>
        <v>NMPA</v>
      </c>
      <c r="V341" s="46"/>
    </row>
    <row r="342" spans="1:22" ht="30">
      <c r="A342" s="150" t="s">
        <v>1141</v>
      </c>
      <c r="B342" s="49"/>
      <c r="C342" s="85">
        <f>IF(set[[#This Row],[Cate]]=A341,C341+1,1)</f>
        <v>138</v>
      </c>
      <c r="D342" s="150" t="s">
        <v>1413</v>
      </c>
      <c r="E342" s="150" t="str">
        <f>_xlfn.IFNA(IF(VLOOKUP(set[[#This Row],[Category]],TS[],2,FALSE)&gt;0,VLOOKUP(set[[#This Row],[Category]],TS[],2,FALSE),set[[#This Row],[Category]]),set[[#This Row],[Category]])</f>
        <v>Others</v>
      </c>
      <c r="F342" s="150" t="str">
        <f>_xlfn.IFNA(IF(VLOOKUP(set[[#This Row],[Category]],TS[],3,FALSE)&gt;0,VLOOKUP(set[[#This Row],[Category]],TS[],3,FALSE),set[[#This Row],[Category]]),set[[#This Row],[Category]])</f>
        <v>Others</v>
      </c>
      <c r="G342" s="150" t="str">
        <f>_xlfn.IFNA(IF(VLOOKUP(set[[#This Row],[Category]],TS[],4,FALSE)&gt;0,VLOOKUP(set[[#This Row],[Category]],TS[],4,FALSE),set[[#This Row],[Category]]),set[[#This Row],[Category]])</f>
        <v>Others</v>
      </c>
      <c r="H342" s="150" t="s">
        <v>1414</v>
      </c>
      <c r="I342" s="46" t="s">
        <v>1433</v>
      </c>
      <c r="J342" s="49"/>
      <c r="K342" s="49"/>
      <c r="L342" s="49"/>
      <c r="M342" s="46" t="s">
        <v>1434</v>
      </c>
      <c r="N342" s="90"/>
      <c r="O342" s="46">
        <f>set[[#This Row],[CAS No.]]</f>
        <v>0</v>
      </c>
      <c r="P342" s="46" t="s">
        <v>1153</v>
      </c>
      <c r="Q342" s="46" t="str">
        <f>_xlfn.IFNA(VLOOKUP(set[[#This Row],[Qualification]], TS[], 2, FALSE), set[[#This Row],[Qualification]])</f>
        <v>NMPA</v>
      </c>
      <c r="R342" s="46" t="str">
        <f>_xlfn.IFNA(VLOOKUP(set[[#This Row],[Qualification]], TS[], 3, FALSE), set[[#This Row],[Qualification]])</f>
        <v>NMPA</v>
      </c>
      <c r="S342" s="46" t="str">
        <f>_xlfn.IFNA(VLOOKUP(set[[#This Row],[Qualification]], TS[], 4, FALSE), set[[#This Row],[Qualification]])</f>
        <v>NMPA</v>
      </c>
      <c r="V342" s="46"/>
    </row>
    <row r="343" spans="1:22" ht="30">
      <c r="A343" s="150" t="s">
        <v>1141</v>
      </c>
      <c r="B343" s="49"/>
      <c r="C343" s="85">
        <f>IF(set[[#This Row],[Cate]]=A342,C342+1,1)</f>
        <v>139</v>
      </c>
      <c r="D343" s="150" t="s">
        <v>1413</v>
      </c>
      <c r="E343" s="150" t="str">
        <f>_xlfn.IFNA(IF(VLOOKUP(set[[#This Row],[Category]],TS[],2,FALSE)&gt;0,VLOOKUP(set[[#This Row],[Category]],TS[],2,FALSE),set[[#This Row],[Category]]),set[[#This Row],[Category]])</f>
        <v>Others</v>
      </c>
      <c r="F343" s="150" t="str">
        <f>_xlfn.IFNA(IF(VLOOKUP(set[[#This Row],[Category]],TS[],3,FALSE)&gt;0,VLOOKUP(set[[#This Row],[Category]],TS[],3,FALSE),set[[#This Row],[Category]]),set[[#This Row],[Category]])</f>
        <v>Others</v>
      </c>
      <c r="G343" s="150" t="str">
        <f>_xlfn.IFNA(IF(VLOOKUP(set[[#This Row],[Category]],TS[],4,FALSE)&gt;0,VLOOKUP(set[[#This Row],[Category]],TS[],4,FALSE),set[[#This Row],[Category]]),set[[#This Row],[Category]])</f>
        <v>Others</v>
      </c>
      <c r="H343" s="150" t="s">
        <v>1414</v>
      </c>
      <c r="I343" s="46" t="s">
        <v>1435</v>
      </c>
      <c r="J343" s="49"/>
      <c r="K343" s="49"/>
      <c r="L343" s="49"/>
      <c r="M343" s="46" t="s">
        <v>1436</v>
      </c>
      <c r="N343" s="90"/>
      <c r="O343" s="46">
        <f>set[[#This Row],[CAS No.]]</f>
        <v>0</v>
      </c>
      <c r="P343" s="46" t="s">
        <v>1153</v>
      </c>
      <c r="Q343" s="46" t="str">
        <f>_xlfn.IFNA(VLOOKUP(set[[#This Row],[Qualification]], TS[], 2, FALSE), set[[#This Row],[Qualification]])</f>
        <v>NMPA</v>
      </c>
      <c r="R343" s="46" t="str">
        <f>_xlfn.IFNA(VLOOKUP(set[[#This Row],[Qualification]], TS[], 3, FALSE), set[[#This Row],[Qualification]])</f>
        <v>NMPA</v>
      </c>
      <c r="S343" s="46" t="str">
        <f>_xlfn.IFNA(VLOOKUP(set[[#This Row],[Qualification]], TS[], 4, FALSE), set[[#This Row],[Qualification]])</f>
        <v>NMPA</v>
      </c>
      <c r="V343" s="46"/>
    </row>
    <row r="344" spans="1:22" ht="30">
      <c r="A344" s="150" t="s">
        <v>1141</v>
      </c>
      <c r="B344" s="49"/>
      <c r="C344" s="85">
        <f>IF(set[[#This Row],[Cate]]=A343,C343+1,1)</f>
        <v>140</v>
      </c>
      <c r="D344" s="150" t="s">
        <v>1413</v>
      </c>
      <c r="E344" s="150" t="str">
        <f>_xlfn.IFNA(IF(VLOOKUP(set[[#This Row],[Category]],TS[],2,FALSE)&gt;0,VLOOKUP(set[[#This Row],[Category]],TS[],2,FALSE),set[[#This Row],[Category]]),set[[#This Row],[Category]])</f>
        <v>Others</v>
      </c>
      <c r="F344" s="150" t="str">
        <f>_xlfn.IFNA(IF(VLOOKUP(set[[#This Row],[Category]],TS[],3,FALSE)&gt;0,VLOOKUP(set[[#This Row],[Category]],TS[],3,FALSE),set[[#This Row],[Category]]),set[[#This Row],[Category]])</f>
        <v>Others</v>
      </c>
      <c r="G344" s="150" t="str">
        <f>_xlfn.IFNA(IF(VLOOKUP(set[[#This Row],[Category]],TS[],4,FALSE)&gt;0,VLOOKUP(set[[#This Row],[Category]],TS[],4,FALSE),set[[#This Row],[Category]]),set[[#This Row],[Category]])</f>
        <v>Others</v>
      </c>
      <c r="H344" s="150" t="s">
        <v>1414</v>
      </c>
      <c r="I344" s="46" t="s">
        <v>1437</v>
      </c>
      <c r="J344" s="49"/>
      <c r="K344" s="49"/>
      <c r="L344" s="49"/>
      <c r="M344" s="46" t="s">
        <v>1438</v>
      </c>
      <c r="N344" s="90"/>
      <c r="O344" s="46">
        <f>set[[#This Row],[CAS No.]]</f>
        <v>0</v>
      </c>
      <c r="P344" s="46" t="s">
        <v>1153</v>
      </c>
      <c r="Q344" s="46" t="str">
        <f>_xlfn.IFNA(VLOOKUP(set[[#This Row],[Qualification]], TS[], 2, FALSE), set[[#This Row],[Qualification]])</f>
        <v>NMPA</v>
      </c>
      <c r="R344" s="46" t="str">
        <f>_xlfn.IFNA(VLOOKUP(set[[#This Row],[Qualification]], TS[], 3, FALSE), set[[#This Row],[Qualification]])</f>
        <v>NMPA</v>
      </c>
      <c r="S344" s="46" t="str">
        <f>_xlfn.IFNA(VLOOKUP(set[[#This Row],[Qualification]], TS[], 4, FALSE), set[[#This Row],[Qualification]])</f>
        <v>NMPA</v>
      </c>
      <c r="V344" s="46"/>
    </row>
    <row r="345" spans="1:22" ht="45">
      <c r="A345" s="150" t="s">
        <v>1141</v>
      </c>
      <c r="B345" s="49"/>
      <c r="C345" s="85">
        <f>IF(set[[#This Row],[Cate]]=A344,C344+1,1)</f>
        <v>141</v>
      </c>
      <c r="D345" s="150" t="s">
        <v>1413</v>
      </c>
      <c r="E345" s="150" t="str">
        <f>_xlfn.IFNA(IF(VLOOKUP(set[[#This Row],[Category]],TS[],2,FALSE)&gt;0,VLOOKUP(set[[#This Row],[Category]],TS[],2,FALSE),set[[#This Row],[Category]]),set[[#This Row],[Category]])</f>
        <v>Others</v>
      </c>
      <c r="F345" s="150" t="str">
        <f>_xlfn.IFNA(IF(VLOOKUP(set[[#This Row],[Category]],TS[],3,FALSE)&gt;0,VLOOKUP(set[[#This Row],[Category]],TS[],3,FALSE),set[[#This Row],[Category]]),set[[#This Row],[Category]])</f>
        <v>Others</v>
      </c>
      <c r="G345" s="150" t="str">
        <f>_xlfn.IFNA(IF(VLOOKUP(set[[#This Row],[Category]],TS[],4,FALSE)&gt;0,VLOOKUP(set[[#This Row],[Category]],TS[],4,FALSE),set[[#This Row],[Category]]),set[[#This Row],[Category]])</f>
        <v>Others</v>
      </c>
      <c r="H345" s="150" t="s">
        <v>1414</v>
      </c>
      <c r="I345" s="46" t="s">
        <v>1439</v>
      </c>
      <c r="J345" s="49"/>
      <c r="K345" s="49"/>
      <c r="L345" s="49"/>
      <c r="M345" s="46" t="s">
        <v>1440</v>
      </c>
      <c r="N345" s="90"/>
      <c r="O345" s="46">
        <f>set[[#This Row],[CAS No.]]</f>
        <v>0</v>
      </c>
      <c r="P345" s="46" t="s">
        <v>1153</v>
      </c>
      <c r="Q345" s="46" t="str">
        <f>_xlfn.IFNA(VLOOKUP(set[[#This Row],[Qualification]], TS[], 2, FALSE), set[[#This Row],[Qualification]])</f>
        <v>NMPA</v>
      </c>
      <c r="R345" s="46" t="str">
        <f>_xlfn.IFNA(VLOOKUP(set[[#This Row],[Qualification]], TS[], 3, FALSE), set[[#This Row],[Qualification]])</f>
        <v>NMPA</v>
      </c>
      <c r="S345" s="46" t="str">
        <f>_xlfn.IFNA(VLOOKUP(set[[#This Row],[Qualification]], TS[], 4, FALSE), set[[#This Row],[Qualification]])</f>
        <v>NMPA</v>
      </c>
      <c r="V345" s="46"/>
    </row>
    <row r="346" spans="1:22" ht="45">
      <c r="A346" s="150" t="s">
        <v>1141</v>
      </c>
      <c r="B346" s="49"/>
      <c r="C346" s="85">
        <f>IF(set[[#This Row],[Cate]]=A345,C345+1,1)</f>
        <v>142</v>
      </c>
      <c r="D346" s="150" t="s">
        <v>1413</v>
      </c>
      <c r="E346" s="150" t="str">
        <f>_xlfn.IFNA(IF(VLOOKUP(set[[#This Row],[Category]],TS[],2,FALSE)&gt;0,VLOOKUP(set[[#This Row],[Category]],TS[],2,FALSE),set[[#This Row],[Category]]),set[[#This Row],[Category]])</f>
        <v>Others</v>
      </c>
      <c r="F346" s="150" t="str">
        <f>_xlfn.IFNA(IF(VLOOKUP(set[[#This Row],[Category]],TS[],3,FALSE)&gt;0,VLOOKUP(set[[#This Row],[Category]],TS[],3,FALSE),set[[#This Row],[Category]]),set[[#This Row],[Category]])</f>
        <v>Others</v>
      </c>
      <c r="G346" s="150" t="str">
        <f>_xlfn.IFNA(IF(VLOOKUP(set[[#This Row],[Category]],TS[],4,FALSE)&gt;0,VLOOKUP(set[[#This Row],[Category]],TS[],4,FALSE),set[[#This Row],[Category]]),set[[#This Row],[Category]])</f>
        <v>Others</v>
      </c>
      <c r="H346" s="150" t="s">
        <v>1414</v>
      </c>
      <c r="I346" s="46" t="s">
        <v>1441</v>
      </c>
      <c r="J346" s="49"/>
      <c r="K346" s="49"/>
      <c r="L346" s="49"/>
      <c r="M346" s="46" t="s">
        <v>1442</v>
      </c>
      <c r="N346" s="90"/>
      <c r="O346" s="46">
        <f>set[[#This Row],[CAS No.]]</f>
        <v>0</v>
      </c>
      <c r="P346" s="46" t="s">
        <v>1153</v>
      </c>
      <c r="Q346" s="46" t="str">
        <f>_xlfn.IFNA(VLOOKUP(set[[#This Row],[Qualification]], TS[], 2, FALSE), set[[#This Row],[Qualification]])</f>
        <v>NMPA</v>
      </c>
      <c r="R346" s="46" t="str">
        <f>_xlfn.IFNA(VLOOKUP(set[[#This Row],[Qualification]], TS[], 3, FALSE), set[[#This Row],[Qualification]])</f>
        <v>NMPA</v>
      </c>
      <c r="S346" s="46" t="str">
        <f>_xlfn.IFNA(VLOOKUP(set[[#This Row],[Qualification]], TS[], 4, FALSE), set[[#This Row],[Qualification]])</f>
        <v>NMPA</v>
      </c>
      <c r="V346" s="46"/>
    </row>
    <row r="347" spans="1:22" ht="30">
      <c r="A347" s="150" t="s">
        <v>1141</v>
      </c>
      <c r="B347" s="49"/>
      <c r="C347" s="85">
        <f>IF(set[[#This Row],[Cate]]=A346,C346+1,1)</f>
        <v>143</v>
      </c>
      <c r="D347" s="150" t="s">
        <v>1413</v>
      </c>
      <c r="E347" s="150" t="str">
        <f>_xlfn.IFNA(IF(VLOOKUP(set[[#This Row],[Category]],TS[],2,FALSE)&gt;0,VLOOKUP(set[[#This Row],[Category]],TS[],2,FALSE),set[[#This Row],[Category]]),set[[#This Row],[Category]])</f>
        <v>Others</v>
      </c>
      <c r="F347" s="150" t="str">
        <f>_xlfn.IFNA(IF(VLOOKUP(set[[#This Row],[Category]],TS[],3,FALSE)&gt;0,VLOOKUP(set[[#This Row],[Category]],TS[],3,FALSE),set[[#This Row],[Category]]),set[[#This Row],[Category]])</f>
        <v>Others</v>
      </c>
      <c r="G347" s="150" t="str">
        <f>_xlfn.IFNA(IF(VLOOKUP(set[[#This Row],[Category]],TS[],4,FALSE)&gt;0,VLOOKUP(set[[#This Row],[Category]],TS[],4,FALSE),set[[#This Row],[Category]]),set[[#This Row],[Category]])</f>
        <v>Others</v>
      </c>
      <c r="H347" s="150" t="s">
        <v>1414</v>
      </c>
      <c r="I347" s="46" t="s">
        <v>1443</v>
      </c>
      <c r="J347" s="49"/>
      <c r="K347" s="49"/>
      <c r="L347" s="49"/>
      <c r="M347" s="46" t="s">
        <v>1444</v>
      </c>
      <c r="N347" s="90"/>
      <c r="O347" s="46">
        <f>set[[#This Row],[CAS No.]]</f>
        <v>0</v>
      </c>
      <c r="P347" s="46" t="s">
        <v>1153</v>
      </c>
      <c r="Q347" s="46" t="str">
        <f>_xlfn.IFNA(VLOOKUP(set[[#This Row],[Qualification]], TS[], 2, FALSE), set[[#This Row],[Qualification]])</f>
        <v>NMPA</v>
      </c>
      <c r="R347" s="46" t="str">
        <f>_xlfn.IFNA(VLOOKUP(set[[#This Row],[Qualification]], TS[], 3, FALSE), set[[#This Row],[Qualification]])</f>
        <v>NMPA</v>
      </c>
      <c r="S347" s="46" t="str">
        <f>_xlfn.IFNA(VLOOKUP(set[[#This Row],[Qualification]], TS[], 4, FALSE), set[[#This Row],[Qualification]])</f>
        <v>NMPA</v>
      </c>
      <c r="V347" s="46"/>
    </row>
    <row r="348" spans="1:22" ht="30">
      <c r="A348" s="150" t="s">
        <v>1141</v>
      </c>
      <c r="B348" s="49"/>
      <c r="C348" s="85">
        <f>IF(set[[#This Row],[Cate]]=A347,C347+1,1)</f>
        <v>144</v>
      </c>
      <c r="D348" s="150" t="s">
        <v>1413</v>
      </c>
      <c r="E348" s="150" t="str">
        <f>_xlfn.IFNA(IF(VLOOKUP(set[[#This Row],[Category]],TS[],2,FALSE)&gt;0,VLOOKUP(set[[#This Row],[Category]],TS[],2,FALSE),set[[#This Row],[Category]]),set[[#This Row],[Category]])</f>
        <v>Others</v>
      </c>
      <c r="F348" s="150" t="str">
        <f>_xlfn.IFNA(IF(VLOOKUP(set[[#This Row],[Category]],TS[],3,FALSE)&gt;0,VLOOKUP(set[[#This Row],[Category]],TS[],3,FALSE),set[[#This Row],[Category]]),set[[#This Row],[Category]])</f>
        <v>Others</v>
      </c>
      <c r="G348" s="150" t="str">
        <f>_xlfn.IFNA(IF(VLOOKUP(set[[#This Row],[Category]],TS[],4,FALSE)&gt;0,VLOOKUP(set[[#This Row],[Category]],TS[],4,FALSE),set[[#This Row],[Category]]),set[[#This Row],[Category]])</f>
        <v>Others</v>
      </c>
      <c r="H348" s="150" t="s">
        <v>1414</v>
      </c>
      <c r="I348" s="46" t="s">
        <v>1445</v>
      </c>
      <c r="J348" s="49"/>
      <c r="K348" s="49"/>
      <c r="L348" s="49"/>
      <c r="M348" s="46" t="s">
        <v>1446</v>
      </c>
      <c r="N348" s="90"/>
      <c r="O348" s="46">
        <f>set[[#This Row],[CAS No.]]</f>
        <v>0</v>
      </c>
      <c r="P348" s="46" t="s">
        <v>87</v>
      </c>
      <c r="Q348" s="46" t="str">
        <f>_xlfn.IFNA(VLOOKUP(set[[#This Row],[Qualification]], TS[], 2, FALSE), set[[#This Row],[Qualification]])</f>
        <v/>
      </c>
      <c r="R348" s="46" t="str">
        <f>_xlfn.IFNA(VLOOKUP(set[[#This Row],[Qualification]], TS[], 3, FALSE), set[[#This Row],[Qualification]])</f>
        <v/>
      </c>
      <c r="S348" s="46" t="str">
        <f>_xlfn.IFNA(VLOOKUP(set[[#This Row],[Qualification]], TS[], 4, FALSE), set[[#This Row],[Qualification]])</f>
        <v/>
      </c>
      <c r="V348" s="46"/>
    </row>
    <row r="349" spans="1:22" ht="30">
      <c r="A349" s="150" t="s">
        <v>1141</v>
      </c>
      <c r="B349" s="49"/>
      <c r="C349" s="85">
        <f>IF(set[[#This Row],[Cate]]=A348,C348+1,1)</f>
        <v>145</v>
      </c>
      <c r="D349" s="150" t="s">
        <v>1413</v>
      </c>
      <c r="E349" s="150" t="str">
        <f>_xlfn.IFNA(IF(VLOOKUP(set[[#This Row],[Category]],TS[],2,FALSE)&gt;0,VLOOKUP(set[[#This Row],[Category]],TS[],2,FALSE),set[[#This Row],[Category]]),set[[#This Row],[Category]])</f>
        <v>Others</v>
      </c>
      <c r="F349" s="150" t="str">
        <f>_xlfn.IFNA(IF(VLOOKUP(set[[#This Row],[Category]],TS[],3,FALSE)&gt;0,VLOOKUP(set[[#This Row],[Category]],TS[],3,FALSE),set[[#This Row],[Category]]),set[[#This Row],[Category]])</f>
        <v>Others</v>
      </c>
      <c r="G349" s="150" t="str">
        <f>_xlfn.IFNA(IF(VLOOKUP(set[[#This Row],[Category]],TS[],4,FALSE)&gt;0,VLOOKUP(set[[#This Row],[Category]],TS[],4,FALSE),set[[#This Row],[Category]]),set[[#This Row],[Category]])</f>
        <v>Others</v>
      </c>
      <c r="H349" s="150" t="s">
        <v>1414</v>
      </c>
      <c r="I349" s="46" t="s">
        <v>1447</v>
      </c>
      <c r="J349" s="49"/>
      <c r="K349" s="49"/>
      <c r="L349" s="49"/>
      <c r="M349" s="46" t="s">
        <v>1448</v>
      </c>
      <c r="N349" s="90"/>
      <c r="O349" s="46">
        <f>set[[#This Row],[CAS No.]]</f>
        <v>0</v>
      </c>
      <c r="P349" s="46" t="s">
        <v>1153</v>
      </c>
      <c r="Q349" s="46" t="str">
        <f>_xlfn.IFNA(VLOOKUP(set[[#This Row],[Qualification]], TS[], 2, FALSE), set[[#This Row],[Qualification]])</f>
        <v>NMPA</v>
      </c>
      <c r="R349" s="46" t="str">
        <f>_xlfn.IFNA(VLOOKUP(set[[#This Row],[Qualification]], TS[], 3, FALSE), set[[#This Row],[Qualification]])</f>
        <v>NMPA</v>
      </c>
      <c r="S349" s="46" t="str">
        <f>_xlfn.IFNA(VLOOKUP(set[[#This Row],[Qualification]], TS[], 4, FALSE), set[[#This Row],[Qualification]])</f>
        <v>NMPA</v>
      </c>
      <c r="V349" s="46"/>
    </row>
    <row r="350" spans="1:22" ht="30">
      <c r="A350" s="150" t="s">
        <v>1141</v>
      </c>
      <c r="B350" s="49"/>
      <c r="C350" s="85">
        <f>IF(set[[#This Row],[Cate]]=A349,C349+1,1)</f>
        <v>146</v>
      </c>
      <c r="D350" s="150" t="s">
        <v>1413</v>
      </c>
      <c r="E350" s="150" t="str">
        <f>_xlfn.IFNA(IF(VLOOKUP(set[[#This Row],[Category]],TS[],2,FALSE)&gt;0,VLOOKUP(set[[#This Row],[Category]],TS[],2,FALSE),set[[#This Row],[Category]]),set[[#This Row],[Category]])</f>
        <v>Others</v>
      </c>
      <c r="F350" s="150" t="str">
        <f>_xlfn.IFNA(IF(VLOOKUP(set[[#This Row],[Category]],TS[],3,FALSE)&gt;0,VLOOKUP(set[[#This Row],[Category]],TS[],3,FALSE),set[[#This Row],[Category]]),set[[#This Row],[Category]])</f>
        <v>Others</v>
      </c>
      <c r="G350" s="150" t="str">
        <f>_xlfn.IFNA(IF(VLOOKUP(set[[#This Row],[Category]],TS[],4,FALSE)&gt;0,VLOOKUP(set[[#This Row],[Category]],TS[],4,FALSE),set[[#This Row],[Category]]),set[[#This Row],[Category]])</f>
        <v>Others</v>
      </c>
      <c r="H350" s="150" t="s">
        <v>1414</v>
      </c>
      <c r="I350" s="46" t="s">
        <v>1449</v>
      </c>
      <c r="J350" s="49"/>
      <c r="K350" s="49"/>
      <c r="L350" s="49"/>
      <c r="M350" s="46" t="s">
        <v>1450</v>
      </c>
      <c r="N350" s="90"/>
      <c r="O350" s="46">
        <f>set[[#This Row],[CAS No.]]</f>
        <v>0</v>
      </c>
      <c r="P350" s="46" t="s">
        <v>1153</v>
      </c>
      <c r="Q350" s="46" t="str">
        <f>_xlfn.IFNA(VLOOKUP(set[[#This Row],[Qualification]], TS[], 2, FALSE), set[[#This Row],[Qualification]])</f>
        <v>NMPA</v>
      </c>
      <c r="R350" s="46" t="str">
        <f>_xlfn.IFNA(VLOOKUP(set[[#This Row],[Qualification]], TS[], 3, FALSE), set[[#This Row],[Qualification]])</f>
        <v>NMPA</v>
      </c>
      <c r="S350" s="46" t="str">
        <f>_xlfn.IFNA(VLOOKUP(set[[#This Row],[Qualification]], TS[], 4, FALSE), set[[#This Row],[Qualification]])</f>
        <v>NMPA</v>
      </c>
      <c r="V350" s="46"/>
    </row>
    <row r="351" spans="1:22" ht="30">
      <c r="A351" s="150" t="s">
        <v>1141</v>
      </c>
      <c r="B351" s="49"/>
      <c r="C351" s="85">
        <f>IF(set[[#This Row],[Cate]]=A350,C350+1,1)</f>
        <v>147</v>
      </c>
      <c r="D351" s="150" t="s">
        <v>1413</v>
      </c>
      <c r="E351" s="150" t="str">
        <f>_xlfn.IFNA(IF(VLOOKUP(set[[#This Row],[Category]],TS[],2,FALSE)&gt;0,VLOOKUP(set[[#This Row],[Category]],TS[],2,FALSE),set[[#This Row],[Category]]),set[[#This Row],[Category]])</f>
        <v>Others</v>
      </c>
      <c r="F351" s="150" t="str">
        <f>_xlfn.IFNA(IF(VLOOKUP(set[[#This Row],[Category]],TS[],3,FALSE)&gt;0,VLOOKUP(set[[#This Row],[Category]],TS[],3,FALSE),set[[#This Row],[Category]]),set[[#This Row],[Category]])</f>
        <v>Others</v>
      </c>
      <c r="G351" s="150" t="str">
        <f>_xlfn.IFNA(IF(VLOOKUP(set[[#This Row],[Category]],TS[],4,FALSE)&gt;0,VLOOKUP(set[[#This Row],[Category]],TS[],4,FALSE),set[[#This Row],[Category]]),set[[#This Row],[Category]])</f>
        <v>Others</v>
      </c>
      <c r="H351" s="150" t="s">
        <v>1414</v>
      </c>
      <c r="I351" s="46" t="s">
        <v>1451</v>
      </c>
      <c r="J351" s="49"/>
      <c r="K351" s="49"/>
      <c r="L351" s="49"/>
      <c r="M351" s="46" t="s">
        <v>1452</v>
      </c>
      <c r="N351" s="90"/>
      <c r="O351" s="46">
        <f>set[[#This Row],[CAS No.]]</f>
        <v>0</v>
      </c>
      <c r="P351" s="46" t="s">
        <v>1153</v>
      </c>
      <c r="Q351" s="46" t="str">
        <f>_xlfn.IFNA(VLOOKUP(set[[#This Row],[Qualification]], TS[], 2, FALSE), set[[#This Row],[Qualification]])</f>
        <v>NMPA</v>
      </c>
      <c r="R351" s="46" t="str">
        <f>_xlfn.IFNA(VLOOKUP(set[[#This Row],[Qualification]], TS[], 3, FALSE), set[[#This Row],[Qualification]])</f>
        <v>NMPA</v>
      </c>
      <c r="S351" s="46" t="str">
        <f>_xlfn.IFNA(VLOOKUP(set[[#This Row],[Qualification]], TS[], 4, FALSE), set[[#This Row],[Qualification]])</f>
        <v>NMPA</v>
      </c>
      <c r="V351" s="46"/>
    </row>
    <row r="352" spans="1:22" ht="30">
      <c r="A352" s="150" t="s">
        <v>1141</v>
      </c>
      <c r="B352" s="49"/>
      <c r="C352" s="85">
        <f>IF(set[[#This Row],[Cate]]=A351,C351+1,1)</f>
        <v>148</v>
      </c>
      <c r="D352" s="150" t="s">
        <v>1413</v>
      </c>
      <c r="E352" s="150" t="str">
        <f>_xlfn.IFNA(IF(VLOOKUP(set[[#This Row],[Category]],TS[],2,FALSE)&gt;0,VLOOKUP(set[[#This Row],[Category]],TS[],2,FALSE),set[[#This Row],[Category]]),set[[#This Row],[Category]])</f>
        <v>Others</v>
      </c>
      <c r="F352" s="150" t="str">
        <f>_xlfn.IFNA(IF(VLOOKUP(set[[#This Row],[Category]],TS[],3,FALSE)&gt;0,VLOOKUP(set[[#This Row],[Category]],TS[],3,FALSE),set[[#This Row],[Category]]),set[[#This Row],[Category]])</f>
        <v>Others</v>
      </c>
      <c r="G352" s="150" t="str">
        <f>_xlfn.IFNA(IF(VLOOKUP(set[[#This Row],[Category]],TS[],4,FALSE)&gt;0,VLOOKUP(set[[#This Row],[Category]],TS[],4,FALSE),set[[#This Row],[Category]]),set[[#This Row],[Category]])</f>
        <v>Others</v>
      </c>
      <c r="H352" s="150" t="s">
        <v>1414</v>
      </c>
      <c r="I352" s="46" t="s">
        <v>1453</v>
      </c>
      <c r="J352" s="49"/>
      <c r="K352" s="49"/>
      <c r="L352" s="49"/>
      <c r="M352" s="46" t="s">
        <v>1454</v>
      </c>
      <c r="N352" s="90"/>
      <c r="O352" s="46">
        <f>set[[#This Row],[CAS No.]]</f>
        <v>0</v>
      </c>
      <c r="P352" s="46" t="s">
        <v>1153</v>
      </c>
      <c r="Q352" s="46" t="str">
        <f>_xlfn.IFNA(VLOOKUP(set[[#This Row],[Qualification]], TS[], 2, FALSE), set[[#This Row],[Qualification]])</f>
        <v>NMPA</v>
      </c>
      <c r="R352" s="46" t="str">
        <f>_xlfn.IFNA(VLOOKUP(set[[#This Row],[Qualification]], TS[], 3, FALSE), set[[#This Row],[Qualification]])</f>
        <v>NMPA</v>
      </c>
      <c r="S352" s="46" t="str">
        <f>_xlfn.IFNA(VLOOKUP(set[[#This Row],[Qualification]], TS[], 4, FALSE), set[[#This Row],[Qualification]])</f>
        <v>NMPA</v>
      </c>
      <c r="V352" s="46"/>
    </row>
    <row r="353" spans="1:22" ht="30">
      <c r="A353" s="150" t="s">
        <v>1141</v>
      </c>
      <c r="B353" s="49"/>
      <c r="C353" s="85">
        <f>IF(set[[#This Row],[Cate]]=A352,C352+1,1)</f>
        <v>149</v>
      </c>
      <c r="D353" s="150" t="s">
        <v>1413</v>
      </c>
      <c r="E353" s="150" t="str">
        <f>_xlfn.IFNA(IF(VLOOKUP(set[[#This Row],[Category]],TS[],2,FALSE)&gt;0,VLOOKUP(set[[#This Row],[Category]],TS[],2,FALSE),set[[#This Row],[Category]]),set[[#This Row],[Category]])</f>
        <v>Others</v>
      </c>
      <c r="F353" s="150" t="str">
        <f>_xlfn.IFNA(IF(VLOOKUP(set[[#This Row],[Category]],TS[],3,FALSE)&gt;0,VLOOKUP(set[[#This Row],[Category]],TS[],3,FALSE),set[[#This Row],[Category]]),set[[#This Row],[Category]])</f>
        <v>Others</v>
      </c>
      <c r="G353" s="150" t="str">
        <f>_xlfn.IFNA(IF(VLOOKUP(set[[#This Row],[Category]],TS[],4,FALSE)&gt;0,VLOOKUP(set[[#This Row],[Category]],TS[],4,FALSE),set[[#This Row],[Category]]),set[[#This Row],[Category]])</f>
        <v>Others</v>
      </c>
      <c r="H353" s="150" t="s">
        <v>1414</v>
      </c>
      <c r="I353" s="46" t="s">
        <v>1455</v>
      </c>
      <c r="J353" s="49"/>
      <c r="K353" s="49"/>
      <c r="L353" s="49"/>
      <c r="M353" s="46" t="s">
        <v>1456</v>
      </c>
      <c r="N353" s="90"/>
      <c r="O353" s="46">
        <f>set[[#This Row],[CAS No.]]</f>
        <v>0</v>
      </c>
      <c r="P353" s="46" t="s">
        <v>1153</v>
      </c>
      <c r="Q353" s="46" t="str">
        <f>_xlfn.IFNA(VLOOKUP(set[[#This Row],[Qualification]], TS[], 2, FALSE), set[[#This Row],[Qualification]])</f>
        <v>NMPA</v>
      </c>
      <c r="R353" s="46" t="str">
        <f>_xlfn.IFNA(VLOOKUP(set[[#This Row],[Qualification]], TS[], 3, FALSE), set[[#This Row],[Qualification]])</f>
        <v>NMPA</v>
      </c>
      <c r="S353" s="46" t="str">
        <f>_xlfn.IFNA(VLOOKUP(set[[#This Row],[Qualification]], TS[], 4, FALSE), set[[#This Row],[Qualification]])</f>
        <v>NMPA</v>
      </c>
      <c r="V353" s="46"/>
    </row>
    <row r="354" spans="1:22" ht="30">
      <c r="A354" s="150" t="s">
        <v>1141</v>
      </c>
      <c r="B354" s="49"/>
      <c r="C354" s="85">
        <f>IF(set[[#This Row],[Cate]]=A353,C353+1,1)</f>
        <v>150</v>
      </c>
      <c r="D354" s="150" t="s">
        <v>1413</v>
      </c>
      <c r="E354" s="150" t="str">
        <f>_xlfn.IFNA(IF(VLOOKUP(set[[#This Row],[Category]],TS[],2,FALSE)&gt;0,VLOOKUP(set[[#This Row],[Category]],TS[],2,FALSE),set[[#This Row],[Category]]),set[[#This Row],[Category]])</f>
        <v>Others</v>
      </c>
      <c r="F354" s="150" t="str">
        <f>_xlfn.IFNA(IF(VLOOKUP(set[[#This Row],[Category]],TS[],3,FALSE)&gt;0,VLOOKUP(set[[#This Row],[Category]],TS[],3,FALSE),set[[#This Row],[Category]]),set[[#This Row],[Category]])</f>
        <v>Others</v>
      </c>
      <c r="G354" s="150" t="str">
        <f>_xlfn.IFNA(IF(VLOOKUP(set[[#This Row],[Category]],TS[],4,FALSE)&gt;0,VLOOKUP(set[[#This Row],[Category]],TS[],4,FALSE),set[[#This Row],[Category]]),set[[#This Row],[Category]])</f>
        <v>Others</v>
      </c>
      <c r="H354" s="150" t="s">
        <v>1414</v>
      </c>
      <c r="I354" s="46" t="s">
        <v>1457</v>
      </c>
      <c r="J354" s="49"/>
      <c r="K354" s="49"/>
      <c r="L354" s="49"/>
      <c r="M354" s="46" t="s">
        <v>1458</v>
      </c>
      <c r="N354" s="90"/>
      <c r="O354" s="46">
        <f>set[[#This Row],[CAS No.]]</f>
        <v>0</v>
      </c>
      <c r="P354" s="46" t="s">
        <v>1153</v>
      </c>
      <c r="Q354" s="46" t="str">
        <f>_xlfn.IFNA(VLOOKUP(set[[#This Row],[Qualification]], TS[], 2, FALSE), set[[#This Row],[Qualification]])</f>
        <v>NMPA</v>
      </c>
      <c r="R354" s="46" t="str">
        <f>_xlfn.IFNA(VLOOKUP(set[[#This Row],[Qualification]], TS[], 3, FALSE), set[[#This Row],[Qualification]])</f>
        <v>NMPA</v>
      </c>
      <c r="S354" s="46" t="str">
        <f>_xlfn.IFNA(VLOOKUP(set[[#This Row],[Qualification]], TS[], 4, FALSE), set[[#This Row],[Qualification]])</f>
        <v>NMPA</v>
      </c>
      <c r="V354" s="46"/>
    </row>
    <row r="355" spans="1:22" ht="45">
      <c r="A355" s="150" t="s">
        <v>1141</v>
      </c>
      <c r="B355" s="49"/>
      <c r="C355" s="85">
        <f>IF(set[[#This Row],[Cate]]=A354,C354+1,1)</f>
        <v>151</v>
      </c>
      <c r="D355" s="150" t="s">
        <v>1413</v>
      </c>
      <c r="E355" s="150" t="str">
        <f>_xlfn.IFNA(IF(VLOOKUP(set[[#This Row],[Category]],TS[],2,FALSE)&gt;0,VLOOKUP(set[[#This Row],[Category]],TS[],2,FALSE),set[[#This Row],[Category]]),set[[#This Row],[Category]])</f>
        <v>Others</v>
      </c>
      <c r="F355" s="150" t="str">
        <f>_xlfn.IFNA(IF(VLOOKUP(set[[#This Row],[Category]],TS[],3,FALSE)&gt;0,VLOOKUP(set[[#This Row],[Category]],TS[],3,FALSE),set[[#This Row],[Category]]),set[[#This Row],[Category]])</f>
        <v>Others</v>
      </c>
      <c r="G355" s="150" t="str">
        <f>_xlfn.IFNA(IF(VLOOKUP(set[[#This Row],[Category]],TS[],4,FALSE)&gt;0,VLOOKUP(set[[#This Row],[Category]],TS[],4,FALSE),set[[#This Row],[Category]]),set[[#This Row],[Category]])</f>
        <v>Others</v>
      </c>
      <c r="H355" s="150" t="s">
        <v>1414</v>
      </c>
      <c r="I355" s="46" t="s">
        <v>1459</v>
      </c>
      <c r="J355" s="49"/>
      <c r="K355" s="49"/>
      <c r="L355" s="49"/>
      <c r="M355" s="46" t="s">
        <v>1460</v>
      </c>
      <c r="N355" s="90"/>
      <c r="O355" s="46">
        <f>set[[#This Row],[CAS No.]]</f>
        <v>0</v>
      </c>
      <c r="P355" s="46" t="s">
        <v>87</v>
      </c>
      <c r="Q355" s="46" t="str">
        <f>_xlfn.IFNA(VLOOKUP(set[[#This Row],[Qualification]], TS[], 2, FALSE), set[[#This Row],[Qualification]])</f>
        <v/>
      </c>
      <c r="R355" s="46" t="str">
        <f>_xlfn.IFNA(VLOOKUP(set[[#This Row],[Qualification]], TS[], 3, FALSE), set[[#This Row],[Qualification]])</f>
        <v/>
      </c>
      <c r="S355" s="46" t="str">
        <f>_xlfn.IFNA(VLOOKUP(set[[#This Row],[Qualification]], TS[], 4, FALSE), set[[#This Row],[Qualification]])</f>
        <v/>
      </c>
      <c r="V355" s="46"/>
    </row>
    <row r="356" spans="1:22" ht="30">
      <c r="A356" s="150" t="s">
        <v>1141</v>
      </c>
      <c r="B356" s="49"/>
      <c r="C356" s="85">
        <f>IF(set[[#This Row],[Cate]]=A355,C355+1,1)</f>
        <v>152</v>
      </c>
      <c r="D356" s="150" t="s">
        <v>1413</v>
      </c>
      <c r="E356" s="150" t="str">
        <f>_xlfn.IFNA(IF(VLOOKUP(set[[#This Row],[Category]],TS[],2,FALSE)&gt;0,VLOOKUP(set[[#This Row],[Category]],TS[],2,FALSE),set[[#This Row],[Category]]),set[[#This Row],[Category]])</f>
        <v>Others</v>
      </c>
      <c r="F356" s="150" t="str">
        <f>_xlfn.IFNA(IF(VLOOKUP(set[[#This Row],[Category]],TS[],3,FALSE)&gt;0,VLOOKUP(set[[#This Row],[Category]],TS[],3,FALSE),set[[#This Row],[Category]]),set[[#This Row],[Category]])</f>
        <v>Others</v>
      </c>
      <c r="G356" s="150" t="str">
        <f>_xlfn.IFNA(IF(VLOOKUP(set[[#This Row],[Category]],TS[],4,FALSE)&gt;0,VLOOKUP(set[[#This Row],[Category]],TS[],4,FALSE),set[[#This Row],[Category]]),set[[#This Row],[Category]])</f>
        <v>Others</v>
      </c>
      <c r="H356" s="150" t="s">
        <v>1414</v>
      </c>
      <c r="I356" s="46" t="s">
        <v>1461</v>
      </c>
      <c r="J356" s="49"/>
      <c r="K356" s="49"/>
      <c r="L356" s="49"/>
      <c r="M356" s="46" t="s">
        <v>1462</v>
      </c>
      <c r="N356" s="90"/>
      <c r="O356" s="46">
        <f>set[[#This Row],[CAS No.]]</f>
        <v>0</v>
      </c>
      <c r="P356" s="46" t="s">
        <v>1153</v>
      </c>
      <c r="Q356" s="46" t="str">
        <f>_xlfn.IFNA(VLOOKUP(set[[#This Row],[Qualification]], TS[], 2, FALSE), set[[#This Row],[Qualification]])</f>
        <v>NMPA</v>
      </c>
      <c r="R356" s="46" t="str">
        <f>_xlfn.IFNA(VLOOKUP(set[[#This Row],[Qualification]], TS[], 3, FALSE), set[[#This Row],[Qualification]])</f>
        <v>NMPA</v>
      </c>
      <c r="S356" s="46" t="str">
        <f>_xlfn.IFNA(VLOOKUP(set[[#This Row],[Qualification]], TS[], 4, FALSE), set[[#This Row],[Qualification]])</f>
        <v>NMPA</v>
      </c>
      <c r="V356" s="46"/>
    </row>
    <row r="357" spans="1:22" ht="30">
      <c r="A357" s="150" t="s">
        <v>1141</v>
      </c>
      <c r="B357" s="49"/>
      <c r="C357" s="85">
        <f>IF(set[[#This Row],[Cate]]=A356,C356+1,1)</f>
        <v>153</v>
      </c>
      <c r="D357" s="150" t="s">
        <v>1413</v>
      </c>
      <c r="E357" s="150" t="str">
        <f>_xlfn.IFNA(IF(VLOOKUP(set[[#This Row],[Category]],TS[],2,FALSE)&gt;0,VLOOKUP(set[[#This Row],[Category]],TS[],2,FALSE),set[[#This Row],[Category]]),set[[#This Row],[Category]])</f>
        <v>Others</v>
      </c>
      <c r="F357" s="150" t="str">
        <f>_xlfn.IFNA(IF(VLOOKUP(set[[#This Row],[Category]],TS[],3,FALSE)&gt;0,VLOOKUP(set[[#This Row],[Category]],TS[],3,FALSE),set[[#This Row],[Category]]),set[[#This Row],[Category]])</f>
        <v>Others</v>
      </c>
      <c r="G357" s="150" t="str">
        <f>_xlfn.IFNA(IF(VLOOKUP(set[[#This Row],[Category]],TS[],4,FALSE)&gt;0,VLOOKUP(set[[#This Row],[Category]],TS[],4,FALSE),set[[#This Row],[Category]]),set[[#This Row],[Category]])</f>
        <v>Others</v>
      </c>
      <c r="H357" s="150" t="s">
        <v>1414</v>
      </c>
      <c r="I357" s="46" t="s">
        <v>1463</v>
      </c>
      <c r="J357" s="49"/>
      <c r="K357" s="49"/>
      <c r="L357" s="49"/>
      <c r="M357" s="46" t="s">
        <v>1464</v>
      </c>
      <c r="N357" s="90"/>
      <c r="O357" s="46">
        <f>set[[#This Row],[CAS No.]]</f>
        <v>0</v>
      </c>
      <c r="P357" s="46" t="s">
        <v>1153</v>
      </c>
      <c r="Q357" s="46" t="str">
        <f>_xlfn.IFNA(VLOOKUP(set[[#This Row],[Qualification]], TS[], 2, FALSE), set[[#This Row],[Qualification]])</f>
        <v>NMPA</v>
      </c>
      <c r="R357" s="46" t="str">
        <f>_xlfn.IFNA(VLOOKUP(set[[#This Row],[Qualification]], TS[], 3, FALSE), set[[#This Row],[Qualification]])</f>
        <v>NMPA</v>
      </c>
      <c r="S357" s="46" t="str">
        <f>_xlfn.IFNA(VLOOKUP(set[[#This Row],[Qualification]], TS[], 4, FALSE), set[[#This Row],[Qualification]])</f>
        <v>NMPA</v>
      </c>
      <c r="V357" s="46"/>
    </row>
    <row r="358" spans="1:22" ht="30">
      <c r="A358" s="150" t="s">
        <v>1141</v>
      </c>
      <c r="B358" s="49"/>
      <c r="C358" s="85">
        <f>IF(set[[#This Row],[Cate]]=A357,C357+1,1)</f>
        <v>154</v>
      </c>
      <c r="D358" s="150" t="s">
        <v>1413</v>
      </c>
      <c r="E358" s="150" t="str">
        <f>_xlfn.IFNA(IF(VLOOKUP(set[[#This Row],[Category]],TS[],2,FALSE)&gt;0,VLOOKUP(set[[#This Row],[Category]],TS[],2,FALSE),set[[#This Row],[Category]]),set[[#This Row],[Category]])</f>
        <v>Others</v>
      </c>
      <c r="F358" s="150" t="str">
        <f>_xlfn.IFNA(IF(VLOOKUP(set[[#This Row],[Category]],TS[],3,FALSE)&gt;0,VLOOKUP(set[[#This Row],[Category]],TS[],3,FALSE),set[[#This Row],[Category]]),set[[#This Row],[Category]])</f>
        <v>Others</v>
      </c>
      <c r="G358" s="150" t="str">
        <f>_xlfn.IFNA(IF(VLOOKUP(set[[#This Row],[Category]],TS[],4,FALSE)&gt;0,VLOOKUP(set[[#This Row],[Category]],TS[],4,FALSE),set[[#This Row],[Category]]),set[[#This Row],[Category]])</f>
        <v>Others</v>
      </c>
      <c r="H358" s="150" t="s">
        <v>1414</v>
      </c>
      <c r="I358" s="46" t="s">
        <v>1465</v>
      </c>
      <c r="J358" s="49"/>
      <c r="K358" s="49"/>
      <c r="L358" s="49"/>
      <c r="M358" s="46" t="s">
        <v>1466</v>
      </c>
      <c r="N358" s="90"/>
      <c r="O358" s="46">
        <f>set[[#This Row],[CAS No.]]</f>
        <v>0</v>
      </c>
      <c r="P358" s="46" t="s">
        <v>87</v>
      </c>
      <c r="Q358" s="46" t="str">
        <f>_xlfn.IFNA(VLOOKUP(set[[#This Row],[Qualification]], TS[], 2, FALSE), set[[#This Row],[Qualification]])</f>
        <v/>
      </c>
      <c r="R358" s="46" t="str">
        <f>_xlfn.IFNA(VLOOKUP(set[[#This Row],[Qualification]], TS[], 3, FALSE), set[[#This Row],[Qualification]])</f>
        <v/>
      </c>
      <c r="S358" s="46" t="str">
        <f>_xlfn.IFNA(VLOOKUP(set[[#This Row],[Qualification]], TS[], 4, FALSE), set[[#This Row],[Qualification]])</f>
        <v/>
      </c>
      <c r="V358" s="46"/>
    </row>
    <row r="359" spans="1:22" ht="30">
      <c r="A359" s="150" t="s">
        <v>1141</v>
      </c>
      <c r="B359" s="49"/>
      <c r="C359" s="85">
        <f>IF(set[[#This Row],[Cate]]=A358,C358+1,1)</f>
        <v>155</v>
      </c>
      <c r="D359" s="150" t="s">
        <v>1413</v>
      </c>
      <c r="E359" s="150" t="str">
        <f>_xlfn.IFNA(IF(VLOOKUP(set[[#This Row],[Category]],TS[],2,FALSE)&gt;0,VLOOKUP(set[[#This Row],[Category]],TS[],2,FALSE),set[[#This Row],[Category]]),set[[#This Row],[Category]])</f>
        <v>Others</v>
      </c>
      <c r="F359" s="150" t="str">
        <f>_xlfn.IFNA(IF(VLOOKUP(set[[#This Row],[Category]],TS[],3,FALSE)&gt;0,VLOOKUP(set[[#This Row],[Category]],TS[],3,FALSE),set[[#This Row],[Category]]),set[[#This Row],[Category]])</f>
        <v>Others</v>
      </c>
      <c r="G359" s="150" t="str">
        <f>_xlfn.IFNA(IF(VLOOKUP(set[[#This Row],[Category]],TS[],4,FALSE)&gt;0,VLOOKUP(set[[#This Row],[Category]],TS[],4,FALSE),set[[#This Row],[Category]]),set[[#This Row],[Category]])</f>
        <v>Others</v>
      </c>
      <c r="H359" s="150" t="s">
        <v>1414</v>
      </c>
      <c r="I359" s="46" t="s">
        <v>1467</v>
      </c>
      <c r="J359" s="49"/>
      <c r="K359" s="49"/>
      <c r="L359" s="49"/>
      <c r="M359" s="46" t="s">
        <v>1468</v>
      </c>
      <c r="N359" s="90"/>
      <c r="O359" s="46">
        <f>set[[#This Row],[CAS No.]]</f>
        <v>0</v>
      </c>
      <c r="P359" s="46" t="s">
        <v>87</v>
      </c>
      <c r="Q359" s="46" t="str">
        <f>_xlfn.IFNA(VLOOKUP(set[[#This Row],[Qualification]], TS[], 2, FALSE), set[[#This Row],[Qualification]])</f>
        <v/>
      </c>
      <c r="R359" s="46" t="str">
        <f>_xlfn.IFNA(VLOOKUP(set[[#This Row],[Qualification]], TS[], 3, FALSE), set[[#This Row],[Qualification]])</f>
        <v/>
      </c>
      <c r="S359" s="46" t="str">
        <f>_xlfn.IFNA(VLOOKUP(set[[#This Row],[Qualification]], TS[], 4, FALSE), set[[#This Row],[Qualification]])</f>
        <v/>
      </c>
      <c r="V359" s="46"/>
    </row>
    <row r="360" spans="1:22" ht="45">
      <c r="A360" s="150" t="s">
        <v>1141</v>
      </c>
      <c r="B360" s="49"/>
      <c r="C360" s="85">
        <f>IF(set[[#This Row],[Cate]]=A359,C359+1,1)</f>
        <v>156</v>
      </c>
      <c r="D360" s="150" t="s">
        <v>1413</v>
      </c>
      <c r="E360" s="150" t="str">
        <f>_xlfn.IFNA(IF(VLOOKUP(set[[#This Row],[Category]],TS[],2,FALSE)&gt;0,VLOOKUP(set[[#This Row],[Category]],TS[],2,FALSE),set[[#This Row],[Category]]),set[[#This Row],[Category]])</f>
        <v>Others</v>
      </c>
      <c r="F360" s="150" t="str">
        <f>_xlfn.IFNA(IF(VLOOKUP(set[[#This Row],[Category]],TS[],3,FALSE)&gt;0,VLOOKUP(set[[#This Row],[Category]],TS[],3,FALSE),set[[#This Row],[Category]]),set[[#This Row],[Category]])</f>
        <v>Others</v>
      </c>
      <c r="G360" s="150" t="str">
        <f>_xlfn.IFNA(IF(VLOOKUP(set[[#This Row],[Category]],TS[],4,FALSE)&gt;0,VLOOKUP(set[[#This Row],[Category]],TS[],4,FALSE),set[[#This Row],[Category]]),set[[#This Row],[Category]])</f>
        <v>Others</v>
      </c>
      <c r="H360" s="150" t="s">
        <v>1414</v>
      </c>
      <c r="I360" s="46" t="s">
        <v>1469</v>
      </c>
      <c r="J360" s="49"/>
      <c r="K360" s="49"/>
      <c r="L360" s="49"/>
      <c r="M360" s="46" t="s">
        <v>1470</v>
      </c>
      <c r="N360" s="90"/>
      <c r="O360" s="46">
        <f>set[[#This Row],[CAS No.]]</f>
        <v>0</v>
      </c>
      <c r="P360" s="46" t="s">
        <v>1153</v>
      </c>
      <c r="Q360" s="46" t="str">
        <f>_xlfn.IFNA(VLOOKUP(set[[#This Row],[Qualification]], TS[], 2, FALSE), set[[#This Row],[Qualification]])</f>
        <v>NMPA</v>
      </c>
      <c r="R360" s="46" t="str">
        <f>_xlfn.IFNA(VLOOKUP(set[[#This Row],[Qualification]], TS[], 3, FALSE), set[[#This Row],[Qualification]])</f>
        <v>NMPA</v>
      </c>
      <c r="S360" s="46" t="str">
        <f>_xlfn.IFNA(VLOOKUP(set[[#This Row],[Qualification]], TS[], 4, FALSE), set[[#This Row],[Qualification]])</f>
        <v>NMPA</v>
      </c>
      <c r="V360" s="46"/>
    </row>
    <row r="361" spans="1:22" ht="45">
      <c r="A361" s="150" t="s">
        <v>1141</v>
      </c>
      <c r="B361" s="49"/>
      <c r="C361" s="85">
        <f>IF(set[[#This Row],[Cate]]=A360,C360+1,1)</f>
        <v>157</v>
      </c>
      <c r="D361" s="150" t="s">
        <v>1413</v>
      </c>
      <c r="E361" s="150" t="str">
        <f>_xlfn.IFNA(IF(VLOOKUP(set[[#This Row],[Category]],TS[],2,FALSE)&gt;0,VLOOKUP(set[[#This Row],[Category]],TS[],2,FALSE),set[[#This Row],[Category]]),set[[#This Row],[Category]])</f>
        <v>Others</v>
      </c>
      <c r="F361" s="150" t="str">
        <f>_xlfn.IFNA(IF(VLOOKUP(set[[#This Row],[Category]],TS[],3,FALSE)&gt;0,VLOOKUP(set[[#This Row],[Category]],TS[],3,FALSE),set[[#This Row],[Category]]),set[[#This Row],[Category]])</f>
        <v>Others</v>
      </c>
      <c r="G361" s="150" t="str">
        <f>_xlfn.IFNA(IF(VLOOKUP(set[[#This Row],[Category]],TS[],4,FALSE)&gt;0,VLOOKUP(set[[#This Row],[Category]],TS[],4,FALSE),set[[#This Row],[Category]]),set[[#This Row],[Category]])</f>
        <v>Others</v>
      </c>
      <c r="H361" s="150" t="s">
        <v>1414</v>
      </c>
      <c r="I361" s="46" t="s">
        <v>1471</v>
      </c>
      <c r="J361" s="49"/>
      <c r="K361" s="49"/>
      <c r="L361" s="49"/>
      <c r="M361" s="46" t="s">
        <v>1472</v>
      </c>
      <c r="N361" s="90"/>
      <c r="O361" s="46">
        <f>set[[#This Row],[CAS No.]]</f>
        <v>0</v>
      </c>
      <c r="P361" s="46" t="s">
        <v>1153</v>
      </c>
      <c r="Q361" s="46" t="str">
        <f>_xlfn.IFNA(VLOOKUP(set[[#This Row],[Qualification]], TS[], 2, FALSE), set[[#This Row],[Qualification]])</f>
        <v>NMPA</v>
      </c>
      <c r="R361" s="46" t="str">
        <f>_xlfn.IFNA(VLOOKUP(set[[#This Row],[Qualification]], TS[], 3, FALSE), set[[#This Row],[Qualification]])</f>
        <v>NMPA</v>
      </c>
      <c r="S361" s="46" t="str">
        <f>_xlfn.IFNA(VLOOKUP(set[[#This Row],[Qualification]], TS[], 4, FALSE), set[[#This Row],[Qualification]])</f>
        <v>NMPA</v>
      </c>
      <c r="V361" s="46"/>
    </row>
    <row r="362" spans="1:22" ht="45">
      <c r="A362" s="150" t="s">
        <v>1141</v>
      </c>
      <c r="B362" s="49"/>
      <c r="C362" s="85">
        <f>IF(set[[#This Row],[Cate]]=A361,C361+1,1)</f>
        <v>158</v>
      </c>
      <c r="D362" s="150" t="s">
        <v>1413</v>
      </c>
      <c r="E362" s="150" t="str">
        <f>_xlfn.IFNA(IF(VLOOKUP(set[[#This Row],[Category]],TS[],2,FALSE)&gt;0,VLOOKUP(set[[#This Row],[Category]],TS[],2,FALSE),set[[#This Row],[Category]]),set[[#This Row],[Category]])</f>
        <v>Others</v>
      </c>
      <c r="F362" s="150" t="str">
        <f>_xlfn.IFNA(IF(VLOOKUP(set[[#This Row],[Category]],TS[],3,FALSE)&gt;0,VLOOKUP(set[[#This Row],[Category]],TS[],3,FALSE),set[[#This Row],[Category]]),set[[#This Row],[Category]])</f>
        <v>Others</v>
      </c>
      <c r="G362" s="150" t="str">
        <f>_xlfn.IFNA(IF(VLOOKUP(set[[#This Row],[Category]],TS[],4,FALSE)&gt;0,VLOOKUP(set[[#This Row],[Category]],TS[],4,FALSE),set[[#This Row],[Category]]),set[[#This Row],[Category]])</f>
        <v>Others</v>
      </c>
      <c r="H362" s="150" t="s">
        <v>1414</v>
      </c>
      <c r="I362" s="46" t="s">
        <v>1473</v>
      </c>
      <c r="J362" s="49"/>
      <c r="K362" s="49"/>
      <c r="L362" s="49"/>
      <c r="M362" s="46" t="s">
        <v>1474</v>
      </c>
      <c r="N362" s="90"/>
      <c r="O362" s="46">
        <f>set[[#This Row],[CAS No.]]</f>
        <v>0</v>
      </c>
      <c r="P362" s="46" t="s">
        <v>1153</v>
      </c>
      <c r="Q362" s="46" t="str">
        <f>_xlfn.IFNA(VLOOKUP(set[[#This Row],[Qualification]], TS[], 2, FALSE), set[[#This Row],[Qualification]])</f>
        <v>NMPA</v>
      </c>
      <c r="R362" s="46" t="str">
        <f>_xlfn.IFNA(VLOOKUP(set[[#This Row],[Qualification]], TS[], 3, FALSE), set[[#This Row],[Qualification]])</f>
        <v>NMPA</v>
      </c>
      <c r="S362" s="46" t="str">
        <f>_xlfn.IFNA(VLOOKUP(set[[#This Row],[Qualification]], TS[], 4, FALSE), set[[#This Row],[Qualification]])</f>
        <v>NMPA</v>
      </c>
      <c r="V362" s="46"/>
    </row>
    <row r="363" spans="1:22" ht="45">
      <c r="A363" s="150" t="s">
        <v>1141</v>
      </c>
      <c r="B363" s="49"/>
      <c r="C363" s="85">
        <f>IF(set[[#This Row],[Cate]]=A362,C362+1,1)</f>
        <v>159</v>
      </c>
      <c r="D363" s="150" t="s">
        <v>1413</v>
      </c>
      <c r="E363" s="150" t="str">
        <f>_xlfn.IFNA(IF(VLOOKUP(set[[#This Row],[Category]],TS[],2,FALSE)&gt;0,VLOOKUP(set[[#This Row],[Category]],TS[],2,FALSE),set[[#This Row],[Category]]),set[[#This Row],[Category]])</f>
        <v>Others</v>
      </c>
      <c r="F363" s="150" t="str">
        <f>_xlfn.IFNA(IF(VLOOKUP(set[[#This Row],[Category]],TS[],3,FALSE)&gt;0,VLOOKUP(set[[#This Row],[Category]],TS[],3,FALSE),set[[#This Row],[Category]]),set[[#This Row],[Category]])</f>
        <v>Others</v>
      </c>
      <c r="G363" s="150" t="str">
        <f>_xlfn.IFNA(IF(VLOOKUP(set[[#This Row],[Category]],TS[],4,FALSE)&gt;0,VLOOKUP(set[[#This Row],[Category]],TS[],4,FALSE),set[[#This Row],[Category]]),set[[#This Row],[Category]])</f>
        <v>Others</v>
      </c>
      <c r="H363" s="150" t="s">
        <v>1414</v>
      </c>
      <c r="I363" s="46" t="s">
        <v>1475</v>
      </c>
      <c r="J363" s="49"/>
      <c r="K363" s="49"/>
      <c r="L363" s="49"/>
      <c r="M363" s="46" t="s">
        <v>1476</v>
      </c>
      <c r="N363" s="90"/>
      <c r="O363" s="46">
        <f>set[[#This Row],[CAS No.]]</f>
        <v>0</v>
      </c>
      <c r="P363" s="46" t="s">
        <v>1153</v>
      </c>
      <c r="Q363" s="46" t="str">
        <f>_xlfn.IFNA(VLOOKUP(set[[#This Row],[Qualification]], TS[], 2, FALSE), set[[#This Row],[Qualification]])</f>
        <v>NMPA</v>
      </c>
      <c r="R363" s="46" t="str">
        <f>_xlfn.IFNA(VLOOKUP(set[[#This Row],[Qualification]], TS[], 3, FALSE), set[[#This Row],[Qualification]])</f>
        <v>NMPA</v>
      </c>
      <c r="S363" s="46" t="str">
        <f>_xlfn.IFNA(VLOOKUP(set[[#This Row],[Qualification]], TS[], 4, FALSE), set[[#This Row],[Qualification]])</f>
        <v>NMPA</v>
      </c>
      <c r="V363" s="46"/>
    </row>
    <row r="364" spans="1:22" ht="30">
      <c r="A364" s="150" t="s">
        <v>1141</v>
      </c>
      <c r="B364" s="49"/>
      <c r="C364" s="85">
        <f>IF(set[[#This Row],[Cate]]=A363,C363+1,1)</f>
        <v>160</v>
      </c>
      <c r="D364" s="150" t="s">
        <v>1413</v>
      </c>
      <c r="E364" s="150" t="str">
        <f>_xlfn.IFNA(IF(VLOOKUP(set[[#This Row],[Category]],TS[],2,FALSE)&gt;0,VLOOKUP(set[[#This Row],[Category]],TS[],2,FALSE),set[[#This Row],[Category]]),set[[#This Row],[Category]])</f>
        <v>Others</v>
      </c>
      <c r="F364" s="150" t="str">
        <f>_xlfn.IFNA(IF(VLOOKUP(set[[#This Row],[Category]],TS[],3,FALSE)&gt;0,VLOOKUP(set[[#This Row],[Category]],TS[],3,FALSE),set[[#This Row],[Category]]),set[[#This Row],[Category]])</f>
        <v>Others</v>
      </c>
      <c r="G364" s="150" t="str">
        <f>_xlfn.IFNA(IF(VLOOKUP(set[[#This Row],[Category]],TS[],4,FALSE)&gt;0,VLOOKUP(set[[#This Row],[Category]],TS[],4,FALSE),set[[#This Row],[Category]]),set[[#This Row],[Category]])</f>
        <v>Others</v>
      </c>
      <c r="H364" s="150" t="s">
        <v>1414</v>
      </c>
      <c r="I364" s="46" t="s">
        <v>1477</v>
      </c>
      <c r="J364" s="49"/>
      <c r="K364" s="49"/>
      <c r="L364" s="49"/>
      <c r="M364" s="46" t="s">
        <v>1478</v>
      </c>
      <c r="N364" s="90"/>
      <c r="O364" s="46">
        <f>set[[#This Row],[CAS No.]]</f>
        <v>0</v>
      </c>
      <c r="P364" s="46" t="s">
        <v>87</v>
      </c>
      <c r="Q364" s="46" t="str">
        <f>_xlfn.IFNA(VLOOKUP(set[[#This Row],[Qualification]], TS[], 2, FALSE), set[[#This Row],[Qualification]])</f>
        <v/>
      </c>
      <c r="R364" s="46" t="str">
        <f>_xlfn.IFNA(VLOOKUP(set[[#This Row],[Qualification]], TS[], 3, FALSE), set[[#This Row],[Qualification]])</f>
        <v/>
      </c>
      <c r="S364" s="46" t="str">
        <f>_xlfn.IFNA(VLOOKUP(set[[#This Row],[Qualification]], TS[], 4, FALSE), set[[#This Row],[Qualification]])</f>
        <v/>
      </c>
      <c r="V364" s="46"/>
    </row>
    <row r="365" spans="1:22" ht="45">
      <c r="A365" s="150" t="s">
        <v>1141</v>
      </c>
      <c r="B365" s="49"/>
      <c r="C365" s="85">
        <f>IF(set[[#This Row],[Cate]]=A364,C364+1,1)</f>
        <v>161</v>
      </c>
      <c r="D365" s="150" t="s">
        <v>1413</v>
      </c>
      <c r="E365" s="150" t="str">
        <f>_xlfn.IFNA(IF(VLOOKUP(set[[#This Row],[Category]],TS[],2,FALSE)&gt;0,VLOOKUP(set[[#This Row],[Category]],TS[],2,FALSE),set[[#This Row],[Category]]),set[[#This Row],[Category]])</f>
        <v>Others</v>
      </c>
      <c r="F365" s="150" t="str">
        <f>_xlfn.IFNA(IF(VLOOKUP(set[[#This Row],[Category]],TS[],3,FALSE)&gt;0,VLOOKUP(set[[#This Row],[Category]],TS[],3,FALSE),set[[#This Row],[Category]]),set[[#This Row],[Category]])</f>
        <v>Others</v>
      </c>
      <c r="G365" s="150" t="str">
        <f>_xlfn.IFNA(IF(VLOOKUP(set[[#This Row],[Category]],TS[],4,FALSE)&gt;0,VLOOKUP(set[[#This Row],[Category]],TS[],4,FALSE),set[[#This Row],[Category]]),set[[#This Row],[Category]])</f>
        <v>Others</v>
      </c>
      <c r="H365" s="150" t="s">
        <v>1414</v>
      </c>
      <c r="I365" s="46" t="s">
        <v>1479</v>
      </c>
      <c r="J365" s="49"/>
      <c r="K365" s="49"/>
      <c r="L365" s="49"/>
      <c r="M365" s="46" t="s">
        <v>1480</v>
      </c>
      <c r="N365" s="90"/>
      <c r="O365" s="46">
        <f>set[[#This Row],[CAS No.]]</f>
        <v>0</v>
      </c>
      <c r="P365" s="46" t="s">
        <v>87</v>
      </c>
      <c r="Q365" s="46" t="str">
        <f>_xlfn.IFNA(VLOOKUP(set[[#This Row],[Qualification]], TS[], 2, FALSE), set[[#This Row],[Qualification]])</f>
        <v/>
      </c>
      <c r="R365" s="46" t="str">
        <f>_xlfn.IFNA(VLOOKUP(set[[#This Row],[Qualification]], TS[], 3, FALSE), set[[#This Row],[Qualification]])</f>
        <v/>
      </c>
      <c r="S365" s="46" t="str">
        <f>_xlfn.IFNA(VLOOKUP(set[[#This Row],[Qualification]], TS[], 4, FALSE), set[[#This Row],[Qualification]])</f>
        <v/>
      </c>
      <c r="V365" s="46"/>
    </row>
    <row r="366" spans="1:22" ht="45">
      <c r="A366" s="150" t="s">
        <v>1141</v>
      </c>
      <c r="B366" s="49"/>
      <c r="C366" s="85">
        <f>IF(set[[#This Row],[Cate]]=A365,C365+1,1)</f>
        <v>162</v>
      </c>
      <c r="D366" s="150" t="s">
        <v>1413</v>
      </c>
      <c r="E366" s="150" t="str">
        <f>_xlfn.IFNA(IF(VLOOKUP(set[[#This Row],[Category]],TS[],2,FALSE)&gt;0,VLOOKUP(set[[#This Row],[Category]],TS[],2,FALSE),set[[#This Row],[Category]]),set[[#This Row],[Category]])</f>
        <v>Others</v>
      </c>
      <c r="F366" s="150" t="str">
        <f>_xlfn.IFNA(IF(VLOOKUP(set[[#This Row],[Category]],TS[],3,FALSE)&gt;0,VLOOKUP(set[[#This Row],[Category]],TS[],3,FALSE),set[[#This Row],[Category]]),set[[#This Row],[Category]])</f>
        <v>Others</v>
      </c>
      <c r="G366" s="150" t="str">
        <f>_xlfn.IFNA(IF(VLOOKUP(set[[#This Row],[Category]],TS[],4,FALSE)&gt;0,VLOOKUP(set[[#This Row],[Category]],TS[],4,FALSE),set[[#This Row],[Category]]),set[[#This Row],[Category]])</f>
        <v>Others</v>
      </c>
      <c r="H366" s="150" t="s">
        <v>1414</v>
      </c>
      <c r="I366" s="46" t="s">
        <v>1481</v>
      </c>
      <c r="J366" s="49"/>
      <c r="K366" s="49"/>
      <c r="L366" s="49"/>
      <c r="M366" s="46" t="s">
        <v>1482</v>
      </c>
      <c r="N366" s="90"/>
      <c r="O366" s="46">
        <f>set[[#This Row],[CAS No.]]</f>
        <v>0</v>
      </c>
      <c r="P366" s="46" t="s">
        <v>87</v>
      </c>
      <c r="Q366" s="46" t="str">
        <f>_xlfn.IFNA(VLOOKUP(set[[#This Row],[Qualification]], TS[], 2, FALSE), set[[#This Row],[Qualification]])</f>
        <v/>
      </c>
      <c r="R366" s="46" t="str">
        <f>_xlfn.IFNA(VLOOKUP(set[[#This Row],[Qualification]], TS[], 3, FALSE), set[[#This Row],[Qualification]])</f>
        <v/>
      </c>
      <c r="S366" s="46" t="str">
        <f>_xlfn.IFNA(VLOOKUP(set[[#This Row],[Qualification]], TS[], 4, FALSE), set[[#This Row],[Qualification]])</f>
        <v/>
      </c>
      <c r="V366" s="46"/>
    </row>
    <row r="367" spans="1:22" ht="30">
      <c r="A367" s="150" t="s">
        <v>1141</v>
      </c>
      <c r="B367" s="49"/>
      <c r="C367" s="85">
        <f>IF(set[[#This Row],[Cate]]=A366,C366+1,1)</f>
        <v>163</v>
      </c>
      <c r="D367" s="150" t="s">
        <v>1413</v>
      </c>
      <c r="E367" s="150" t="str">
        <f>_xlfn.IFNA(IF(VLOOKUP(set[[#This Row],[Category]],TS[],2,FALSE)&gt;0,VLOOKUP(set[[#This Row],[Category]],TS[],2,FALSE),set[[#This Row],[Category]]),set[[#This Row],[Category]])</f>
        <v>Others</v>
      </c>
      <c r="F367" s="150" t="str">
        <f>_xlfn.IFNA(IF(VLOOKUP(set[[#This Row],[Category]],TS[],3,FALSE)&gt;0,VLOOKUP(set[[#This Row],[Category]],TS[],3,FALSE),set[[#This Row],[Category]]),set[[#This Row],[Category]])</f>
        <v>Others</v>
      </c>
      <c r="G367" s="150" t="str">
        <f>_xlfn.IFNA(IF(VLOOKUP(set[[#This Row],[Category]],TS[],4,FALSE)&gt;0,VLOOKUP(set[[#This Row],[Category]],TS[],4,FALSE),set[[#This Row],[Category]]),set[[#This Row],[Category]])</f>
        <v>Others</v>
      </c>
      <c r="H367" s="150" t="s">
        <v>1414</v>
      </c>
      <c r="I367" s="46" t="s">
        <v>1445</v>
      </c>
      <c r="J367" s="49"/>
      <c r="K367" s="49"/>
      <c r="L367" s="49"/>
      <c r="M367" s="46" t="s">
        <v>1446</v>
      </c>
      <c r="N367" s="90"/>
      <c r="O367" s="46">
        <f>set[[#This Row],[CAS No.]]</f>
        <v>0</v>
      </c>
      <c r="P367" s="46" t="s">
        <v>87</v>
      </c>
      <c r="Q367" s="46" t="str">
        <f>_xlfn.IFNA(VLOOKUP(set[[#This Row],[Qualification]], TS[], 2, FALSE), set[[#This Row],[Qualification]])</f>
        <v/>
      </c>
      <c r="R367" s="46" t="str">
        <f>_xlfn.IFNA(VLOOKUP(set[[#This Row],[Qualification]], TS[], 3, FALSE), set[[#This Row],[Qualification]])</f>
        <v/>
      </c>
      <c r="S367" s="46" t="str">
        <f>_xlfn.IFNA(VLOOKUP(set[[#This Row],[Qualification]], TS[], 4, FALSE), set[[#This Row],[Qualification]])</f>
        <v/>
      </c>
      <c r="V367" s="46"/>
    </row>
    <row r="368" spans="1:22" ht="45">
      <c r="A368" s="150" t="s">
        <v>1141</v>
      </c>
      <c r="B368" s="49"/>
      <c r="C368" s="85">
        <f>IF(set[[#This Row],[Cate]]=A367,C367+1,1)</f>
        <v>164</v>
      </c>
      <c r="D368" s="150" t="s">
        <v>1413</v>
      </c>
      <c r="E368" s="150" t="str">
        <f>_xlfn.IFNA(IF(VLOOKUP(set[[#This Row],[Category]],TS[],2,FALSE)&gt;0,VLOOKUP(set[[#This Row],[Category]],TS[],2,FALSE),set[[#This Row],[Category]]),set[[#This Row],[Category]])</f>
        <v>Others</v>
      </c>
      <c r="F368" s="150" t="str">
        <f>_xlfn.IFNA(IF(VLOOKUP(set[[#This Row],[Category]],TS[],3,FALSE)&gt;0,VLOOKUP(set[[#This Row],[Category]],TS[],3,FALSE),set[[#This Row],[Category]]),set[[#This Row],[Category]])</f>
        <v>Others</v>
      </c>
      <c r="G368" s="150" t="str">
        <f>_xlfn.IFNA(IF(VLOOKUP(set[[#This Row],[Category]],TS[],4,FALSE)&gt;0,VLOOKUP(set[[#This Row],[Category]],TS[],4,FALSE),set[[#This Row],[Category]]),set[[#This Row],[Category]])</f>
        <v>Others</v>
      </c>
      <c r="H368" s="150" t="s">
        <v>1414</v>
      </c>
      <c r="I368" s="46" t="s">
        <v>1483</v>
      </c>
      <c r="J368" s="49"/>
      <c r="K368" s="49"/>
      <c r="L368" s="49"/>
      <c r="M368" s="46" t="s">
        <v>1484</v>
      </c>
      <c r="N368" s="90"/>
      <c r="O368" s="46">
        <f>set[[#This Row],[CAS No.]]</f>
        <v>0</v>
      </c>
      <c r="P368" s="46" t="s">
        <v>1153</v>
      </c>
      <c r="Q368" s="46" t="str">
        <f>_xlfn.IFNA(VLOOKUP(set[[#This Row],[Qualification]], TS[], 2, FALSE), set[[#This Row],[Qualification]])</f>
        <v>NMPA</v>
      </c>
      <c r="R368" s="46" t="str">
        <f>_xlfn.IFNA(VLOOKUP(set[[#This Row],[Qualification]], TS[], 3, FALSE), set[[#This Row],[Qualification]])</f>
        <v>NMPA</v>
      </c>
      <c r="S368" s="46" t="str">
        <f>_xlfn.IFNA(VLOOKUP(set[[#This Row],[Qualification]], TS[], 4, FALSE), set[[#This Row],[Qualification]])</f>
        <v>NMPA</v>
      </c>
      <c r="V368" s="46"/>
    </row>
    <row r="369" spans="1:22" ht="30">
      <c r="A369" s="150" t="s">
        <v>1141</v>
      </c>
      <c r="B369" s="49"/>
      <c r="C369" s="85">
        <f>IF(set[[#This Row],[Cate]]=A368,C368+1,1)</f>
        <v>165</v>
      </c>
      <c r="D369" s="150" t="s">
        <v>1413</v>
      </c>
      <c r="E369" s="150" t="str">
        <f>_xlfn.IFNA(IF(VLOOKUP(set[[#This Row],[Category]],TS[],2,FALSE)&gt;0,VLOOKUP(set[[#This Row],[Category]],TS[],2,FALSE),set[[#This Row],[Category]]),set[[#This Row],[Category]])</f>
        <v>Others</v>
      </c>
      <c r="F369" s="150" t="str">
        <f>_xlfn.IFNA(IF(VLOOKUP(set[[#This Row],[Category]],TS[],3,FALSE)&gt;0,VLOOKUP(set[[#This Row],[Category]],TS[],3,FALSE),set[[#This Row],[Category]]),set[[#This Row],[Category]])</f>
        <v>Others</v>
      </c>
      <c r="G369" s="150" t="str">
        <f>_xlfn.IFNA(IF(VLOOKUP(set[[#This Row],[Category]],TS[],4,FALSE)&gt;0,VLOOKUP(set[[#This Row],[Category]],TS[],4,FALSE),set[[#This Row],[Category]]),set[[#This Row],[Category]])</f>
        <v>Others</v>
      </c>
      <c r="H369" s="150" t="s">
        <v>1414</v>
      </c>
      <c r="I369" s="46" t="s">
        <v>1485</v>
      </c>
      <c r="J369" s="49"/>
      <c r="K369" s="49"/>
      <c r="L369" s="49"/>
      <c r="M369" s="46" t="s">
        <v>1486</v>
      </c>
      <c r="N369" s="90"/>
      <c r="O369" s="46">
        <f>set[[#This Row],[CAS No.]]</f>
        <v>0</v>
      </c>
      <c r="P369" s="46" t="s">
        <v>87</v>
      </c>
      <c r="Q369" s="46" t="str">
        <f>_xlfn.IFNA(VLOOKUP(set[[#This Row],[Qualification]], TS[], 2, FALSE), set[[#This Row],[Qualification]])</f>
        <v/>
      </c>
      <c r="R369" s="46" t="str">
        <f>_xlfn.IFNA(VLOOKUP(set[[#This Row],[Qualification]], TS[], 3, FALSE), set[[#This Row],[Qualification]])</f>
        <v/>
      </c>
      <c r="S369" s="46" t="str">
        <f>_xlfn.IFNA(VLOOKUP(set[[#This Row],[Qualification]], TS[], 4, FALSE), set[[#This Row],[Qualification]])</f>
        <v/>
      </c>
      <c r="V369" s="46"/>
    </row>
    <row r="370" spans="1:22" ht="30">
      <c r="A370" s="150" t="s">
        <v>1141</v>
      </c>
      <c r="B370" s="49"/>
      <c r="C370" s="85">
        <f>IF(set[[#This Row],[Cate]]=A369,C369+1,1)</f>
        <v>166</v>
      </c>
      <c r="D370" s="150" t="s">
        <v>1413</v>
      </c>
      <c r="E370" s="150" t="str">
        <f>_xlfn.IFNA(IF(VLOOKUP(set[[#This Row],[Category]],TS[],2,FALSE)&gt;0,VLOOKUP(set[[#This Row],[Category]],TS[],2,FALSE),set[[#This Row],[Category]]),set[[#This Row],[Category]])</f>
        <v>Others</v>
      </c>
      <c r="F370" s="150" t="str">
        <f>_xlfn.IFNA(IF(VLOOKUP(set[[#This Row],[Category]],TS[],3,FALSE)&gt;0,VLOOKUP(set[[#This Row],[Category]],TS[],3,FALSE),set[[#This Row],[Category]]),set[[#This Row],[Category]])</f>
        <v>Others</v>
      </c>
      <c r="G370" s="150" t="str">
        <f>_xlfn.IFNA(IF(VLOOKUP(set[[#This Row],[Category]],TS[],4,FALSE)&gt;0,VLOOKUP(set[[#This Row],[Category]],TS[],4,FALSE),set[[#This Row],[Category]]),set[[#This Row],[Category]])</f>
        <v>Others</v>
      </c>
      <c r="H370" s="150" t="s">
        <v>1414</v>
      </c>
      <c r="I370" s="46" t="s">
        <v>1487</v>
      </c>
      <c r="J370" s="49"/>
      <c r="K370" s="49"/>
      <c r="L370" s="49"/>
      <c r="M370" s="46" t="s">
        <v>1488</v>
      </c>
      <c r="N370" s="90"/>
      <c r="O370" s="46">
        <f>set[[#This Row],[CAS No.]]</f>
        <v>0</v>
      </c>
      <c r="P370" s="46" t="s">
        <v>87</v>
      </c>
      <c r="Q370" s="46" t="str">
        <f>_xlfn.IFNA(VLOOKUP(set[[#This Row],[Qualification]], TS[], 2, FALSE), set[[#This Row],[Qualification]])</f>
        <v/>
      </c>
      <c r="R370" s="46" t="str">
        <f>_xlfn.IFNA(VLOOKUP(set[[#This Row],[Qualification]], TS[], 3, FALSE), set[[#This Row],[Qualification]])</f>
        <v/>
      </c>
      <c r="S370" s="46" t="str">
        <f>_xlfn.IFNA(VLOOKUP(set[[#This Row],[Qualification]], TS[], 4, FALSE), set[[#This Row],[Qualification]])</f>
        <v/>
      </c>
      <c r="V370" s="46"/>
    </row>
    <row r="371" spans="1:22" ht="30">
      <c r="A371" s="150" t="s">
        <v>1141</v>
      </c>
      <c r="B371" s="49"/>
      <c r="C371" s="85">
        <f>IF(set[[#This Row],[Cate]]=A370,C370+1,1)</f>
        <v>167</v>
      </c>
      <c r="D371" s="150" t="s">
        <v>1413</v>
      </c>
      <c r="E371" s="150" t="str">
        <f>_xlfn.IFNA(IF(VLOOKUP(set[[#This Row],[Category]],TS[],2,FALSE)&gt;0,VLOOKUP(set[[#This Row],[Category]],TS[],2,FALSE),set[[#This Row],[Category]]),set[[#This Row],[Category]])</f>
        <v>Others</v>
      </c>
      <c r="F371" s="150" t="str">
        <f>_xlfn.IFNA(IF(VLOOKUP(set[[#This Row],[Category]],TS[],3,FALSE)&gt;0,VLOOKUP(set[[#This Row],[Category]],TS[],3,FALSE),set[[#This Row],[Category]]),set[[#This Row],[Category]])</f>
        <v>Others</v>
      </c>
      <c r="G371" s="150" t="str">
        <f>_xlfn.IFNA(IF(VLOOKUP(set[[#This Row],[Category]],TS[],4,FALSE)&gt;0,VLOOKUP(set[[#This Row],[Category]],TS[],4,FALSE),set[[#This Row],[Category]]),set[[#This Row],[Category]])</f>
        <v>Others</v>
      </c>
      <c r="H371" s="150" t="s">
        <v>1414</v>
      </c>
      <c r="I371" s="46" t="s">
        <v>1489</v>
      </c>
      <c r="J371" s="49"/>
      <c r="K371" s="49"/>
      <c r="L371" s="49"/>
      <c r="M371" s="46" t="s">
        <v>1490</v>
      </c>
      <c r="N371" s="90"/>
      <c r="O371" s="46">
        <f>set[[#This Row],[CAS No.]]</f>
        <v>0</v>
      </c>
      <c r="P371" s="46" t="s">
        <v>1153</v>
      </c>
      <c r="Q371" s="46" t="str">
        <f>_xlfn.IFNA(VLOOKUP(set[[#This Row],[Qualification]], TS[], 2, FALSE), set[[#This Row],[Qualification]])</f>
        <v>NMPA</v>
      </c>
      <c r="R371" s="46" t="str">
        <f>_xlfn.IFNA(VLOOKUP(set[[#This Row],[Qualification]], TS[], 3, FALSE), set[[#This Row],[Qualification]])</f>
        <v>NMPA</v>
      </c>
      <c r="S371" s="46" t="str">
        <f>_xlfn.IFNA(VLOOKUP(set[[#This Row],[Qualification]], TS[], 4, FALSE), set[[#This Row],[Qualification]])</f>
        <v>NMPA</v>
      </c>
      <c r="V371" s="46"/>
    </row>
    <row r="372" spans="1:22" ht="30">
      <c r="A372" s="150" t="s">
        <v>1141</v>
      </c>
      <c r="B372" s="49"/>
      <c r="C372" s="85">
        <f>IF(set[[#This Row],[Cate]]=A371,C371+1,1)</f>
        <v>168</v>
      </c>
      <c r="D372" s="150" t="s">
        <v>1413</v>
      </c>
      <c r="E372" s="150" t="str">
        <f>_xlfn.IFNA(IF(VLOOKUP(set[[#This Row],[Category]],TS[],2,FALSE)&gt;0,VLOOKUP(set[[#This Row],[Category]],TS[],2,FALSE),set[[#This Row],[Category]]),set[[#This Row],[Category]])</f>
        <v>Others</v>
      </c>
      <c r="F372" s="150" t="str">
        <f>_xlfn.IFNA(IF(VLOOKUP(set[[#This Row],[Category]],TS[],3,FALSE)&gt;0,VLOOKUP(set[[#This Row],[Category]],TS[],3,FALSE),set[[#This Row],[Category]]),set[[#This Row],[Category]])</f>
        <v>Others</v>
      </c>
      <c r="G372" s="150" t="str">
        <f>_xlfn.IFNA(IF(VLOOKUP(set[[#This Row],[Category]],TS[],4,FALSE)&gt;0,VLOOKUP(set[[#This Row],[Category]],TS[],4,FALSE),set[[#This Row],[Category]]),set[[#This Row],[Category]])</f>
        <v>Others</v>
      </c>
      <c r="H372" s="150" t="s">
        <v>1414</v>
      </c>
      <c r="I372" s="46" t="s">
        <v>1491</v>
      </c>
      <c r="J372" s="49"/>
      <c r="K372" s="49"/>
      <c r="L372" s="49"/>
      <c r="M372" s="46" t="s">
        <v>1492</v>
      </c>
      <c r="N372" s="90"/>
      <c r="O372" s="46">
        <f>set[[#This Row],[CAS No.]]</f>
        <v>0</v>
      </c>
      <c r="P372" s="46" t="s">
        <v>1153</v>
      </c>
      <c r="Q372" s="46" t="str">
        <f>_xlfn.IFNA(VLOOKUP(set[[#This Row],[Qualification]], TS[], 2, FALSE), set[[#This Row],[Qualification]])</f>
        <v>NMPA</v>
      </c>
      <c r="R372" s="46" t="str">
        <f>_xlfn.IFNA(VLOOKUP(set[[#This Row],[Qualification]], TS[], 3, FALSE), set[[#This Row],[Qualification]])</f>
        <v>NMPA</v>
      </c>
      <c r="S372" s="46" t="str">
        <f>_xlfn.IFNA(VLOOKUP(set[[#This Row],[Qualification]], TS[], 4, FALSE), set[[#This Row],[Qualification]])</f>
        <v>NMPA</v>
      </c>
      <c r="V372" s="46"/>
    </row>
    <row r="373" spans="1:22" ht="30">
      <c r="A373" s="150" t="s">
        <v>1141</v>
      </c>
      <c r="B373" s="49"/>
      <c r="C373" s="85">
        <f>IF(set[[#This Row],[Cate]]=A372,C372+1,1)</f>
        <v>169</v>
      </c>
      <c r="D373" s="150" t="s">
        <v>1413</v>
      </c>
      <c r="E373" s="150" t="str">
        <f>_xlfn.IFNA(IF(VLOOKUP(set[[#This Row],[Category]],TS[],2,FALSE)&gt;0,VLOOKUP(set[[#This Row],[Category]],TS[],2,FALSE),set[[#This Row],[Category]]),set[[#This Row],[Category]])</f>
        <v>Others</v>
      </c>
      <c r="F373" s="150" t="str">
        <f>_xlfn.IFNA(IF(VLOOKUP(set[[#This Row],[Category]],TS[],3,FALSE)&gt;0,VLOOKUP(set[[#This Row],[Category]],TS[],3,FALSE),set[[#This Row],[Category]]),set[[#This Row],[Category]])</f>
        <v>Others</v>
      </c>
      <c r="G373" s="150" t="str">
        <f>_xlfn.IFNA(IF(VLOOKUP(set[[#This Row],[Category]],TS[],4,FALSE)&gt;0,VLOOKUP(set[[#This Row],[Category]],TS[],4,FALSE),set[[#This Row],[Category]]),set[[#This Row],[Category]])</f>
        <v>Others</v>
      </c>
      <c r="H373" s="150" t="s">
        <v>1414</v>
      </c>
      <c r="I373" s="46" t="s">
        <v>1493</v>
      </c>
      <c r="J373" s="49"/>
      <c r="K373" s="49"/>
      <c r="L373" s="49"/>
      <c r="M373" s="46" t="s">
        <v>1494</v>
      </c>
      <c r="N373" s="90"/>
      <c r="O373" s="46">
        <f>set[[#This Row],[CAS No.]]</f>
        <v>0</v>
      </c>
      <c r="P373" s="46" t="s">
        <v>1153</v>
      </c>
      <c r="Q373" s="46" t="str">
        <f>_xlfn.IFNA(VLOOKUP(set[[#This Row],[Qualification]], TS[], 2, FALSE), set[[#This Row],[Qualification]])</f>
        <v>NMPA</v>
      </c>
      <c r="R373" s="46" t="str">
        <f>_xlfn.IFNA(VLOOKUP(set[[#This Row],[Qualification]], TS[], 3, FALSE), set[[#This Row],[Qualification]])</f>
        <v>NMPA</v>
      </c>
      <c r="S373" s="46" t="str">
        <f>_xlfn.IFNA(VLOOKUP(set[[#This Row],[Qualification]], TS[], 4, FALSE), set[[#This Row],[Qualification]])</f>
        <v>NMPA</v>
      </c>
      <c r="V373" s="46"/>
    </row>
    <row r="374" spans="1:22" ht="45">
      <c r="A374" s="150" t="s">
        <v>1141</v>
      </c>
      <c r="B374" s="49"/>
      <c r="C374" s="85">
        <f>IF(set[[#This Row],[Cate]]=A373,C373+1,1)</f>
        <v>170</v>
      </c>
      <c r="D374" s="150" t="s">
        <v>1413</v>
      </c>
      <c r="E374" s="150" t="str">
        <f>_xlfn.IFNA(IF(VLOOKUP(set[[#This Row],[Category]],TS[],2,FALSE)&gt;0,VLOOKUP(set[[#This Row],[Category]],TS[],2,FALSE),set[[#This Row],[Category]]),set[[#This Row],[Category]])</f>
        <v>Others</v>
      </c>
      <c r="F374" s="150" t="str">
        <f>_xlfn.IFNA(IF(VLOOKUP(set[[#This Row],[Category]],TS[],3,FALSE)&gt;0,VLOOKUP(set[[#This Row],[Category]],TS[],3,FALSE),set[[#This Row],[Category]]),set[[#This Row],[Category]])</f>
        <v>Others</v>
      </c>
      <c r="G374" s="150" t="str">
        <f>_xlfn.IFNA(IF(VLOOKUP(set[[#This Row],[Category]],TS[],4,FALSE)&gt;0,VLOOKUP(set[[#This Row],[Category]],TS[],4,FALSE),set[[#This Row],[Category]]),set[[#This Row],[Category]])</f>
        <v>Others</v>
      </c>
      <c r="H374" s="150" t="s">
        <v>1414</v>
      </c>
      <c r="I374" s="46" t="s">
        <v>1495</v>
      </c>
      <c r="J374" s="49"/>
      <c r="K374" s="49"/>
      <c r="L374" s="49"/>
      <c r="M374" s="46" t="s">
        <v>1496</v>
      </c>
      <c r="N374" s="90"/>
      <c r="O374" s="46">
        <f>set[[#This Row],[CAS No.]]</f>
        <v>0</v>
      </c>
      <c r="P374" s="46" t="s">
        <v>1153</v>
      </c>
      <c r="Q374" s="46" t="str">
        <f>_xlfn.IFNA(VLOOKUP(set[[#This Row],[Qualification]], TS[], 2, FALSE), set[[#This Row],[Qualification]])</f>
        <v>NMPA</v>
      </c>
      <c r="R374" s="46" t="str">
        <f>_xlfn.IFNA(VLOOKUP(set[[#This Row],[Qualification]], TS[], 3, FALSE), set[[#This Row],[Qualification]])</f>
        <v>NMPA</v>
      </c>
      <c r="S374" s="46" t="str">
        <f>_xlfn.IFNA(VLOOKUP(set[[#This Row],[Qualification]], TS[], 4, FALSE), set[[#This Row],[Qualification]])</f>
        <v>NMPA</v>
      </c>
      <c r="V374" s="46"/>
    </row>
    <row r="375" spans="1:22" ht="30">
      <c r="A375" s="150" t="s">
        <v>1141</v>
      </c>
      <c r="B375" s="49"/>
      <c r="C375" s="85">
        <f>IF(set[[#This Row],[Cate]]=A374,C374+1,1)</f>
        <v>171</v>
      </c>
      <c r="D375" s="150" t="s">
        <v>1413</v>
      </c>
      <c r="E375" s="150" t="str">
        <f>_xlfn.IFNA(IF(VLOOKUP(set[[#This Row],[Category]],TS[],2,FALSE)&gt;0,VLOOKUP(set[[#This Row],[Category]],TS[],2,FALSE),set[[#This Row],[Category]]),set[[#This Row],[Category]])</f>
        <v>Others</v>
      </c>
      <c r="F375" s="150" t="str">
        <f>_xlfn.IFNA(IF(VLOOKUP(set[[#This Row],[Category]],TS[],3,FALSE)&gt;0,VLOOKUP(set[[#This Row],[Category]],TS[],3,FALSE),set[[#This Row],[Category]]),set[[#This Row],[Category]])</f>
        <v>Others</v>
      </c>
      <c r="G375" s="150" t="str">
        <f>_xlfn.IFNA(IF(VLOOKUP(set[[#This Row],[Category]],TS[],4,FALSE)&gt;0,VLOOKUP(set[[#This Row],[Category]],TS[],4,FALSE),set[[#This Row],[Category]]),set[[#This Row],[Category]])</f>
        <v>Others</v>
      </c>
      <c r="H375" s="150" t="s">
        <v>1414</v>
      </c>
      <c r="I375" s="46" t="s">
        <v>1497</v>
      </c>
      <c r="J375" s="49"/>
      <c r="K375" s="49"/>
      <c r="L375" s="49"/>
      <c r="M375" s="46" t="s">
        <v>1498</v>
      </c>
      <c r="N375" s="90"/>
      <c r="O375" s="46">
        <f>set[[#This Row],[CAS No.]]</f>
        <v>0</v>
      </c>
      <c r="P375" s="46" t="s">
        <v>87</v>
      </c>
      <c r="Q375" s="46" t="str">
        <f>_xlfn.IFNA(VLOOKUP(set[[#This Row],[Qualification]], TS[], 2, FALSE), set[[#This Row],[Qualification]])</f>
        <v/>
      </c>
      <c r="R375" s="46" t="str">
        <f>_xlfn.IFNA(VLOOKUP(set[[#This Row],[Qualification]], TS[], 3, FALSE), set[[#This Row],[Qualification]])</f>
        <v/>
      </c>
      <c r="S375" s="46" t="str">
        <f>_xlfn.IFNA(VLOOKUP(set[[#This Row],[Qualification]], TS[], 4, FALSE), set[[#This Row],[Qualification]])</f>
        <v/>
      </c>
      <c r="V375" s="46"/>
    </row>
    <row r="376" spans="1:22" ht="30">
      <c r="A376" s="150" t="s">
        <v>1141</v>
      </c>
      <c r="B376" s="49"/>
      <c r="C376" s="85">
        <f>IF(set[[#This Row],[Cate]]=A375,C375+1,1)</f>
        <v>172</v>
      </c>
      <c r="D376" s="150" t="s">
        <v>1413</v>
      </c>
      <c r="E376" s="150" t="str">
        <f>_xlfn.IFNA(IF(VLOOKUP(set[[#This Row],[Category]],TS[],2,FALSE)&gt;0,VLOOKUP(set[[#This Row],[Category]],TS[],2,FALSE),set[[#This Row],[Category]]),set[[#This Row],[Category]])</f>
        <v>Others</v>
      </c>
      <c r="F376" s="150" t="str">
        <f>_xlfn.IFNA(IF(VLOOKUP(set[[#This Row],[Category]],TS[],3,FALSE)&gt;0,VLOOKUP(set[[#This Row],[Category]],TS[],3,FALSE),set[[#This Row],[Category]]),set[[#This Row],[Category]])</f>
        <v>Others</v>
      </c>
      <c r="G376" s="150" t="str">
        <f>_xlfn.IFNA(IF(VLOOKUP(set[[#This Row],[Category]],TS[],4,FALSE)&gt;0,VLOOKUP(set[[#This Row],[Category]],TS[],4,FALSE),set[[#This Row],[Category]]),set[[#This Row],[Category]])</f>
        <v>Others</v>
      </c>
      <c r="H376" s="150" t="s">
        <v>1414</v>
      </c>
      <c r="I376" s="46" t="s">
        <v>1499</v>
      </c>
      <c r="J376" s="49"/>
      <c r="K376" s="49"/>
      <c r="L376" s="49"/>
      <c r="M376" s="46" t="s">
        <v>1500</v>
      </c>
      <c r="N376" s="90"/>
      <c r="O376" s="46">
        <f>set[[#This Row],[CAS No.]]</f>
        <v>0</v>
      </c>
      <c r="P376" s="46" t="s">
        <v>1153</v>
      </c>
      <c r="Q376" s="46" t="str">
        <f>_xlfn.IFNA(VLOOKUP(set[[#This Row],[Qualification]], TS[], 2, FALSE), set[[#This Row],[Qualification]])</f>
        <v>NMPA</v>
      </c>
      <c r="R376" s="46" t="str">
        <f>_xlfn.IFNA(VLOOKUP(set[[#This Row],[Qualification]], TS[], 3, FALSE), set[[#This Row],[Qualification]])</f>
        <v>NMPA</v>
      </c>
      <c r="S376" s="46" t="str">
        <f>_xlfn.IFNA(VLOOKUP(set[[#This Row],[Qualification]], TS[], 4, FALSE), set[[#This Row],[Qualification]])</f>
        <v>NMPA</v>
      </c>
      <c r="V376" s="46"/>
    </row>
    <row r="377" spans="1:22" ht="45">
      <c r="A377" s="150" t="s">
        <v>1141</v>
      </c>
      <c r="B377" s="49"/>
      <c r="C377" s="85">
        <f>IF(set[[#This Row],[Cate]]=A376,C376+1,1)</f>
        <v>173</v>
      </c>
      <c r="D377" s="150" t="s">
        <v>1501</v>
      </c>
      <c r="E377" s="150" t="str">
        <f>_xlfn.IFNA(IF(VLOOKUP(set[[#This Row],[Category]],TS[],2,FALSE)&gt;0,VLOOKUP(set[[#This Row],[Category]],TS[],2,FALSE),set[[#This Row],[Category]]),set[[#This Row],[Category]])</f>
        <v>Penicillin Antibacterial</v>
      </c>
      <c r="F377" s="150" t="str">
        <f>_xlfn.IFNA(IF(VLOOKUP(set[[#This Row],[Category]],TS[],3,FALSE)&gt;0,VLOOKUP(set[[#This Row],[Category]],TS[],3,FALSE),set[[#This Row],[Category]]),set[[#This Row],[Category]])</f>
        <v>Penicillin Antibacterial</v>
      </c>
      <c r="G377" s="150" t="str">
        <f>_xlfn.IFNA(IF(VLOOKUP(set[[#This Row],[Category]],TS[],4,FALSE)&gt;0,VLOOKUP(set[[#This Row],[Category]],TS[],4,FALSE),set[[#This Row],[Category]]),set[[#This Row],[Category]])</f>
        <v>Penicillin Antibacterial</v>
      </c>
      <c r="H377" s="150" t="s">
        <v>1502</v>
      </c>
      <c r="I377" s="46" t="s">
        <v>1503</v>
      </c>
      <c r="J377" s="49"/>
      <c r="K377" s="49"/>
      <c r="L377" s="49"/>
      <c r="M377" s="46" t="s">
        <v>1504</v>
      </c>
      <c r="N377" s="90"/>
      <c r="O377" s="46">
        <f>set[[#This Row],[CAS No.]]</f>
        <v>0</v>
      </c>
      <c r="P377" s="46" t="s">
        <v>1153</v>
      </c>
      <c r="Q377" s="46" t="str">
        <f>_xlfn.IFNA(VLOOKUP(set[[#This Row],[Qualification]], TS[], 2, FALSE), set[[#This Row],[Qualification]])</f>
        <v>NMPA</v>
      </c>
      <c r="R377" s="46" t="str">
        <f>_xlfn.IFNA(VLOOKUP(set[[#This Row],[Qualification]], TS[], 3, FALSE), set[[#This Row],[Qualification]])</f>
        <v>NMPA</v>
      </c>
      <c r="S377" s="46" t="str">
        <f>_xlfn.IFNA(VLOOKUP(set[[#This Row],[Qualification]], TS[], 4, FALSE), set[[#This Row],[Qualification]])</f>
        <v>NMPA</v>
      </c>
      <c r="V377" s="46"/>
    </row>
    <row r="378" spans="1:22" ht="30">
      <c r="A378" s="150" t="s">
        <v>1141</v>
      </c>
      <c r="B378" s="49"/>
      <c r="C378" s="85">
        <f>IF(set[[#This Row],[Cate]]=A377,C377+1,1)</f>
        <v>174</v>
      </c>
      <c r="D378" s="150" t="s">
        <v>1501</v>
      </c>
      <c r="E378" s="150" t="str">
        <f>_xlfn.IFNA(IF(VLOOKUP(set[[#This Row],[Category]],TS[],2,FALSE)&gt;0,VLOOKUP(set[[#This Row],[Category]],TS[],2,FALSE),set[[#This Row],[Category]]),set[[#This Row],[Category]])</f>
        <v>Penicillin Antibacterial</v>
      </c>
      <c r="F378" s="150" t="str">
        <f>_xlfn.IFNA(IF(VLOOKUP(set[[#This Row],[Category]],TS[],3,FALSE)&gt;0,VLOOKUP(set[[#This Row],[Category]],TS[],3,FALSE),set[[#This Row],[Category]]),set[[#This Row],[Category]])</f>
        <v>Penicillin Antibacterial</v>
      </c>
      <c r="G378" s="150" t="str">
        <f>_xlfn.IFNA(IF(VLOOKUP(set[[#This Row],[Category]],TS[],4,FALSE)&gt;0,VLOOKUP(set[[#This Row],[Category]],TS[],4,FALSE),set[[#This Row],[Category]]),set[[#This Row],[Category]])</f>
        <v>Penicillin Antibacterial</v>
      </c>
      <c r="H378" s="150" t="s">
        <v>1502</v>
      </c>
      <c r="I378" s="46" t="s">
        <v>1505</v>
      </c>
      <c r="J378" s="49"/>
      <c r="K378" s="49"/>
      <c r="L378" s="49"/>
      <c r="M378" s="46" t="s">
        <v>1506</v>
      </c>
      <c r="N378" s="90"/>
      <c r="O378" s="46">
        <f>set[[#This Row],[CAS No.]]</f>
        <v>0</v>
      </c>
      <c r="P378" s="46" t="s">
        <v>1153</v>
      </c>
      <c r="Q378" s="46" t="str">
        <f>_xlfn.IFNA(VLOOKUP(set[[#This Row],[Qualification]], TS[], 2, FALSE), set[[#This Row],[Qualification]])</f>
        <v>NMPA</v>
      </c>
      <c r="R378" s="46" t="str">
        <f>_xlfn.IFNA(VLOOKUP(set[[#This Row],[Qualification]], TS[], 3, FALSE), set[[#This Row],[Qualification]])</f>
        <v>NMPA</v>
      </c>
      <c r="S378" s="46" t="str">
        <f>_xlfn.IFNA(VLOOKUP(set[[#This Row],[Qualification]], TS[], 4, FALSE), set[[#This Row],[Qualification]])</f>
        <v>NMPA</v>
      </c>
      <c r="V378" s="46"/>
    </row>
    <row r="379" spans="1:22" ht="30">
      <c r="A379" s="150" t="s">
        <v>1141</v>
      </c>
      <c r="B379" s="49"/>
      <c r="C379" s="85">
        <f>IF(set[[#This Row],[Cate]]=A378,C378+1,1)</f>
        <v>175</v>
      </c>
      <c r="D379" s="150" t="s">
        <v>1501</v>
      </c>
      <c r="E379" s="150" t="str">
        <f>_xlfn.IFNA(IF(VLOOKUP(set[[#This Row],[Category]],TS[],2,FALSE)&gt;0,VLOOKUP(set[[#This Row],[Category]],TS[],2,FALSE),set[[#This Row],[Category]]),set[[#This Row],[Category]])</f>
        <v>Penicillin Antibacterial</v>
      </c>
      <c r="F379" s="150" t="str">
        <f>_xlfn.IFNA(IF(VLOOKUP(set[[#This Row],[Category]],TS[],3,FALSE)&gt;0,VLOOKUP(set[[#This Row],[Category]],TS[],3,FALSE),set[[#This Row],[Category]]),set[[#This Row],[Category]])</f>
        <v>Penicillin Antibacterial</v>
      </c>
      <c r="G379" s="150" t="str">
        <f>_xlfn.IFNA(IF(VLOOKUP(set[[#This Row],[Category]],TS[],4,FALSE)&gt;0,VLOOKUP(set[[#This Row],[Category]],TS[],4,FALSE),set[[#This Row],[Category]]),set[[#This Row],[Category]])</f>
        <v>Penicillin Antibacterial</v>
      </c>
      <c r="H379" s="150" t="s">
        <v>1502</v>
      </c>
      <c r="I379" s="46" t="s">
        <v>1507</v>
      </c>
      <c r="J379" s="49"/>
      <c r="K379" s="49"/>
      <c r="L379" s="49"/>
      <c r="M379" s="46" t="s">
        <v>1508</v>
      </c>
      <c r="N379" s="90"/>
      <c r="O379" s="46">
        <f>set[[#This Row],[CAS No.]]</f>
        <v>0</v>
      </c>
      <c r="P379" s="46" t="s">
        <v>1153</v>
      </c>
      <c r="Q379" s="46" t="str">
        <f>_xlfn.IFNA(VLOOKUP(set[[#This Row],[Qualification]], TS[], 2, FALSE), set[[#This Row],[Qualification]])</f>
        <v>NMPA</v>
      </c>
      <c r="R379" s="46" t="str">
        <f>_xlfn.IFNA(VLOOKUP(set[[#This Row],[Qualification]], TS[], 3, FALSE), set[[#This Row],[Qualification]])</f>
        <v>NMPA</v>
      </c>
      <c r="S379" s="46" t="str">
        <f>_xlfn.IFNA(VLOOKUP(set[[#This Row],[Qualification]], TS[], 4, FALSE), set[[#This Row],[Qualification]])</f>
        <v>NMPA</v>
      </c>
      <c r="V379" s="46"/>
    </row>
    <row r="380" spans="1:22" ht="45">
      <c r="A380" s="150" t="s">
        <v>1141</v>
      </c>
      <c r="B380" s="49"/>
      <c r="C380" s="85">
        <f>IF(set[[#This Row],[Cate]]=A379,C379+1,1)</f>
        <v>176</v>
      </c>
      <c r="D380" s="150" t="s">
        <v>1501</v>
      </c>
      <c r="E380" s="150" t="str">
        <f>_xlfn.IFNA(IF(VLOOKUP(set[[#This Row],[Category]],TS[],2,FALSE)&gt;0,VLOOKUP(set[[#This Row],[Category]],TS[],2,FALSE),set[[#This Row],[Category]]),set[[#This Row],[Category]])</f>
        <v>Penicillin Antibacterial</v>
      </c>
      <c r="F380" s="150" t="str">
        <f>_xlfn.IFNA(IF(VLOOKUP(set[[#This Row],[Category]],TS[],3,FALSE)&gt;0,VLOOKUP(set[[#This Row],[Category]],TS[],3,FALSE),set[[#This Row],[Category]]),set[[#This Row],[Category]])</f>
        <v>Penicillin Antibacterial</v>
      </c>
      <c r="G380" s="150" t="str">
        <f>_xlfn.IFNA(IF(VLOOKUP(set[[#This Row],[Category]],TS[],4,FALSE)&gt;0,VLOOKUP(set[[#This Row],[Category]],TS[],4,FALSE),set[[#This Row],[Category]]),set[[#This Row],[Category]])</f>
        <v>Penicillin Antibacterial</v>
      </c>
      <c r="H380" s="150" t="s">
        <v>1502</v>
      </c>
      <c r="I380" s="46" t="s">
        <v>1509</v>
      </c>
      <c r="J380" s="49"/>
      <c r="K380" s="49"/>
      <c r="L380" s="49"/>
      <c r="M380" s="46" t="s">
        <v>1510</v>
      </c>
      <c r="N380" s="90"/>
      <c r="O380" s="46">
        <f>set[[#This Row],[CAS No.]]</f>
        <v>0</v>
      </c>
      <c r="P380" s="46" t="s">
        <v>1153</v>
      </c>
      <c r="Q380" s="46" t="str">
        <f>_xlfn.IFNA(VLOOKUP(set[[#This Row],[Qualification]], TS[], 2, FALSE), set[[#This Row],[Qualification]])</f>
        <v>NMPA</v>
      </c>
      <c r="R380" s="46" t="str">
        <f>_xlfn.IFNA(VLOOKUP(set[[#This Row],[Qualification]], TS[], 3, FALSE), set[[#This Row],[Qualification]])</f>
        <v>NMPA</v>
      </c>
      <c r="S380" s="46" t="str">
        <f>_xlfn.IFNA(VLOOKUP(set[[#This Row],[Qualification]], TS[], 4, FALSE), set[[#This Row],[Qualification]])</f>
        <v>NMPA</v>
      </c>
      <c r="V380" s="46"/>
    </row>
    <row r="381" spans="1:22" ht="60">
      <c r="A381" s="150" t="s">
        <v>1141</v>
      </c>
      <c r="B381" s="49"/>
      <c r="C381" s="85">
        <f>IF(set[[#This Row],[Cate]]=A380,C380+1,1)</f>
        <v>177</v>
      </c>
      <c r="D381" s="150" t="s">
        <v>1501</v>
      </c>
      <c r="E381" s="150" t="str">
        <f>_xlfn.IFNA(IF(VLOOKUP(set[[#This Row],[Category]],TS[],2,FALSE)&gt;0,VLOOKUP(set[[#This Row],[Category]],TS[],2,FALSE),set[[#This Row],[Category]]),set[[#This Row],[Category]])</f>
        <v>Penicillin Antibacterial</v>
      </c>
      <c r="F381" s="150" t="str">
        <f>_xlfn.IFNA(IF(VLOOKUP(set[[#This Row],[Category]],TS[],3,FALSE)&gt;0,VLOOKUP(set[[#This Row],[Category]],TS[],3,FALSE),set[[#This Row],[Category]]),set[[#This Row],[Category]])</f>
        <v>Penicillin Antibacterial</v>
      </c>
      <c r="G381" s="150" t="str">
        <f>_xlfn.IFNA(IF(VLOOKUP(set[[#This Row],[Category]],TS[],4,FALSE)&gt;0,VLOOKUP(set[[#This Row],[Category]],TS[],4,FALSE),set[[#This Row],[Category]]),set[[#This Row],[Category]])</f>
        <v>Penicillin Antibacterial</v>
      </c>
      <c r="H381" s="150" t="s">
        <v>1502</v>
      </c>
      <c r="I381" s="46" t="s">
        <v>1511</v>
      </c>
      <c r="J381" s="49"/>
      <c r="K381" s="49"/>
      <c r="L381" s="49"/>
      <c r="M381" s="46" t="s">
        <v>1512</v>
      </c>
      <c r="N381" s="90"/>
      <c r="O381" s="46">
        <f>set[[#This Row],[CAS No.]]</f>
        <v>0</v>
      </c>
      <c r="P381" s="46" t="s">
        <v>1153</v>
      </c>
      <c r="Q381" s="46" t="str">
        <f>_xlfn.IFNA(VLOOKUP(set[[#This Row],[Qualification]], TS[], 2, FALSE), set[[#This Row],[Qualification]])</f>
        <v>NMPA</v>
      </c>
      <c r="R381" s="46" t="str">
        <f>_xlfn.IFNA(VLOOKUP(set[[#This Row],[Qualification]], TS[], 3, FALSE), set[[#This Row],[Qualification]])</f>
        <v>NMPA</v>
      </c>
      <c r="S381" s="46" t="str">
        <f>_xlfn.IFNA(VLOOKUP(set[[#This Row],[Qualification]], TS[], 4, FALSE), set[[#This Row],[Qualification]])</f>
        <v>NMPA</v>
      </c>
      <c r="V381" s="46"/>
    </row>
    <row r="382" spans="1:22" ht="30">
      <c r="A382" s="150" t="s">
        <v>1141</v>
      </c>
      <c r="B382" s="49"/>
      <c r="C382" s="85">
        <f>IF(set[[#This Row],[Cate]]=A381,C381+1,1)</f>
        <v>178</v>
      </c>
      <c r="D382" s="150" t="s">
        <v>1501</v>
      </c>
      <c r="E382" s="150" t="str">
        <f>_xlfn.IFNA(IF(VLOOKUP(set[[#This Row],[Category]],TS[],2,FALSE)&gt;0,VLOOKUP(set[[#This Row],[Category]],TS[],2,FALSE),set[[#This Row],[Category]]),set[[#This Row],[Category]])</f>
        <v>Penicillin Antibacterial</v>
      </c>
      <c r="F382" s="150" t="str">
        <f>_xlfn.IFNA(IF(VLOOKUP(set[[#This Row],[Category]],TS[],3,FALSE)&gt;0,VLOOKUP(set[[#This Row],[Category]],TS[],3,FALSE),set[[#This Row],[Category]]),set[[#This Row],[Category]])</f>
        <v>Penicillin Antibacterial</v>
      </c>
      <c r="G382" s="150" t="str">
        <f>_xlfn.IFNA(IF(VLOOKUP(set[[#This Row],[Category]],TS[],4,FALSE)&gt;0,VLOOKUP(set[[#This Row],[Category]],TS[],4,FALSE),set[[#This Row],[Category]]),set[[#This Row],[Category]])</f>
        <v>Penicillin Antibacterial</v>
      </c>
      <c r="H382" s="150" t="s">
        <v>1502</v>
      </c>
      <c r="I382" s="46" t="s">
        <v>1513</v>
      </c>
      <c r="J382" s="49"/>
      <c r="K382" s="49"/>
      <c r="L382" s="49"/>
      <c r="M382" s="46" t="s">
        <v>1514</v>
      </c>
      <c r="N382" s="90"/>
      <c r="O382" s="46">
        <f>set[[#This Row],[CAS No.]]</f>
        <v>0</v>
      </c>
      <c r="P382" s="46" t="s">
        <v>1153</v>
      </c>
      <c r="Q382" s="46" t="str">
        <f>_xlfn.IFNA(VLOOKUP(set[[#This Row],[Qualification]], TS[], 2, FALSE), set[[#This Row],[Qualification]])</f>
        <v>NMPA</v>
      </c>
      <c r="R382" s="46" t="str">
        <f>_xlfn.IFNA(VLOOKUP(set[[#This Row],[Qualification]], TS[], 3, FALSE), set[[#This Row],[Qualification]])</f>
        <v>NMPA</v>
      </c>
      <c r="S382" s="46" t="str">
        <f>_xlfn.IFNA(VLOOKUP(set[[#This Row],[Qualification]], TS[], 4, FALSE), set[[#This Row],[Qualification]])</f>
        <v>NMPA</v>
      </c>
      <c r="V382" s="46"/>
    </row>
    <row r="383" spans="1:22" ht="60">
      <c r="A383" s="150" t="s">
        <v>1141</v>
      </c>
      <c r="B383" s="49"/>
      <c r="C383" s="85">
        <f>IF(set[[#This Row],[Cate]]=A382,C382+1,1)</f>
        <v>179</v>
      </c>
      <c r="D383" s="150" t="s">
        <v>1501</v>
      </c>
      <c r="E383" s="150" t="str">
        <f>_xlfn.IFNA(IF(VLOOKUP(set[[#This Row],[Category]],TS[],2,FALSE)&gt;0,VLOOKUP(set[[#This Row],[Category]],TS[],2,FALSE),set[[#This Row],[Category]]),set[[#This Row],[Category]])</f>
        <v>Penicillin Antibacterial</v>
      </c>
      <c r="F383" s="150" t="str">
        <f>_xlfn.IFNA(IF(VLOOKUP(set[[#This Row],[Category]],TS[],3,FALSE)&gt;0,VLOOKUP(set[[#This Row],[Category]],TS[],3,FALSE),set[[#This Row],[Category]]),set[[#This Row],[Category]])</f>
        <v>Penicillin Antibacterial</v>
      </c>
      <c r="G383" s="150" t="str">
        <f>_xlfn.IFNA(IF(VLOOKUP(set[[#This Row],[Category]],TS[],4,FALSE)&gt;0,VLOOKUP(set[[#This Row],[Category]],TS[],4,FALSE),set[[#This Row],[Category]]),set[[#This Row],[Category]])</f>
        <v>Penicillin Antibacterial</v>
      </c>
      <c r="H383" s="150" t="s">
        <v>1502</v>
      </c>
      <c r="I383" s="46" t="s">
        <v>1515</v>
      </c>
      <c r="J383" s="49"/>
      <c r="K383" s="49"/>
      <c r="L383" s="49"/>
      <c r="M383" s="46" t="s">
        <v>1516</v>
      </c>
      <c r="N383" s="90"/>
      <c r="O383" s="46">
        <f>set[[#This Row],[CAS No.]]</f>
        <v>0</v>
      </c>
      <c r="P383" s="46" t="s">
        <v>87</v>
      </c>
      <c r="Q383" s="46" t="str">
        <f>_xlfn.IFNA(VLOOKUP(set[[#This Row],[Qualification]], TS[], 2, FALSE), set[[#This Row],[Qualification]])</f>
        <v/>
      </c>
      <c r="R383" s="46" t="str">
        <f>_xlfn.IFNA(VLOOKUP(set[[#This Row],[Qualification]], TS[], 3, FALSE), set[[#This Row],[Qualification]])</f>
        <v/>
      </c>
      <c r="S383" s="46" t="str">
        <f>_xlfn.IFNA(VLOOKUP(set[[#This Row],[Qualification]], TS[], 4, FALSE), set[[#This Row],[Qualification]])</f>
        <v/>
      </c>
      <c r="V383" s="46"/>
    </row>
    <row r="384" spans="1:22" ht="45">
      <c r="A384" s="150" t="s">
        <v>1141</v>
      </c>
      <c r="B384" s="49"/>
      <c r="C384" s="85">
        <f>IF(set[[#This Row],[Cate]]=A383,C383+1,1)</f>
        <v>180</v>
      </c>
      <c r="D384" s="150" t="s">
        <v>1501</v>
      </c>
      <c r="E384" s="150" t="str">
        <f>_xlfn.IFNA(IF(VLOOKUP(set[[#This Row],[Category]],TS[],2,FALSE)&gt;0,VLOOKUP(set[[#This Row],[Category]],TS[],2,FALSE),set[[#This Row],[Category]]),set[[#This Row],[Category]])</f>
        <v>Penicillin Antibacterial</v>
      </c>
      <c r="F384" s="150" t="str">
        <f>_xlfn.IFNA(IF(VLOOKUP(set[[#This Row],[Category]],TS[],3,FALSE)&gt;0,VLOOKUP(set[[#This Row],[Category]],TS[],3,FALSE),set[[#This Row],[Category]]),set[[#This Row],[Category]])</f>
        <v>Penicillin Antibacterial</v>
      </c>
      <c r="G384" s="150" t="str">
        <f>_xlfn.IFNA(IF(VLOOKUP(set[[#This Row],[Category]],TS[],4,FALSE)&gt;0,VLOOKUP(set[[#This Row],[Category]],TS[],4,FALSE),set[[#This Row],[Category]]),set[[#This Row],[Category]])</f>
        <v>Penicillin Antibacterial</v>
      </c>
      <c r="H384" s="150" t="s">
        <v>1502</v>
      </c>
      <c r="I384" s="46" t="s">
        <v>1517</v>
      </c>
      <c r="J384" s="49"/>
      <c r="K384" s="49"/>
      <c r="L384" s="49"/>
      <c r="M384" s="46" t="s">
        <v>1518</v>
      </c>
      <c r="N384" s="90"/>
      <c r="O384" s="46">
        <f>set[[#This Row],[CAS No.]]</f>
        <v>0</v>
      </c>
      <c r="P384" s="46" t="s">
        <v>1153</v>
      </c>
      <c r="Q384" s="46" t="str">
        <f>_xlfn.IFNA(VLOOKUP(set[[#This Row],[Qualification]], TS[], 2, FALSE), set[[#This Row],[Qualification]])</f>
        <v>NMPA</v>
      </c>
      <c r="R384" s="46" t="str">
        <f>_xlfn.IFNA(VLOOKUP(set[[#This Row],[Qualification]], TS[], 3, FALSE), set[[#This Row],[Qualification]])</f>
        <v>NMPA</v>
      </c>
      <c r="S384" s="46" t="str">
        <f>_xlfn.IFNA(VLOOKUP(set[[#This Row],[Qualification]], TS[], 4, FALSE), set[[#This Row],[Qualification]])</f>
        <v>NMPA</v>
      </c>
      <c r="V384" s="46"/>
    </row>
    <row r="385" spans="1:22" ht="75">
      <c r="A385" s="150" t="s">
        <v>1141</v>
      </c>
      <c r="B385" s="49"/>
      <c r="C385" s="85">
        <f>IF(set[[#This Row],[Cate]]=A384,C384+1,1)</f>
        <v>181</v>
      </c>
      <c r="D385" s="150" t="s">
        <v>1501</v>
      </c>
      <c r="E385" s="150" t="str">
        <f>_xlfn.IFNA(IF(VLOOKUP(set[[#This Row],[Category]],TS[],2,FALSE)&gt;0,VLOOKUP(set[[#This Row],[Category]],TS[],2,FALSE),set[[#This Row],[Category]]),set[[#This Row],[Category]])</f>
        <v>Penicillin Antibacterial</v>
      </c>
      <c r="F385" s="150" t="str">
        <f>_xlfn.IFNA(IF(VLOOKUP(set[[#This Row],[Category]],TS[],3,FALSE)&gt;0,VLOOKUP(set[[#This Row],[Category]],TS[],3,FALSE),set[[#This Row],[Category]]),set[[#This Row],[Category]])</f>
        <v>Penicillin Antibacterial</v>
      </c>
      <c r="G385" s="150" t="str">
        <f>_xlfn.IFNA(IF(VLOOKUP(set[[#This Row],[Category]],TS[],4,FALSE)&gt;0,VLOOKUP(set[[#This Row],[Category]],TS[],4,FALSE),set[[#This Row],[Category]]),set[[#This Row],[Category]])</f>
        <v>Penicillin Antibacterial</v>
      </c>
      <c r="H385" s="150" t="s">
        <v>1502</v>
      </c>
      <c r="I385" s="46" t="s">
        <v>1519</v>
      </c>
      <c r="J385" s="49"/>
      <c r="K385" s="49"/>
      <c r="L385" s="49"/>
      <c r="M385" s="46" t="s">
        <v>1520</v>
      </c>
      <c r="N385" s="90"/>
      <c r="O385" s="46">
        <f>set[[#This Row],[CAS No.]]</f>
        <v>0</v>
      </c>
      <c r="P385" s="46" t="s">
        <v>1153</v>
      </c>
      <c r="Q385" s="46" t="str">
        <f>_xlfn.IFNA(VLOOKUP(set[[#This Row],[Qualification]], TS[], 2, FALSE), set[[#This Row],[Qualification]])</f>
        <v>NMPA</v>
      </c>
      <c r="R385" s="46" t="str">
        <f>_xlfn.IFNA(VLOOKUP(set[[#This Row],[Qualification]], TS[], 3, FALSE), set[[#This Row],[Qualification]])</f>
        <v>NMPA</v>
      </c>
      <c r="S385" s="46" t="str">
        <f>_xlfn.IFNA(VLOOKUP(set[[#This Row],[Qualification]], TS[], 4, FALSE), set[[#This Row],[Qualification]])</f>
        <v>NMPA</v>
      </c>
      <c r="V385" s="46"/>
    </row>
    <row r="386" spans="1:22" ht="45">
      <c r="A386" s="150" t="s">
        <v>1141</v>
      </c>
      <c r="B386" s="49"/>
      <c r="C386" s="85">
        <f>IF(set[[#This Row],[Cate]]=A385,C385+1,1)</f>
        <v>182</v>
      </c>
      <c r="D386" s="150" t="s">
        <v>1501</v>
      </c>
      <c r="E386" s="150" t="str">
        <f>_xlfn.IFNA(IF(VLOOKUP(set[[#This Row],[Category]],TS[],2,FALSE)&gt;0,VLOOKUP(set[[#This Row],[Category]],TS[],2,FALSE),set[[#This Row],[Category]]),set[[#This Row],[Category]])</f>
        <v>Penicillin Antibacterial</v>
      </c>
      <c r="F386" s="150" t="str">
        <f>_xlfn.IFNA(IF(VLOOKUP(set[[#This Row],[Category]],TS[],3,FALSE)&gt;0,VLOOKUP(set[[#This Row],[Category]],TS[],3,FALSE),set[[#This Row],[Category]]),set[[#This Row],[Category]])</f>
        <v>Penicillin Antibacterial</v>
      </c>
      <c r="G386" s="150" t="str">
        <f>_xlfn.IFNA(IF(VLOOKUP(set[[#This Row],[Category]],TS[],4,FALSE)&gt;0,VLOOKUP(set[[#This Row],[Category]],TS[],4,FALSE),set[[#This Row],[Category]]),set[[#This Row],[Category]])</f>
        <v>Penicillin Antibacterial</v>
      </c>
      <c r="H386" s="150" t="s">
        <v>1502</v>
      </c>
      <c r="I386" s="46" t="s">
        <v>1521</v>
      </c>
      <c r="J386" s="49"/>
      <c r="K386" s="49"/>
      <c r="L386" s="49"/>
      <c r="M386" s="46" t="s">
        <v>1522</v>
      </c>
      <c r="N386" s="90"/>
      <c r="O386" s="46">
        <f>set[[#This Row],[CAS No.]]</f>
        <v>0</v>
      </c>
      <c r="P386" s="46" t="s">
        <v>1153</v>
      </c>
      <c r="Q386" s="46" t="str">
        <f>_xlfn.IFNA(VLOOKUP(set[[#This Row],[Qualification]], TS[], 2, FALSE), set[[#This Row],[Qualification]])</f>
        <v>NMPA</v>
      </c>
      <c r="R386" s="46" t="str">
        <f>_xlfn.IFNA(VLOOKUP(set[[#This Row],[Qualification]], TS[], 3, FALSE), set[[#This Row],[Qualification]])</f>
        <v>NMPA</v>
      </c>
      <c r="S386" s="46" t="str">
        <f>_xlfn.IFNA(VLOOKUP(set[[#This Row],[Qualification]], TS[], 4, FALSE), set[[#This Row],[Qualification]])</f>
        <v>NMPA</v>
      </c>
      <c r="V386" s="46"/>
    </row>
    <row r="387" spans="1:22" ht="60">
      <c r="A387" s="150" t="s">
        <v>1141</v>
      </c>
      <c r="B387" s="49"/>
      <c r="C387" s="85">
        <f>IF(set[[#This Row],[Cate]]=A386,C386+1,1)</f>
        <v>183</v>
      </c>
      <c r="D387" s="150" t="s">
        <v>1501</v>
      </c>
      <c r="E387" s="150" t="str">
        <f>_xlfn.IFNA(IF(VLOOKUP(set[[#This Row],[Category]],TS[],2,FALSE)&gt;0,VLOOKUP(set[[#This Row],[Category]],TS[],2,FALSE),set[[#This Row],[Category]]),set[[#This Row],[Category]])</f>
        <v>Penicillin Antibacterial</v>
      </c>
      <c r="F387" s="150" t="str">
        <f>_xlfn.IFNA(IF(VLOOKUP(set[[#This Row],[Category]],TS[],3,FALSE)&gt;0,VLOOKUP(set[[#This Row],[Category]],TS[],3,FALSE),set[[#This Row],[Category]]),set[[#This Row],[Category]])</f>
        <v>Penicillin Antibacterial</v>
      </c>
      <c r="G387" s="150" t="str">
        <f>_xlfn.IFNA(IF(VLOOKUP(set[[#This Row],[Category]],TS[],4,FALSE)&gt;0,VLOOKUP(set[[#This Row],[Category]],TS[],4,FALSE),set[[#This Row],[Category]]),set[[#This Row],[Category]])</f>
        <v>Penicillin Antibacterial</v>
      </c>
      <c r="H387" s="150" t="s">
        <v>1502</v>
      </c>
      <c r="I387" s="46" t="s">
        <v>1523</v>
      </c>
      <c r="J387" s="49"/>
      <c r="K387" s="49"/>
      <c r="L387" s="49"/>
      <c r="M387" s="46" t="s">
        <v>1524</v>
      </c>
      <c r="N387" s="90"/>
      <c r="O387" s="46">
        <f>set[[#This Row],[CAS No.]]</f>
        <v>0</v>
      </c>
      <c r="P387" s="46" t="s">
        <v>1153</v>
      </c>
      <c r="Q387" s="46" t="str">
        <f>_xlfn.IFNA(VLOOKUP(set[[#This Row],[Qualification]], TS[], 2, FALSE), set[[#This Row],[Qualification]])</f>
        <v>NMPA</v>
      </c>
      <c r="R387" s="46" t="str">
        <f>_xlfn.IFNA(VLOOKUP(set[[#This Row],[Qualification]], TS[], 3, FALSE), set[[#This Row],[Qualification]])</f>
        <v>NMPA</v>
      </c>
      <c r="S387" s="46" t="str">
        <f>_xlfn.IFNA(VLOOKUP(set[[#This Row],[Qualification]], TS[], 4, FALSE), set[[#This Row],[Qualification]])</f>
        <v>NMPA</v>
      </c>
      <c r="V387" s="46"/>
    </row>
    <row r="388" spans="1:22" ht="75">
      <c r="A388" s="150" t="s">
        <v>1141</v>
      </c>
      <c r="B388" s="49"/>
      <c r="C388" s="85">
        <f>IF(set[[#This Row],[Cate]]=A387,C387+1,1)</f>
        <v>184</v>
      </c>
      <c r="D388" s="150" t="s">
        <v>1501</v>
      </c>
      <c r="E388" s="150" t="str">
        <f>_xlfn.IFNA(IF(VLOOKUP(set[[#This Row],[Category]],TS[],2,FALSE)&gt;0,VLOOKUP(set[[#This Row],[Category]],TS[],2,FALSE),set[[#This Row],[Category]]),set[[#This Row],[Category]])</f>
        <v>Penicillin Antibacterial</v>
      </c>
      <c r="F388" s="150" t="str">
        <f>_xlfn.IFNA(IF(VLOOKUP(set[[#This Row],[Category]],TS[],3,FALSE)&gt;0,VLOOKUP(set[[#This Row],[Category]],TS[],3,FALSE),set[[#This Row],[Category]]),set[[#This Row],[Category]])</f>
        <v>Penicillin Antibacterial</v>
      </c>
      <c r="G388" s="150" t="str">
        <f>_xlfn.IFNA(IF(VLOOKUP(set[[#This Row],[Category]],TS[],4,FALSE)&gt;0,VLOOKUP(set[[#This Row],[Category]],TS[],4,FALSE),set[[#This Row],[Category]]),set[[#This Row],[Category]])</f>
        <v>Penicillin Antibacterial</v>
      </c>
      <c r="H388" s="150" t="s">
        <v>1502</v>
      </c>
      <c r="I388" s="46" t="s">
        <v>1525</v>
      </c>
      <c r="J388" s="49"/>
      <c r="K388" s="49"/>
      <c r="L388" s="49"/>
      <c r="M388" s="46" t="s">
        <v>1526</v>
      </c>
      <c r="N388" s="90"/>
      <c r="O388" s="46">
        <f>set[[#This Row],[CAS No.]]</f>
        <v>0</v>
      </c>
      <c r="P388" s="46" t="s">
        <v>1153</v>
      </c>
      <c r="Q388" s="46" t="str">
        <f>_xlfn.IFNA(VLOOKUP(set[[#This Row],[Qualification]], TS[], 2, FALSE), set[[#This Row],[Qualification]])</f>
        <v>NMPA</v>
      </c>
      <c r="R388" s="46" t="str">
        <f>_xlfn.IFNA(VLOOKUP(set[[#This Row],[Qualification]], TS[], 3, FALSE), set[[#This Row],[Qualification]])</f>
        <v>NMPA</v>
      </c>
      <c r="S388" s="46" t="str">
        <f>_xlfn.IFNA(VLOOKUP(set[[#This Row],[Qualification]], TS[], 4, FALSE), set[[#This Row],[Qualification]])</f>
        <v>NMPA</v>
      </c>
      <c r="V388" s="46"/>
    </row>
    <row r="389" spans="1:22" ht="45">
      <c r="A389" s="150" t="s">
        <v>1141</v>
      </c>
      <c r="B389" s="49"/>
      <c r="C389" s="85">
        <f>IF(set[[#This Row],[Cate]]=A388,C388+1,1)</f>
        <v>185</v>
      </c>
      <c r="D389" s="150" t="s">
        <v>1501</v>
      </c>
      <c r="E389" s="150" t="str">
        <f>_xlfn.IFNA(IF(VLOOKUP(set[[#This Row],[Category]],TS[],2,FALSE)&gt;0,VLOOKUP(set[[#This Row],[Category]],TS[],2,FALSE),set[[#This Row],[Category]]),set[[#This Row],[Category]])</f>
        <v>Penicillin Antibacterial</v>
      </c>
      <c r="F389" s="150" t="str">
        <f>_xlfn.IFNA(IF(VLOOKUP(set[[#This Row],[Category]],TS[],3,FALSE)&gt;0,VLOOKUP(set[[#This Row],[Category]],TS[],3,FALSE),set[[#This Row],[Category]]),set[[#This Row],[Category]])</f>
        <v>Penicillin Antibacterial</v>
      </c>
      <c r="G389" s="150" t="str">
        <f>_xlfn.IFNA(IF(VLOOKUP(set[[#This Row],[Category]],TS[],4,FALSE)&gt;0,VLOOKUP(set[[#This Row],[Category]],TS[],4,FALSE),set[[#This Row],[Category]]),set[[#This Row],[Category]])</f>
        <v>Penicillin Antibacterial</v>
      </c>
      <c r="H389" s="150" t="s">
        <v>1502</v>
      </c>
      <c r="I389" s="46" t="s">
        <v>1527</v>
      </c>
      <c r="J389" s="49"/>
      <c r="K389" s="49"/>
      <c r="L389" s="49"/>
      <c r="M389" s="46" t="s">
        <v>1528</v>
      </c>
      <c r="N389" s="90"/>
      <c r="O389" s="46">
        <f>set[[#This Row],[CAS No.]]</f>
        <v>0</v>
      </c>
      <c r="P389" s="46" t="s">
        <v>1153</v>
      </c>
      <c r="Q389" s="46" t="str">
        <f>_xlfn.IFNA(VLOOKUP(set[[#This Row],[Qualification]], TS[], 2, FALSE), set[[#This Row],[Qualification]])</f>
        <v>NMPA</v>
      </c>
      <c r="R389" s="46" t="str">
        <f>_xlfn.IFNA(VLOOKUP(set[[#This Row],[Qualification]], TS[], 3, FALSE), set[[#This Row],[Qualification]])</f>
        <v>NMPA</v>
      </c>
      <c r="S389" s="46" t="str">
        <f>_xlfn.IFNA(VLOOKUP(set[[#This Row],[Qualification]], TS[], 4, FALSE), set[[#This Row],[Qualification]])</f>
        <v>NMPA</v>
      </c>
      <c r="V389" s="46"/>
    </row>
    <row r="390" spans="1:22" ht="75">
      <c r="A390" s="150" t="s">
        <v>1141</v>
      </c>
      <c r="B390" s="49"/>
      <c r="C390" s="85">
        <f>IF(set[[#This Row],[Cate]]=A389,C389+1,1)</f>
        <v>186</v>
      </c>
      <c r="D390" s="150" t="s">
        <v>1501</v>
      </c>
      <c r="E390" s="150" t="str">
        <f>_xlfn.IFNA(IF(VLOOKUP(set[[#This Row],[Category]],TS[],2,FALSE)&gt;0,VLOOKUP(set[[#This Row],[Category]],TS[],2,FALSE),set[[#This Row],[Category]]),set[[#This Row],[Category]])</f>
        <v>Penicillin Antibacterial</v>
      </c>
      <c r="F390" s="150" t="str">
        <f>_xlfn.IFNA(IF(VLOOKUP(set[[#This Row],[Category]],TS[],3,FALSE)&gt;0,VLOOKUP(set[[#This Row],[Category]],TS[],3,FALSE),set[[#This Row],[Category]]),set[[#This Row],[Category]])</f>
        <v>Penicillin Antibacterial</v>
      </c>
      <c r="G390" s="150" t="str">
        <f>_xlfn.IFNA(IF(VLOOKUP(set[[#This Row],[Category]],TS[],4,FALSE)&gt;0,VLOOKUP(set[[#This Row],[Category]],TS[],4,FALSE),set[[#This Row],[Category]]),set[[#This Row],[Category]])</f>
        <v>Penicillin Antibacterial</v>
      </c>
      <c r="H390" s="150" t="s">
        <v>1502</v>
      </c>
      <c r="I390" s="46" t="s">
        <v>1529</v>
      </c>
      <c r="J390" s="49"/>
      <c r="K390" s="49"/>
      <c r="L390" s="49"/>
      <c r="M390" s="46" t="s">
        <v>1530</v>
      </c>
      <c r="N390" s="90"/>
      <c r="O390" s="46">
        <f>set[[#This Row],[CAS No.]]</f>
        <v>0</v>
      </c>
      <c r="P390" s="46" t="s">
        <v>1153</v>
      </c>
      <c r="Q390" s="46" t="str">
        <f>_xlfn.IFNA(VLOOKUP(set[[#This Row],[Qualification]], TS[], 2, FALSE), set[[#This Row],[Qualification]])</f>
        <v>NMPA</v>
      </c>
      <c r="R390" s="46" t="str">
        <f>_xlfn.IFNA(VLOOKUP(set[[#This Row],[Qualification]], TS[], 3, FALSE), set[[#This Row],[Qualification]])</f>
        <v>NMPA</v>
      </c>
      <c r="S390" s="46" t="str">
        <f>_xlfn.IFNA(VLOOKUP(set[[#This Row],[Qualification]], TS[], 4, FALSE), set[[#This Row],[Qualification]])</f>
        <v>NMPA</v>
      </c>
      <c r="V390" s="46"/>
    </row>
    <row r="391" spans="1:22" ht="75">
      <c r="A391" s="150" t="s">
        <v>1141</v>
      </c>
      <c r="B391" s="49"/>
      <c r="C391" s="85">
        <f>IF(set[[#This Row],[Cate]]=A390,C390+1,1)</f>
        <v>187</v>
      </c>
      <c r="D391" s="150" t="s">
        <v>1501</v>
      </c>
      <c r="E391" s="150" t="str">
        <f>_xlfn.IFNA(IF(VLOOKUP(set[[#This Row],[Category]],TS[],2,FALSE)&gt;0,VLOOKUP(set[[#This Row],[Category]],TS[],2,FALSE),set[[#This Row],[Category]]),set[[#This Row],[Category]])</f>
        <v>Penicillin Antibacterial</v>
      </c>
      <c r="F391" s="150" t="str">
        <f>_xlfn.IFNA(IF(VLOOKUP(set[[#This Row],[Category]],TS[],3,FALSE)&gt;0,VLOOKUP(set[[#This Row],[Category]],TS[],3,FALSE),set[[#This Row],[Category]]),set[[#This Row],[Category]])</f>
        <v>Penicillin Antibacterial</v>
      </c>
      <c r="G391" s="150" t="str">
        <f>_xlfn.IFNA(IF(VLOOKUP(set[[#This Row],[Category]],TS[],4,FALSE)&gt;0,VLOOKUP(set[[#This Row],[Category]],TS[],4,FALSE),set[[#This Row],[Category]]),set[[#This Row],[Category]])</f>
        <v>Penicillin Antibacterial</v>
      </c>
      <c r="H391" s="150" t="s">
        <v>1502</v>
      </c>
      <c r="I391" s="46" t="s">
        <v>1531</v>
      </c>
      <c r="J391" s="49"/>
      <c r="K391" s="49"/>
      <c r="L391" s="49"/>
      <c r="M391" s="46" t="s">
        <v>1532</v>
      </c>
      <c r="N391" s="90"/>
      <c r="O391" s="46">
        <f>set[[#This Row],[CAS No.]]</f>
        <v>0</v>
      </c>
      <c r="P391" s="46" t="s">
        <v>1153</v>
      </c>
      <c r="Q391" s="46" t="str">
        <f>_xlfn.IFNA(VLOOKUP(set[[#This Row],[Qualification]], TS[], 2, FALSE), set[[#This Row],[Qualification]])</f>
        <v>NMPA</v>
      </c>
      <c r="R391" s="46" t="str">
        <f>_xlfn.IFNA(VLOOKUP(set[[#This Row],[Qualification]], TS[], 3, FALSE), set[[#This Row],[Qualification]])</f>
        <v>NMPA</v>
      </c>
      <c r="S391" s="46" t="str">
        <f>_xlfn.IFNA(VLOOKUP(set[[#This Row],[Qualification]], TS[], 4, FALSE), set[[#This Row],[Qualification]])</f>
        <v>NMPA</v>
      </c>
      <c r="V391" s="46"/>
    </row>
    <row r="392" spans="1:22" ht="45">
      <c r="A392" s="150" t="s">
        <v>1141</v>
      </c>
      <c r="B392" s="49"/>
      <c r="C392" s="85">
        <f>IF(set[[#This Row],[Cate]]=A391,C391+1,1)</f>
        <v>188</v>
      </c>
      <c r="D392" s="150" t="s">
        <v>1501</v>
      </c>
      <c r="E392" s="150" t="str">
        <f>_xlfn.IFNA(IF(VLOOKUP(set[[#This Row],[Category]],TS[],2,FALSE)&gt;0,VLOOKUP(set[[#This Row],[Category]],TS[],2,FALSE),set[[#This Row],[Category]]),set[[#This Row],[Category]])</f>
        <v>Penicillin Antibacterial</v>
      </c>
      <c r="F392" s="150" t="str">
        <f>_xlfn.IFNA(IF(VLOOKUP(set[[#This Row],[Category]],TS[],3,FALSE)&gt;0,VLOOKUP(set[[#This Row],[Category]],TS[],3,FALSE),set[[#This Row],[Category]]),set[[#This Row],[Category]])</f>
        <v>Penicillin Antibacterial</v>
      </c>
      <c r="G392" s="150" t="str">
        <f>_xlfn.IFNA(IF(VLOOKUP(set[[#This Row],[Category]],TS[],4,FALSE)&gt;0,VLOOKUP(set[[#This Row],[Category]],TS[],4,FALSE),set[[#This Row],[Category]]),set[[#This Row],[Category]])</f>
        <v>Penicillin Antibacterial</v>
      </c>
      <c r="H392" s="150" t="s">
        <v>1502</v>
      </c>
      <c r="I392" s="46" t="s">
        <v>1533</v>
      </c>
      <c r="J392" s="49"/>
      <c r="K392" s="49"/>
      <c r="L392" s="49"/>
      <c r="M392" s="46" t="s">
        <v>1534</v>
      </c>
      <c r="N392" s="90"/>
      <c r="O392" s="46">
        <f>set[[#This Row],[CAS No.]]</f>
        <v>0</v>
      </c>
      <c r="P392" s="46" t="s">
        <v>1153</v>
      </c>
      <c r="Q392" s="46" t="str">
        <f>_xlfn.IFNA(VLOOKUP(set[[#This Row],[Qualification]], TS[], 2, FALSE), set[[#This Row],[Qualification]])</f>
        <v>NMPA</v>
      </c>
      <c r="R392" s="46" t="str">
        <f>_xlfn.IFNA(VLOOKUP(set[[#This Row],[Qualification]], TS[], 3, FALSE), set[[#This Row],[Qualification]])</f>
        <v>NMPA</v>
      </c>
      <c r="S392" s="46" t="str">
        <f>_xlfn.IFNA(VLOOKUP(set[[#This Row],[Qualification]], TS[], 4, FALSE), set[[#This Row],[Qualification]])</f>
        <v>NMPA</v>
      </c>
      <c r="V392" s="46"/>
    </row>
    <row r="393" spans="1:22" ht="30">
      <c r="A393" s="150" t="s">
        <v>1141</v>
      </c>
      <c r="B393" s="49"/>
      <c r="C393" s="85">
        <f>IF(set[[#This Row],[Cate]]=A392,C392+1,1)</f>
        <v>189</v>
      </c>
      <c r="D393" s="150" t="s">
        <v>1501</v>
      </c>
      <c r="E393" s="150" t="str">
        <f>_xlfn.IFNA(IF(VLOOKUP(set[[#This Row],[Category]],TS[],2,FALSE)&gt;0,VLOOKUP(set[[#This Row],[Category]],TS[],2,FALSE),set[[#This Row],[Category]]),set[[#This Row],[Category]])</f>
        <v>Penicillin Antibacterial</v>
      </c>
      <c r="F393" s="150" t="str">
        <f>_xlfn.IFNA(IF(VLOOKUP(set[[#This Row],[Category]],TS[],3,FALSE)&gt;0,VLOOKUP(set[[#This Row],[Category]],TS[],3,FALSE),set[[#This Row],[Category]]),set[[#This Row],[Category]])</f>
        <v>Penicillin Antibacterial</v>
      </c>
      <c r="G393" s="150" t="str">
        <f>_xlfn.IFNA(IF(VLOOKUP(set[[#This Row],[Category]],TS[],4,FALSE)&gt;0,VLOOKUP(set[[#This Row],[Category]],TS[],4,FALSE),set[[#This Row],[Category]]),set[[#This Row],[Category]])</f>
        <v>Penicillin Antibacterial</v>
      </c>
      <c r="H393" s="150" t="s">
        <v>1502</v>
      </c>
      <c r="I393" s="46" t="s">
        <v>1535</v>
      </c>
      <c r="J393" s="49"/>
      <c r="K393" s="49"/>
      <c r="L393" s="49"/>
      <c r="M393" s="46" t="s">
        <v>1536</v>
      </c>
      <c r="N393" s="90"/>
      <c r="O393" s="46">
        <f>set[[#This Row],[CAS No.]]</f>
        <v>0</v>
      </c>
      <c r="P393" s="46" t="s">
        <v>87</v>
      </c>
      <c r="Q393" s="46" t="str">
        <f>_xlfn.IFNA(VLOOKUP(set[[#This Row],[Qualification]], TS[], 2, FALSE), set[[#This Row],[Qualification]])</f>
        <v/>
      </c>
      <c r="R393" s="46" t="str">
        <f>_xlfn.IFNA(VLOOKUP(set[[#This Row],[Qualification]], TS[], 3, FALSE), set[[#This Row],[Qualification]])</f>
        <v/>
      </c>
      <c r="S393" s="46" t="str">
        <f>_xlfn.IFNA(VLOOKUP(set[[#This Row],[Qualification]], TS[], 4, FALSE), set[[#This Row],[Qualification]])</f>
        <v/>
      </c>
      <c r="V393" s="46"/>
    </row>
    <row r="394" spans="1:22" ht="75">
      <c r="A394" s="150" t="s">
        <v>1141</v>
      </c>
      <c r="B394" s="49"/>
      <c r="C394" s="85">
        <f>IF(set[[#This Row],[Cate]]=A393,C393+1,1)</f>
        <v>190</v>
      </c>
      <c r="D394" s="150" t="s">
        <v>1501</v>
      </c>
      <c r="E394" s="150" t="str">
        <f>_xlfn.IFNA(IF(VLOOKUP(set[[#This Row],[Category]],TS[],2,FALSE)&gt;0,VLOOKUP(set[[#This Row],[Category]],TS[],2,FALSE),set[[#This Row],[Category]]),set[[#This Row],[Category]])</f>
        <v>Penicillin Antibacterial</v>
      </c>
      <c r="F394" s="150" t="str">
        <f>_xlfn.IFNA(IF(VLOOKUP(set[[#This Row],[Category]],TS[],3,FALSE)&gt;0,VLOOKUP(set[[#This Row],[Category]],TS[],3,FALSE),set[[#This Row],[Category]]),set[[#This Row],[Category]])</f>
        <v>Penicillin Antibacterial</v>
      </c>
      <c r="G394" s="150" t="str">
        <f>_xlfn.IFNA(IF(VLOOKUP(set[[#This Row],[Category]],TS[],4,FALSE)&gt;0,VLOOKUP(set[[#This Row],[Category]],TS[],4,FALSE),set[[#This Row],[Category]]),set[[#This Row],[Category]])</f>
        <v>Penicillin Antibacterial</v>
      </c>
      <c r="H394" s="150" t="s">
        <v>1502</v>
      </c>
      <c r="I394" s="46" t="s">
        <v>1537</v>
      </c>
      <c r="J394" s="49"/>
      <c r="K394" s="49"/>
      <c r="L394" s="49"/>
      <c r="M394" s="46" t="s">
        <v>1538</v>
      </c>
      <c r="N394" s="90"/>
      <c r="O394" s="46">
        <f>set[[#This Row],[CAS No.]]</f>
        <v>0</v>
      </c>
      <c r="P394" s="46" t="s">
        <v>1153</v>
      </c>
      <c r="Q394" s="46" t="str">
        <f>_xlfn.IFNA(VLOOKUP(set[[#This Row],[Qualification]], TS[], 2, FALSE), set[[#This Row],[Qualification]])</f>
        <v>NMPA</v>
      </c>
      <c r="R394" s="46" t="str">
        <f>_xlfn.IFNA(VLOOKUP(set[[#This Row],[Qualification]], TS[], 3, FALSE), set[[#This Row],[Qualification]])</f>
        <v>NMPA</v>
      </c>
      <c r="S394" s="46" t="str">
        <f>_xlfn.IFNA(VLOOKUP(set[[#This Row],[Qualification]], TS[], 4, FALSE), set[[#This Row],[Qualification]])</f>
        <v>NMPA</v>
      </c>
      <c r="V394" s="46"/>
    </row>
    <row r="395" spans="1:22" ht="45">
      <c r="A395" s="150" t="s">
        <v>1141</v>
      </c>
      <c r="B395" s="49"/>
      <c r="C395" s="85">
        <f>IF(set[[#This Row],[Cate]]=A394,C394+1,1)</f>
        <v>191</v>
      </c>
      <c r="D395" s="150" t="s">
        <v>1501</v>
      </c>
      <c r="E395" s="150" t="str">
        <f>_xlfn.IFNA(IF(VLOOKUP(set[[#This Row],[Category]],TS[],2,FALSE)&gt;0,VLOOKUP(set[[#This Row],[Category]],TS[],2,FALSE),set[[#This Row],[Category]]),set[[#This Row],[Category]])</f>
        <v>Penicillin Antibacterial</v>
      </c>
      <c r="F395" s="150" t="str">
        <f>_xlfn.IFNA(IF(VLOOKUP(set[[#This Row],[Category]],TS[],3,FALSE)&gt;0,VLOOKUP(set[[#This Row],[Category]],TS[],3,FALSE),set[[#This Row],[Category]]),set[[#This Row],[Category]])</f>
        <v>Penicillin Antibacterial</v>
      </c>
      <c r="G395" s="150" t="str">
        <f>_xlfn.IFNA(IF(VLOOKUP(set[[#This Row],[Category]],TS[],4,FALSE)&gt;0,VLOOKUP(set[[#This Row],[Category]],TS[],4,FALSE),set[[#This Row],[Category]]),set[[#This Row],[Category]])</f>
        <v>Penicillin Antibacterial</v>
      </c>
      <c r="H395" s="150"/>
      <c r="I395" s="46" t="s">
        <v>1539</v>
      </c>
      <c r="J395" s="49"/>
      <c r="K395" s="49"/>
      <c r="L395" s="49"/>
      <c r="M395" s="46" t="s">
        <v>1540</v>
      </c>
      <c r="N395" s="90"/>
      <c r="O395" s="46">
        <f>set[[#This Row],[CAS No.]]</f>
        <v>0</v>
      </c>
      <c r="P395" s="46" t="s">
        <v>87</v>
      </c>
      <c r="Q395" s="46" t="str">
        <f>_xlfn.IFNA(VLOOKUP(set[[#This Row],[Qualification]], TS[], 2, FALSE), set[[#This Row],[Qualification]])</f>
        <v/>
      </c>
      <c r="R395" s="46" t="str">
        <f>_xlfn.IFNA(VLOOKUP(set[[#This Row],[Qualification]], TS[], 3, FALSE), set[[#This Row],[Qualification]])</f>
        <v/>
      </c>
      <c r="S395" s="46" t="str">
        <f>_xlfn.IFNA(VLOOKUP(set[[#This Row],[Qualification]], TS[], 4, FALSE), set[[#This Row],[Qualification]])</f>
        <v/>
      </c>
      <c r="V395" s="46"/>
    </row>
    <row r="396" spans="1:22" ht="30">
      <c r="A396" s="150" t="s">
        <v>1141</v>
      </c>
      <c r="B396" s="49"/>
      <c r="C396" s="85">
        <f>IF(set[[#This Row],[Cate]]=A395,C395+1,1)</f>
        <v>192</v>
      </c>
      <c r="D396" s="150" t="s">
        <v>1501</v>
      </c>
      <c r="E396" s="150" t="str">
        <f>_xlfn.IFNA(IF(VLOOKUP(set[[#This Row],[Category]],TS[],2,FALSE)&gt;0,VLOOKUP(set[[#This Row],[Category]],TS[],2,FALSE),set[[#This Row],[Category]]),set[[#This Row],[Category]])</f>
        <v>Penicillin Antibacterial</v>
      </c>
      <c r="F396" s="150" t="str">
        <f>_xlfn.IFNA(IF(VLOOKUP(set[[#This Row],[Category]],TS[],3,FALSE)&gt;0,VLOOKUP(set[[#This Row],[Category]],TS[],3,FALSE),set[[#This Row],[Category]]),set[[#This Row],[Category]])</f>
        <v>Penicillin Antibacterial</v>
      </c>
      <c r="G396" s="150" t="str">
        <f>_xlfn.IFNA(IF(VLOOKUP(set[[#This Row],[Category]],TS[],4,FALSE)&gt;0,VLOOKUP(set[[#This Row],[Category]],TS[],4,FALSE),set[[#This Row],[Category]]),set[[#This Row],[Category]])</f>
        <v>Penicillin Antibacterial</v>
      </c>
      <c r="H396" s="150"/>
      <c r="I396" s="46" t="s">
        <v>1541</v>
      </c>
      <c r="J396" s="49"/>
      <c r="K396" s="49"/>
      <c r="L396" s="49"/>
      <c r="M396" s="46" t="s">
        <v>1542</v>
      </c>
      <c r="N396" s="90"/>
      <c r="O396" s="46">
        <f>set[[#This Row],[CAS No.]]</f>
        <v>0</v>
      </c>
      <c r="P396" s="46" t="s">
        <v>87</v>
      </c>
      <c r="Q396" s="46" t="str">
        <f>_xlfn.IFNA(VLOOKUP(set[[#This Row],[Qualification]], TS[], 2, FALSE), set[[#This Row],[Qualification]])</f>
        <v/>
      </c>
      <c r="R396" s="46" t="str">
        <f>_xlfn.IFNA(VLOOKUP(set[[#This Row],[Qualification]], TS[], 3, FALSE), set[[#This Row],[Qualification]])</f>
        <v/>
      </c>
      <c r="S396" s="46" t="str">
        <f>_xlfn.IFNA(VLOOKUP(set[[#This Row],[Qualification]], TS[], 4, FALSE), set[[#This Row],[Qualification]])</f>
        <v/>
      </c>
      <c r="V396" s="46"/>
    </row>
    <row r="397" spans="1:22" ht="30">
      <c r="A397" s="150" t="s">
        <v>1141</v>
      </c>
      <c r="B397" s="49"/>
      <c r="C397" s="85">
        <f>IF(set[[#This Row],[Cate]]=A396,C396+1,1)</f>
        <v>193</v>
      </c>
      <c r="D397" s="150" t="s">
        <v>1501</v>
      </c>
      <c r="E397" s="150" t="str">
        <f>_xlfn.IFNA(IF(VLOOKUP(set[[#This Row],[Category]],TS[],2,FALSE)&gt;0,VLOOKUP(set[[#This Row],[Category]],TS[],2,FALSE),set[[#This Row],[Category]]),set[[#This Row],[Category]])</f>
        <v>Penicillin Antibacterial</v>
      </c>
      <c r="F397" s="150" t="str">
        <f>_xlfn.IFNA(IF(VLOOKUP(set[[#This Row],[Category]],TS[],3,FALSE)&gt;0,VLOOKUP(set[[#This Row],[Category]],TS[],3,FALSE),set[[#This Row],[Category]]),set[[#This Row],[Category]])</f>
        <v>Penicillin Antibacterial</v>
      </c>
      <c r="G397" s="150" t="str">
        <f>_xlfn.IFNA(IF(VLOOKUP(set[[#This Row],[Category]],TS[],4,FALSE)&gt;0,VLOOKUP(set[[#This Row],[Category]],TS[],4,FALSE),set[[#This Row],[Category]]),set[[#This Row],[Category]])</f>
        <v>Penicillin Antibacterial</v>
      </c>
      <c r="H397" s="150"/>
      <c r="I397" s="46" t="s">
        <v>1543</v>
      </c>
      <c r="J397" s="49"/>
      <c r="K397" s="49"/>
      <c r="L397" s="49"/>
      <c r="M397" s="46" t="s">
        <v>1544</v>
      </c>
      <c r="N397" s="90"/>
      <c r="O397" s="46">
        <f>set[[#This Row],[CAS No.]]</f>
        <v>0</v>
      </c>
      <c r="P397" s="46" t="s">
        <v>1153</v>
      </c>
      <c r="Q397" s="46" t="str">
        <f>_xlfn.IFNA(VLOOKUP(set[[#This Row],[Qualification]], TS[], 2, FALSE), set[[#This Row],[Qualification]])</f>
        <v>NMPA</v>
      </c>
      <c r="R397" s="46" t="str">
        <f>_xlfn.IFNA(VLOOKUP(set[[#This Row],[Qualification]], TS[], 3, FALSE), set[[#This Row],[Qualification]])</f>
        <v>NMPA</v>
      </c>
      <c r="S397" s="46" t="str">
        <f>_xlfn.IFNA(VLOOKUP(set[[#This Row],[Qualification]], TS[], 4, FALSE), set[[#This Row],[Qualification]])</f>
        <v>NMPA</v>
      </c>
      <c r="V397" s="46"/>
    </row>
    <row r="398" spans="1:22" ht="30">
      <c r="A398" s="150" t="s">
        <v>1141</v>
      </c>
      <c r="B398" s="49"/>
      <c r="C398" s="85">
        <f>IF(set[[#This Row],[Cate]]=A397,C397+1,1)</f>
        <v>194</v>
      </c>
      <c r="D398" s="150" t="s">
        <v>1501</v>
      </c>
      <c r="E398" s="150" t="str">
        <f>_xlfn.IFNA(IF(VLOOKUP(set[[#This Row],[Category]],TS[],2,FALSE)&gt;0,VLOOKUP(set[[#This Row],[Category]],TS[],2,FALSE),set[[#This Row],[Category]]),set[[#This Row],[Category]])</f>
        <v>Penicillin Antibacterial</v>
      </c>
      <c r="F398" s="150" t="str">
        <f>_xlfn.IFNA(IF(VLOOKUP(set[[#This Row],[Category]],TS[],3,FALSE)&gt;0,VLOOKUP(set[[#This Row],[Category]],TS[],3,FALSE),set[[#This Row],[Category]]),set[[#This Row],[Category]])</f>
        <v>Penicillin Antibacterial</v>
      </c>
      <c r="G398" s="150" t="str">
        <f>_xlfn.IFNA(IF(VLOOKUP(set[[#This Row],[Category]],TS[],4,FALSE)&gt;0,VLOOKUP(set[[#This Row],[Category]],TS[],4,FALSE),set[[#This Row],[Category]]),set[[#This Row],[Category]])</f>
        <v>Penicillin Antibacterial</v>
      </c>
      <c r="H398" s="150"/>
      <c r="I398" s="46" t="s">
        <v>1545</v>
      </c>
      <c r="J398" s="49"/>
      <c r="K398" s="49"/>
      <c r="L398" s="49"/>
      <c r="M398" s="46" t="s">
        <v>1546</v>
      </c>
      <c r="N398" s="90"/>
      <c r="O398" s="46">
        <f>set[[#This Row],[CAS No.]]</f>
        <v>0</v>
      </c>
      <c r="P398" s="46" t="s">
        <v>1153</v>
      </c>
      <c r="Q398" s="46" t="str">
        <f>_xlfn.IFNA(VLOOKUP(set[[#This Row],[Qualification]], TS[], 2, FALSE), set[[#This Row],[Qualification]])</f>
        <v>NMPA</v>
      </c>
      <c r="R398" s="46" t="str">
        <f>_xlfn.IFNA(VLOOKUP(set[[#This Row],[Qualification]], TS[], 3, FALSE), set[[#This Row],[Qualification]])</f>
        <v>NMPA</v>
      </c>
      <c r="S398" s="46" t="str">
        <f>_xlfn.IFNA(VLOOKUP(set[[#This Row],[Qualification]], TS[], 4, FALSE), set[[#This Row],[Qualification]])</f>
        <v>NMPA</v>
      </c>
      <c r="V398" s="46"/>
    </row>
    <row r="399" spans="1:22" ht="30">
      <c r="A399" s="150" t="s">
        <v>1141</v>
      </c>
      <c r="B399" s="49"/>
      <c r="C399" s="85">
        <f>IF(set[[#This Row],[Cate]]=A398,C398+1,1)</f>
        <v>195</v>
      </c>
      <c r="D399" s="150" t="s">
        <v>1501</v>
      </c>
      <c r="E399" s="150" t="str">
        <f>_xlfn.IFNA(IF(VLOOKUP(set[[#This Row],[Category]],TS[],2,FALSE)&gt;0,VLOOKUP(set[[#This Row],[Category]],TS[],2,FALSE),set[[#This Row],[Category]]),set[[#This Row],[Category]])</f>
        <v>Penicillin Antibacterial</v>
      </c>
      <c r="F399" s="150" t="str">
        <f>_xlfn.IFNA(IF(VLOOKUP(set[[#This Row],[Category]],TS[],3,FALSE)&gt;0,VLOOKUP(set[[#This Row],[Category]],TS[],3,FALSE),set[[#This Row],[Category]]),set[[#This Row],[Category]])</f>
        <v>Penicillin Antibacterial</v>
      </c>
      <c r="G399" s="150" t="str">
        <f>_xlfn.IFNA(IF(VLOOKUP(set[[#This Row],[Category]],TS[],4,FALSE)&gt;0,VLOOKUP(set[[#This Row],[Category]],TS[],4,FALSE),set[[#This Row],[Category]]),set[[#This Row],[Category]])</f>
        <v>Penicillin Antibacterial</v>
      </c>
      <c r="H399" s="150"/>
      <c r="I399" s="46" t="s">
        <v>1547</v>
      </c>
      <c r="J399" s="49"/>
      <c r="K399" s="49"/>
      <c r="L399" s="49"/>
      <c r="M399" s="46" t="s">
        <v>1548</v>
      </c>
      <c r="N399" s="90"/>
      <c r="O399" s="46">
        <f>set[[#This Row],[CAS No.]]</f>
        <v>0</v>
      </c>
      <c r="P399" s="46" t="s">
        <v>87</v>
      </c>
      <c r="Q399" s="46" t="str">
        <f>_xlfn.IFNA(VLOOKUP(set[[#This Row],[Qualification]], TS[], 2, FALSE), set[[#This Row],[Qualification]])</f>
        <v/>
      </c>
      <c r="R399" s="46" t="str">
        <f>_xlfn.IFNA(VLOOKUP(set[[#This Row],[Qualification]], TS[], 3, FALSE), set[[#This Row],[Qualification]])</f>
        <v/>
      </c>
      <c r="S399" s="46" t="str">
        <f>_xlfn.IFNA(VLOOKUP(set[[#This Row],[Qualification]], TS[], 4, FALSE), set[[#This Row],[Qualification]])</f>
        <v/>
      </c>
      <c r="V399" s="46"/>
    </row>
    <row r="400" spans="1:22" ht="30">
      <c r="A400" s="150" t="s">
        <v>1141</v>
      </c>
      <c r="B400" s="49"/>
      <c r="C400" s="85">
        <f>IF(set[[#This Row],[Cate]]=A399,C399+1,1)</f>
        <v>196</v>
      </c>
      <c r="D400" s="150" t="s">
        <v>1501</v>
      </c>
      <c r="E400" s="150" t="str">
        <f>_xlfn.IFNA(IF(VLOOKUP(set[[#This Row],[Category]],TS[],2,FALSE)&gt;0,VLOOKUP(set[[#This Row],[Category]],TS[],2,FALSE),set[[#This Row],[Category]]),set[[#This Row],[Category]])</f>
        <v>Penicillin Antibacterial</v>
      </c>
      <c r="F400" s="150" t="str">
        <f>_xlfn.IFNA(IF(VLOOKUP(set[[#This Row],[Category]],TS[],3,FALSE)&gt;0,VLOOKUP(set[[#This Row],[Category]],TS[],3,FALSE),set[[#This Row],[Category]]),set[[#This Row],[Category]])</f>
        <v>Penicillin Antibacterial</v>
      </c>
      <c r="G400" s="150" t="str">
        <f>_xlfn.IFNA(IF(VLOOKUP(set[[#This Row],[Category]],TS[],4,FALSE)&gt;0,VLOOKUP(set[[#This Row],[Category]],TS[],4,FALSE),set[[#This Row],[Category]]),set[[#This Row],[Category]])</f>
        <v>Penicillin Antibacterial</v>
      </c>
      <c r="H400" s="150"/>
      <c r="I400" s="46" t="s">
        <v>1549</v>
      </c>
      <c r="J400" s="49"/>
      <c r="K400" s="49"/>
      <c r="L400" s="49"/>
      <c r="M400" s="46" t="s">
        <v>1550</v>
      </c>
      <c r="N400" s="90"/>
      <c r="O400" s="46">
        <f>set[[#This Row],[CAS No.]]</f>
        <v>0</v>
      </c>
      <c r="P400" s="46" t="s">
        <v>1153</v>
      </c>
      <c r="Q400" s="46" t="str">
        <f>_xlfn.IFNA(VLOOKUP(set[[#This Row],[Qualification]], TS[], 2, FALSE), set[[#This Row],[Qualification]])</f>
        <v>NMPA</v>
      </c>
      <c r="R400" s="46" t="str">
        <f>_xlfn.IFNA(VLOOKUP(set[[#This Row],[Qualification]], TS[], 3, FALSE), set[[#This Row],[Qualification]])</f>
        <v>NMPA</v>
      </c>
      <c r="S400" s="46" t="str">
        <f>_xlfn.IFNA(VLOOKUP(set[[#This Row],[Qualification]], TS[], 4, FALSE), set[[#This Row],[Qualification]])</f>
        <v>NMPA</v>
      </c>
      <c r="V400" s="46"/>
    </row>
    <row r="401" spans="1:22" ht="30">
      <c r="A401" s="150" t="s">
        <v>1141</v>
      </c>
      <c r="B401" s="49"/>
      <c r="C401" s="85">
        <f>IF(set[[#This Row],[Cate]]=A400,C400+1,1)</f>
        <v>197</v>
      </c>
      <c r="D401" s="150" t="s">
        <v>1501</v>
      </c>
      <c r="E401" s="150" t="str">
        <f>_xlfn.IFNA(IF(VLOOKUP(set[[#This Row],[Category]],TS[],2,FALSE)&gt;0,VLOOKUP(set[[#This Row],[Category]],TS[],2,FALSE),set[[#This Row],[Category]]),set[[#This Row],[Category]])</f>
        <v>Penicillin Antibacterial</v>
      </c>
      <c r="F401" s="150" t="str">
        <f>_xlfn.IFNA(IF(VLOOKUP(set[[#This Row],[Category]],TS[],3,FALSE)&gt;0,VLOOKUP(set[[#This Row],[Category]],TS[],3,FALSE),set[[#This Row],[Category]]),set[[#This Row],[Category]])</f>
        <v>Penicillin Antibacterial</v>
      </c>
      <c r="G401" s="150" t="str">
        <f>_xlfn.IFNA(IF(VLOOKUP(set[[#This Row],[Category]],TS[],4,FALSE)&gt;0,VLOOKUP(set[[#This Row],[Category]],TS[],4,FALSE),set[[#This Row],[Category]]),set[[#This Row],[Category]])</f>
        <v>Penicillin Antibacterial</v>
      </c>
      <c r="H401" s="150"/>
      <c r="I401" s="46" t="s">
        <v>1551</v>
      </c>
      <c r="J401" s="49"/>
      <c r="K401" s="49"/>
      <c r="L401" s="49"/>
      <c r="M401" s="46" t="s">
        <v>1552</v>
      </c>
      <c r="N401" s="90"/>
      <c r="O401" s="46">
        <f>set[[#This Row],[CAS No.]]</f>
        <v>0</v>
      </c>
      <c r="P401" s="46" t="s">
        <v>1153</v>
      </c>
      <c r="Q401" s="46" t="str">
        <f>_xlfn.IFNA(VLOOKUP(set[[#This Row],[Qualification]], TS[], 2, FALSE), set[[#This Row],[Qualification]])</f>
        <v>NMPA</v>
      </c>
      <c r="R401" s="46" t="str">
        <f>_xlfn.IFNA(VLOOKUP(set[[#This Row],[Qualification]], TS[], 3, FALSE), set[[#This Row],[Qualification]])</f>
        <v>NMPA</v>
      </c>
      <c r="S401" s="46" t="str">
        <f>_xlfn.IFNA(VLOOKUP(set[[#This Row],[Qualification]], TS[], 4, FALSE), set[[#This Row],[Qualification]])</f>
        <v>NMPA</v>
      </c>
      <c r="V401" s="46"/>
    </row>
    <row r="402" spans="1:22" ht="30">
      <c r="A402" s="150" t="s">
        <v>1141</v>
      </c>
      <c r="B402" s="49"/>
      <c r="C402" s="85">
        <f>IF(set[[#This Row],[Cate]]=A401,C401+1,1)</f>
        <v>198</v>
      </c>
      <c r="D402" s="150" t="s">
        <v>1501</v>
      </c>
      <c r="E402" s="150" t="str">
        <f>_xlfn.IFNA(IF(VLOOKUP(set[[#This Row],[Category]],TS[],2,FALSE)&gt;0,VLOOKUP(set[[#This Row],[Category]],TS[],2,FALSE),set[[#This Row],[Category]]),set[[#This Row],[Category]])</f>
        <v>Penicillin Antibacterial</v>
      </c>
      <c r="F402" s="150" t="str">
        <f>_xlfn.IFNA(IF(VLOOKUP(set[[#This Row],[Category]],TS[],3,FALSE)&gt;0,VLOOKUP(set[[#This Row],[Category]],TS[],3,FALSE),set[[#This Row],[Category]]),set[[#This Row],[Category]])</f>
        <v>Penicillin Antibacterial</v>
      </c>
      <c r="G402" s="150" t="str">
        <f>_xlfn.IFNA(IF(VLOOKUP(set[[#This Row],[Category]],TS[],4,FALSE)&gt;0,VLOOKUP(set[[#This Row],[Category]],TS[],4,FALSE),set[[#This Row],[Category]]),set[[#This Row],[Category]])</f>
        <v>Penicillin Antibacterial</v>
      </c>
      <c r="H402" s="150"/>
      <c r="I402" s="46" t="s">
        <v>1553</v>
      </c>
      <c r="J402" s="49"/>
      <c r="K402" s="49"/>
      <c r="L402" s="49"/>
      <c r="M402" s="46" t="s">
        <v>1554</v>
      </c>
      <c r="N402" s="90"/>
      <c r="O402" s="46">
        <f>set[[#This Row],[CAS No.]]</f>
        <v>0</v>
      </c>
      <c r="P402" s="46" t="s">
        <v>87</v>
      </c>
      <c r="Q402" s="46" t="str">
        <f>_xlfn.IFNA(VLOOKUP(set[[#This Row],[Qualification]], TS[], 2, FALSE), set[[#This Row],[Qualification]])</f>
        <v/>
      </c>
      <c r="R402" s="46" t="str">
        <f>_xlfn.IFNA(VLOOKUP(set[[#This Row],[Qualification]], TS[], 3, FALSE), set[[#This Row],[Qualification]])</f>
        <v/>
      </c>
      <c r="S402" s="46" t="str">
        <f>_xlfn.IFNA(VLOOKUP(set[[#This Row],[Qualification]], TS[], 4, FALSE), set[[#This Row],[Qualification]])</f>
        <v/>
      </c>
      <c r="V402" s="46"/>
    </row>
    <row r="403" spans="1:22" ht="30">
      <c r="A403" s="150" t="s">
        <v>1141</v>
      </c>
      <c r="B403" s="49"/>
      <c r="C403" s="85">
        <f>IF(set[[#This Row],[Cate]]=A402,C402+1,1)</f>
        <v>199</v>
      </c>
      <c r="D403" s="150" t="s">
        <v>1501</v>
      </c>
      <c r="E403" s="150" t="str">
        <f>_xlfn.IFNA(IF(VLOOKUP(set[[#This Row],[Category]],TS[],2,FALSE)&gt;0,VLOOKUP(set[[#This Row],[Category]],TS[],2,FALSE),set[[#This Row],[Category]]),set[[#This Row],[Category]])</f>
        <v>Penicillin Antibacterial</v>
      </c>
      <c r="F403" s="150" t="str">
        <f>_xlfn.IFNA(IF(VLOOKUP(set[[#This Row],[Category]],TS[],3,FALSE)&gt;0,VLOOKUP(set[[#This Row],[Category]],TS[],3,FALSE),set[[#This Row],[Category]]),set[[#This Row],[Category]])</f>
        <v>Penicillin Antibacterial</v>
      </c>
      <c r="G403" s="150" t="str">
        <f>_xlfn.IFNA(IF(VLOOKUP(set[[#This Row],[Category]],TS[],4,FALSE)&gt;0,VLOOKUP(set[[#This Row],[Category]],TS[],4,FALSE),set[[#This Row],[Category]]),set[[#This Row],[Category]])</f>
        <v>Penicillin Antibacterial</v>
      </c>
      <c r="H403" s="150"/>
      <c r="I403" s="46" t="s">
        <v>1555</v>
      </c>
      <c r="J403" s="49"/>
      <c r="K403" s="49"/>
      <c r="L403" s="49"/>
      <c r="M403" s="46" t="s">
        <v>1556</v>
      </c>
      <c r="N403" s="90"/>
      <c r="O403" s="46">
        <f>set[[#This Row],[CAS No.]]</f>
        <v>0</v>
      </c>
      <c r="P403" s="46" t="s">
        <v>87</v>
      </c>
      <c r="Q403" s="46" t="str">
        <f>_xlfn.IFNA(VLOOKUP(set[[#This Row],[Qualification]], TS[], 2, FALSE), set[[#This Row],[Qualification]])</f>
        <v/>
      </c>
      <c r="R403" s="46" t="str">
        <f>_xlfn.IFNA(VLOOKUP(set[[#This Row],[Qualification]], TS[], 3, FALSE), set[[#This Row],[Qualification]])</f>
        <v/>
      </c>
      <c r="S403" s="46" t="str">
        <f>_xlfn.IFNA(VLOOKUP(set[[#This Row],[Qualification]], TS[], 4, FALSE), set[[#This Row],[Qualification]])</f>
        <v/>
      </c>
      <c r="V403" s="46"/>
    </row>
    <row r="404" spans="1:22" ht="30">
      <c r="A404" s="150" t="s">
        <v>1141</v>
      </c>
      <c r="B404" s="49"/>
      <c r="C404" s="85">
        <f>IF(set[[#This Row],[Cate]]=A403,C403+1,1)</f>
        <v>200</v>
      </c>
      <c r="D404" s="150" t="s">
        <v>1501</v>
      </c>
      <c r="E404" s="150" t="str">
        <f>_xlfn.IFNA(IF(VLOOKUP(set[[#This Row],[Category]],TS[],2,FALSE)&gt;0,VLOOKUP(set[[#This Row],[Category]],TS[],2,FALSE),set[[#This Row],[Category]]),set[[#This Row],[Category]])</f>
        <v>Penicillin Antibacterial</v>
      </c>
      <c r="F404" s="150" t="str">
        <f>_xlfn.IFNA(IF(VLOOKUP(set[[#This Row],[Category]],TS[],3,FALSE)&gt;0,VLOOKUP(set[[#This Row],[Category]],TS[],3,FALSE),set[[#This Row],[Category]]),set[[#This Row],[Category]])</f>
        <v>Penicillin Antibacterial</v>
      </c>
      <c r="G404" s="150" t="str">
        <f>_xlfn.IFNA(IF(VLOOKUP(set[[#This Row],[Category]],TS[],4,FALSE)&gt;0,VLOOKUP(set[[#This Row],[Category]],TS[],4,FALSE),set[[#This Row],[Category]]),set[[#This Row],[Category]])</f>
        <v>Penicillin Antibacterial</v>
      </c>
      <c r="H404" s="150"/>
      <c r="I404" s="46" t="s">
        <v>1557</v>
      </c>
      <c r="J404" s="49"/>
      <c r="K404" s="49"/>
      <c r="L404" s="49"/>
      <c r="M404" s="46" t="s">
        <v>1558</v>
      </c>
      <c r="N404" s="90"/>
      <c r="O404" s="46">
        <f>set[[#This Row],[CAS No.]]</f>
        <v>0</v>
      </c>
      <c r="P404" s="46" t="s">
        <v>1153</v>
      </c>
      <c r="Q404" s="46" t="str">
        <f>_xlfn.IFNA(VLOOKUP(set[[#This Row],[Qualification]], TS[], 2, FALSE), set[[#This Row],[Qualification]])</f>
        <v>NMPA</v>
      </c>
      <c r="R404" s="46" t="str">
        <f>_xlfn.IFNA(VLOOKUP(set[[#This Row],[Qualification]], TS[], 3, FALSE), set[[#This Row],[Qualification]])</f>
        <v>NMPA</v>
      </c>
      <c r="S404" s="46" t="str">
        <f>_xlfn.IFNA(VLOOKUP(set[[#This Row],[Qualification]], TS[], 4, FALSE), set[[#This Row],[Qualification]])</f>
        <v>NMPA</v>
      </c>
      <c r="V404" s="46"/>
    </row>
    <row r="405" spans="1:22" ht="30">
      <c r="A405" s="150" t="s">
        <v>1141</v>
      </c>
      <c r="B405" s="49"/>
      <c r="C405" s="85">
        <f>IF(set[[#This Row],[Cate]]=A404,C404+1,1)</f>
        <v>201</v>
      </c>
      <c r="D405" s="150" t="s">
        <v>1501</v>
      </c>
      <c r="E405" s="150" t="str">
        <f>_xlfn.IFNA(IF(VLOOKUP(set[[#This Row],[Category]],TS[],2,FALSE)&gt;0,VLOOKUP(set[[#This Row],[Category]],TS[],2,FALSE),set[[#This Row],[Category]]),set[[#This Row],[Category]])</f>
        <v>Penicillin Antibacterial</v>
      </c>
      <c r="F405" s="150" t="str">
        <f>_xlfn.IFNA(IF(VLOOKUP(set[[#This Row],[Category]],TS[],3,FALSE)&gt;0,VLOOKUP(set[[#This Row],[Category]],TS[],3,FALSE),set[[#This Row],[Category]]),set[[#This Row],[Category]])</f>
        <v>Penicillin Antibacterial</v>
      </c>
      <c r="G405" s="150" t="str">
        <f>_xlfn.IFNA(IF(VLOOKUP(set[[#This Row],[Category]],TS[],4,FALSE)&gt;0,VLOOKUP(set[[#This Row],[Category]],TS[],4,FALSE),set[[#This Row],[Category]]),set[[#This Row],[Category]])</f>
        <v>Penicillin Antibacterial</v>
      </c>
      <c r="H405" s="150"/>
      <c r="I405" s="46" t="s">
        <v>1559</v>
      </c>
      <c r="J405" s="49"/>
      <c r="K405" s="49"/>
      <c r="L405" s="49"/>
      <c r="M405" s="46" t="s">
        <v>1560</v>
      </c>
      <c r="N405" s="90"/>
      <c r="O405" s="46">
        <f>set[[#This Row],[CAS No.]]</f>
        <v>0</v>
      </c>
      <c r="P405" s="46" t="s">
        <v>87</v>
      </c>
      <c r="Q405" s="46" t="str">
        <f>_xlfn.IFNA(VLOOKUP(set[[#This Row],[Qualification]], TS[], 2, FALSE), set[[#This Row],[Qualification]])</f>
        <v/>
      </c>
      <c r="R405" s="46" t="str">
        <f>_xlfn.IFNA(VLOOKUP(set[[#This Row],[Qualification]], TS[], 3, FALSE), set[[#This Row],[Qualification]])</f>
        <v/>
      </c>
      <c r="S405" s="46" t="str">
        <f>_xlfn.IFNA(VLOOKUP(set[[#This Row],[Qualification]], TS[], 4, FALSE), set[[#This Row],[Qualification]])</f>
        <v/>
      </c>
      <c r="V405" s="46"/>
    </row>
    <row r="406" spans="1:22" ht="30">
      <c r="A406" s="150" t="s">
        <v>1141</v>
      </c>
      <c r="B406" s="49"/>
      <c r="C406" s="85">
        <f>IF(set[[#This Row],[Cate]]=A405,C405+1,1)</f>
        <v>202</v>
      </c>
      <c r="D406" s="150" t="s">
        <v>1501</v>
      </c>
      <c r="E406" s="150" t="str">
        <f>_xlfn.IFNA(IF(VLOOKUP(set[[#This Row],[Category]],TS[],2,FALSE)&gt;0,VLOOKUP(set[[#This Row],[Category]],TS[],2,FALSE),set[[#This Row],[Category]]),set[[#This Row],[Category]])</f>
        <v>Penicillin Antibacterial</v>
      </c>
      <c r="F406" s="150" t="str">
        <f>_xlfn.IFNA(IF(VLOOKUP(set[[#This Row],[Category]],TS[],3,FALSE)&gt;0,VLOOKUP(set[[#This Row],[Category]],TS[],3,FALSE),set[[#This Row],[Category]]),set[[#This Row],[Category]])</f>
        <v>Penicillin Antibacterial</v>
      </c>
      <c r="G406" s="150" t="str">
        <f>_xlfn.IFNA(IF(VLOOKUP(set[[#This Row],[Category]],TS[],4,FALSE)&gt;0,VLOOKUP(set[[#This Row],[Category]],TS[],4,FALSE),set[[#This Row],[Category]]),set[[#This Row],[Category]])</f>
        <v>Penicillin Antibacterial</v>
      </c>
      <c r="H406" s="150"/>
      <c r="I406" s="46" t="s">
        <v>1541</v>
      </c>
      <c r="J406" s="49"/>
      <c r="K406" s="49"/>
      <c r="L406" s="49"/>
      <c r="M406" s="46" t="s">
        <v>1542</v>
      </c>
      <c r="N406" s="90"/>
      <c r="O406" s="46">
        <f>set[[#This Row],[CAS No.]]</f>
        <v>0</v>
      </c>
      <c r="P406" s="46" t="s">
        <v>87</v>
      </c>
      <c r="Q406" s="46" t="str">
        <f>_xlfn.IFNA(VLOOKUP(set[[#This Row],[Qualification]], TS[], 2, FALSE), set[[#This Row],[Qualification]])</f>
        <v/>
      </c>
      <c r="R406" s="46" t="str">
        <f>_xlfn.IFNA(VLOOKUP(set[[#This Row],[Qualification]], TS[], 3, FALSE), set[[#This Row],[Qualification]])</f>
        <v/>
      </c>
      <c r="S406" s="46" t="str">
        <f>_xlfn.IFNA(VLOOKUP(set[[#This Row],[Qualification]], TS[], 4, FALSE), set[[#This Row],[Qualification]])</f>
        <v/>
      </c>
      <c r="V406" s="46"/>
    </row>
    <row r="407" spans="1:22" ht="45">
      <c r="A407" s="150" t="s">
        <v>1141</v>
      </c>
      <c r="B407" s="49"/>
      <c r="C407" s="85">
        <f>IF(set[[#This Row],[Cate]]=A406,C406+1,1)</f>
        <v>203</v>
      </c>
      <c r="D407" s="150" t="s">
        <v>1501</v>
      </c>
      <c r="E407" s="150" t="str">
        <f>_xlfn.IFNA(IF(VLOOKUP(set[[#This Row],[Category]],TS[],2,FALSE)&gt;0,VLOOKUP(set[[#This Row],[Category]],TS[],2,FALSE),set[[#This Row],[Category]]),set[[#This Row],[Category]])</f>
        <v>Penicillin Antibacterial</v>
      </c>
      <c r="F407" s="150" t="str">
        <f>_xlfn.IFNA(IF(VLOOKUP(set[[#This Row],[Category]],TS[],3,FALSE)&gt;0,VLOOKUP(set[[#This Row],[Category]],TS[],3,FALSE),set[[#This Row],[Category]]),set[[#This Row],[Category]])</f>
        <v>Penicillin Antibacterial</v>
      </c>
      <c r="G407" s="150" t="str">
        <f>_xlfn.IFNA(IF(VLOOKUP(set[[#This Row],[Category]],TS[],4,FALSE)&gt;0,VLOOKUP(set[[#This Row],[Category]],TS[],4,FALSE),set[[#This Row],[Category]]),set[[#This Row],[Category]])</f>
        <v>Penicillin Antibacterial</v>
      </c>
      <c r="H407" s="150"/>
      <c r="I407" s="46" t="s">
        <v>1561</v>
      </c>
      <c r="J407" s="49"/>
      <c r="K407" s="49"/>
      <c r="L407" s="49"/>
      <c r="M407" s="46" t="s">
        <v>1562</v>
      </c>
      <c r="N407" s="90"/>
      <c r="O407" s="46">
        <f>set[[#This Row],[CAS No.]]</f>
        <v>0</v>
      </c>
      <c r="P407" s="46" t="s">
        <v>87</v>
      </c>
      <c r="Q407" s="46" t="str">
        <f>_xlfn.IFNA(VLOOKUP(set[[#This Row],[Qualification]], TS[], 2, FALSE), set[[#This Row],[Qualification]])</f>
        <v/>
      </c>
      <c r="R407" s="46" t="str">
        <f>_xlfn.IFNA(VLOOKUP(set[[#This Row],[Qualification]], TS[], 3, FALSE), set[[#This Row],[Qualification]])</f>
        <v/>
      </c>
      <c r="S407" s="46" t="str">
        <f>_xlfn.IFNA(VLOOKUP(set[[#This Row],[Qualification]], TS[], 4, FALSE), set[[#This Row],[Qualification]])</f>
        <v/>
      </c>
      <c r="V407" s="46"/>
    </row>
    <row r="408" spans="1:22" ht="45">
      <c r="A408" s="150" t="s">
        <v>1141</v>
      </c>
      <c r="B408" s="49"/>
      <c r="C408" s="85">
        <f>IF(set[[#This Row],[Cate]]=A407,C407+1,1)</f>
        <v>204</v>
      </c>
      <c r="D408" s="150" t="s">
        <v>1501</v>
      </c>
      <c r="E408" s="150" t="str">
        <f>_xlfn.IFNA(IF(VLOOKUP(set[[#This Row],[Category]],TS[],2,FALSE)&gt;0,VLOOKUP(set[[#This Row],[Category]],TS[],2,FALSE),set[[#This Row],[Category]]),set[[#This Row],[Category]])</f>
        <v>Penicillin Antibacterial</v>
      </c>
      <c r="F408" s="150" t="str">
        <f>_xlfn.IFNA(IF(VLOOKUP(set[[#This Row],[Category]],TS[],3,FALSE)&gt;0,VLOOKUP(set[[#This Row],[Category]],TS[],3,FALSE),set[[#This Row],[Category]]),set[[#This Row],[Category]])</f>
        <v>Penicillin Antibacterial</v>
      </c>
      <c r="G408" s="150" t="str">
        <f>_xlfn.IFNA(IF(VLOOKUP(set[[#This Row],[Category]],TS[],4,FALSE)&gt;0,VLOOKUP(set[[#This Row],[Category]],TS[],4,FALSE),set[[#This Row],[Category]]),set[[#This Row],[Category]])</f>
        <v>Penicillin Antibacterial</v>
      </c>
      <c r="H408" s="150"/>
      <c r="I408" s="46" t="s">
        <v>1563</v>
      </c>
      <c r="J408" s="49"/>
      <c r="K408" s="49"/>
      <c r="L408" s="49"/>
      <c r="M408" s="46" t="s">
        <v>1564</v>
      </c>
      <c r="N408" s="90"/>
      <c r="O408" s="46">
        <f>set[[#This Row],[CAS No.]]</f>
        <v>0</v>
      </c>
      <c r="P408" s="46" t="s">
        <v>1153</v>
      </c>
      <c r="Q408" s="46" t="str">
        <f>_xlfn.IFNA(VLOOKUP(set[[#This Row],[Qualification]], TS[], 2, FALSE), set[[#This Row],[Qualification]])</f>
        <v>NMPA</v>
      </c>
      <c r="R408" s="46" t="str">
        <f>_xlfn.IFNA(VLOOKUP(set[[#This Row],[Qualification]], TS[], 3, FALSE), set[[#This Row],[Qualification]])</f>
        <v>NMPA</v>
      </c>
      <c r="S408" s="46" t="str">
        <f>_xlfn.IFNA(VLOOKUP(set[[#This Row],[Qualification]], TS[], 4, FALSE), set[[#This Row],[Qualification]])</f>
        <v>NMPA</v>
      </c>
      <c r="V408" s="46"/>
    </row>
    <row r="409" spans="1:22" ht="30">
      <c r="A409" s="150" t="s">
        <v>1141</v>
      </c>
      <c r="B409" s="49"/>
      <c r="C409" s="85">
        <f>IF(set[[#This Row],[Cate]]=A408,C408+1,1)</f>
        <v>205</v>
      </c>
      <c r="D409" s="150" t="s">
        <v>1501</v>
      </c>
      <c r="E409" s="150" t="str">
        <f>_xlfn.IFNA(IF(VLOOKUP(set[[#This Row],[Category]],TS[],2,FALSE)&gt;0,VLOOKUP(set[[#This Row],[Category]],TS[],2,FALSE),set[[#This Row],[Category]]),set[[#This Row],[Category]])</f>
        <v>Penicillin Antibacterial</v>
      </c>
      <c r="F409" s="150" t="str">
        <f>_xlfn.IFNA(IF(VLOOKUP(set[[#This Row],[Category]],TS[],3,FALSE)&gt;0,VLOOKUP(set[[#This Row],[Category]],TS[],3,FALSE),set[[#This Row],[Category]]),set[[#This Row],[Category]])</f>
        <v>Penicillin Antibacterial</v>
      </c>
      <c r="G409" s="150" t="str">
        <f>_xlfn.IFNA(IF(VLOOKUP(set[[#This Row],[Category]],TS[],4,FALSE)&gt;0,VLOOKUP(set[[#This Row],[Category]],TS[],4,FALSE),set[[#This Row],[Category]]),set[[#This Row],[Category]])</f>
        <v>Penicillin Antibacterial</v>
      </c>
      <c r="H409" s="150"/>
      <c r="I409" s="46" t="s">
        <v>1565</v>
      </c>
      <c r="J409" s="49" t="s">
        <v>1309</v>
      </c>
      <c r="K409" s="49"/>
      <c r="L409" s="49"/>
      <c r="M409" s="46" t="s">
        <v>1566</v>
      </c>
      <c r="N409" s="90"/>
      <c r="O409" s="46">
        <f>set[[#This Row],[CAS No.]]</f>
        <v>0</v>
      </c>
      <c r="P409" s="46" t="s">
        <v>87</v>
      </c>
      <c r="Q409" s="46" t="str">
        <f>_xlfn.IFNA(VLOOKUP(set[[#This Row],[Qualification]], TS[], 2, FALSE), set[[#This Row],[Qualification]])</f>
        <v/>
      </c>
      <c r="R409" s="46" t="str">
        <f>_xlfn.IFNA(VLOOKUP(set[[#This Row],[Qualification]], TS[], 3, FALSE), set[[#This Row],[Qualification]])</f>
        <v/>
      </c>
      <c r="S409" s="46" t="str">
        <f>_xlfn.IFNA(VLOOKUP(set[[#This Row],[Qualification]], TS[], 4, FALSE), set[[#This Row],[Qualification]])</f>
        <v/>
      </c>
      <c r="V409" s="46"/>
    </row>
    <row r="410" spans="1:22" ht="30">
      <c r="A410" s="150" t="s">
        <v>1141</v>
      </c>
      <c r="B410" s="49"/>
      <c r="C410" s="85">
        <f>IF(set[[#This Row],[Cate]]=A409,C409+1,1)</f>
        <v>206</v>
      </c>
      <c r="D410" s="150" t="s">
        <v>1501</v>
      </c>
      <c r="E410" s="150" t="str">
        <f>_xlfn.IFNA(IF(VLOOKUP(set[[#This Row],[Category]],TS[],2,FALSE)&gt;0,VLOOKUP(set[[#This Row],[Category]],TS[],2,FALSE),set[[#This Row],[Category]]),set[[#This Row],[Category]])</f>
        <v>Penicillin Antibacterial</v>
      </c>
      <c r="F410" s="150" t="str">
        <f>_xlfn.IFNA(IF(VLOOKUP(set[[#This Row],[Category]],TS[],3,FALSE)&gt;0,VLOOKUP(set[[#This Row],[Category]],TS[],3,FALSE),set[[#This Row],[Category]]),set[[#This Row],[Category]])</f>
        <v>Penicillin Antibacterial</v>
      </c>
      <c r="G410" s="150" t="str">
        <f>_xlfn.IFNA(IF(VLOOKUP(set[[#This Row],[Category]],TS[],4,FALSE)&gt;0,VLOOKUP(set[[#This Row],[Category]],TS[],4,FALSE),set[[#This Row],[Category]]),set[[#This Row],[Category]])</f>
        <v>Penicillin Antibacterial</v>
      </c>
      <c r="H410" s="150"/>
      <c r="I410" s="46" t="s">
        <v>1541</v>
      </c>
      <c r="J410" s="49"/>
      <c r="K410" s="49"/>
      <c r="L410" s="49"/>
      <c r="M410" s="46" t="s">
        <v>1542</v>
      </c>
      <c r="N410" s="90"/>
      <c r="O410" s="46">
        <f>set[[#This Row],[CAS No.]]</f>
        <v>0</v>
      </c>
      <c r="P410" s="46" t="s">
        <v>87</v>
      </c>
      <c r="Q410" s="46" t="str">
        <f>_xlfn.IFNA(VLOOKUP(set[[#This Row],[Qualification]], TS[], 2, FALSE), set[[#This Row],[Qualification]])</f>
        <v/>
      </c>
      <c r="R410" s="46" t="str">
        <f>_xlfn.IFNA(VLOOKUP(set[[#This Row],[Qualification]], TS[], 3, FALSE), set[[#This Row],[Qualification]])</f>
        <v/>
      </c>
      <c r="S410" s="46" t="str">
        <f>_xlfn.IFNA(VLOOKUP(set[[#This Row],[Qualification]], TS[], 4, FALSE), set[[#This Row],[Qualification]])</f>
        <v/>
      </c>
      <c r="V410" s="46"/>
    </row>
    <row r="411" spans="1:22">
      <c r="A411" s="150" t="s">
        <v>1141</v>
      </c>
      <c r="B411" s="49"/>
      <c r="C411" s="85">
        <f>IF(set[[#This Row],[Cate]]=A410,C410+1,1)</f>
        <v>207</v>
      </c>
      <c r="D411" s="150" t="s">
        <v>1567</v>
      </c>
      <c r="E411" s="150" t="str">
        <f>_xlfn.IFNA(IF(VLOOKUP(set[[#This Row],[Category]],TS[],2,FALSE)&gt;0,VLOOKUP(set[[#This Row],[Category]],TS[],2,FALSE),set[[#This Row],[Category]]),set[[#This Row],[Category]])</f>
        <v>Softgel</v>
      </c>
      <c r="F411" s="150" t="str">
        <f>_xlfn.IFNA(IF(VLOOKUP(set[[#This Row],[Category]],TS[],3,FALSE)&gt;0,VLOOKUP(set[[#This Row],[Category]],TS[],3,FALSE),set[[#This Row],[Category]]),set[[#This Row],[Category]])</f>
        <v>Softgel</v>
      </c>
      <c r="G411" s="150" t="str">
        <f>_xlfn.IFNA(IF(VLOOKUP(set[[#This Row],[Category]],TS[],4,FALSE)&gt;0,VLOOKUP(set[[#This Row],[Category]],TS[],4,FALSE),set[[#This Row],[Category]]),set[[#This Row],[Category]])</f>
        <v>Softgel</v>
      </c>
      <c r="H411" s="150"/>
      <c r="I411" s="46" t="s">
        <v>1568</v>
      </c>
      <c r="J411" s="49"/>
      <c r="K411" s="49"/>
      <c r="L411" s="49"/>
      <c r="M411" s="46" t="s">
        <v>1569</v>
      </c>
      <c r="N411" s="90"/>
      <c r="O411" s="46">
        <f>set[[#This Row],[CAS No.]]</f>
        <v>0</v>
      </c>
      <c r="P411" s="46" t="s">
        <v>87</v>
      </c>
      <c r="Q411" s="46" t="str">
        <f>_xlfn.IFNA(VLOOKUP(set[[#This Row],[Qualification]], TS[], 2, FALSE), set[[#This Row],[Qualification]])</f>
        <v/>
      </c>
      <c r="R411" s="46" t="str">
        <f>_xlfn.IFNA(VLOOKUP(set[[#This Row],[Qualification]], TS[], 3, FALSE), set[[#This Row],[Qualification]])</f>
        <v/>
      </c>
      <c r="S411" s="46" t="str">
        <f>_xlfn.IFNA(VLOOKUP(set[[#This Row],[Qualification]], TS[], 4, FALSE), set[[#This Row],[Qualification]])</f>
        <v/>
      </c>
      <c r="V411" s="46"/>
    </row>
    <row r="412" spans="1:22">
      <c r="A412" s="150" t="s">
        <v>1141</v>
      </c>
      <c r="B412" s="49"/>
      <c r="C412" s="85">
        <f>IF(set[[#This Row],[Cate]]=A411,C411+1,1)</f>
        <v>208</v>
      </c>
      <c r="D412" s="150" t="s">
        <v>1567</v>
      </c>
      <c r="E412" s="150" t="str">
        <f>_xlfn.IFNA(IF(VLOOKUP(set[[#This Row],[Category]],TS[],2,FALSE)&gt;0,VLOOKUP(set[[#This Row],[Category]],TS[],2,FALSE),set[[#This Row],[Category]]),set[[#This Row],[Category]])</f>
        <v>Softgel</v>
      </c>
      <c r="F412" s="150" t="str">
        <f>_xlfn.IFNA(IF(VLOOKUP(set[[#This Row],[Category]],TS[],3,FALSE)&gt;0,VLOOKUP(set[[#This Row],[Category]],TS[],3,FALSE),set[[#This Row],[Category]]),set[[#This Row],[Category]])</f>
        <v>Softgel</v>
      </c>
      <c r="G412" s="150" t="str">
        <f>_xlfn.IFNA(IF(VLOOKUP(set[[#This Row],[Category]],TS[],4,FALSE)&gt;0,VLOOKUP(set[[#This Row],[Category]],TS[],4,FALSE),set[[#This Row],[Category]]),set[[#This Row],[Category]])</f>
        <v>Softgel</v>
      </c>
      <c r="H412" s="150"/>
      <c r="I412" s="46" t="s">
        <v>1570</v>
      </c>
      <c r="J412" s="49"/>
      <c r="K412" s="49"/>
      <c r="L412" s="49"/>
      <c r="M412" s="46" t="s">
        <v>1571</v>
      </c>
      <c r="N412" s="90"/>
      <c r="O412" s="46">
        <f>set[[#This Row],[CAS No.]]</f>
        <v>0</v>
      </c>
      <c r="P412" s="46" t="s">
        <v>87</v>
      </c>
      <c r="Q412" s="46" t="str">
        <f>_xlfn.IFNA(VLOOKUP(set[[#This Row],[Qualification]], TS[], 2, FALSE), set[[#This Row],[Qualification]])</f>
        <v/>
      </c>
      <c r="R412" s="46" t="str">
        <f>_xlfn.IFNA(VLOOKUP(set[[#This Row],[Qualification]], TS[], 3, FALSE), set[[#This Row],[Qualification]])</f>
        <v/>
      </c>
      <c r="S412" s="46" t="str">
        <f>_xlfn.IFNA(VLOOKUP(set[[#This Row],[Qualification]], TS[], 4, FALSE), set[[#This Row],[Qualification]])</f>
        <v/>
      </c>
      <c r="V412" s="46"/>
    </row>
    <row r="413" spans="1:22" ht="30">
      <c r="A413" s="150" t="s">
        <v>1141</v>
      </c>
      <c r="B413" s="49"/>
      <c r="C413" s="85">
        <f>IF(set[[#This Row],[Cate]]=A412,C412+1,1)</f>
        <v>209</v>
      </c>
      <c r="D413" s="150" t="s">
        <v>1567</v>
      </c>
      <c r="E413" s="150" t="str">
        <f>_xlfn.IFNA(IF(VLOOKUP(set[[#This Row],[Category]],TS[],2,FALSE)&gt;0,VLOOKUP(set[[#This Row],[Category]],TS[],2,FALSE),set[[#This Row],[Category]]),set[[#This Row],[Category]])</f>
        <v>Softgel</v>
      </c>
      <c r="F413" s="150" t="str">
        <f>_xlfn.IFNA(IF(VLOOKUP(set[[#This Row],[Category]],TS[],3,FALSE)&gt;0,VLOOKUP(set[[#This Row],[Category]],TS[],3,FALSE),set[[#This Row],[Category]]),set[[#This Row],[Category]])</f>
        <v>Softgel</v>
      </c>
      <c r="G413" s="150" t="str">
        <f>_xlfn.IFNA(IF(VLOOKUP(set[[#This Row],[Category]],TS[],4,FALSE)&gt;0,VLOOKUP(set[[#This Row],[Category]],TS[],4,FALSE),set[[#This Row],[Category]]),set[[#This Row],[Category]])</f>
        <v>Softgel</v>
      </c>
      <c r="H413" s="150"/>
      <c r="I413" s="46" t="s">
        <v>1572</v>
      </c>
      <c r="J413" s="49"/>
      <c r="K413" s="49"/>
      <c r="L413" s="49"/>
      <c r="M413" s="46" t="s">
        <v>1573</v>
      </c>
      <c r="N413" s="90"/>
      <c r="O413" s="46">
        <f>set[[#This Row],[CAS No.]]</f>
        <v>0</v>
      </c>
      <c r="P413" s="46" t="s">
        <v>87</v>
      </c>
      <c r="Q413" s="46" t="str">
        <f>_xlfn.IFNA(VLOOKUP(set[[#This Row],[Qualification]], TS[], 2, FALSE), set[[#This Row],[Qualification]])</f>
        <v/>
      </c>
      <c r="R413" s="46" t="str">
        <f>_xlfn.IFNA(VLOOKUP(set[[#This Row],[Qualification]], TS[], 3, FALSE), set[[#This Row],[Qualification]])</f>
        <v/>
      </c>
      <c r="S413" s="46" t="str">
        <f>_xlfn.IFNA(VLOOKUP(set[[#This Row],[Qualification]], TS[], 4, FALSE), set[[#This Row],[Qualification]])</f>
        <v/>
      </c>
      <c r="V413" s="46"/>
    </row>
    <row r="414" spans="1:22" ht="30">
      <c r="A414" s="150" t="s">
        <v>1141</v>
      </c>
      <c r="B414" s="49"/>
      <c r="C414" s="85">
        <f>IF(set[[#This Row],[Cate]]=A413,C413+1,1)</f>
        <v>210</v>
      </c>
      <c r="D414" s="150" t="s">
        <v>1574</v>
      </c>
      <c r="E414" s="150" t="str">
        <f>_xlfn.IFNA(IF(VLOOKUP(set[[#This Row],[Category]],TS[],2,FALSE)&gt;0,VLOOKUP(set[[#This Row],[Category]],TS[],2,FALSE),set[[#This Row],[Category]]),set[[#This Row],[Category]])</f>
        <v>Suppository</v>
      </c>
      <c r="F414" s="150" t="str">
        <f>_xlfn.IFNA(IF(VLOOKUP(set[[#This Row],[Category]],TS[],3,FALSE)&gt;0,VLOOKUP(set[[#This Row],[Category]],TS[],3,FALSE),set[[#This Row],[Category]]),set[[#This Row],[Category]])</f>
        <v>Suppository</v>
      </c>
      <c r="G414" s="150" t="str">
        <f>_xlfn.IFNA(IF(VLOOKUP(set[[#This Row],[Category]],TS[],4,FALSE)&gt;0,VLOOKUP(set[[#This Row],[Category]],TS[],4,FALSE),set[[#This Row],[Category]]),set[[#This Row],[Category]])</f>
        <v>Suppository</v>
      </c>
      <c r="H414" s="150"/>
      <c r="I414" s="46" t="s">
        <v>1575</v>
      </c>
      <c r="J414" s="49"/>
      <c r="K414" s="49"/>
      <c r="L414" s="49"/>
      <c r="M414" s="46" t="s">
        <v>1576</v>
      </c>
      <c r="N414" s="90"/>
      <c r="O414" s="46">
        <f>set[[#This Row],[CAS No.]]</f>
        <v>0</v>
      </c>
      <c r="P414" s="46" t="s">
        <v>87</v>
      </c>
      <c r="Q414" s="46" t="str">
        <f>_xlfn.IFNA(VLOOKUP(set[[#This Row],[Qualification]], TS[], 2, FALSE), set[[#This Row],[Qualification]])</f>
        <v/>
      </c>
      <c r="R414" s="46" t="str">
        <f>_xlfn.IFNA(VLOOKUP(set[[#This Row],[Qualification]], TS[], 3, FALSE), set[[#This Row],[Qualification]])</f>
        <v/>
      </c>
      <c r="S414" s="46" t="str">
        <f>_xlfn.IFNA(VLOOKUP(set[[#This Row],[Qualification]], TS[], 4, FALSE), set[[#This Row],[Qualification]])</f>
        <v/>
      </c>
      <c r="V414" s="46"/>
    </row>
    <row r="415" spans="1:22" ht="30">
      <c r="A415" s="150" t="s">
        <v>1141</v>
      </c>
      <c r="B415" s="49"/>
      <c r="C415" s="85">
        <f>IF(set[[#This Row],[Cate]]=A414,C414+1,1)</f>
        <v>211</v>
      </c>
      <c r="D415" s="150" t="s">
        <v>1574</v>
      </c>
      <c r="E415" s="150" t="str">
        <f>_xlfn.IFNA(IF(VLOOKUP(set[[#This Row],[Category]],TS[],2,FALSE)&gt;0,VLOOKUP(set[[#This Row],[Category]],TS[],2,FALSE),set[[#This Row],[Category]]),set[[#This Row],[Category]])</f>
        <v>Suppository</v>
      </c>
      <c r="F415" s="150" t="str">
        <f>_xlfn.IFNA(IF(VLOOKUP(set[[#This Row],[Category]],TS[],3,FALSE)&gt;0,VLOOKUP(set[[#This Row],[Category]],TS[],3,FALSE),set[[#This Row],[Category]]),set[[#This Row],[Category]])</f>
        <v>Suppository</v>
      </c>
      <c r="G415" s="150" t="str">
        <f>_xlfn.IFNA(IF(VLOOKUP(set[[#This Row],[Category]],TS[],4,FALSE)&gt;0,VLOOKUP(set[[#This Row],[Category]],TS[],4,FALSE),set[[#This Row],[Category]]),set[[#This Row],[Category]])</f>
        <v>Suppository</v>
      </c>
      <c r="H415" s="150"/>
      <c r="I415" s="46" t="s">
        <v>1577</v>
      </c>
      <c r="J415" s="49"/>
      <c r="K415" s="49"/>
      <c r="L415" s="49"/>
      <c r="M415" s="46" t="s">
        <v>1578</v>
      </c>
      <c r="N415" s="90"/>
      <c r="O415" s="46">
        <f>set[[#This Row],[CAS No.]]</f>
        <v>0</v>
      </c>
      <c r="P415" s="46" t="s">
        <v>87</v>
      </c>
      <c r="Q415" s="46" t="str">
        <f>_xlfn.IFNA(VLOOKUP(set[[#This Row],[Qualification]], TS[], 2, FALSE), set[[#This Row],[Qualification]])</f>
        <v/>
      </c>
      <c r="R415" s="46" t="str">
        <f>_xlfn.IFNA(VLOOKUP(set[[#This Row],[Qualification]], TS[], 3, FALSE), set[[#This Row],[Qualification]])</f>
        <v/>
      </c>
      <c r="S415" s="46" t="str">
        <f>_xlfn.IFNA(VLOOKUP(set[[#This Row],[Qualification]], TS[], 4, FALSE), set[[#This Row],[Qualification]])</f>
        <v/>
      </c>
      <c r="V415" s="46"/>
    </row>
    <row r="416" spans="1:22" ht="30">
      <c r="A416" s="150" t="s">
        <v>1141</v>
      </c>
      <c r="B416" s="49"/>
      <c r="C416" s="85">
        <f>IF(set[[#This Row],[Cate]]=A415,C415+1,1)</f>
        <v>212</v>
      </c>
      <c r="D416" s="150" t="s">
        <v>1574</v>
      </c>
      <c r="E416" s="150" t="str">
        <f>_xlfn.IFNA(IF(VLOOKUP(set[[#This Row],[Category]],TS[],2,FALSE)&gt;0,VLOOKUP(set[[#This Row],[Category]],TS[],2,FALSE),set[[#This Row],[Category]]),set[[#This Row],[Category]])</f>
        <v>Suppository</v>
      </c>
      <c r="F416" s="150" t="str">
        <f>_xlfn.IFNA(IF(VLOOKUP(set[[#This Row],[Category]],TS[],3,FALSE)&gt;0,VLOOKUP(set[[#This Row],[Category]],TS[],3,FALSE),set[[#This Row],[Category]]),set[[#This Row],[Category]])</f>
        <v>Suppository</v>
      </c>
      <c r="G416" s="150" t="str">
        <f>_xlfn.IFNA(IF(VLOOKUP(set[[#This Row],[Category]],TS[],4,FALSE)&gt;0,VLOOKUP(set[[#This Row],[Category]],TS[],4,FALSE),set[[#This Row],[Category]]),set[[#This Row],[Category]])</f>
        <v>Suppository</v>
      </c>
      <c r="H416" s="150"/>
      <c r="I416" s="46" t="s">
        <v>1579</v>
      </c>
      <c r="J416" s="49"/>
      <c r="K416" s="49"/>
      <c r="L416" s="49"/>
      <c r="M416" s="46" t="s">
        <v>1580</v>
      </c>
      <c r="N416" s="90"/>
      <c r="O416" s="46">
        <f>set[[#This Row],[CAS No.]]</f>
        <v>0</v>
      </c>
      <c r="P416" s="46" t="s">
        <v>87</v>
      </c>
      <c r="Q416" s="46" t="str">
        <f>_xlfn.IFNA(VLOOKUP(set[[#This Row],[Qualification]], TS[], 2, FALSE), set[[#This Row],[Qualification]])</f>
        <v/>
      </c>
      <c r="R416" s="46" t="str">
        <f>_xlfn.IFNA(VLOOKUP(set[[#This Row],[Qualification]], TS[], 3, FALSE), set[[#This Row],[Qualification]])</f>
        <v/>
      </c>
      <c r="S416" s="46" t="str">
        <f>_xlfn.IFNA(VLOOKUP(set[[#This Row],[Qualification]], TS[], 4, FALSE), set[[#This Row],[Qualification]])</f>
        <v/>
      </c>
      <c r="V416" s="46"/>
    </row>
    <row r="417" spans="1:22" ht="30">
      <c r="A417" s="150" t="s">
        <v>1141</v>
      </c>
      <c r="B417" s="49"/>
      <c r="C417" s="85">
        <f>IF(set[[#This Row],[Cate]]=A416,C416+1,1)</f>
        <v>213</v>
      </c>
      <c r="D417" s="150" t="s">
        <v>1574</v>
      </c>
      <c r="E417" s="150" t="str">
        <f>_xlfn.IFNA(IF(VLOOKUP(set[[#This Row],[Category]],TS[],2,FALSE)&gt;0,VLOOKUP(set[[#This Row],[Category]],TS[],2,FALSE),set[[#This Row],[Category]]),set[[#This Row],[Category]])</f>
        <v>Suppository</v>
      </c>
      <c r="F417" s="150" t="str">
        <f>_xlfn.IFNA(IF(VLOOKUP(set[[#This Row],[Category]],TS[],3,FALSE)&gt;0,VLOOKUP(set[[#This Row],[Category]],TS[],3,FALSE),set[[#This Row],[Category]]),set[[#This Row],[Category]])</f>
        <v>Suppository</v>
      </c>
      <c r="G417" s="150" t="str">
        <f>_xlfn.IFNA(IF(VLOOKUP(set[[#This Row],[Category]],TS[],4,FALSE)&gt;0,VLOOKUP(set[[#This Row],[Category]],TS[],4,FALSE),set[[#This Row],[Category]]),set[[#This Row],[Category]])</f>
        <v>Suppository</v>
      </c>
      <c r="H417" s="150"/>
      <c r="I417" s="46" t="s">
        <v>1581</v>
      </c>
      <c r="J417" s="49"/>
      <c r="K417" s="49"/>
      <c r="L417" s="49"/>
      <c r="M417" s="46" t="s">
        <v>1582</v>
      </c>
      <c r="N417" s="90"/>
      <c r="O417" s="46">
        <f>set[[#This Row],[CAS No.]]</f>
        <v>0</v>
      </c>
      <c r="P417" s="46" t="s">
        <v>87</v>
      </c>
      <c r="Q417" s="46" t="str">
        <f>_xlfn.IFNA(VLOOKUP(set[[#This Row],[Qualification]], TS[], 2, FALSE), set[[#This Row],[Qualification]])</f>
        <v/>
      </c>
      <c r="R417" s="46" t="str">
        <f>_xlfn.IFNA(VLOOKUP(set[[#This Row],[Qualification]], TS[], 3, FALSE), set[[#This Row],[Qualification]])</f>
        <v/>
      </c>
      <c r="S417" s="46" t="str">
        <f>_xlfn.IFNA(VLOOKUP(set[[#This Row],[Qualification]], TS[], 4, FALSE), set[[#This Row],[Qualification]])</f>
        <v/>
      </c>
      <c r="V417" s="46"/>
    </row>
    <row r="418" spans="1:22" ht="30">
      <c r="A418" s="150" t="s">
        <v>1141</v>
      </c>
      <c r="B418" s="49"/>
      <c r="C418" s="85">
        <f>IF(set[[#This Row],[Cate]]=A417,C417+1,1)</f>
        <v>214</v>
      </c>
      <c r="D418" s="150" t="s">
        <v>1574</v>
      </c>
      <c r="E418" s="150" t="str">
        <f>_xlfn.IFNA(IF(VLOOKUP(set[[#This Row],[Category]],TS[],2,FALSE)&gt;0,VLOOKUP(set[[#This Row],[Category]],TS[],2,FALSE),set[[#This Row],[Category]]),set[[#This Row],[Category]])</f>
        <v>Suppository</v>
      </c>
      <c r="F418" s="150" t="str">
        <f>_xlfn.IFNA(IF(VLOOKUP(set[[#This Row],[Category]],TS[],3,FALSE)&gt;0,VLOOKUP(set[[#This Row],[Category]],TS[],3,FALSE),set[[#This Row],[Category]]),set[[#This Row],[Category]])</f>
        <v>Suppository</v>
      </c>
      <c r="G418" s="150" t="str">
        <f>_xlfn.IFNA(IF(VLOOKUP(set[[#This Row],[Category]],TS[],4,FALSE)&gt;0,VLOOKUP(set[[#This Row],[Category]],TS[],4,FALSE),set[[#This Row],[Category]]),set[[#This Row],[Category]])</f>
        <v>Suppository</v>
      </c>
      <c r="H418" s="150"/>
      <c r="I418" s="46" t="s">
        <v>1583</v>
      </c>
      <c r="J418" s="49"/>
      <c r="K418" s="49"/>
      <c r="L418" s="49"/>
      <c r="M418" s="46" t="s">
        <v>1584</v>
      </c>
      <c r="N418" s="90"/>
      <c r="O418" s="46">
        <f>set[[#This Row],[CAS No.]]</f>
        <v>0</v>
      </c>
      <c r="P418" s="46" t="s">
        <v>87</v>
      </c>
      <c r="Q418" s="46" t="str">
        <f>_xlfn.IFNA(VLOOKUP(set[[#This Row],[Qualification]], TS[], 2, FALSE), set[[#This Row],[Qualification]])</f>
        <v/>
      </c>
      <c r="R418" s="46" t="str">
        <f>_xlfn.IFNA(VLOOKUP(set[[#This Row],[Qualification]], TS[], 3, FALSE), set[[#This Row],[Qualification]])</f>
        <v/>
      </c>
      <c r="S418" s="46" t="str">
        <f>_xlfn.IFNA(VLOOKUP(set[[#This Row],[Qualification]], TS[], 4, FALSE), set[[#This Row],[Qualification]])</f>
        <v/>
      </c>
      <c r="V418" s="46"/>
    </row>
    <row r="419" spans="1:22" ht="75">
      <c r="A419" s="150" t="s">
        <v>1141</v>
      </c>
      <c r="B419" s="49"/>
      <c r="C419" s="85">
        <f>IF(set[[#This Row],[Cate]]=A418,C418+1,1)</f>
        <v>215</v>
      </c>
      <c r="D419" s="150" t="s">
        <v>1585</v>
      </c>
      <c r="E419" s="150" t="str">
        <f>_xlfn.IFNA(IF(VLOOKUP(set[[#This Row],[Category]],TS[],2,FALSE)&gt;0,VLOOKUP(set[[#This Row],[Category]],TS[],2,FALSE),set[[#This Row],[Category]]),set[[#This Row],[Category]])</f>
        <v>Total parenteral nutrition</v>
      </c>
      <c r="F419" s="150" t="str">
        <f>_xlfn.IFNA(IF(VLOOKUP(set[[#This Row],[Category]],TS[],3,FALSE)&gt;0,VLOOKUP(set[[#This Row],[Category]],TS[],3,FALSE),set[[#This Row],[Category]]),set[[#This Row],[Category]])</f>
        <v>Total parenteral nutrition</v>
      </c>
      <c r="G419" s="150" t="str">
        <f>_xlfn.IFNA(IF(VLOOKUP(set[[#This Row],[Category]],TS[],4,FALSE)&gt;0,VLOOKUP(set[[#This Row],[Category]],TS[],4,FALSE),set[[#This Row],[Category]]),set[[#This Row],[Category]])</f>
        <v>Total parenteral nutrition</v>
      </c>
      <c r="H419" s="150"/>
      <c r="I419" s="46" t="s">
        <v>1586</v>
      </c>
      <c r="J419" s="49"/>
      <c r="K419" s="49"/>
      <c r="L419" s="49"/>
      <c r="M419" s="46" t="s">
        <v>1587</v>
      </c>
      <c r="N419" s="90"/>
      <c r="O419" s="46">
        <f>set[[#This Row],[CAS No.]]</f>
        <v>0</v>
      </c>
      <c r="P419" s="46" t="s">
        <v>1153</v>
      </c>
      <c r="Q419" s="46" t="str">
        <f>_xlfn.IFNA(VLOOKUP(set[[#This Row],[Qualification]], TS[], 2, FALSE), set[[#This Row],[Qualification]])</f>
        <v>NMPA</v>
      </c>
      <c r="R419" s="46" t="str">
        <f>_xlfn.IFNA(VLOOKUP(set[[#This Row],[Qualification]], TS[], 3, FALSE), set[[#This Row],[Qualification]])</f>
        <v>NMPA</v>
      </c>
      <c r="S419" s="46" t="str">
        <f>_xlfn.IFNA(VLOOKUP(set[[#This Row],[Qualification]], TS[], 4, FALSE), set[[#This Row],[Qualification]])</f>
        <v>NMPA</v>
      </c>
      <c r="V419" s="46"/>
    </row>
    <row r="420" spans="1:22" ht="30">
      <c r="A420" s="150" t="s">
        <v>1141</v>
      </c>
      <c r="B420" s="49"/>
      <c r="C420" s="85">
        <f>IF(set[[#This Row],[Cate]]=A419,C419+1,1)</f>
        <v>216</v>
      </c>
      <c r="D420" s="150"/>
      <c r="E420" s="150">
        <f>_xlfn.IFNA(IF(VLOOKUP(set[[#This Row],[Category]],TS[],2,FALSE)&gt;0,VLOOKUP(set[[#This Row],[Category]],TS[],2,FALSE),set[[#This Row],[Category]]),set[[#This Row],[Category]])</f>
        <v>0</v>
      </c>
      <c r="F420" s="150">
        <f>_xlfn.IFNA(IF(VLOOKUP(set[[#This Row],[Category]],TS[],3,FALSE)&gt;0,VLOOKUP(set[[#This Row],[Category]],TS[],3,FALSE),set[[#This Row],[Category]]),set[[#This Row],[Category]])</f>
        <v>0</v>
      </c>
      <c r="G420" s="150">
        <f>_xlfn.IFNA(IF(VLOOKUP(set[[#This Row],[Category]],TS[],4,FALSE)&gt;0,VLOOKUP(set[[#This Row],[Category]],TS[],4,FALSE),set[[#This Row],[Category]]),set[[#This Row],[Category]])</f>
        <v>0</v>
      </c>
      <c r="H420" s="150"/>
      <c r="I420" s="46" t="s">
        <v>1588</v>
      </c>
      <c r="J420" s="49"/>
      <c r="K420" s="49"/>
      <c r="L420" s="49"/>
      <c r="M420" s="46" t="s">
        <v>1589</v>
      </c>
      <c r="N420" s="90"/>
      <c r="O420" s="46">
        <f>set[[#This Row],[CAS No.]]</f>
        <v>0</v>
      </c>
      <c r="P420" s="46" t="s">
        <v>1153</v>
      </c>
      <c r="Q420" s="46" t="str">
        <f>_xlfn.IFNA(VLOOKUP(set[[#This Row],[Qualification]], TS[], 2, FALSE), set[[#This Row],[Qualification]])</f>
        <v>NMPA</v>
      </c>
      <c r="R420" s="46" t="str">
        <f>_xlfn.IFNA(VLOOKUP(set[[#This Row],[Qualification]], TS[], 3, FALSE), set[[#This Row],[Qualification]])</f>
        <v>NMPA</v>
      </c>
      <c r="S420" s="46" t="str">
        <f>_xlfn.IFNA(VLOOKUP(set[[#This Row],[Qualification]], TS[], 4, FALSE), set[[#This Row],[Qualification]])</f>
        <v>NMPA</v>
      </c>
      <c r="V420" s="46"/>
    </row>
    <row r="421" spans="1:22">
      <c r="A421" s="150" t="s">
        <v>1141</v>
      </c>
      <c r="B421" s="49"/>
      <c r="C421" s="85">
        <f>IF(set[[#This Row],[Cate]]=A420,C420+1,1)</f>
        <v>217</v>
      </c>
      <c r="D421" s="150"/>
      <c r="E421" s="150">
        <f>_xlfn.IFNA(IF(VLOOKUP(set[[#This Row],[Category]],TS[],2,FALSE)&gt;0,VLOOKUP(set[[#This Row],[Category]],TS[],2,FALSE),set[[#This Row],[Category]]),set[[#This Row],[Category]])</f>
        <v>0</v>
      </c>
      <c r="F421" s="150">
        <f>_xlfn.IFNA(IF(VLOOKUP(set[[#This Row],[Category]],TS[],3,FALSE)&gt;0,VLOOKUP(set[[#This Row],[Category]],TS[],3,FALSE),set[[#This Row],[Category]]),set[[#This Row],[Category]])</f>
        <v>0</v>
      </c>
      <c r="G421" s="150">
        <f>_xlfn.IFNA(IF(VLOOKUP(set[[#This Row],[Category]],TS[],4,FALSE)&gt;0,VLOOKUP(set[[#This Row],[Category]],TS[],4,FALSE),set[[#This Row],[Category]]),set[[#This Row],[Category]])</f>
        <v>0</v>
      </c>
      <c r="H421" s="150"/>
      <c r="I421" s="46" t="s">
        <v>1590</v>
      </c>
      <c r="J421" s="49"/>
      <c r="K421" s="49"/>
      <c r="L421" s="49"/>
      <c r="M421" s="46" t="s">
        <v>1591</v>
      </c>
      <c r="N421" s="90"/>
      <c r="O421" s="46">
        <f>set[[#This Row],[CAS No.]]</f>
        <v>0</v>
      </c>
      <c r="P421" s="46" t="s">
        <v>1153</v>
      </c>
      <c r="Q421" s="46" t="str">
        <f>_xlfn.IFNA(VLOOKUP(set[[#This Row],[Qualification]], TS[], 2, FALSE), set[[#This Row],[Qualification]])</f>
        <v>NMPA</v>
      </c>
      <c r="R421" s="46" t="str">
        <f>_xlfn.IFNA(VLOOKUP(set[[#This Row],[Qualification]], TS[], 3, FALSE), set[[#This Row],[Qualification]])</f>
        <v>NMPA</v>
      </c>
      <c r="S421" s="46" t="str">
        <f>_xlfn.IFNA(VLOOKUP(set[[#This Row],[Qualification]], TS[], 4, FALSE), set[[#This Row],[Qualification]])</f>
        <v>NMPA</v>
      </c>
      <c r="V421" s="46"/>
    </row>
    <row r="422" spans="1:22" ht="30">
      <c r="A422" s="150" t="s">
        <v>1141</v>
      </c>
      <c r="B422" s="49"/>
      <c r="C422" s="85">
        <f>IF(set[[#This Row],[Cate]]=A421,C421+1,1)</f>
        <v>218</v>
      </c>
      <c r="D422" s="150"/>
      <c r="E422" s="150">
        <f>_xlfn.IFNA(IF(VLOOKUP(set[[#This Row],[Category]],TS[],2,FALSE)&gt;0,VLOOKUP(set[[#This Row],[Category]],TS[],2,FALSE),set[[#This Row],[Category]]),set[[#This Row],[Category]])</f>
        <v>0</v>
      </c>
      <c r="F422" s="150">
        <f>_xlfn.IFNA(IF(VLOOKUP(set[[#This Row],[Category]],TS[],3,FALSE)&gt;0,VLOOKUP(set[[#This Row],[Category]],TS[],3,FALSE),set[[#This Row],[Category]]),set[[#This Row],[Category]])</f>
        <v>0</v>
      </c>
      <c r="G422" s="150">
        <f>_xlfn.IFNA(IF(VLOOKUP(set[[#This Row],[Category]],TS[],4,FALSE)&gt;0,VLOOKUP(set[[#This Row],[Category]],TS[],4,FALSE),set[[#This Row],[Category]]),set[[#This Row],[Category]])</f>
        <v>0</v>
      </c>
      <c r="H422" s="150"/>
      <c r="I422" s="46" t="s">
        <v>1592</v>
      </c>
      <c r="J422" s="49"/>
      <c r="K422" s="49"/>
      <c r="L422" s="49"/>
      <c r="M422" s="46" t="s">
        <v>1593</v>
      </c>
      <c r="N422" s="90"/>
      <c r="O422" s="46">
        <f>set[[#This Row],[CAS No.]]</f>
        <v>0</v>
      </c>
      <c r="P422" s="46" t="s">
        <v>1153</v>
      </c>
      <c r="Q422" s="46" t="str">
        <f>_xlfn.IFNA(VLOOKUP(set[[#This Row],[Qualification]], TS[], 2, FALSE), set[[#This Row],[Qualification]])</f>
        <v>NMPA</v>
      </c>
      <c r="R422" s="46" t="str">
        <f>_xlfn.IFNA(VLOOKUP(set[[#This Row],[Qualification]], TS[], 3, FALSE), set[[#This Row],[Qualification]])</f>
        <v>NMPA</v>
      </c>
      <c r="S422" s="46" t="str">
        <f>_xlfn.IFNA(VLOOKUP(set[[#This Row],[Qualification]], TS[], 4, FALSE), set[[#This Row],[Qualification]])</f>
        <v>NMPA</v>
      </c>
      <c r="V422" s="46"/>
    </row>
    <row r="423" spans="1:22">
      <c r="A423" s="150" t="s">
        <v>1141</v>
      </c>
      <c r="B423" s="49"/>
      <c r="C423" s="85">
        <f>IF(set[[#This Row],[Cate]]=A422,C422+1,1)</f>
        <v>219</v>
      </c>
      <c r="D423" s="150"/>
      <c r="E423" s="150">
        <f>_xlfn.IFNA(IF(VLOOKUP(set[[#This Row],[Category]],TS[],2,FALSE)&gt;0,VLOOKUP(set[[#This Row],[Category]],TS[],2,FALSE),set[[#This Row],[Category]]),set[[#This Row],[Category]])</f>
        <v>0</v>
      </c>
      <c r="F423" s="150">
        <f>_xlfn.IFNA(IF(VLOOKUP(set[[#This Row],[Category]],TS[],3,FALSE)&gt;0,VLOOKUP(set[[#This Row],[Category]],TS[],3,FALSE),set[[#This Row],[Category]]),set[[#This Row],[Category]])</f>
        <v>0</v>
      </c>
      <c r="G423" s="150">
        <f>_xlfn.IFNA(IF(VLOOKUP(set[[#This Row],[Category]],TS[],4,FALSE)&gt;0,VLOOKUP(set[[#This Row],[Category]],TS[],4,FALSE),set[[#This Row],[Category]]),set[[#This Row],[Category]])</f>
        <v>0</v>
      </c>
      <c r="H423" s="150"/>
      <c r="I423" s="46" t="s">
        <v>1594</v>
      </c>
      <c r="J423" s="49"/>
      <c r="K423" s="49"/>
      <c r="L423" s="49"/>
      <c r="M423" s="46" t="s">
        <v>1595</v>
      </c>
      <c r="N423" s="90"/>
      <c r="O423" s="46">
        <f>set[[#This Row],[CAS No.]]</f>
        <v>0</v>
      </c>
      <c r="P423" s="46" t="s">
        <v>1153</v>
      </c>
      <c r="Q423" s="46" t="str">
        <f>_xlfn.IFNA(VLOOKUP(set[[#This Row],[Qualification]], TS[], 2, FALSE), set[[#This Row],[Qualification]])</f>
        <v>NMPA</v>
      </c>
      <c r="R423" s="46" t="str">
        <f>_xlfn.IFNA(VLOOKUP(set[[#This Row],[Qualification]], TS[], 3, FALSE), set[[#This Row],[Qualification]])</f>
        <v>NMPA</v>
      </c>
      <c r="S423" s="46" t="str">
        <f>_xlfn.IFNA(VLOOKUP(set[[#This Row],[Qualification]], TS[], 4, FALSE), set[[#This Row],[Qualification]])</f>
        <v>NMPA</v>
      </c>
      <c r="V423" s="46"/>
    </row>
    <row r="424" spans="1:22" ht="30">
      <c r="A424" s="150" t="s">
        <v>1141</v>
      </c>
      <c r="B424" s="49"/>
      <c r="C424" s="85">
        <f>IF(set[[#This Row],[Cate]]=A423,C423+1,1)</f>
        <v>220</v>
      </c>
      <c r="D424" s="150"/>
      <c r="E424" s="150">
        <f>_xlfn.IFNA(IF(VLOOKUP(set[[#This Row],[Category]],TS[],2,FALSE)&gt;0,VLOOKUP(set[[#This Row],[Category]],TS[],2,FALSE),set[[#This Row],[Category]]),set[[#This Row],[Category]])</f>
        <v>0</v>
      </c>
      <c r="F424" s="150">
        <f>_xlfn.IFNA(IF(VLOOKUP(set[[#This Row],[Category]],TS[],3,FALSE)&gt;0,VLOOKUP(set[[#This Row],[Category]],TS[],3,FALSE),set[[#This Row],[Category]]),set[[#This Row],[Category]])</f>
        <v>0</v>
      </c>
      <c r="G424" s="150">
        <f>_xlfn.IFNA(IF(VLOOKUP(set[[#This Row],[Category]],TS[],4,FALSE)&gt;0,VLOOKUP(set[[#This Row],[Category]],TS[],4,FALSE),set[[#This Row],[Category]]),set[[#This Row],[Category]])</f>
        <v>0</v>
      </c>
      <c r="H424" s="150"/>
      <c r="I424" s="46" t="s">
        <v>1596</v>
      </c>
      <c r="J424" s="49"/>
      <c r="K424" s="49"/>
      <c r="L424" s="49"/>
      <c r="M424" s="46" t="s">
        <v>1597</v>
      </c>
      <c r="N424" s="90"/>
      <c r="O424" s="46">
        <f>set[[#This Row],[CAS No.]]</f>
        <v>0</v>
      </c>
      <c r="P424" s="46" t="s">
        <v>1153</v>
      </c>
      <c r="Q424" s="46" t="str">
        <f>_xlfn.IFNA(VLOOKUP(set[[#This Row],[Qualification]], TS[], 2, FALSE), set[[#This Row],[Qualification]])</f>
        <v>NMPA</v>
      </c>
      <c r="R424" s="46" t="str">
        <f>_xlfn.IFNA(VLOOKUP(set[[#This Row],[Qualification]], TS[], 3, FALSE), set[[#This Row],[Qualification]])</f>
        <v>NMPA</v>
      </c>
      <c r="S424" s="46" t="str">
        <f>_xlfn.IFNA(VLOOKUP(set[[#This Row],[Qualification]], TS[], 4, FALSE), set[[#This Row],[Qualification]])</f>
        <v>NMPA</v>
      </c>
      <c r="V424" s="46"/>
    </row>
    <row r="425" spans="1:22">
      <c r="A425" s="150" t="s">
        <v>1141</v>
      </c>
      <c r="B425" s="49"/>
      <c r="C425" s="85">
        <f>IF(set[[#This Row],[Cate]]=A424,C424+1,1)</f>
        <v>221</v>
      </c>
      <c r="D425" s="150"/>
      <c r="E425" s="150">
        <f>_xlfn.IFNA(IF(VLOOKUP(set[[#This Row],[Category]],TS[],2,FALSE)&gt;0,VLOOKUP(set[[#This Row],[Category]],TS[],2,FALSE),set[[#This Row],[Category]]),set[[#This Row],[Category]])</f>
        <v>0</v>
      </c>
      <c r="F425" s="150">
        <f>_xlfn.IFNA(IF(VLOOKUP(set[[#This Row],[Category]],TS[],3,FALSE)&gt;0,VLOOKUP(set[[#This Row],[Category]],TS[],3,FALSE),set[[#This Row],[Category]]),set[[#This Row],[Category]])</f>
        <v>0</v>
      </c>
      <c r="G425" s="150">
        <f>_xlfn.IFNA(IF(VLOOKUP(set[[#This Row],[Category]],TS[],4,FALSE)&gt;0,VLOOKUP(set[[#This Row],[Category]],TS[],4,FALSE),set[[#This Row],[Category]]),set[[#This Row],[Category]])</f>
        <v>0</v>
      </c>
      <c r="H425" s="150"/>
      <c r="I425" s="46" t="s">
        <v>1598</v>
      </c>
      <c r="J425" s="49"/>
      <c r="K425" s="49"/>
      <c r="L425" s="49"/>
      <c r="M425" s="46" t="s">
        <v>1599</v>
      </c>
      <c r="N425" s="90"/>
      <c r="O425" s="46">
        <f>set[[#This Row],[CAS No.]]</f>
        <v>0</v>
      </c>
      <c r="P425" s="46" t="s">
        <v>1153</v>
      </c>
      <c r="Q425" s="46" t="str">
        <f>_xlfn.IFNA(VLOOKUP(set[[#This Row],[Qualification]], TS[], 2, FALSE), set[[#This Row],[Qualification]])</f>
        <v>NMPA</v>
      </c>
      <c r="R425" s="46" t="str">
        <f>_xlfn.IFNA(VLOOKUP(set[[#This Row],[Qualification]], TS[], 3, FALSE), set[[#This Row],[Qualification]])</f>
        <v>NMPA</v>
      </c>
      <c r="S425" s="46" t="str">
        <f>_xlfn.IFNA(VLOOKUP(set[[#This Row],[Qualification]], TS[], 4, FALSE), set[[#This Row],[Qualification]])</f>
        <v>NMPA</v>
      </c>
      <c r="V425" s="46"/>
    </row>
    <row r="426" spans="1:22">
      <c r="A426" s="150" t="s">
        <v>1141</v>
      </c>
      <c r="B426" s="49"/>
      <c r="C426" s="85">
        <f>IF(set[[#This Row],[Cate]]=A425,C425+1,1)</f>
        <v>222</v>
      </c>
      <c r="D426" s="150"/>
      <c r="E426" s="150">
        <f>_xlfn.IFNA(IF(VLOOKUP(set[[#This Row],[Category]],TS[],2,FALSE)&gt;0,VLOOKUP(set[[#This Row],[Category]],TS[],2,FALSE),set[[#This Row],[Category]]),set[[#This Row],[Category]])</f>
        <v>0</v>
      </c>
      <c r="F426" s="150">
        <f>_xlfn.IFNA(IF(VLOOKUP(set[[#This Row],[Category]],TS[],3,FALSE)&gt;0,VLOOKUP(set[[#This Row],[Category]],TS[],3,FALSE),set[[#This Row],[Category]]),set[[#This Row],[Category]])</f>
        <v>0</v>
      </c>
      <c r="G426" s="150">
        <f>_xlfn.IFNA(IF(VLOOKUP(set[[#This Row],[Category]],TS[],4,FALSE)&gt;0,VLOOKUP(set[[#This Row],[Category]],TS[],4,FALSE),set[[#This Row],[Category]]),set[[#This Row],[Category]])</f>
        <v>0</v>
      </c>
      <c r="H426" s="150"/>
      <c r="I426" s="46" t="s">
        <v>1600</v>
      </c>
      <c r="J426" s="49"/>
      <c r="K426" s="49"/>
      <c r="L426" s="49"/>
      <c r="M426" s="46" t="s">
        <v>1601</v>
      </c>
      <c r="N426" s="90"/>
      <c r="O426" s="46">
        <f>set[[#This Row],[CAS No.]]</f>
        <v>0</v>
      </c>
      <c r="P426" s="46" t="s">
        <v>1153</v>
      </c>
      <c r="Q426" s="46" t="str">
        <f>_xlfn.IFNA(VLOOKUP(set[[#This Row],[Qualification]], TS[], 2, FALSE), set[[#This Row],[Qualification]])</f>
        <v>NMPA</v>
      </c>
      <c r="R426" s="46" t="str">
        <f>_xlfn.IFNA(VLOOKUP(set[[#This Row],[Qualification]], TS[], 3, FALSE), set[[#This Row],[Qualification]])</f>
        <v>NMPA</v>
      </c>
      <c r="S426" s="46" t="str">
        <f>_xlfn.IFNA(VLOOKUP(set[[#This Row],[Qualification]], TS[], 4, FALSE), set[[#This Row],[Qualification]])</f>
        <v>NMPA</v>
      </c>
      <c r="V426" s="46"/>
    </row>
    <row r="427" spans="1:22">
      <c r="A427" s="150" t="s">
        <v>1141</v>
      </c>
      <c r="B427" s="49"/>
      <c r="C427" s="85">
        <f>IF(set[[#This Row],[Cate]]=A426,C426+1,1)</f>
        <v>223</v>
      </c>
      <c r="D427" s="150"/>
      <c r="E427" s="150">
        <f>_xlfn.IFNA(IF(VLOOKUP(set[[#This Row],[Category]],TS[],2,FALSE)&gt;0,VLOOKUP(set[[#This Row],[Category]],TS[],2,FALSE),set[[#This Row],[Category]]),set[[#This Row],[Category]])</f>
        <v>0</v>
      </c>
      <c r="F427" s="150">
        <f>_xlfn.IFNA(IF(VLOOKUP(set[[#This Row],[Category]],TS[],3,FALSE)&gt;0,VLOOKUP(set[[#This Row],[Category]],TS[],3,FALSE),set[[#This Row],[Category]]),set[[#This Row],[Category]])</f>
        <v>0</v>
      </c>
      <c r="G427" s="150">
        <f>_xlfn.IFNA(IF(VLOOKUP(set[[#This Row],[Category]],TS[],4,FALSE)&gt;0,VLOOKUP(set[[#This Row],[Category]],TS[],4,FALSE),set[[#This Row],[Category]]),set[[#This Row],[Category]])</f>
        <v>0</v>
      </c>
      <c r="H427" s="150"/>
      <c r="I427" s="46" t="s">
        <v>1602</v>
      </c>
      <c r="J427" s="49"/>
      <c r="K427" s="49"/>
      <c r="L427" s="49"/>
      <c r="M427" s="46" t="s">
        <v>1603</v>
      </c>
      <c r="N427" s="90"/>
      <c r="O427" s="46">
        <f>set[[#This Row],[CAS No.]]</f>
        <v>0</v>
      </c>
      <c r="P427" s="46" t="s">
        <v>1153</v>
      </c>
      <c r="Q427" s="46" t="str">
        <f>_xlfn.IFNA(VLOOKUP(set[[#This Row],[Qualification]], TS[], 2, FALSE), set[[#This Row],[Qualification]])</f>
        <v>NMPA</v>
      </c>
      <c r="R427" s="46" t="str">
        <f>_xlfn.IFNA(VLOOKUP(set[[#This Row],[Qualification]], TS[], 3, FALSE), set[[#This Row],[Qualification]])</f>
        <v>NMPA</v>
      </c>
      <c r="S427" s="46" t="str">
        <f>_xlfn.IFNA(VLOOKUP(set[[#This Row],[Qualification]], TS[], 4, FALSE), set[[#This Row],[Qualification]])</f>
        <v>NMPA</v>
      </c>
      <c r="V427" s="46"/>
    </row>
    <row r="428" spans="1:22">
      <c r="A428" s="150" t="s">
        <v>1141</v>
      </c>
      <c r="B428" s="49"/>
      <c r="C428" s="85">
        <f>IF(set[[#This Row],[Cate]]=A427,C427+1,1)</f>
        <v>224</v>
      </c>
      <c r="D428" s="150"/>
      <c r="E428" s="150">
        <f>_xlfn.IFNA(IF(VLOOKUP(set[[#This Row],[Category]],TS[],2,FALSE)&gt;0,VLOOKUP(set[[#This Row],[Category]],TS[],2,FALSE),set[[#This Row],[Category]]),set[[#This Row],[Category]])</f>
        <v>0</v>
      </c>
      <c r="F428" s="150">
        <f>_xlfn.IFNA(IF(VLOOKUP(set[[#This Row],[Category]],TS[],3,FALSE)&gt;0,VLOOKUP(set[[#This Row],[Category]],TS[],3,FALSE),set[[#This Row],[Category]]),set[[#This Row],[Category]])</f>
        <v>0</v>
      </c>
      <c r="G428" s="150">
        <f>_xlfn.IFNA(IF(VLOOKUP(set[[#This Row],[Category]],TS[],4,FALSE)&gt;0,VLOOKUP(set[[#This Row],[Category]],TS[],4,FALSE),set[[#This Row],[Category]]),set[[#This Row],[Category]])</f>
        <v>0</v>
      </c>
      <c r="H428" s="150"/>
      <c r="I428" s="46" t="s">
        <v>1604</v>
      </c>
      <c r="J428" s="49"/>
      <c r="K428" s="49"/>
      <c r="L428" s="49"/>
      <c r="M428" s="46" t="s">
        <v>1605</v>
      </c>
      <c r="N428" s="90"/>
      <c r="O428" s="46">
        <f>set[[#This Row],[CAS No.]]</f>
        <v>0</v>
      </c>
      <c r="P428" s="46" t="s">
        <v>1153</v>
      </c>
      <c r="Q428" s="46" t="str">
        <f>_xlfn.IFNA(VLOOKUP(set[[#This Row],[Qualification]], TS[], 2, FALSE), set[[#This Row],[Qualification]])</f>
        <v>NMPA</v>
      </c>
      <c r="R428" s="46" t="str">
        <f>_xlfn.IFNA(VLOOKUP(set[[#This Row],[Qualification]], TS[], 3, FALSE), set[[#This Row],[Qualification]])</f>
        <v>NMPA</v>
      </c>
      <c r="S428" s="46" t="str">
        <f>_xlfn.IFNA(VLOOKUP(set[[#This Row],[Qualification]], TS[], 4, FALSE), set[[#This Row],[Qualification]])</f>
        <v>NMPA</v>
      </c>
      <c r="V428" s="46"/>
    </row>
    <row r="429" spans="1:22">
      <c r="A429" s="150" t="s">
        <v>1141</v>
      </c>
      <c r="B429" s="49"/>
      <c r="C429" s="85">
        <f>IF(set[[#This Row],[Cate]]=A428,C428+1,1)</f>
        <v>225</v>
      </c>
      <c r="D429" s="150"/>
      <c r="E429" s="150">
        <f>_xlfn.IFNA(IF(VLOOKUP(set[[#This Row],[Category]],TS[],2,FALSE)&gt;0,VLOOKUP(set[[#This Row],[Category]],TS[],2,FALSE),set[[#This Row],[Category]]),set[[#This Row],[Category]])</f>
        <v>0</v>
      </c>
      <c r="F429" s="150">
        <f>_xlfn.IFNA(IF(VLOOKUP(set[[#This Row],[Category]],TS[],3,FALSE)&gt;0,VLOOKUP(set[[#This Row],[Category]],TS[],3,FALSE),set[[#This Row],[Category]]),set[[#This Row],[Category]])</f>
        <v>0</v>
      </c>
      <c r="G429" s="150">
        <f>_xlfn.IFNA(IF(VLOOKUP(set[[#This Row],[Category]],TS[],4,FALSE)&gt;0,VLOOKUP(set[[#This Row],[Category]],TS[],4,FALSE),set[[#This Row],[Category]]),set[[#This Row],[Category]])</f>
        <v>0</v>
      </c>
      <c r="H429" s="150"/>
      <c r="I429" s="46" t="s">
        <v>1606</v>
      </c>
      <c r="J429" s="49"/>
      <c r="K429" s="49"/>
      <c r="L429" s="49"/>
      <c r="M429" s="46" t="s">
        <v>1607</v>
      </c>
      <c r="N429" s="90"/>
      <c r="O429" s="46">
        <f>set[[#This Row],[CAS No.]]</f>
        <v>0</v>
      </c>
      <c r="P429" s="46" t="s">
        <v>1153</v>
      </c>
      <c r="Q429" s="46" t="str">
        <f>_xlfn.IFNA(VLOOKUP(set[[#This Row],[Qualification]], TS[], 2, FALSE), set[[#This Row],[Qualification]])</f>
        <v>NMPA</v>
      </c>
      <c r="R429" s="46" t="str">
        <f>_xlfn.IFNA(VLOOKUP(set[[#This Row],[Qualification]], TS[], 3, FALSE), set[[#This Row],[Qualification]])</f>
        <v>NMPA</v>
      </c>
      <c r="S429" s="46" t="str">
        <f>_xlfn.IFNA(VLOOKUP(set[[#This Row],[Qualification]], TS[], 4, FALSE), set[[#This Row],[Qualification]])</f>
        <v>NMPA</v>
      </c>
      <c r="V429" s="46"/>
    </row>
    <row r="430" spans="1:22">
      <c r="A430" s="150" t="s">
        <v>1141</v>
      </c>
      <c r="B430" s="49"/>
      <c r="C430" s="85">
        <f>IF(set[[#This Row],[Cate]]=A429,C429+1,1)</f>
        <v>226</v>
      </c>
      <c r="D430" s="150"/>
      <c r="E430" s="150">
        <f>_xlfn.IFNA(IF(VLOOKUP(set[[#This Row],[Category]],TS[],2,FALSE)&gt;0,VLOOKUP(set[[#This Row],[Category]],TS[],2,FALSE),set[[#This Row],[Category]]),set[[#This Row],[Category]])</f>
        <v>0</v>
      </c>
      <c r="F430" s="150">
        <f>_xlfn.IFNA(IF(VLOOKUP(set[[#This Row],[Category]],TS[],3,FALSE)&gt;0,VLOOKUP(set[[#This Row],[Category]],TS[],3,FALSE),set[[#This Row],[Category]]),set[[#This Row],[Category]])</f>
        <v>0</v>
      </c>
      <c r="G430" s="150">
        <f>_xlfn.IFNA(IF(VLOOKUP(set[[#This Row],[Category]],TS[],4,FALSE)&gt;0,VLOOKUP(set[[#This Row],[Category]],TS[],4,FALSE),set[[#This Row],[Category]]),set[[#This Row],[Category]])</f>
        <v>0</v>
      </c>
      <c r="H430" s="150"/>
      <c r="I430" s="46" t="s">
        <v>1608</v>
      </c>
      <c r="J430" s="49"/>
      <c r="K430" s="49"/>
      <c r="L430" s="49"/>
      <c r="M430" s="46" t="s">
        <v>1609</v>
      </c>
      <c r="N430" s="90"/>
      <c r="O430" s="46">
        <f>set[[#This Row],[CAS No.]]</f>
        <v>0</v>
      </c>
      <c r="P430" s="46" t="s">
        <v>1153</v>
      </c>
      <c r="Q430" s="46" t="str">
        <f>_xlfn.IFNA(VLOOKUP(set[[#This Row],[Qualification]], TS[], 2, FALSE), set[[#This Row],[Qualification]])</f>
        <v>NMPA</v>
      </c>
      <c r="R430" s="46" t="str">
        <f>_xlfn.IFNA(VLOOKUP(set[[#This Row],[Qualification]], TS[], 3, FALSE), set[[#This Row],[Qualification]])</f>
        <v>NMPA</v>
      </c>
      <c r="S430" s="46" t="str">
        <f>_xlfn.IFNA(VLOOKUP(set[[#This Row],[Qualification]], TS[], 4, FALSE), set[[#This Row],[Qualification]])</f>
        <v>NMPA</v>
      </c>
      <c r="V430" s="46"/>
    </row>
    <row r="431" spans="1:22">
      <c r="A431" s="150" t="s">
        <v>1141</v>
      </c>
      <c r="B431" s="49"/>
      <c r="C431" s="85">
        <f>IF(set[[#This Row],[Cate]]=A430,C430+1,1)</f>
        <v>227</v>
      </c>
      <c r="D431" s="150"/>
      <c r="E431" s="150">
        <f>_xlfn.IFNA(IF(VLOOKUP(set[[#This Row],[Category]],TS[],2,FALSE)&gt;0,VLOOKUP(set[[#This Row],[Category]],TS[],2,FALSE),set[[#This Row],[Category]]),set[[#This Row],[Category]])</f>
        <v>0</v>
      </c>
      <c r="F431" s="150">
        <f>_xlfn.IFNA(IF(VLOOKUP(set[[#This Row],[Category]],TS[],3,FALSE)&gt;0,VLOOKUP(set[[#This Row],[Category]],TS[],3,FALSE),set[[#This Row],[Category]]),set[[#This Row],[Category]])</f>
        <v>0</v>
      </c>
      <c r="G431" s="150">
        <f>_xlfn.IFNA(IF(VLOOKUP(set[[#This Row],[Category]],TS[],4,FALSE)&gt;0,VLOOKUP(set[[#This Row],[Category]],TS[],4,FALSE),set[[#This Row],[Category]]),set[[#This Row],[Category]])</f>
        <v>0</v>
      </c>
      <c r="H431" s="150"/>
      <c r="I431" s="46" t="s">
        <v>173</v>
      </c>
      <c r="J431" s="49"/>
      <c r="K431" s="49"/>
      <c r="L431" s="49"/>
      <c r="M431" s="46" t="s">
        <v>177</v>
      </c>
      <c r="N431" s="90"/>
      <c r="O431" s="46">
        <f>set[[#This Row],[CAS No.]]</f>
        <v>0</v>
      </c>
      <c r="P431" s="46" t="s">
        <v>1153</v>
      </c>
      <c r="Q431" s="46" t="str">
        <f>_xlfn.IFNA(VLOOKUP(set[[#This Row],[Qualification]], TS[], 2, FALSE), set[[#This Row],[Qualification]])</f>
        <v>NMPA</v>
      </c>
      <c r="R431" s="46" t="str">
        <f>_xlfn.IFNA(VLOOKUP(set[[#This Row],[Qualification]], TS[], 3, FALSE), set[[#This Row],[Qualification]])</f>
        <v>NMPA</v>
      </c>
      <c r="S431" s="46" t="str">
        <f>_xlfn.IFNA(VLOOKUP(set[[#This Row],[Qualification]], TS[], 4, FALSE), set[[#This Row],[Qualification]])</f>
        <v>NMPA</v>
      </c>
      <c r="V431" s="46"/>
    </row>
    <row r="432" spans="1:22" ht="30">
      <c r="A432" s="150" t="s">
        <v>1141</v>
      </c>
      <c r="B432" s="49"/>
      <c r="C432" s="85">
        <f>IF(set[[#This Row],[Cate]]=A431,C431+1,1)</f>
        <v>228</v>
      </c>
      <c r="D432" s="150"/>
      <c r="E432" s="150">
        <f>_xlfn.IFNA(IF(VLOOKUP(set[[#This Row],[Category]],TS[],2,FALSE)&gt;0,VLOOKUP(set[[#This Row],[Category]],TS[],2,FALSE),set[[#This Row],[Category]]),set[[#This Row],[Category]])</f>
        <v>0</v>
      </c>
      <c r="F432" s="150">
        <f>_xlfn.IFNA(IF(VLOOKUP(set[[#This Row],[Category]],TS[],3,FALSE)&gt;0,VLOOKUP(set[[#This Row],[Category]],TS[],3,FALSE),set[[#This Row],[Category]]),set[[#This Row],[Category]])</f>
        <v>0</v>
      </c>
      <c r="G432" s="150">
        <f>_xlfn.IFNA(IF(VLOOKUP(set[[#This Row],[Category]],TS[],4,FALSE)&gt;0,VLOOKUP(set[[#This Row],[Category]],TS[],4,FALSE),set[[#This Row],[Category]]),set[[#This Row],[Category]])</f>
        <v>0</v>
      </c>
      <c r="H432" s="150"/>
      <c r="I432" s="46" t="s">
        <v>1610</v>
      </c>
      <c r="J432" s="49"/>
      <c r="K432" s="49"/>
      <c r="L432" s="49"/>
      <c r="M432" s="46" t="s">
        <v>1611</v>
      </c>
      <c r="N432" s="90"/>
      <c r="O432" s="46">
        <f>set[[#This Row],[CAS No.]]</f>
        <v>0</v>
      </c>
      <c r="P432" s="46" t="s">
        <v>1153</v>
      </c>
      <c r="Q432" s="46" t="str">
        <f>_xlfn.IFNA(VLOOKUP(set[[#This Row],[Qualification]], TS[], 2, FALSE), set[[#This Row],[Qualification]])</f>
        <v>NMPA</v>
      </c>
      <c r="R432" s="46" t="str">
        <f>_xlfn.IFNA(VLOOKUP(set[[#This Row],[Qualification]], TS[], 3, FALSE), set[[#This Row],[Qualification]])</f>
        <v>NMPA</v>
      </c>
      <c r="S432" s="46" t="str">
        <f>_xlfn.IFNA(VLOOKUP(set[[#This Row],[Qualification]], TS[], 4, FALSE), set[[#This Row],[Qualification]])</f>
        <v>NMPA</v>
      </c>
      <c r="V432" s="46"/>
    </row>
    <row r="433" spans="1:22" ht="45">
      <c r="A433" s="150" t="s">
        <v>1141</v>
      </c>
      <c r="B433" s="49"/>
      <c r="C433" s="85">
        <f>IF(set[[#This Row],[Cate]]=A432,C432+1,1)</f>
        <v>229</v>
      </c>
      <c r="D433" s="150"/>
      <c r="E433" s="150">
        <f>_xlfn.IFNA(IF(VLOOKUP(set[[#This Row],[Category]],TS[],2,FALSE)&gt;0,VLOOKUP(set[[#This Row],[Category]],TS[],2,FALSE),set[[#This Row],[Category]]),set[[#This Row],[Category]])</f>
        <v>0</v>
      </c>
      <c r="F433" s="150">
        <f>_xlfn.IFNA(IF(VLOOKUP(set[[#This Row],[Category]],TS[],3,FALSE)&gt;0,VLOOKUP(set[[#This Row],[Category]],TS[],3,FALSE),set[[#This Row],[Category]]),set[[#This Row],[Category]])</f>
        <v>0</v>
      </c>
      <c r="G433" s="150">
        <f>_xlfn.IFNA(IF(VLOOKUP(set[[#This Row],[Category]],TS[],4,FALSE)&gt;0,VLOOKUP(set[[#This Row],[Category]],TS[],4,FALSE),set[[#This Row],[Category]]),set[[#This Row],[Category]])</f>
        <v>0</v>
      </c>
      <c r="H433" s="150"/>
      <c r="I433" s="46" t="s">
        <v>1612</v>
      </c>
      <c r="J433" s="49"/>
      <c r="K433" s="49"/>
      <c r="L433" s="49"/>
      <c r="M433" s="46" t="s">
        <v>1613</v>
      </c>
      <c r="N433" s="90"/>
      <c r="O433" s="46">
        <f>set[[#This Row],[CAS No.]]</f>
        <v>0</v>
      </c>
      <c r="P433" s="46" t="s">
        <v>1153</v>
      </c>
      <c r="Q433" s="46" t="str">
        <f>_xlfn.IFNA(VLOOKUP(set[[#This Row],[Qualification]], TS[], 2, FALSE), set[[#This Row],[Qualification]])</f>
        <v>NMPA</v>
      </c>
      <c r="R433" s="46" t="str">
        <f>_xlfn.IFNA(VLOOKUP(set[[#This Row],[Qualification]], TS[], 3, FALSE), set[[#This Row],[Qualification]])</f>
        <v>NMPA</v>
      </c>
      <c r="S433" s="46" t="str">
        <f>_xlfn.IFNA(VLOOKUP(set[[#This Row],[Qualification]], TS[], 4, FALSE), set[[#This Row],[Qualification]])</f>
        <v>NMPA</v>
      </c>
      <c r="V433" s="46"/>
    </row>
    <row r="434" spans="1:22" ht="30">
      <c r="A434" s="150" t="s">
        <v>1141</v>
      </c>
      <c r="B434" s="49"/>
      <c r="C434" s="85">
        <f>IF(set[[#This Row],[Cate]]=A433,C433+1,1)</f>
        <v>230</v>
      </c>
      <c r="D434" s="150"/>
      <c r="E434" s="150">
        <f>_xlfn.IFNA(IF(VLOOKUP(set[[#This Row],[Category]],TS[],2,FALSE)&gt;0,VLOOKUP(set[[#This Row],[Category]],TS[],2,FALSE),set[[#This Row],[Category]]),set[[#This Row],[Category]])</f>
        <v>0</v>
      </c>
      <c r="F434" s="150">
        <f>_xlfn.IFNA(IF(VLOOKUP(set[[#This Row],[Category]],TS[],3,FALSE)&gt;0,VLOOKUP(set[[#This Row],[Category]],TS[],3,FALSE),set[[#This Row],[Category]]),set[[#This Row],[Category]])</f>
        <v>0</v>
      </c>
      <c r="G434" s="150">
        <f>_xlfn.IFNA(IF(VLOOKUP(set[[#This Row],[Category]],TS[],4,FALSE)&gt;0,VLOOKUP(set[[#This Row],[Category]],TS[],4,FALSE),set[[#This Row],[Category]]),set[[#This Row],[Category]])</f>
        <v>0</v>
      </c>
      <c r="H434" s="150"/>
      <c r="I434" s="46" t="s">
        <v>1614</v>
      </c>
      <c r="J434" s="49"/>
      <c r="K434" s="49"/>
      <c r="L434" s="49"/>
      <c r="M434" s="46" t="s">
        <v>1615</v>
      </c>
      <c r="N434" s="90"/>
      <c r="O434" s="46">
        <f>set[[#This Row],[CAS No.]]</f>
        <v>0</v>
      </c>
      <c r="P434" s="46" t="s">
        <v>1153</v>
      </c>
      <c r="Q434" s="46" t="str">
        <f>_xlfn.IFNA(VLOOKUP(set[[#This Row],[Qualification]], TS[], 2, FALSE), set[[#This Row],[Qualification]])</f>
        <v>NMPA</v>
      </c>
      <c r="R434" s="46" t="str">
        <f>_xlfn.IFNA(VLOOKUP(set[[#This Row],[Qualification]], TS[], 3, FALSE), set[[#This Row],[Qualification]])</f>
        <v>NMPA</v>
      </c>
      <c r="S434" s="46" t="str">
        <f>_xlfn.IFNA(VLOOKUP(set[[#This Row],[Qualification]], TS[], 4, FALSE), set[[#This Row],[Qualification]])</f>
        <v>NMPA</v>
      </c>
      <c r="V434" s="46"/>
    </row>
    <row r="435" spans="1:22">
      <c r="A435" s="150" t="s">
        <v>1141</v>
      </c>
      <c r="B435" s="49"/>
      <c r="C435" s="85">
        <f>IF(set[[#This Row],[Cate]]=A434,C434+1,1)</f>
        <v>231</v>
      </c>
      <c r="D435" s="150"/>
      <c r="E435" s="150">
        <f>_xlfn.IFNA(IF(VLOOKUP(set[[#This Row],[Category]],TS[],2,FALSE)&gt;0,VLOOKUP(set[[#This Row],[Category]],TS[],2,FALSE),set[[#This Row],[Category]]),set[[#This Row],[Category]])</f>
        <v>0</v>
      </c>
      <c r="F435" s="150">
        <f>_xlfn.IFNA(IF(VLOOKUP(set[[#This Row],[Category]],TS[],3,FALSE)&gt;0,VLOOKUP(set[[#This Row],[Category]],TS[],3,FALSE),set[[#This Row],[Category]]),set[[#This Row],[Category]])</f>
        <v>0</v>
      </c>
      <c r="G435" s="150">
        <f>_xlfn.IFNA(IF(VLOOKUP(set[[#This Row],[Category]],TS[],4,FALSE)&gt;0,VLOOKUP(set[[#This Row],[Category]],TS[],4,FALSE),set[[#This Row],[Category]]),set[[#This Row],[Category]])</f>
        <v>0</v>
      </c>
      <c r="H435" s="150"/>
      <c r="I435" s="46" t="s">
        <v>1616</v>
      </c>
      <c r="J435" s="49"/>
      <c r="K435" s="49"/>
      <c r="L435" s="49"/>
      <c r="M435" s="46" t="s">
        <v>1617</v>
      </c>
      <c r="N435" s="90"/>
      <c r="O435" s="46">
        <f>set[[#This Row],[CAS No.]]</f>
        <v>0</v>
      </c>
      <c r="P435" s="46" t="s">
        <v>1153</v>
      </c>
      <c r="Q435" s="46" t="str">
        <f>_xlfn.IFNA(VLOOKUP(set[[#This Row],[Qualification]], TS[], 2, FALSE), set[[#This Row],[Qualification]])</f>
        <v>NMPA</v>
      </c>
      <c r="R435" s="46" t="str">
        <f>_xlfn.IFNA(VLOOKUP(set[[#This Row],[Qualification]], TS[], 3, FALSE), set[[#This Row],[Qualification]])</f>
        <v>NMPA</v>
      </c>
      <c r="S435" s="46" t="str">
        <f>_xlfn.IFNA(VLOOKUP(set[[#This Row],[Qualification]], TS[], 4, FALSE), set[[#This Row],[Qualification]])</f>
        <v>NMPA</v>
      </c>
      <c r="V435" s="46"/>
    </row>
    <row r="436" spans="1:22">
      <c r="A436" s="150" t="s">
        <v>1141</v>
      </c>
      <c r="B436" s="49"/>
      <c r="C436" s="85">
        <f>IF(set[[#This Row],[Cate]]=A435,C435+1,1)</f>
        <v>232</v>
      </c>
      <c r="D436" s="150"/>
      <c r="E436" s="150">
        <f>_xlfn.IFNA(IF(VLOOKUP(set[[#This Row],[Category]],TS[],2,FALSE)&gt;0,VLOOKUP(set[[#This Row],[Category]],TS[],2,FALSE),set[[#This Row],[Category]]),set[[#This Row],[Category]])</f>
        <v>0</v>
      </c>
      <c r="F436" s="150">
        <f>_xlfn.IFNA(IF(VLOOKUP(set[[#This Row],[Category]],TS[],3,FALSE)&gt;0,VLOOKUP(set[[#This Row],[Category]],TS[],3,FALSE),set[[#This Row],[Category]]),set[[#This Row],[Category]])</f>
        <v>0</v>
      </c>
      <c r="G436" s="150">
        <f>_xlfn.IFNA(IF(VLOOKUP(set[[#This Row],[Category]],TS[],4,FALSE)&gt;0,VLOOKUP(set[[#This Row],[Category]],TS[],4,FALSE),set[[#This Row],[Category]]),set[[#This Row],[Category]])</f>
        <v>0</v>
      </c>
      <c r="H436" s="150"/>
      <c r="I436" s="46" t="s">
        <v>288</v>
      </c>
      <c r="J436" s="49"/>
      <c r="K436" s="49"/>
      <c r="L436" s="49"/>
      <c r="M436" s="46" t="s">
        <v>292</v>
      </c>
      <c r="N436" s="90"/>
      <c r="O436" s="46">
        <f>set[[#This Row],[CAS No.]]</f>
        <v>0</v>
      </c>
      <c r="P436" s="46" t="s">
        <v>1153</v>
      </c>
      <c r="Q436" s="46" t="str">
        <f>_xlfn.IFNA(VLOOKUP(set[[#This Row],[Qualification]], TS[], 2, FALSE), set[[#This Row],[Qualification]])</f>
        <v>NMPA</v>
      </c>
      <c r="R436" s="46" t="str">
        <f>_xlfn.IFNA(VLOOKUP(set[[#This Row],[Qualification]], TS[], 3, FALSE), set[[#This Row],[Qualification]])</f>
        <v>NMPA</v>
      </c>
      <c r="S436" s="46" t="str">
        <f>_xlfn.IFNA(VLOOKUP(set[[#This Row],[Qualification]], TS[], 4, FALSE), set[[#This Row],[Qualification]])</f>
        <v>NMPA</v>
      </c>
      <c r="V436" s="46"/>
    </row>
    <row r="437" spans="1:22" ht="45">
      <c r="A437" s="150" t="s">
        <v>1141</v>
      </c>
      <c r="B437" s="49"/>
      <c r="C437" s="85">
        <f>IF(set[[#This Row],[Cate]]=A436,C436+1,1)</f>
        <v>233</v>
      </c>
      <c r="D437" s="150"/>
      <c r="E437" s="150">
        <f>_xlfn.IFNA(IF(VLOOKUP(set[[#This Row],[Category]],TS[],2,FALSE)&gt;0,VLOOKUP(set[[#This Row],[Category]],TS[],2,FALSE),set[[#This Row],[Category]]),set[[#This Row],[Category]])</f>
        <v>0</v>
      </c>
      <c r="F437" s="150">
        <f>_xlfn.IFNA(IF(VLOOKUP(set[[#This Row],[Category]],TS[],3,FALSE)&gt;0,VLOOKUP(set[[#This Row],[Category]],TS[],3,FALSE),set[[#This Row],[Category]]),set[[#This Row],[Category]])</f>
        <v>0</v>
      </c>
      <c r="G437" s="150">
        <f>_xlfn.IFNA(IF(VLOOKUP(set[[#This Row],[Category]],TS[],4,FALSE)&gt;0,VLOOKUP(set[[#This Row],[Category]],TS[],4,FALSE),set[[#This Row],[Category]]),set[[#This Row],[Category]])</f>
        <v>0</v>
      </c>
      <c r="H437" s="150"/>
      <c r="I437" s="46" t="s">
        <v>1618</v>
      </c>
      <c r="J437" s="49"/>
      <c r="K437" s="49"/>
      <c r="L437" s="49"/>
      <c r="M437" s="46" t="s">
        <v>1619</v>
      </c>
      <c r="N437" s="90"/>
      <c r="O437" s="46">
        <f>set[[#This Row],[CAS No.]]</f>
        <v>0</v>
      </c>
      <c r="P437" s="46" t="s">
        <v>1153</v>
      </c>
      <c r="Q437" s="46" t="str">
        <f>_xlfn.IFNA(VLOOKUP(set[[#This Row],[Qualification]], TS[], 2, FALSE), set[[#This Row],[Qualification]])</f>
        <v>NMPA</v>
      </c>
      <c r="R437" s="46" t="str">
        <f>_xlfn.IFNA(VLOOKUP(set[[#This Row],[Qualification]], TS[], 3, FALSE), set[[#This Row],[Qualification]])</f>
        <v>NMPA</v>
      </c>
      <c r="S437" s="46" t="str">
        <f>_xlfn.IFNA(VLOOKUP(set[[#This Row],[Qualification]], TS[], 4, FALSE), set[[#This Row],[Qualification]])</f>
        <v>NMPA</v>
      </c>
      <c r="V437" s="46"/>
    </row>
    <row r="438" spans="1:22">
      <c r="A438" s="150" t="s">
        <v>1141</v>
      </c>
      <c r="B438" s="49"/>
      <c r="C438" s="85">
        <f>IF(set[[#This Row],[Cate]]=A437,C437+1,1)</f>
        <v>234</v>
      </c>
      <c r="D438" s="150"/>
      <c r="E438" s="150">
        <f>_xlfn.IFNA(IF(VLOOKUP(set[[#This Row],[Category]],TS[],2,FALSE)&gt;0,VLOOKUP(set[[#This Row],[Category]],TS[],2,FALSE),set[[#This Row],[Category]]),set[[#This Row],[Category]])</f>
        <v>0</v>
      </c>
      <c r="F438" s="150">
        <f>_xlfn.IFNA(IF(VLOOKUP(set[[#This Row],[Category]],TS[],3,FALSE)&gt;0,VLOOKUP(set[[#This Row],[Category]],TS[],3,FALSE),set[[#This Row],[Category]]),set[[#This Row],[Category]])</f>
        <v>0</v>
      </c>
      <c r="G438" s="150">
        <f>_xlfn.IFNA(IF(VLOOKUP(set[[#This Row],[Category]],TS[],4,FALSE)&gt;0,VLOOKUP(set[[#This Row],[Category]],TS[],4,FALSE),set[[#This Row],[Category]]),set[[#This Row],[Category]])</f>
        <v>0</v>
      </c>
      <c r="H438" s="150"/>
      <c r="I438" s="46" t="s">
        <v>1620</v>
      </c>
      <c r="J438" s="49"/>
      <c r="K438" s="49"/>
      <c r="L438" s="49"/>
      <c r="M438" s="46" t="s">
        <v>1621</v>
      </c>
      <c r="N438" s="90"/>
      <c r="O438" s="46">
        <f>set[[#This Row],[CAS No.]]</f>
        <v>0</v>
      </c>
      <c r="P438" s="46" t="s">
        <v>1153</v>
      </c>
      <c r="Q438" s="46" t="str">
        <f>_xlfn.IFNA(VLOOKUP(set[[#This Row],[Qualification]], TS[], 2, FALSE), set[[#This Row],[Qualification]])</f>
        <v>NMPA</v>
      </c>
      <c r="R438" s="46" t="str">
        <f>_xlfn.IFNA(VLOOKUP(set[[#This Row],[Qualification]], TS[], 3, FALSE), set[[#This Row],[Qualification]])</f>
        <v>NMPA</v>
      </c>
      <c r="S438" s="46" t="str">
        <f>_xlfn.IFNA(VLOOKUP(set[[#This Row],[Qualification]], TS[], 4, FALSE), set[[#This Row],[Qualification]])</f>
        <v>NMPA</v>
      </c>
      <c r="V438" s="46"/>
    </row>
    <row r="439" spans="1:22">
      <c r="A439" s="150" t="s">
        <v>1141</v>
      </c>
      <c r="B439" s="49"/>
      <c r="C439" s="85">
        <f>IF(set[[#This Row],[Cate]]=A438,C438+1,1)</f>
        <v>235</v>
      </c>
      <c r="D439" s="150"/>
      <c r="E439" s="150">
        <f>_xlfn.IFNA(IF(VLOOKUP(set[[#This Row],[Category]],TS[],2,FALSE)&gt;0,VLOOKUP(set[[#This Row],[Category]],TS[],2,FALSE),set[[#This Row],[Category]]),set[[#This Row],[Category]])</f>
        <v>0</v>
      </c>
      <c r="F439" s="150">
        <f>_xlfn.IFNA(IF(VLOOKUP(set[[#This Row],[Category]],TS[],3,FALSE)&gt;0,VLOOKUP(set[[#This Row],[Category]],TS[],3,FALSE),set[[#This Row],[Category]]),set[[#This Row],[Category]])</f>
        <v>0</v>
      </c>
      <c r="G439" s="150">
        <f>_xlfn.IFNA(IF(VLOOKUP(set[[#This Row],[Category]],TS[],4,FALSE)&gt;0,VLOOKUP(set[[#This Row],[Category]],TS[],4,FALSE),set[[#This Row],[Category]]),set[[#This Row],[Category]])</f>
        <v>0</v>
      </c>
      <c r="H439" s="150"/>
      <c r="I439" s="46" t="s">
        <v>1622</v>
      </c>
      <c r="J439" s="49"/>
      <c r="K439" s="49"/>
      <c r="L439" s="49"/>
      <c r="M439" s="46" t="s">
        <v>1623</v>
      </c>
      <c r="N439" s="90"/>
      <c r="O439" s="46">
        <f>set[[#This Row],[CAS No.]]</f>
        <v>0</v>
      </c>
      <c r="P439" s="46" t="s">
        <v>1153</v>
      </c>
      <c r="Q439" s="46" t="str">
        <f>_xlfn.IFNA(VLOOKUP(set[[#This Row],[Qualification]], TS[], 2, FALSE), set[[#This Row],[Qualification]])</f>
        <v>NMPA</v>
      </c>
      <c r="R439" s="46" t="str">
        <f>_xlfn.IFNA(VLOOKUP(set[[#This Row],[Qualification]], TS[], 3, FALSE), set[[#This Row],[Qualification]])</f>
        <v>NMPA</v>
      </c>
      <c r="S439" s="46" t="str">
        <f>_xlfn.IFNA(VLOOKUP(set[[#This Row],[Qualification]], TS[], 4, FALSE), set[[#This Row],[Qualification]])</f>
        <v>NMPA</v>
      </c>
      <c r="V439" s="46"/>
    </row>
    <row r="440" spans="1:22" ht="30">
      <c r="A440" s="150" t="s">
        <v>1141</v>
      </c>
      <c r="B440" s="49"/>
      <c r="C440" s="85">
        <f>IF(set[[#This Row],[Cate]]=A439,C439+1,1)</f>
        <v>236</v>
      </c>
      <c r="D440" s="150"/>
      <c r="E440" s="150">
        <f>_xlfn.IFNA(IF(VLOOKUP(set[[#This Row],[Category]],TS[],2,FALSE)&gt;0,VLOOKUP(set[[#This Row],[Category]],TS[],2,FALSE),set[[#This Row],[Category]]),set[[#This Row],[Category]])</f>
        <v>0</v>
      </c>
      <c r="F440" s="150">
        <f>_xlfn.IFNA(IF(VLOOKUP(set[[#This Row],[Category]],TS[],3,FALSE)&gt;0,VLOOKUP(set[[#This Row],[Category]],TS[],3,FALSE),set[[#This Row],[Category]]),set[[#This Row],[Category]])</f>
        <v>0</v>
      </c>
      <c r="G440" s="150">
        <f>_xlfn.IFNA(IF(VLOOKUP(set[[#This Row],[Category]],TS[],4,FALSE)&gt;0,VLOOKUP(set[[#This Row],[Category]],TS[],4,FALSE),set[[#This Row],[Category]]),set[[#This Row],[Category]])</f>
        <v>0</v>
      </c>
      <c r="H440" s="150"/>
      <c r="I440" s="46" t="s">
        <v>1624</v>
      </c>
      <c r="J440" s="49"/>
      <c r="K440" s="49"/>
      <c r="L440" s="49"/>
      <c r="M440" s="46" t="s">
        <v>1625</v>
      </c>
      <c r="N440" s="90"/>
      <c r="O440" s="46">
        <f>set[[#This Row],[CAS No.]]</f>
        <v>0</v>
      </c>
      <c r="P440" s="46" t="s">
        <v>1153</v>
      </c>
      <c r="Q440" s="46" t="str">
        <f>_xlfn.IFNA(VLOOKUP(set[[#This Row],[Qualification]], TS[], 2, FALSE), set[[#This Row],[Qualification]])</f>
        <v>NMPA</v>
      </c>
      <c r="R440" s="46" t="str">
        <f>_xlfn.IFNA(VLOOKUP(set[[#This Row],[Qualification]], TS[], 3, FALSE), set[[#This Row],[Qualification]])</f>
        <v>NMPA</v>
      </c>
      <c r="S440" s="46" t="str">
        <f>_xlfn.IFNA(VLOOKUP(set[[#This Row],[Qualification]], TS[], 4, FALSE), set[[#This Row],[Qualification]])</f>
        <v>NMPA</v>
      </c>
      <c r="V440" s="46"/>
    </row>
    <row r="441" spans="1:22" ht="45">
      <c r="A441" s="150" t="s">
        <v>1141</v>
      </c>
      <c r="B441" s="49"/>
      <c r="C441" s="85">
        <f>IF(set[[#This Row],[Cate]]=A440,C440+1,1)</f>
        <v>237</v>
      </c>
      <c r="D441" s="150"/>
      <c r="E441" s="150">
        <f>_xlfn.IFNA(IF(VLOOKUP(set[[#This Row],[Category]],TS[],2,FALSE)&gt;0,VLOOKUP(set[[#This Row],[Category]],TS[],2,FALSE),set[[#This Row],[Category]]),set[[#This Row],[Category]])</f>
        <v>0</v>
      </c>
      <c r="F441" s="150">
        <f>_xlfn.IFNA(IF(VLOOKUP(set[[#This Row],[Category]],TS[],3,FALSE)&gt;0,VLOOKUP(set[[#This Row],[Category]],TS[],3,FALSE),set[[#This Row],[Category]]),set[[#This Row],[Category]])</f>
        <v>0</v>
      </c>
      <c r="G441" s="150">
        <f>_xlfn.IFNA(IF(VLOOKUP(set[[#This Row],[Category]],TS[],4,FALSE)&gt;0,VLOOKUP(set[[#This Row],[Category]],TS[],4,FALSE),set[[#This Row],[Category]]),set[[#This Row],[Category]])</f>
        <v>0</v>
      </c>
      <c r="H441" s="150"/>
      <c r="I441" s="46" t="s">
        <v>1626</v>
      </c>
      <c r="J441" s="49"/>
      <c r="K441" s="49"/>
      <c r="L441" s="49"/>
      <c r="M441" s="46" t="s">
        <v>1627</v>
      </c>
      <c r="N441" s="90"/>
      <c r="O441" s="46">
        <f>set[[#This Row],[CAS No.]]</f>
        <v>0</v>
      </c>
      <c r="P441" s="46" t="s">
        <v>1153</v>
      </c>
      <c r="Q441" s="46" t="str">
        <f>_xlfn.IFNA(VLOOKUP(set[[#This Row],[Qualification]], TS[], 2, FALSE), set[[#This Row],[Qualification]])</f>
        <v>NMPA</v>
      </c>
      <c r="R441" s="46" t="str">
        <f>_xlfn.IFNA(VLOOKUP(set[[#This Row],[Qualification]], TS[], 3, FALSE), set[[#This Row],[Qualification]])</f>
        <v>NMPA</v>
      </c>
      <c r="S441" s="46" t="str">
        <f>_xlfn.IFNA(VLOOKUP(set[[#This Row],[Qualification]], TS[], 4, FALSE), set[[#This Row],[Qualification]])</f>
        <v>NMPA</v>
      </c>
      <c r="V441" s="46"/>
    </row>
    <row r="442" spans="1:22">
      <c r="A442" s="150" t="s">
        <v>1141</v>
      </c>
      <c r="B442" s="49"/>
      <c r="C442" s="85">
        <f>IF(set[[#This Row],[Cate]]=A441,C441+1,1)</f>
        <v>238</v>
      </c>
      <c r="D442" s="150"/>
      <c r="E442" s="150">
        <f>_xlfn.IFNA(IF(VLOOKUP(set[[#This Row],[Category]],TS[],2,FALSE)&gt;0,VLOOKUP(set[[#This Row],[Category]],TS[],2,FALSE),set[[#This Row],[Category]]),set[[#This Row],[Category]])</f>
        <v>0</v>
      </c>
      <c r="F442" s="150">
        <f>_xlfn.IFNA(IF(VLOOKUP(set[[#This Row],[Category]],TS[],3,FALSE)&gt;0,VLOOKUP(set[[#This Row],[Category]],TS[],3,FALSE),set[[#This Row],[Category]]),set[[#This Row],[Category]])</f>
        <v>0</v>
      </c>
      <c r="G442" s="150">
        <f>_xlfn.IFNA(IF(VLOOKUP(set[[#This Row],[Category]],TS[],4,FALSE)&gt;0,VLOOKUP(set[[#This Row],[Category]],TS[],4,FALSE),set[[#This Row],[Category]]),set[[#This Row],[Category]])</f>
        <v>0</v>
      </c>
      <c r="H442" s="150"/>
      <c r="I442" s="46" t="s">
        <v>1628</v>
      </c>
      <c r="J442" s="49"/>
      <c r="K442" s="49"/>
      <c r="L442" s="49"/>
      <c r="M442" s="46" t="s">
        <v>1629</v>
      </c>
      <c r="N442" s="90"/>
      <c r="O442" s="46">
        <f>set[[#This Row],[CAS No.]]</f>
        <v>0</v>
      </c>
      <c r="P442" s="46" t="s">
        <v>1153</v>
      </c>
      <c r="Q442" s="46" t="str">
        <f>_xlfn.IFNA(VLOOKUP(set[[#This Row],[Qualification]], TS[], 2, FALSE), set[[#This Row],[Qualification]])</f>
        <v>NMPA</v>
      </c>
      <c r="R442" s="46" t="str">
        <f>_xlfn.IFNA(VLOOKUP(set[[#This Row],[Qualification]], TS[], 3, FALSE), set[[#This Row],[Qualification]])</f>
        <v>NMPA</v>
      </c>
      <c r="S442" s="46" t="str">
        <f>_xlfn.IFNA(VLOOKUP(set[[#This Row],[Qualification]], TS[], 4, FALSE), set[[#This Row],[Qualification]])</f>
        <v>NMPA</v>
      </c>
      <c r="V442" s="46"/>
    </row>
    <row r="443" spans="1:22">
      <c r="A443" s="150" t="s">
        <v>1141</v>
      </c>
      <c r="B443" s="49"/>
      <c r="C443" s="85">
        <f>IF(set[[#This Row],[Cate]]=A442,C442+1,1)</f>
        <v>239</v>
      </c>
      <c r="D443" s="150"/>
      <c r="E443" s="150">
        <f>_xlfn.IFNA(IF(VLOOKUP(set[[#This Row],[Category]],TS[],2,FALSE)&gt;0,VLOOKUP(set[[#This Row],[Category]],TS[],2,FALSE),set[[#This Row],[Category]]),set[[#This Row],[Category]])</f>
        <v>0</v>
      </c>
      <c r="F443" s="150">
        <f>_xlfn.IFNA(IF(VLOOKUP(set[[#This Row],[Category]],TS[],3,FALSE)&gt;0,VLOOKUP(set[[#This Row],[Category]],TS[],3,FALSE),set[[#This Row],[Category]]),set[[#This Row],[Category]])</f>
        <v>0</v>
      </c>
      <c r="G443" s="150">
        <f>_xlfn.IFNA(IF(VLOOKUP(set[[#This Row],[Category]],TS[],4,FALSE)&gt;0,VLOOKUP(set[[#This Row],[Category]],TS[],4,FALSE),set[[#This Row],[Category]]),set[[#This Row],[Category]])</f>
        <v>0</v>
      </c>
      <c r="H443" s="150"/>
      <c r="I443" s="46" t="s">
        <v>1630</v>
      </c>
      <c r="J443" s="49"/>
      <c r="K443" s="49"/>
      <c r="L443" s="49"/>
      <c r="M443" s="46" t="s">
        <v>1631</v>
      </c>
      <c r="N443" s="90"/>
      <c r="O443" s="46">
        <f>set[[#This Row],[CAS No.]]</f>
        <v>0</v>
      </c>
      <c r="P443" s="46" t="s">
        <v>1153</v>
      </c>
      <c r="Q443" s="46" t="str">
        <f>_xlfn.IFNA(VLOOKUP(set[[#This Row],[Qualification]], TS[], 2, FALSE), set[[#This Row],[Qualification]])</f>
        <v>NMPA</v>
      </c>
      <c r="R443" s="46" t="str">
        <f>_xlfn.IFNA(VLOOKUP(set[[#This Row],[Qualification]], TS[], 3, FALSE), set[[#This Row],[Qualification]])</f>
        <v>NMPA</v>
      </c>
      <c r="S443" s="46" t="str">
        <f>_xlfn.IFNA(VLOOKUP(set[[#This Row],[Qualification]], TS[], 4, FALSE), set[[#This Row],[Qualification]])</f>
        <v>NMPA</v>
      </c>
      <c r="V443" s="46"/>
    </row>
    <row r="444" spans="1:22">
      <c r="A444" s="150" t="s">
        <v>1141</v>
      </c>
      <c r="B444" s="49"/>
      <c r="C444" s="85">
        <f>IF(set[[#This Row],[Cate]]=A443,C443+1,1)</f>
        <v>240</v>
      </c>
      <c r="D444" s="150"/>
      <c r="E444" s="150">
        <f>_xlfn.IFNA(IF(VLOOKUP(set[[#This Row],[Category]],TS[],2,FALSE)&gt;0,VLOOKUP(set[[#This Row],[Category]],TS[],2,FALSE),set[[#This Row],[Category]]),set[[#This Row],[Category]])</f>
        <v>0</v>
      </c>
      <c r="F444" s="150">
        <f>_xlfn.IFNA(IF(VLOOKUP(set[[#This Row],[Category]],TS[],3,FALSE)&gt;0,VLOOKUP(set[[#This Row],[Category]],TS[],3,FALSE),set[[#This Row],[Category]]),set[[#This Row],[Category]])</f>
        <v>0</v>
      </c>
      <c r="G444" s="150">
        <f>_xlfn.IFNA(IF(VLOOKUP(set[[#This Row],[Category]],TS[],4,FALSE)&gt;0,VLOOKUP(set[[#This Row],[Category]],TS[],4,FALSE),set[[#This Row],[Category]]),set[[#This Row],[Category]])</f>
        <v>0</v>
      </c>
      <c r="H444" s="150"/>
      <c r="I444" s="46" t="s">
        <v>1632</v>
      </c>
      <c r="J444" s="49"/>
      <c r="K444" s="49"/>
      <c r="L444" s="49"/>
      <c r="M444" s="46" t="s">
        <v>1633</v>
      </c>
      <c r="N444" s="90"/>
      <c r="O444" s="46">
        <f>set[[#This Row],[CAS No.]]</f>
        <v>0</v>
      </c>
      <c r="P444" s="46" t="s">
        <v>1153</v>
      </c>
      <c r="Q444" s="46" t="str">
        <f>_xlfn.IFNA(VLOOKUP(set[[#This Row],[Qualification]], TS[], 2, FALSE), set[[#This Row],[Qualification]])</f>
        <v>NMPA</v>
      </c>
      <c r="R444" s="46" t="str">
        <f>_xlfn.IFNA(VLOOKUP(set[[#This Row],[Qualification]], TS[], 3, FALSE), set[[#This Row],[Qualification]])</f>
        <v>NMPA</v>
      </c>
      <c r="S444" s="46" t="str">
        <f>_xlfn.IFNA(VLOOKUP(set[[#This Row],[Qualification]], TS[], 4, FALSE), set[[#This Row],[Qualification]])</f>
        <v>NMPA</v>
      </c>
      <c r="V444" s="46"/>
    </row>
    <row r="445" spans="1:22">
      <c r="A445" s="150" t="s">
        <v>1141</v>
      </c>
      <c r="B445" s="49"/>
      <c r="C445" s="85">
        <f>IF(set[[#This Row],[Cate]]=A444,C444+1,1)</f>
        <v>241</v>
      </c>
      <c r="D445" s="150"/>
      <c r="E445" s="150">
        <f>_xlfn.IFNA(IF(VLOOKUP(set[[#This Row],[Category]],TS[],2,FALSE)&gt;0,VLOOKUP(set[[#This Row],[Category]],TS[],2,FALSE),set[[#This Row],[Category]]),set[[#This Row],[Category]])</f>
        <v>0</v>
      </c>
      <c r="F445" s="150">
        <f>_xlfn.IFNA(IF(VLOOKUP(set[[#This Row],[Category]],TS[],3,FALSE)&gt;0,VLOOKUP(set[[#This Row],[Category]],TS[],3,FALSE),set[[#This Row],[Category]]),set[[#This Row],[Category]])</f>
        <v>0</v>
      </c>
      <c r="G445" s="150">
        <f>_xlfn.IFNA(IF(VLOOKUP(set[[#This Row],[Category]],TS[],4,FALSE)&gt;0,VLOOKUP(set[[#This Row],[Category]],TS[],4,FALSE),set[[#This Row],[Category]]),set[[#This Row],[Category]])</f>
        <v>0</v>
      </c>
      <c r="H445" s="150"/>
      <c r="I445" s="46" t="s">
        <v>1634</v>
      </c>
      <c r="J445" s="49"/>
      <c r="K445" s="49"/>
      <c r="L445" s="49"/>
      <c r="M445" s="46" t="s">
        <v>1635</v>
      </c>
      <c r="N445" s="90"/>
      <c r="O445" s="46">
        <f>set[[#This Row],[CAS No.]]</f>
        <v>0</v>
      </c>
      <c r="P445" s="46" t="s">
        <v>1153</v>
      </c>
      <c r="Q445" s="46" t="str">
        <f>_xlfn.IFNA(VLOOKUP(set[[#This Row],[Qualification]], TS[], 2, FALSE), set[[#This Row],[Qualification]])</f>
        <v>NMPA</v>
      </c>
      <c r="R445" s="46" t="str">
        <f>_xlfn.IFNA(VLOOKUP(set[[#This Row],[Qualification]], TS[], 3, FALSE), set[[#This Row],[Qualification]])</f>
        <v>NMPA</v>
      </c>
      <c r="S445" s="46" t="str">
        <f>_xlfn.IFNA(VLOOKUP(set[[#This Row],[Qualification]], TS[], 4, FALSE), set[[#This Row],[Qualification]])</f>
        <v>NMPA</v>
      </c>
      <c r="V445" s="46"/>
    </row>
    <row r="446" spans="1:22">
      <c r="A446" s="150" t="s">
        <v>1141</v>
      </c>
      <c r="B446" s="49"/>
      <c r="C446" s="85">
        <f>IF(set[[#This Row],[Cate]]=A445,C445+1,1)</f>
        <v>242</v>
      </c>
      <c r="D446" s="150"/>
      <c r="E446" s="150">
        <f>_xlfn.IFNA(IF(VLOOKUP(set[[#This Row],[Category]],TS[],2,FALSE)&gt;0,VLOOKUP(set[[#This Row],[Category]],TS[],2,FALSE),set[[#This Row],[Category]]),set[[#This Row],[Category]])</f>
        <v>0</v>
      </c>
      <c r="F446" s="150">
        <f>_xlfn.IFNA(IF(VLOOKUP(set[[#This Row],[Category]],TS[],3,FALSE)&gt;0,VLOOKUP(set[[#This Row],[Category]],TS[],3,FALSE),set[[#This Row],[Category]]),set[[#This Row],[Category]])</f>
        <v>0</v>
      </c>
      <c r="G446" s="150">
        <f>_xlfn.IFNA(IF(VLOOKUP(set[[#This Row],[Category]],TS[],4,FALSE)&gt;0,VLOOKUP(set[[#This Row],[Category]],TS[],4,FALSE),set[[#This Row],[Category]]),set[[#This Row],[Category]])</f>
        <v>0</v>
      </c>
      <c r="H446" s="150"/>
      <c r="I446" s="46" t="s">
        <v>1636</v>
      </c>
      <c r="J446" s="49"/>
      <c r="K446" s="49"/>
      <c r="L446" s="49"/>
      <c r="M446" s="46" t="s">
        <v>1637</v>
      </c>
      <c r="N446" s="90"/>
      <c r="O446" s="46">
        <f>set[[#This Row],[CAS No.]]</f>
        <v>0</v>
      </c>
      <c r="P446" s="46" t="s">
        <v>1153</v>
      </c>
      <c r="Q446" s="46" t="str">
        <f>_xlfn.IFNA(VLOOKUP(set[[#This Row],[Qualification]], TS[], 2, FALSE), set[[#This Row],[Qualification]])</f>
        <v>NMPA</v>
      </c>
      <c r="R446" s="46" t="str">
        <f>_xlfn.IFNA(VLOOKUP(set[[#This Row],[Qualification]], TS[], 3, FALSE), set[[#This Row],[Qualification]])</f>
        <v>NMPA</v>
      </c>
      <c r="S446" s="46" t="str">
        <f>_xlfn.IFNA(VLOOKUP(set[[#This Row],[Qualification]], TS[], 4, FALSE), set[[#This Row],[Qualification]])</f>
        <v>NMPA</v>
      </c>
      <c r="V446" s="46"/>
    </row>
    <row r="447" spans="1:22" ht="30">
      <c r="A447" s="150" t="s">
        <v>1141</v>
      </c>
      <c r="B447" s="49"/>
      <c r="C447" s="85">
        <f>IF(set[[#This Row],[Cate]]=A446,C446+1,1)</f>
        <v>243</v>
      </c>
      <c r="D447" s="150"/>
      <c r="E447" s="150">
        <f>_xlfn.IFNA(IF(VLOOKUP(set[[#This Row],[Category]],TS[],2,FALSE)&gt;0,VLOOKUP(set[[#This Row],[Category]],TS[],2,FALSE),set[[#This Row],[Category]]),set[[#This Row],[Category]])</f>
        <v>0</v>
      </c>
      <c r="F447" s="150">
        <f>_xlfn.IFNA(IF(VLOOKUP(set[[#This Row],[Category]],TS[],3,FALSE)&gt;0,VLOOKUP(set[[#This Row],[Category]],TS[],3,FALSE),set[[#This Row],[Category]]),set[[#This Row],[Category]])</f>
        <v>0</v>
      </c>
      <c r="G447" s="150">
        <f>_xlfn.IFNA(IF(VLOOKUP(set[[#This Row],[Category]],TS[],4,FALSE)&gt;0,VLOOKUP(set[[#This Row],[Category]],TS[],4,FALSE),set[[#This Row],[Category]]),set[[#This Row],[Category]])</f>
        <v>0</v>
      </c>
      <c r="H447" s="150"/>
      <c r="I447" s="46" t="s">
        <v>1638</v>
      </c>
      <c r="J447" s="49"/>
      <c r="K447" s="49"/>
      <c r="L447" s="49"/>
      <c r="M447" s="46" t="s">
        <v>1639</v>
      </c>
      <c r="N447" s="90"/>
      <c r="O447" s="46">
        <f>set[[#This Row],[CAS No.]]</f>
        <v>0</v>
      </c>
      <c r="P447" s="46" t="s">
        <v>1153</v>
      </c>
      <c r="Q447" s="46" t="str">
        <f>_xlfn.IFNA(VLOOKUP(set[[#This Row],[Qualification]], TS[], 2, FALSE), set[[#This Row],[Qualification]])</f>
        <v>NMPA</v>
      </c>
      <c r="R447" s="46" t="str">
        <f>_xlfn.IFNA(VLOOKUP(set[[#This Row],[Qualification]], TS[], 3, FALSE), set[[#This Row],[Qualification]])</f>
        <v>NMPA</v>
      </c>
      <c r="S447" s="46" t="str">
        <f>_xlfn.IFNA(VLOOKUP(set[[#This Row],[Qualification]], TS[], 4, FALSE), set[[#This Row],[Qualification]])</f>
        <v>NMPA</v>
      </c>
      <c r="V447" s="46"/>
    </row>
    <row r="448" spans="1:22" ht="30">
      <c r="A448" s="150" t="s">
        <v>1141</v>
      </c>
      <c r="B448" s="49"/>
      <c r="C448" s="85">
        <f>IF(set[[#This Row],[Cate]]=A447,C447+1,1)</f>
        <v>244</v>
      </c>
      <c r="D448" s="150"/>
      <c r="E448" s="150">
        <f>_xlfn.IFNA(IF(VLOOKUP(set[[#This Row],[Category]],TS[],2,FALSE)&gt;0,VLOOKUP(set[[#This Row],[Category]],TS[],2,FALSE),set[[#This Row],[Category]]),set[[#This Row],[Category]])</f>
        <v>0</v>
      </c>
      <c r="F448" s="150">
        <f>_xlfn.IFNA(IF(VLOOKUP(set[[#This Row],[Category]],TS[],3,FALSE)&gt;0,VLOOKUP(set[[#This Row],[Category]],TS[],3,FALSE),set[[#This Row],[Category]]),set[[#This Row],[Category]])</f>
        <v>0</v>
      </c>
      <c r="G448" s="150">
        <f>_xlfn.IFNA(IF(VLOOKUP(set[[#This Row],[Category]],TS[],4,FALSE)&gt;0,VLOOKUP(set[[#This Row],[Category]],TS[],4,FALSE),set[[#This Row],[Category]]),set[[#This Row],[Category]])</f>
        <v>0</v>
      </c>
      <c r="H448" s="150"/>
      <c r="I448" s="46" t="s">
        <v>1640</v>
      </c>
      <c r="J448" s="49"/>
      <c r="K448" s="49"/>
      <c r="L448" s="49"/>
      <c r="M448" s="46" t="s">
        <v>1641</v>
      </c>
      <c r="N448" s="90"/>
      <c r="O448" s="46">
        <f>set[[#This Row],[CAS No.]]</f>
        <v>0</v>
      </c>
      <c r="P448" s="46" t="s">
        <v>1153</v>
      </c>
      <c r="Q448" s="46" t="str">
        <f>_xlfn.IFNA(VLOOKUP(set[[#This Row],[Qualification]], TS[], 2, FALSE), set[[#This Row],[Qualification]])</f>
        <v>NMPA</v>
      </c>
      <c r="R448" s="46" t="str">
        <f>_xlfn.IFNA(VLOOKUP(set[[#This Row],[Qualification]], TS[], 3, FALSE), set[[#This Row],[Qualification]])</f>
        <v>NMPA</v>
      </c>
      <c r="S448" s="46" t="str">
        <f>_xlfn.IFNA(VLOOKUP(set[[#This Row],[Qualification]], TS[], 4, FALSE), set[[#This Row],[Qualification]])</f>
        <v>NMPA</v>
      </c>
      <c r="V448" s="46"/>
    </row>
    <row r="449" spans="1:22">
      <c r="A449" s="150" t="s">
        <v>1141</v>
      </c>
      <c r="B449" s="49"/>
      <c r="C449" s="85">
        <f>IF(set[[#This Row],[Cate]]=A448,C448+1,1)</f>
        <v>245</v>
      </c>
      <c r="D449" s="150"/>
      <c r="E449" s="150">
        <f>_xlfn.IFNA(IF(VLOOKUP(set[[#This Row],[Category]],TS[],2,FALSE)&gt;0,VLOOKUP(set[[#This Row],[Category]],TS[],2,FALSE),set[[#This Row],[Category]]),set[[#This Row],[Category]])</f>
        <v>0</v>
      </c>
      <c r="F449" s="150">
        <f>_xlfn.IFNA(IF(VLOOKUP(set[[#This Row],[Category]],TS[],3,FALSE)&gt;0,VLOOKUP(set[[#This Row],[Category]],TS[],3,FALSE),set[[#This Row],[Category]]),set[[#This Row],[Category]])</f>
        <v>0</v>
      </c>
      <c r="G449" s="150">
        <f>_xlfn.IFNA(IF(VLOOKUP(set[[#This Row],[Category]],TS[],4,FALSE)&gt;0,VLOOKUP(set[[#This Row],[Category]],TS[],4,FALSE),set[[#This Row],[Category]]),set[[#This Row],[Category]])</f>
        <v>0</v>
      </c>
      <c r="H449" s="150"/>
      <c r="I449" s="46" t="s">
        <v>1642</v>
      </c>
      <c r="J449" s="49"/>
      <c r="K449" s="49"/>
      <c r="L449" s="49"/>
      <c r="M449" s="46" t="s">
        <v>1643</v>
      </c>
      <c r="N449" s="90"/>
      <c r="O449" s="46">
        <f>set[[#This Row],[CAS No.]]</f>
        <v>0</v>
      </c>
      <c r="P449" s="46" t="s">
        <v>1153</v>
      </c>
      <c r="Q449" s="46" t="str">
        <f>_xlfn.IFNA(VLOOKUP(set[[#This Row],[Qualification]], TS[], 2, FALSE), set[[#This Row],[Qualification]])</f>
        <v>NMPA</v>
      </c>
      <c r="R449" s="46" t="str">
        <f>_xlfn.IFNA(VLOOKUP(set[[#This Row],[Qualification]], TS[], 3, FALSE), set[[#This Row],[Qualification]])</f>
        <v>NMPA</v>
      </c>
      <c r="S449" s="46" t="str">
        <f>_xlfn.IFNA(VLOOKUP(set[[#This Row],[Qualification]], TS[], 4, FALSE), set[[#This Row],[Qualification]])</f>
        <v>NMPA</v>
      </c>
      <c r="V449" s="46"/>
    </row>
    <row r="450" spans="1:22">
      <c r="A450" s="150" t="s">
        <v>1141</v>
      </c>
      <c r="B450" s="49"/>
      <c r="C450" s="85">
        <f>IF(set[[#This Row],[Cate]]=A449,C449+1,1)</f>
        <v>246</v>
      </c>
      <c r="D450" s="150"/>
      <c r="E450" s="150">
        <f>_xlfn.IFNA(IF(VLOOKUP(set[[#This Row],[Category]],TS[],2,FALSE)&gt;0,VLOOKUP(set[[#This Row],[Category]],TS[],2,FALSE),set[[#This Row],[Category]]),set[[#This Row],[Category]])</f>
        <v>0</v>
      </c>
      <c r="F450" s="150">
        <f>_xlfn.IFNA(IF(VLOOKUP(set[[#This Row],[Category]],TS[],3,FALSE)&gt;0,VLOOKUP(set[[#This Row],[Category]],TS[],3,FALSE),set[[#This Row],[Category]]),set[[#This Row],[Category]])</f>
        <v>0</v>
      </c>
      <c r="G450" s="150">
        <f>_xlfn.IFNA(IF(VLOOKUP(set[[#This Row],[Category]],TS[],4,FALSE)&gt;0,VLOOKUP(set[[#This Row],[Category]],TS[],4,FALSE),set[[#This Row],[Category]]),set[[#This Row],[Category]])</f>
        <v>0</v>
      </c>
      <c r="H450" s="150"/>
      <c r="I450" s="46" t="s">
        <v>1644</v>
      </c>
      <c r="J450" s="49"/>
      <c r="K450" s="49"/>
      <c r="L450" s="49"/>
      <c r="M450" s="46" t="s">
        <v>1645</v>
      </c>
      <c r="N450" s="90"/>
      <c r="O450" s="46">
        <f>set[[#This Row],[CAS No.]]</f>
        <v>0</v>
      </c>
      <c r="P450" s="46" t="s">
        <v>1153</v>
      </c>
      <c r="Q450" s="46" t="str">
        <f>_xlfn.IFNA(VLOOKUP(set[[#This Row],[Qualification]], TS[], 2, FALSE), set[[#This Row],[Qualification]])</f>
        <v>NMPA</v>
      </c>
      <c r="R450" s="46" t="str">
        <f>_xlfn.IFNA(VLOOKUP(set[[#This Row],[Qualification]], TS[], 3, FALSE), set[[#This Row],[Qualification]])</f>
        <v>NMPA</v>
      </c>
      <c r="S450" s="46" t="str">
        <f>_xlfn.IFNA(VLOOKUP(set[[#This Row],[Qualification]], TS[], 4, FALSE), set[[#This Row],[Qualification]])</f>
        <v>NMPA</v>
      </c>
      <c r="V450" s="46"/>
    </row>
    <row r="451" spans="1:22">
      <c r="A451" s="150" t="s">
        <v>1141</v>
      </c>
      <c r="B451" s="49"/>
      <c r="C451" s="85">
        <f>IF(set[[#This Row],[Cate]]=A450,C450+1,1)</f>
        <v>247</v>
      </c>
      <c r="D451" s="150"/>
      <c r="E451" s="150">
        <f>_xlfn.IFNA(IF(VLOOKUP(set[[#This Row],[Category]],TS[],2,FALSE)&gt;0,VLOOKUP(set[[#This Row],[Category]],TS[],2,FALSE),set[[#This Row],[Category]]),set[[#This Row],[Category]])</f>
        <v>0</v>
      </c>
      <c r="F451" s="150">
        <f>_xlfn.IFNA(IF(VLOOKUP(set[[#This Row],[Category]],TS[],3,FALSE)&gt;0,VLOOKUP(set[[#This Row],[Category]],TS[],3,FALSE),set[[#This Row],[Category]]),set[[#This Row],[Category]])</f>
        <v>0</v>
      </c>
      <c r="G451" s="150">
        <f>_xlfn.IFNA(IF(VLOOKUP(set[[#This Row],[Category]],TS[],4,FALSE)&gt;0,VLOOKUP(set[[#This Row],[Category]],TS[],4,FALSE),set[[#This Row],[Category]]),set[[#This Row],[Category]])</f>
        <v>0</v>
      </c>
      <c r="H451" s="150"/>
      <c r="I451" s="46" t="s">
        <v>1646</v>
      </c>
      <c r="J451" s="49"/>
      <c r="K451" s="49"/>
      <c r="L451" s="49"/>
      <c r="M451" s="46" t="s">
        <v>1647</v>
      </c>
      <c r="N451" s="90"/>
      <c r="O451" s="46">
        <f>set[[#This Row],[CAS No.]]</f>
        <v>0</v>
      </c>
      <c r="P451" s="46" t="s">
        <v>1153</v>
      </c>
      <c r="Q451" s="46" t="str">
        <f>_xlfn.IFNA(VLOOKUP(set[[#This Row],[Qualification]], TS[], 2, FALSE), set[[#This Row],[Qualification]])</f>
        <v>NMPA</v>
      </c>
      <c r="R451" s="46" t="str">
        <f>_xlfn.IFNA(VLOOKUP(set[[#This Row],[Qualification]], TS[], 3, FALSE), set[[#This Row],[Qualification]])</f>
        <v>NMPA</v>
      </c>
      <c r="S451" s="46" t="str">
        <f>_xlfn.IFNA(VLOOKUP(set[[#This Row],[Qualification]], TS[], 4, FALSE), set[[#This Row],[Qualification]])</f>
        <v>NMPA</v>
      </c>
      <c r="V451" s="46"/>
    </row>
    <row r="452" spans="1:22">
      <c r="A452" s="150" t="s">
        <v>1141</v>
      </c>
      <c r="B452" s="49"/>
      <c r="C452" s="85">
        <f>IF(set[[#This Row],[Cate]]=A451,C451+1,1)</f>
        <v>248</v>
      </c>
      <c r="D452" s="150"/>
      <c r="E452" s="150">
        <f>_xlfn.IFNA(IF(VLOOKUP(set[[#This Row],[Category]],TS[],2,FALSE)&gt;0,VLOOKUP(set[[#This Row],[Category]],TS[],2,FALSE),set[[#This Row],[Category]]),set[[#This Row],[Category]])</f>
        <v>0</v>
      </c>
      <c r="F452" s="150">
        <f>_xlfn.IFNA(IF(VLOOKUP(set[[#This Row],[Category]],TS[],3,FALSE)&gt;0,VLOOKUP(set[[#This Row],[Category]],TS[],3,FALSE),set[[#This Row],[Category]]),set[[#This Row],[Category]])</f>
        <v>0</v>
      </c>
      <c r="G452" s="150">
        <f>_xlfn.IFNA(IF(VLOOKUP(set[[#This Row],[Category]],TS[],4,FALSE)&gt;0,VLOOKUP(set[[#This Row],[Category]],TS[],4,FALSE),set[[#This Row],[Category]]),set[[#This Row],[Category]])</f>
        <v>0</v>
      </c>
      <c r="H452" s="150"/>
      <c r="I452" s="46" t="s">
        <v>1648</v>
      </c>
      <c r="J452" s="49"/>
      <c r="K452" s="49"/>
      <c r="L452" s="49"/>
      <c r="M452" s="46" t="s">
        <v>1649</v>
      </c>
      <c r="N452" s="90"/>
      <c r="O452" s="46">
        <f>set[[#This Row],[CAS No.]]</f>
        <v>0</v>
      </c>
      <c r="P452" s="46" t="s">
        <v>1153</v>
      </c>
      <c r="Q452" s="46" t="str">
        <f>_xlfn.IFNA(VLOOKUP(set[[#This Row],[Qualification]], TS[], 2, FALSE), set[[#This Row],[Qualification]])</f>
        <v>NMPA</v>
      </c>
      <c r="R452" s="46" t="str">
        <f>_xlfn.IFNA(VLOOKUP(set[[#This Row],[Qualification]], TS[], 3, FALSE), set[[#This Row],[Qualification]])</f>
        <v>NMPA</v>
      </c>
      <c r="S452" s="46" t="str">
        <f>_xlfn.IFNA(VLOOKUP(set[[#This Row],[Qualification]], TS[], 4, FALSE), set[[#This Row],[Qualification]])</f>
        <v>NMPA</v>
      </c>
      <c r="V452" s="46"/>
    </row>
    <row r="453" spans="1:22">
      <c r="A453" s="150" t="s">
        <v>1141</v>
      </c>
      <c r="B453" s="49"/>
      <c r="C453" s="85">
        <f>IF(set[[#This Row],[Cate]]=A452,C452+1,1)</f>
        <v>249</v>
      </c>
      <c r="D453" s="150"/>
      <c r="E453" s="150">
        <f>_xlfn.IFNA(IF(VLOOKUP(set[[#This Row],[Category]],TS[],2,FALSE)&gt;0,VLOOKUP(set[[#This Row],[Category]],TS[],2,FALSE),set[[#This Row],[Category]]),set[[#This Row],[Category]])</f>
        <v>0</v>
      </c>
      <c r="F453" s="150">
        <f>_xlfn.IFNA(IF(VLOOKUP(set[[#This Row],[Category]],TS[],3,FALSE)&gt;0,VLOOKUP(set[[#This Row],[Category]],TS[],3,FALSE),set[[#This Row],[Category]]),set[[#This Row],[Category]])</f>
        <v>0</v>
      </c>
      <c r="G453" s="150">
        <f>_xlfn.IFNA(IF(VLOOKUP(set[[#This Row],[Category]],TS[],4,FALSE)&gt;0,VLOOKUP(set[[#This Row],[Category]],TS[],4,FALSE),set[[#This Row],[Category]]),set[[#This Row],[Category]])</f>
        <v>0</v>
      </c>
      <c r="H453" s="150"/>
      <c r="I453" s="46" t="s">
        <v>1650</v>
      </c>
      <c r="J453" s="49"/>
      <c r="K453" s="49"/>
      <c r="L453" s="49"/>
      <c r="M453" s="46" t="s">
        <v>1651</v>
      </c>
      <c r="N453" s="90"/>
      <c r="O453" s="46">
        <f>set[[#This Row],[CAS No.]]</f>
        <v>0</v>
      </c>
      <c r="P453" s="46" t="s">
        <v>1153</v>
      </c>
      <c r="Q453" s="46" t="str">
        <f>_xlfn.IFNA(VLOOKUP(set[[#This Row],[Qualification]], TS[], 2, FALSE), set[[#This Row],[Qualification]])</f>
        <v>NMPA</v>
      </c>
      <c r="R453" s="46" t="str">
        <f>_xlfn.IFNA(VLOOKUP(set[[#This Row],[Qualification]], TS[], 3, FALSE), set[[#This Row],[Qualification]])</f>
        <v>NMPA</v>
      </c>
      <c r="S453" s="46" t="str">
        <f>_xlfn.IFNA(VLOOKUP(set[[#This Row],[Qualification]], TS[], 4, FALSE), set[[#This Row],[Qualification]])</f>
        <v>NMPA</v>
      </c>
      <c r="V453" s="46"/>
    </row>
    <row r="454" spans="1:22">
      <c r="A454" s="150" t="s">
        <v>1141</v>
      </c>
      <c r="B454" s="49"/>
      <c r="C454" s="85">
        <f>IF(set[[#This Row],[Cate]]=A453,C453+1,1)</f>
        <v>250</v>
      </c>
      <c r="D454" s="150"/>
      <c r="E454" s="150">
        <f>_xlfn.IFNA(IF(VLOOKUP(set[[#This Row],[Category]],TS[],2,FALSE)&gt;0,VLOOKUP(set[[#This Row],[Category]],TS[],2,FALSE),set[[#This Row],[Category]]),set[[#This Row],[Category]])</f>
        <v>0</v>
      </c>
      <c r="F454" s="150">
        <f>_xlfn.IFNA(IF(VLOOKUP(set[[#This Row],[Category]],TS[],3,FALSE)&gt;0,VLOOKUP(set[[#This Row],[Category]],TS[],3,FALSE),set[[#This Row],[Category]]),set[[#This Row],[Category]])</f>
        <v>0</v>
      </c>
      <c r="G454" s="150">
        <f>_xlfn.IFNA(IF(VLOOKUP(set[[#This Row],[Category]],TS[],4,FALSE)&gt;0,VLOOKUP(set[[#This Row],[Category]],TS[],4,FALSE),set[[#This Row],[Category]]),set[[#This Row],[Category]])</f>
        <v>0</v>
      </c>
      <c r="H454" s="150"/>
      <c r="I454" s="46" t="s">
        <v>1652</v>
      </c>
      <c r="J454" s="49"/>
      <c r="K454" s="49"/>
      <c r="L454" s="49"/>
      <c r="M454" s="46" t="s">
        <v>1653</v>
      </c>
      <c r="N454" s="90"/>
      <c r="O454" s="46">
        <f>set[[#This Row],[CAS No.]]</f>
        <v>0</v>
      </c>
      <c r="P454" s="46" t="s">
        <v>1153</v>
      </c>
      <c r="Q454" s="46" t="str">
        <f>_xlfn.IFNA(VLOOKUP(set[[#This Row],[Qualification]], TS[], 2, FALSE), set[[#This Row],[Qualification]])</f>
        <v>NMPA</v>
      </c>
      <c r="R454" s="46" t="str">
        <f>_xlfn.IFNA(VLOOKUP(set[[#This Row],[Qualification]], TS[], 3, FALSE), set[[#This Row],[Qualification]])</f>
        <v>NMPA</v>
      </c>
      <c r="S454" s="46" t="str">
        <f>_xlfn.IFNA(VLOOKUP(set[[#This Row],[Qualification]], TS[], 4, FALSE), set[[#This Row],[Qualification]])</f>
        <v>NMPA</v>
      </c>
      <c r="V454" s="46"/>
    </row>
    <row r="455" spans="1:22">
      <c r="A455" s="150" t="s">
        <v>1141</v>
      </c>
      <c r="B455" s="49"/>
      <c r="C455" s="85">
        <f>IF(set[[#This Row],[Cate]]=A454,C454+1,1)</f>
        <v>251</v>
      </c>
      <c r="D455" s="150"/>
      <c r="E455" s="150">
        <f>_xlfn.IFNA(IF(VLOOKUP(set[[#This Row],[Category]],TS[],2,FALSE)&gt;0,VLOOKUP(set[[#This Row],[Category]],TS[],2,FALSE),set[[#This Row],[Category]]),set[[#This Row],[Category]])</f>
        <v>0</v>
      </c>
      <c r="F455" s="150">
        <f>_xlfn.IFNA(IF(VLOOKUP(set[[#This Row],[Category]],TS[],3,FALSE)&gt;0,VLOOKUP(set[[#This Row],[Category]],TS[],3,FALSE),set[[#This Row],[Category]]),set[[#This Row],[Category]])</f>
        <v>0</v>
      </c>
      <c r="G455" s="150">
        <f>_xlfn.IFNA(IF(VLOOKUP(set[[#This Row],[Category]],TS[],4,FALSE)&gt;0,VLOOKUP(set[[#This Row],[Category]],TS[],4,FALSE),set[[#This Row],[Category]]),set[[#This Row],[Category]])</f>
        <v>0</v>
      </c>
      <c r="H455" s="150"/>
      <c r="I455" s="46" t="s">
        <v>1654</v>
      </c>
      <c r="J455" s="49"/>
      <c r="K455" s="49"/>
      <c r="L455" s="49"/>
      <c r="M455" s="46" t="s">
        <v>1655</v>
      </c>
      <c r="N455" s="90"/>
      <c r="O455" s="46">
        <f>set[[#This Row],[CAS No.]]</f>
        <v>0</v>
      </c>
      <c r="P455" s="46" t="s">
        <v>1153</v>
      </c>
      <c r="Q455" s="46" t="str">
        <f>_xlfn.IFNA(VLOOKUP(set[[#This Row],[Qualification]], TS[], 2, FALSE), set[[#This Row],[Qualification]])</f>
        <v>NMPA</v>
      </c>
      <c r="R455" s="46" t="str">
        <f>_xlfn.IFNA(VLOOKUP(set[[#This Row],[Qualification]], TS[], 3, FALSE), set[[#This Row],[Qualification]])</f>
        <v>NMPA</v>
      </c>
      <c r="S455" s="46" t="str">
        <f>_xlfn.IFNA(VLOOKUP(set[[#This Row],[Qualification]], TS[], 4, FALSE), set[[#This Row],[Qualification]])</f>
        <v>NMPA</v>
      </c>
      <c r="V455" s="46"/>
    </row>
    <row r="456" spans="1:22" ht="30">
      <c r="A456" s="150" t="s">
        <v>1141</v>
      </c>
      <c r="B456" s="49"/>
      <c r="C456" s="85">
        <f>IF(set[[#This Row],[Cate]]=A455,C455+1,1)</f>
        <v>252</v>
      </c>
      <c r="D456" s="150"/>
      <c r="E456" s="150">
        <f>_xlfn.IFNA(IF(VLOOKUP(set[[#This Row],[Category]],TS[],2,FALSE)&gt;0,VLOOKUP(set[[#This Row],[Category]],TS[],2,FALSE),set[[#This Row],[Category]]),set[[#This Row],[Category]])</f>
        <v>0</v>
      </c>
      <c r="F456" s="150">
        <f>_xlfn.IFNA(IF(VLOOKUP(set[[#This Row],[Category]],TS[],3,FALSE)&gt;0,VLOOKUP(set[[#This Row],[Category]],TS[],3,FALSE),set[[#This Row],[Category]]),set[[#This Row],[Category]])</f>
        <v>0</v>
      </c>
      <c r="G456" s="150">
        <f>_xlfn.IFNA(IF(VLOOKUP(set[[#This Row],[Category]],TS[],4,FALSE)&gt;0,VLOOKUP(set[[#This Row],[Category]],TS[],4,FALSE),set[[#This Row],[Category]]),set[[#This Row],[Category]])</f>
        <v>0</v>
      </c>
      <c r="H456" s="150"/>
      <c r="I456" s="46" t="s">
        <v>1656</v>
      </c>
      <c r="J456" s="49"/>
      <c r="K456" s="49"/>
      <c r="L456" s="49"/>
      <c r="M456" s="46" t="s">
        <v>1657</v>
      </c>
      <c r="N456" s="90"/>
      <c r="O456" s="46">
        <f>set[[#This Row],[CAS No.]]</f>
        <v>0</v>
      </c>
      <c r="P456" s="46" t="s">
        <v>1153</v>
      </c>
      <c r="Q456" s="46" t="str">
        <f>_xlfn.IFNA(VLOOKUP(set[[#This Row],[Qualification]], TS[], 2, FALSE), set[[#This Row],[Qualification]])</f>
        <v>NMPA</v>
      </c>
      <c r="R456" s="46" t="str">
        <f>_xlfn.IFNA(VLOOKUP(set[[#This Row],[Qualification]], TS[], 3, FALSE), set[[#This Row],[Qualification]])</f>
        <v>NMPA</v>
      </c>
      <c r="S456" s="46" t="str">
        <f>_xlfn.IFNA(VLOOKUP(set[[#This Row],[Qualification]], TS[], 4, FALSE), set[[#This Row],[Qualification]])</f>
        <v>NMPA</v>
      </c>
      <c r="V456" s="46"/>
    </row>
    <row r="457" spans="1:22">
      <c r="A457" s="150" t="s">
        <v>1141</v>
      </c>
      <c r="B457" s="49"/>
      <c r="C457" s="85">
        <f>IF(set[[#This Row],[Cate]]=A456,C456+1,1)</f>
        <v>253</v>
      </c>
      <c r="D457" s="150"/>
      <c r="E457" s="150">
        <f>_xlfn.IFNA(IF(VLOOKUP(set[[#This Row],[Category]],TS[],2,FALSE)&gt;0,VLOOKUP(set[[#This Row],[Category]],TS[],2,FALSE),set[[#This Row],[Category]]),set[[#This Row],[Category]])</f>
        <v>0</v>
      </c>
      <c r="F457" s="150">
        <f>_xlfn.IFNA(IF(VLOOKUP(set[[#This Row],[Category]],TS[],3,FALSE)&gt;0,VLOOKUP(set[[#This Row],[Category]],TS[],3,FALSE),set[[#This Row],[Category]]),set[[#This Row],[Category]])</f>
        <v>0</v>
      </c>
      <c r="G457" s="150">
        <f>_xlfn.IFNA(IF(VLOOKUP(set[[#This Row],[Category]],TS[],4,FALSE)&gt;0,VLOOKUP(set[[#This Row],[Category]],TS[],4,FALSE),set[[#This Row],[Category]]),set[[#This Row],[Category]])</f>
        <v>0</v>
      </c>
      <c r="H457" s="150"/>
      <c r="I457" s="46" t="s">
        <v>1658</v>
      </c>
      <c r="J457" s="49"/>
      <c r="K457" s="49"/>
      <c r="L457" s="49"/>
      <c r="M457" s="46" t="s">
        <v>1659</v>
      </c>
      <c r="N457" s="90"/>
      <c r="O457" s="46">
        <f>set[[#This Row],[CAS No.]]</f>
        <v>0</v>
      </c>
      <c r="P457" s="46" t="s">
        <v>1153</v>
      </c>
      <c r="Q457" s="46" t="str">
        <f>_xlfn.IFNA(VLOOKUP(set[[#This Row],[Qualification]], TS[], 2, FALSE), set[[#This Row],[Qualification]])</f>
        <v>NMPA</v>
      </c>
      <c r="R457" s="46" t="str">
        <f>_xlfn.IFNA(VLOOKUP(set[[#This Row],[Qualification]], TS[], 3, FALSE), set[[#This Row],[Qualification]])</f>
        <v>NMPA</v>
      </c>
      <c r="S457" s="46" t="str">
        <f>_xlfn.IFNA(VLOOKUP(set[[#This Row],[Qualification]], TS[], 4, FALSE), set[[#This Row],[Qualification]])</f>
        <v>NMPA</v>
      </c>
      <c r="V457" s="46"/>
    </row>
    <row r="458" spans="1:22">
      <c r="A458" s="150" t="s">
        <v>1141</v>
      </c>
      <c r="B458" s="49"/>
      <c r="C458" s="85">
        <f>IF(set[[#This Row],[Cate]]=A457,C457+1,1)</f>
        <v>254</v>
      </c>
      <c r="D458" s="150"/>
      <c r="E458" s="150">
        <f>_xlfn.IFNA(IF(VLOOKUP(set[[#This Row],[Category]],TS[],2,FALSE)&gt;0,VLOOKUP(set[[#This Row],[Category]],TS[],2,FALSE),set[[#This Row],[Category]]),set[[#This Row],[Category]])</f>
        <v>0</v>
      </c>
      <c r="F458" s="150">
        <f>_xlfn.IFNA(IF(VLOOKUP(set[[#This Row],[Category]],TS[],3,FALSE)&gt;0,VLOOKUP(set[[#This Row],[Category]],TS[],3,FALSE),set[[#This Row],[Category]]),set[[#This Row],[Category]])</f>
        <v>0</v>
      </c>
      <c r="G458" s="150">
        <f>_xlfn.IFNA(IF(VLOOKUP(set[[#This Row],[Category]],TS[],4,FALSE)&gt;0,VLOOKUP(set[[#This Row],[Category]],TS[],4,FALSE),set[[#This Row],[Category]]),set[[#This Row],[Category]])</f>
        <v>0</v>
      </c>
      <c r="H458" s="150"/>
      <c r="I458" s="46" t="s">
        <v>1660</v>
      </c>
      <c r="J458" s="49"/>
      <c r="K458" s="49"/>
      <c r="L458" s="49"/>
      <c r="M458" s="46" t="s">
        <v>1661</v>
      </c>
      <c r="N458" s="90"/>
      <c r="O458" s="46">
        <f>set[[#This Row],[CAS No.]]</f>
        <v>0</v>
      </c>
      <c r="P458" s="46" t="s">
        <v>1153</v>
      </c>
      <c r="Q458" s="46" t="str">
        <f>_xlfn.IFNA(VLOOKUP(set[[#This Row],[Qualification]], TS[], 2, FALSE), set[[#This Row],[Qualification]])</f>
        <v>NMPA</v>
      </c>
      <c r="R458" s="46" t="str">
        <f>_xlfn.IFNA(VLOOKUP(set[[#This Row],[Qualification]], TS[], 3, FALSE), set[[#This Row],[Qualification]])</f>
        <v>NMPA</v>
      </c>
      <c r="S458" s="46" t="str">
        <f>_xlfn.IFNA(VLOOKUP(set[[#This Row],[Qualification]], TS[], 4, FALSE), set[[#This Row],[Qualification]])</f>
        <v>NMPA</v>
      </c>
      <c r="V458" s="46"/>
    </row>
    <row r="459" spans="1:22">
      <c r="A459" s="150" t="s">
        <v>1141</v>
      </c>
      <c r="B459" s="49"/>
      <c r="C459" s="85">
        <f>IF(set[[#This Row],[Cate]]=A458,C458+1,1)</f>
        <v>255</v>
      </c>
      <c r="D459" s="150"/>
      <c r="E459" s="150">
        <f>_xlfn.IFNA(IF(VLOOKUP(set[[#This Row],[Category]],TS[],2,FALSE)&gt;0,VLOOKUP(set[[#This Row],[Category]],TS[],2,FALSE),set[[#This Row],[Category]]),set[[#This Row],[Category]])</f>
        <v>0</v>
      </c>
      <c r="F459" s="150">
        <f>_xlfn.IFNA(IF(VLOOKUP(set[[#This Row],[Category]],TS[],3,FALSE)&gt;0,VLOOKUP(set[[#This Row],[Category]],TS[],3,FALSE),set[[#This Row],[Category]]),set[[#This Row],[Category]])</f>
        <v>0</v>
      </c>
      <c r="G459" s="150">
        <f>_xlfn.IFNA(IF(VLOOKUP(set[[#This Row],[Category]],TS[],4,FALSE)&gt;0,VLOOKUP(set[[#This Row],[Category]],TS[],4,FALSE),set[[#This Row],[Category]]),set[[#This Row],[Category]])</f>
        <v>0</v>
      </c>
      <c r="H459" s="150"/>
      <c r="I459" s="46" t="s">
        <v>521</v>
      </c>
      <c r="J459" s="49"/>
      <c r="K459" s="49"/>
      <c r="L459" s="49"/>
      <c r="M459" s="46" t="s">
        <v>525</v>
      </c>
      <c r="N459" s="90"/>
      <c r="O459" s="46">
        <f>set[[#This Row],[CAS No.]]</f>
        <v>0</v>
      </c>
      <c r="P459" s="46" t="s">
        <v>1153</v>
      </c>
      <c r="Q459" s="46" t="str">
        <f>_xlfn.IFNA(VLOOKUP(set[[#This Row],[Qualification]], TS[], 2, FALSE), set[[#This Row],[Qualification]])</f>
        <v>NMPA</v>
      </c>
      <c r="R459" s="46" t="str">
        <f>_xlfn.IFNA(VLOOKUP(set[[#This Row],[Qualification]], TS[], 3, FALSE), set[[#This Row],[Qualification]])</f>
        <v>NMPA</v>
      </c>
      <c r="S459" s="46" t="str">
        <f>_xlfn.IFNA(VLOOKUP(set[[#This Row],[Qualification]], TS[], 4, FALSE), set[[#This Row],[Qualification]])</f>
        <v>NMPA</v>
      </c>
      <c r="V459" s="46"/>
    </row>
    <row r="460" spans="1:22">
      <c r="A460" s="150" t="s">
        <v>1141</v>
      </c>
      <c r="B460" s="49"/>
      <c r="C460" s="85">
        <f>IF(set[[#This Row],[Cate]]=A459,C459+1,1)</f>
        <v>256</v>
      </c>
      <c r="D460" s="150"/>
      <c r="E460" s="150">
        <f>_xlfn.IFNA(IF(VLOOKUP(set[[#This Row],[Category]],TS[],2,FALSE)&gt;0,VLOOKUP(set[[#This Row],[Category]],TS[],2,FALSE),set[[#This Row],[Category]]),set[[#This Row],[Category]])</f>
        <v>0</v>
      </c>
      <c r="F460" s="150">
        <f>_xlfn.IFNA(IF(VLOOKUP(set[[#This Row],[Category]],TS[],3,FALSE)&gt;0,VLOOKUP(set[[#This Row],[Category]],TS[],3,FALSE),set[[#This Row],[Category]]),set[[#This Row],[Category]])</f>
        <v>0</v>
      </c>
      <c r="G460" s="150">
        <f>_xlfn.IFNA(IF(VLOOKUP(set[[#This Row],[Category]],TS[],4,FALSE)&gt;0,VLOOKUP(set[[#This Row],[Category]],TS[],4,FALSE),set[[#This Row],[Category]]),set[[#This Row],[Category]])</f>
        <v>0</v>
      </c>
      <c r="H460" s="150"/>
      <c r="I460" s="46" t="s">
        <v>1662</v>
      </c>
      <c r="J460" s="49"/>
      <c r="K460" s="49"/>
      <c r="L460" s="49"/>
      <c r="M460" s="46" t="s">
        <v>1663</v>
      </c>
      <c r="N460" s="90"/>
      <c r="O460" s="46">
        <f>set[[#This Row],[CAS No.]]</f>
        <v>0</v>
      </c>
      <c r="P460" s="46" t="s">
        <v>1153</v>
      </c>
      <c r="Q460" s="46" t="str">
        <f>_xlfn.IFNA(VLOOKUP(set[[#This Row],[Qualification]], TS[], 2, FALSE), set[[#This Row],[Qualification]])</f>
        <v>NMPA</v>
      </c>
      <c r="R460" s="46" t="str">
        <f>_xlfn.IFNA(VLOOKUP(set[[#This Row],[Qualification]], TS[], 3, FALSE), set[[#This Row],[Qualification]])</f>
        <v>NMPA</v>
      </c>
      <c r="S460" s="46" t="str">
        <f>_xlfn.IFNA(VLOOKUP(set[[#This Row],[Qualification]], TS[], 4, FALSE), set[[#This Row],[Qualification]])</f>
        <v>NMPA</v>
      </c>
      <c r="V460" s="46"/>
    </row>
    <row r="461" spans="1:22">
      <c r="A461" s="150" t="s">
        <v>1141</v>
      </c>
      <c r="B461" s="49"/>
      <c r="C461" s="85">
        <f>IF(set[[#This Row],[Cate]]=A460,C460+1,1)</f>
        <v>257</v>
      </c>
      <c r="D461" s="150"/>
      <c r="E461" s="150">
        <f>_xlfn.IFNA(IF(VLOOKUP(set[[#This Row],[Category]],TS[],2,FALSE)&gt;0,VLOOKUP(set[[#This Row],[Category]],TS[],2,FALSE),set[[#This Row],[Category]]),set[[#This Row],[Category]])</f>
        <v>0</v>
      </c>
      <c r="F461" s="150">
        <f>_xlfn.IFNA(IF(VLOOKUP(set[[#This Row],[Category]],TS[],3,FALSE)&gt;0,VLOOKUP(set[[#This Row],[Category]],TS[],3,FALSE),set[[#This Row],[Category]]),set[[#This Row],[Category]])</f>
        <v>0</v>
      </c>
      <c r="G461" s="150">
        <f>_xlfn.IFNA(IF(VLOOKUP(set[[#This Row],[Category]],TS[],4,FALSE)&gt;0,VLOOKUP(set[[#This Row],[Category]],TS[],4,FALSE),set[[#This Row],[Category]]),set[[#This Row],[Category]])</f>
        <v>0</v>
      </c>
      <c r="H461" s="150"/>
      <c r="I461" s="46" t="s">
        <v>1664</v>
      </c>
      <c r="J461" s="49"/>
      <c r="K461" s="49"/>
      <c r="L461" s="49"/>
      <c r="M461" s="46" t="s">
        <v>1665</v>
      </c>
      <c r="N461" s="90"/>
      <c r="O461" s="46">
        <f>set[[#This Row],[CAS No.]]</f>
        <v>0</v>
      </c>
      <c r="P461" s="46" t="s">
        <v>1153</v>
      </c>
      <c r="Q461" s="46" t="str">
        <f>_xlfn.IFNA(VLOOKUP(set[[#This Row],[Qualification]], TS[], 2, FALSE), set[[#This Row],[Qualification]])</f>
        <v>NMPA</v>
      </c>
      <c r="R461" s="46" t="str">
        <f>_xlfn.IFNA(VLOOKUP(set[[#This Row],[Qualification]], TS[], 3, FALSE), set[[#This Row],[Qualification]])</f>
        <v>NMPA</v>
      </c>
      <c r="S461" s="46" t="str">
        <f>_xlfn.IFNA(VLOOKUP(set[[#This Row],[Qualification]], TS[], 4, FALSE), set[[#This Row],[Qualification]])</f>
        <v>NMPA</v>
      </c>
      <c r="V461" s="46"/>
    </row>
    <row r="462" spans="1:22">
      <c r="A462" s="150" t="s">
        <v>1141</v>
      </c>
      <c r="B462" s="49"/>
      <c r="C462" s="85">
        <f>IF(set[[#This Row],[Cate]]=A461,C461+1,1)</f>
        <v>258</v>
      </c>
      <c r="D462" s="150"/>
      <c r="E462" s="150">
        <f>_xlfn.IFNA(IF(VLOOKUP(set[[#This Row],[Category]],TS[],2,FALSE)&gt;0,VLOOKUP(set[[#This Row],[Category]],TS[],2,FALSE),set[[#This Row],[Category]]),set[[#This Row],[Category]])</f>
        <v>0</v>
      </c>
      <c r="F462" s="150">
        <f>_xlfn.IFNA(IF(VLOOKUP(set[[#This Row],[Category]],TS[],3,FALSE)&gt;0,VLOOKUP(set[[#This Row],[Category]],TS[],3,FALSE),set[[#This Row],[Category]]),set[[#This Row],[Category]])</f>
        <v>0</v>
      </c>
      <c r="G462" s="150">
        <f>_xlfn.IFNA(IF(VLOOKUP(set[[#This Row],[Category]],TS[],4,FALSE)&gt;0,VLOOKUP(set[[#This Row],[Category]],TS[],4,FALSE),set[[#This Row],[Category]]),set[[#This Row],[Category]])</f>
        <v>0</v>
      </c>
      <c r="H462" s="150"/>
      <c r="I462" s="46" t="s">
        <v>1666</v>
      </c>
      <c r="J462" s="49"/>
      <c r="K462" s="49"/>
      <c r="L462" s="49"/>
      <c r="M462" s="46" t="s">
        <v>1667</v>
      </c>
      <c r="N462" s="90"/>
      <c r="O462" s="46">
        <f>set[[#This Row],[CAS No.]]</f>
        <v>0</v>
      </c>
      <c r="P462" s="46" t="s">
        <v>1153</v>
      </c>
      <c r="Q462" s="46" t="str">
        <f>_xlfn.IFNA(VLOOKUP(set[[#This Row],[Qualification]], TS[], 2, FALSE), set[[#This Row],[Qualification]])</f>
        <v>NMPA</v>
      </c>
      <c r="R462" s="46" t="str">
        <f>_xlfn.IFNA(VLOOKUP(set[[#This Row],[Qualification]], TS[], 3, FALSE), set[[#This Row],[Qualification]])</f>
        <v>NMPA</v>
      </c>
      <c r="S462" s="46" t="str">
        <f>_xlfn.IFNA(VLOOKUP(set[[#This Row],[Qualification]], TS[], 4, FALSE), set[[#This Row],[Qualification]])</f>
        <v>NMPA</v>
      </c>
      <c r="V462" s="46"/>
    </row>
    <row r="463" spans="1:22" ht="45">
      <c r="A463" s="150" t="s">
        <v>1141</v>
      </c>
      <c r="B463" s="49"/>
      <c r="C463" s="85">
        <f>IF(set[[#This Row],[Cate]]=A462,C462+1,1)</f>
        <v>259</v>
      </c>
      <c r="D463" s="150"/>
      <c r="E463" s="150">
        <f>_xlfn.IFNA(IF(VLOOKUP(set[[#This Row],[Category]],TS[],2,FALSE)&gt;0,VLOOKUP(set[[#This Row],[Category]],TS[],2,FALSE),set[[#This Row],[Category]]),set[[#This Row],[Category]])</f>
        <v>0</v>
      </c>
      <c r="F463" s="150">
        <f>_xlfn.IFNA(IF(VLOOKUP(set[[#This Row],[Category]],TS[],3,FALSE)&gt;0,VLOOKUP(set[[#This Row],[Category]],TS[],3,FALSE),set[[#This Row],[Category]]),set[[#This Row],[Category]])</f>
        <v>0</v>
      </c>
      <c r="G463" s="150">
        <f>_xlfn.IFNA(IF(VLOOKUP(set[[#This Row],[Category]],TS[],4,FALSE)&gt;0,VLOOKUP(set[[#This Row],[Category]],TS[],4,FALSE),set[[#This Row],[Category]]),set[[#This Row],[Category]])</f>
        <v>0</v>
      </c>
      <c r="H463" s="150"/>
      <c r="I463" s="46" t="s">
        <v>1668</v>
      </c>
      <c r="J463" s="49"/>
      <c r="K463" s="49"/>
      <c r="L463" s="49"/>
      <c r="M463" s="46" t="s">
        <v>1669</v>
      </c>
      <c r="N463" s="90"/>
      <c r="O463" s="46">
        <f>set[[#This Row],[CAS No.]]</f>
        <v>0</v>
      </c>
      <c r="P463" s="46" t="s">
        <v>1153</v>
      </c>
      <c r="Q463" s="46" t="str">
        <f>_xlfn.IFNA(VLOOKUP(set[[#This Row],[Qualification]], TS[], 2, FALSE), set[[#This Row],[Qualification]])</f>
        <v>NMPA</v>
      </c>
      <c r="R463" s="46" t="str">
        <f>_xlfn.IFNA(VLOOKUP(set[[#This Row],[Qualification]], TS[], 3, FALSE), set[[#This Row],[Qualification]])</f>
        <v>NMPA</v>
      </c>
      <c r="S463" s="46" t="str">
        <f>_xlfn.IFNA(VLOOKUP(set[[#This Row],[Qualification]], TS[], 4, FALSE), set[[#This Row],[Qualification]])</f>
        <v>NMPA</v>
      </c>
      <c r="V463" s="46"/>
    </row>
    <row r="464" spans="1:22" ht="45">
      <c r="A464" s="150" t="s">
        <v>1141</v>
      </c>
      <c r="B464" s="49"/>
      <c r="C464" s="85">
        <f>IF(set[[#This Row],[Cate]]=A463,C463+1,1)</f>
        <v>260</v>
      </c>
      <c r="D464" s="150"/>
      <c r="E464" s="150">
        <f>_xlfn.IFNA(IF(VLOOKUP(set[[#This Row],[Category]],TS[],2,FALSE)&gt;0,VLOOKUP(set[[#This Row],[Category]],TS[],2,FALSE),set[[#This Row],[Category]]),set[[#This Row],[Category]])</f>
        <v>0</v>
      </c>
      <c r="F464" s="150">
        <f>_xlfn.IFNA(IF(VLOOKUP(set[[#This Row],[Category]],TS[],3,FALSE)&gt;0,VLOOKUP(set[[#This Row],[Category]],TS[],3,FALSE),set[[#This Row],[Category]]),set[[#This Row],[Category]])</f>
        <v>0</v>
      </c>
      <c r="G464" s="150">
        <f>_xlfn.IFNA(IF(VLOOKUP(set[[#This Row],[Category]],TS[],4,FALSE)&gt;0,VLOOKUP(set[[#This Row],[Category]],TS[],4,FALSE),set[[#This Row],[Category]]),set[[#This Row],[Category]])</f>
        <v>0</v>
      </c>
      <c r="H464" s="150"/>
      <c r="I464" s="46" t="s">
        <v>1670</v>
      </c>
      <c r="J464" s="49"/>
      <c r="K464" s="49"/>
      <c r="L464" s="49"/>
      <c r="M464" s="46" t="s">
        <v>1671</v>
      </c>
      <c r="N464" s="90"/>
      <c r="O464" s="46">
        <f>set[[#This Row],[CAS No.]]</f>
        <v>0</v>
      </c>
      <c r="P464" s="46" t="s">
        <v>1153</v>
      </c>
      <c r="Q464" s="46" t="str">
        <f>_xlfn.IFNA(VLOOKUP(set[[#This Row],[Qualification]], TS[], 2, FALSE), set[[#This Row],[Qualification]])</f>
        <v>NMPA</v>
      </c>
      <c r="R464" s="46" t="str">
        <f>_xlfn.IFNA(VLOOKUP(set[[#This Row],[Qualification]], TS[], 3, FALSE), set[[#This Row],[Qualification]])</f>
        <v>NMPA</v>
      </c>
      <c r="S464" s="46" t="str">
        <f>_xlfn.IFNA(VLOOKUP(set[[#This Row],[Qualification]], TS[], 4, FALSE), set[[#This Row],[Qualification]])</f>
        <v>NMPA</v>
      </c>
      <c r="V464" s="46"/>
    </row>
    <row r="465" spans="1:22">
      <c r="A465" s="150" t="s">
        <v>1141</v>
      </c>
      <c r="B465" s="49"/>
      <c r="C465" s="85">
        <f>IF(set[[#This Row],[Cate]]=A464,C464+1,1)</f>
        <v>261</v>
      </c>
      <c r="D465" s="150"/>
      <c r="E465" s="150">
        <f>_xlfn.IFNA(IF(VLOOKUP(set[[#This Row],[Category]],TS[],2,FALSE)&gt;0,VLOOKUP(set[[#This Row],[Category]],TS[],2,FALSE),set[[#This Row],[Category]]),set[[#This Row],[Category]])</f>
        <v>0</v>
      </c>
      <c r="F465" s="150">
        <f>_xlfn.IFNA(IF(VLOOKUP(set[[#This Row],[Category]],TS[],3,FALSE)&gt;0,VLOOKUP(set[[#This Row],[Category]],TS[],3,FALSE),set[[#This Row],[Category]]),set[[#This Row],[Category]])</f>
        <v>0</v>
      </c>
      <c r="G465" s="150">
        <f>_xlfn.IFNA(IF(VLOOKUP(set[[#This Row],[Category]],TS[],4,FALSE)&gt;0,VLOOKUP(set[[#This Row],[Category]],TS[],4,FALSE),set[[#This Row],[Category]]),set[[#This Row],[Category]])</f>
        <v>0</v>
      </c>
      <c r="H465" s="150"/>
      <c r="I465" s="46" t="s">
        <v>1672</v>
      </c>
      <c r="J465" s="49"/>
      <c r="K465" s="49"/>
      <c r="L465" s="49"/>
      <c r="M465" s="46" t="s">
        <v>1673</v>
      </c>
      <c r="N465" s="90"/>
      <c r="O465" s="46">
        <f>set[[#This Row],[CAS No.]]</f>
        <v>0</v>
      </c>
      <c r="P465" s="46" t="s">
        <v>1153</v>
      </c>
      <c r="Q465" s="46" t="str">
        <f>_xlfn.IFNA(VLOOKUP(set[[#This Row],[Qualification]], TS[], 2, FALSE), set[[#This Row],[Qualification]])</f>
        <v>NMPA</v>
      </c>
      <c r="R465" s="46" t="str">
        <f>_xlfn.IFNA(VLOOKUP(set[[#This Row],[Qualification]], TS[], 3, FALSE), set[[#This Row],[Qualification]])</f>
        <v>NMPA</v>
      </c>
      <c r="S465" s="46" t="str">
        <f>_xlfn.IFNA(VLOOKUP(set[[#This Row],[Qualification]], TS[], 4, FALSE), set[[#This Row],[Qualification]])</f>
        <v>NMPA</v>
      </c>
      <c r="V465" s="46"/>
    </row>
    <row r="466" spans="1:22">
      <c r="A466" s="150" t="s">
        <v>1141</v>
      </c>
      <c r="B466" s="49"/>
      <c r="C466" s="85">
        <f>IF(set[[#This Row],[Cate]]=A465,C465+1,1)</f>
        <v>262</v>
      </c>
      <c r="D466" s="150"/>
      <c r="E466" s="150">
        <f>_xlfn.IFNA(IF(VLOOKUP(set[[#This Row],[Category]],TS[],2,FALSE)&gt;0,VLOOKUP(set[[#This Row],[Category]],TS[],2,FALSE),set[[#This Row],[Category]]),set[[#This Row],[Category]])</f>
        <v>0</v>
      </c>
      <c r="F466" s="150">
        <f>_xlfn.IFNA(IF(VLOOKUP(set[[#This Row],[Category]],TS[],3,FALSE)&gt;0,VLOOKUP(set[[#This Row],[Category]],TS[],3,FALSE),set[[#This Row],[Category]]),set[[#This Row],[Category]])</f>
        <v>0</v>
      </c>
      <c r="G466" s="150">
        <f>_xlfn.IFNA(IF(VLOOKUP(set[[#This Row],[Category]],TS[],4,FALSE)&gt;0,VLOOKUP(set[[#This Row],[Category]],TS[],4,FALSE),set[[#This Row],[Category]]),set[[#This Row],[Category]])</f>
        <v>0</v>
      </c>
      <c r="H466" s="150"/>
      <c r="I466" s="46" t="s">
        <v>1674</v>
      </c>
      <c r="J466" s="49"/>
      <c r="K466" s="49"/>
      <c r="L466" s="49"/>
      <c r="M466" s="46" t="s">
        <v>1675</v>
      </c>
      <c r="N466" s="90"/>
      <c r="O466" s="46">
        <f>set[[#This Row],[CAS No.]]</f>
        <v>0</v>
      </c>
      <c r="P466" s="46" t="s">
        <v>1153</v>
      </c>
      <c r="Q466" s="46" t="str">
        <f>_xlfn.IFNA(VLOOKUP(set[[#This Row],[Qualification]], TS[], 2, FALSE), set[[#This Row],[Qualification]])</f>
        <v>NMPA</v>
      </c>
      <c r="R466" s="46" t="str">
        <f>_xlfn.IFNA(VLOOKUP(set[[#This Row],[Qualification]], TS[], 3, FALSE), set[[#This Row],[Qualification]])</f>
        <v>NMPA</v>
      </c>
      <c r="S466" s="46" t="str">
        <f>_xlfn.IFNA(VLOOKUP(set[[#This Row],[Qualification]], TS[], 4, FALSE), set[[#This Row],[Qualification]])</f>
        <v>NMPA</v>
      </c>
      <c r="V466" s="46"/>
    </row>
    <row r="467" spans="1:22" ht="30">
      <c r="A467" s="150" t="s">
        <v>1141</v>
      </c>
      <c r="B467" s="49"/>
      <c r="C467" s="85">
        <f>IF(set[[#This Row],[Cate]]=A466,C466+1,1)</f>
        <v>263</v>
      </c>
      <c r="D467" s="150"/>
      <c r="E467" s="150">
        <f>_xlfn.IFNA(IF(VLOOKUP(set[[#This Row],[Category]],TS[],2,FALSE)&gt;0,VLOOKUP(set[[#This Row],[Category]],TS[],2,FALSE),set[[#This Row],[Category]]),set[[#This Row],[Category]])</f>
        <v>0</v>
      </c>
      <c r="F467" s="150">
        <f>_xlfn.IFNA(IF(VLOOKUP(set[[#This Row],[Category]],TS[],3,FALSE)&gt;0,VLOOKUP(set[[#This Row],[Category]],TS[],3,FALSE),set[[#This Row],[Category]]),set[[#This Row],[Category]])</f>
        <v>0</v>
      </c>
      <c r="G467" s="150">
        <f>_xlfn.IFNA(IF(VLOOKUP(set[[#This Row],[Category]],TS[],4,FALSE)&gt;0,VLOOKUP(set[[#This Row],[Category]],TS[],4,FALSE),set[[#This Row],[Category]]),set[[#This Row],[Category]])</f>
        <v>0</v>
      </c>
      <c r="H467" s="150"/>
      <c r="I467" s="46" t="s">
        <v>1676</v>
      </c>
      <c r="J467" s="49"/>
      <c r="K467" s="49"/>
      <c r="L467" s="49"/>
      <c r="M467" s="46" t="s">
        <v>1677</v>
      </c>
      <c r="N467" s="90"/>
      <c r="O467" s="46">
        <f>set[[#This Row],[CAS No.]]</f>
        <v>0</v>
      </c>
      <c r="P467" s="46" t="s">
        <v>1153</v>
      </c>
      <c r="Q467" s="46" t="str">
        <f>_xlfn.IFNA(VLOOKUP(set[[#This Row],[Qualification]], TS[], 2, FALSE), set[[#This Row],[Qualification]])</f>
        <v>NMPA</v>
      </c>
      <c r="R467" s="46" t="str">
        <f>_xlfn.IFNA(VLOOKUP(set[[#This Row],[Qualification]], TS[], 3, FALSE), set[[#This Row],[Qualification]])</f>
        <v>NMPA</v>
      </c>
      <c r="S467" s="46" t="str">
        <f>_xlfn.IFNA(VLOOKUP(set[[#This Row],[Qualification]], TS[], 4, FALSE), set[[#This Row],[Qualification]])</f>
        <v>NMPA</v>
      </c>
      <c r="V467" s="46"/>
    </row>
    <row r="468" spans="1:22">
      <c r="A468" s="150" t="s">
        <v>1141</v>
      </c>
      <c r="B468" s="49"/>
      <c r="C468" s="85">
        <f>IF(set[[#This Row],[Cate]]=A467,C467+1,1)</f>
        <v>264</v>
      </c>
      <c r="D468" s="150"/>
      <c r="E468" s="150">
        <f>_xlfn.IFNA(IF(VLOOKUP(set[[#This Row],[Category]],TS[],2,FALSE)&gt;0,VLOOKUP(set[[#This Row],[Category]],TS[],2,FALSE),set[[#This Row],[Category]]),set[[#This Row],[Category]])</f>
        <v>0</v>
      </c>
      <c r="F468" s="150">
        <f>_xlfn.IFNA(IF(VLOOKUP(set[[#This Row],[Category]],TS[],3,FALSE)&gt;0,VLOOKUP(set[[#This Row],[Category]],TS[],3,FALSE),set[[#This Row],[Category]]),set[[#This Row],[Category]])</f>
        <v>0</v>
      </c>
      <c r="G468" s="150">
        <f>_xlfn.IFNA(IF(VLOOKUP(set[[#This Row],[Category]],TS[],4,FALSE)&gt;0,VLOOKUP(set[[#This Row],[Category]],TS[],4,FALSE),set[[#This Row],[Category]]),set[[#This Row],[Category]])</f>
        <v>0</v>
      </c>
      <c r="H468" s="150"/>
      <c r="I468" s="46" t="s">
        <v>1678</v>
      </c>
      <c r="J468" s="49"/>
      <c r="K468" s="49"/>
      <c r="L468" s="49"/>
      <c r="M468" s="46" t="s">
        <v>1679</v>
      </c>
      <c r="N468" s="90"/>
      <c r="O468" s="46">
        <f>set[[#This Row],[CAS No.]]</f>
        <v>0</v>
      </c>
      <c r="P468" s="46" t="s">
        <v>1153</v>
      </c>
      <c r="Q468" s="46" t="str">
        <f>_xlfn.IFNA(VLOOKUP(set[[#This Row],[Qualification]], TS[], 2, FALSE), set[[#This Row],[Qualification]])</f>
        <v>NMPA</v>
      </c>
      <c r="R468" s="46" t="str">
        <f>_xlfn.IFNA(VLOOKUP(set[[#This Row],[Qualification]], TS[], 3, FALSE), set[[#This Row],[Qualification]])</f>
        <v>NMPA</v>
      </c>
      <c r="S468" s="46" t="str">
        <f>_xlfn.IFNA(VLOOKUP(set[[#This Row],[Qualification]], TS[], 4, FALSE), set[[#This Row],[Qualification]])</f>
        <v>NMPA</v>
      </c>
      <c r="V468" s="46"/>
    </row>
    <row r="469" spans="1:22">
      <c r="A469" s="150" t="s">
        <v>1141</v>
      </c>
      <c r="B469" s="49"/>
      <c r="C469" s="85">
        <f>IF(set[[#This Row],[Cate]]=A468,C468+1,1)</f>
        <v>265</v>
      </c>
      <c r="D469" s="150"/>
      <c r="E469" s="150">
        <f>_xlfn.IFNA(IF(VLOOKUP(set[[#This Row],[Category]],TS[],2,FALSE)&gt;0,VLOOKUP(set[[#This Row],[Category]],TS[],2,FALSE),set[[#This Row],[Category]]),set[[#This Row],[Category]])</f>
        <v>0</v>
      </c>
      <c r="F469" s="150">
        <f>_xlfn.IFNA(IF(VLOOKUP(set[[#This Row],[Category]],TS[],3,FALSE)&gt;0,VLOOKUP(set[[#This Row],[Category]],TS[],3,FALSE),set[[#This Row],[Category]]),set[[#This Row],[Category]])</f>
        <v>0</v>
      </c>
      <c r="G469" s="150">
        <f>_xlfn.IFNA(IF(VLOOKUP(set[[#This Row],[Category]],TS[],4,FALSE)&gt;0,VLOOKUP(set[[#This Row],[Category]],TS[],4,FALSE),set[[#This Row],[Category]]),set[[#This Row],[Category]])</f>
        <v>0</v>
      </c>
      <c r="H469" s="150"/>
      <c r="I469" s="46" t="s">
        <v>415</v>
      </c>
      <c r="J469" s="49"/>
      <c r="K469" s="49"/>
      <c r="L469" s="49"/>
      <c r="M469" s="46" t="s">
        <v>418</v>
      </c>
      <c r="N469" s="90"/>
      <c r="O469" s="46">
        <f>set[[#This Row],[CAS No.]]</f>
        <v>0</v>
      </c>
      <c r="P469" s="46" t="s">
        <v>1153</v>
      </c>
      <c r="Q469" s="46" t="str">
        <f>_xlfn.IFNA(VLOOKUP(set[[#This Row],[Qualification]], TS[], 2, FALSE), set[[#This Row],[Qualification]])</f>
        <v>NMPA</v>
      </c>
      <c r="R469" s="46" t="str">
        <f>_xlfn.IFNA(VLOOKUP(set[[#This Row],[Qualification]], TS[], 3, FALSE), set[[#This Row],[Qualification]])</f>
        <v>NMPA</v>
      </c>
      <c r="S469" s="46" t="str">
        <f>_xlfn.IFNA(VLOOKUP(set[[#This Row],[Qualification]], TS[], 4, FALSE), set[[#This Row],[Qualification]])</f>
        <v>NMPA</v>
      </c>
      <c r="V469" s="46"/>
    </row>
    <row r="470" spans="1:22">
      <c r="A470" s="150" t="s">
        <v>1141</v>
      </c>
      <c r="B470" s="49"/>
      <c r="C470" s="85">
        <f>IF(set[[#This Row],[Cate]]=A469,C469+1,1)</f>
        <v>266</v>
      </c>
      <c r="D470" s="150"/>
      <c r="E470" s="150">
        <f>_xlfn.IFNA(IF(VLOOKUP(set[[#This Row],[Category]],TS[],2,FALSE)&gt;0,VLOOKUP(set[[#This Row],[Category]],TS[],2,FALSE),set[[#This Row],[Category]]),set[[#This Row],[Category]])</f>
        <v>0</v>
      </c>
      <c r="F470" s="150">
        <f>_xlfn.IFNA(IF(VLOOKUP(set[[#This Row],[Category]],TS[],3,FALSE)&gt;0,VLOOKUP(set[[#This Row],[Category]],TS[],3,FALSE),set[[#This Row],[Category]]),set[[#This Row],[Category]])</f>
        <v>0</v>
      </c>
      <c r="G470" s="150">
        <f>_xlfn.IFNA(IF(VLOOKUP(set[[#This Row],[Category]],TS[],4,FALSE)&gt;0,VLOOKUP(set[[#This Row],[Category]],TS[],4,FALSE),set[[#This Row],[Category]]),set[[#This Row],[Category]])</f>
        <v>0</v>
      </c>
      <c r="H470" s="150"/>
      <c r="I470" s="46" t="s">
        <v>420</v>
      </c>
      <c r="J470" s="49"/>
      <c r="K470" s="49"/>
      <c r="L470" s="49"/>
      <c r="M470" s="46" t="s">
        <v>423</v>
      </c>
      <c r="N470" s="90"/>
      <c r="O470" s="46">
        <f>set[[#This Row],[CAS No.]]</f>
        <v>0</v>
      </c>
      <c r="P470" s="46" t="s">
        <v>1153</v>
      </c>
      <c r="Q470" s="46" t="str">
        <f>_xlfn.IFNA(VLOOKUP(set[[#This Row],[Qualification]], TS[], 2, FALSE), set[[#This Row],[Qualification]])</f>
        <v>NMPA</v>
      </c>
      <c r="R470" s="46" t="str">
        <f>_xlfn.IFNA(VLOOKUP(set[[#This Row],[Qualification]], TS[], 3, FALSE), set[[#This Row],[Qualification]])</f>
        <v>NMPA</v>
      </c>
      <c r="S470" s="46" t="str">
        <f>_xlfn.IFNA(VLOOKUP(set[[#This Row],[Qualification]], TS[], 4, FALSE), set[[#This Row],[Qualification]])</f>
        <v>NMPA</v>
      </c>
      <c r="V470" s="46"/>
    </row>
    <row r="471" spans="1:22">
      <c r="A471" s="150" t="s">
        <v>1141</v>
      </c>
      <c r="B471" s="49"/>
      <c r="C471" s="85">
        <f>IF(set[[#This Row],[Cate]]=A470,C470+1,1)</f>
        <v>267</v>
      </c>
      <c r="D471" s="150"/>
      <c r="E471" s="150">
        <f>_xlfn.IFNA(IF(VLOOKUP(set[[#This Row],[Category]],TS[],2,FALSE)&gt;0,VLOOKUP(set[[#This Row],[Category]],TS[],2,FALSE),set[[#This Row],[Category]]),set[[#This Row],[Category]])</f>
        <v>0</v>
      </c>
      <c r="F471" s="150">
        <f>_xlfn.IFNA(IF(VLOOKUP(set[[#This Row],[Category]],TS[],3,FALSE)&gt;0,VLOOKUP(set[[#This Row],[Category]],TS[],3,FALSE),set[[#This Row],[Category]]),set[[#This Row],[Category]])</f>
        <v>0</v>
      </c>
      <c r="G471" s="150">
        <f>_xlfn.IFNA(IF(VLOOKUP(set[[#This Row],[Category]],TS[],4,FALSE)&gt;0,VLOOKUP(set[[#This Row],[Category]],TS[],4,FALSE),set[[#This Row],[Category]]),set[[#This Row],[Category]])</f>
        <v>0</v>
      </c>
      <c r="H471" s="150"/>
      <c r="I471" s="46" t="s">
        <v>1680</v>
      </c>
      <c r="J471" s="49"/>
      <c r="K471" s="49"/>
      <c r="L471" s="49"/>
      <c r="M471" s="46" t="s">
        <v>1681</v>
      </c>
      <c r="N471" s="90"/>
      <c r="O471" s="46">
        <f>set[[#This Row],[CAS No.]]</f>
        <v>0</v>
      </c>
      <c r="P471" s="46" t="s">
        <v>1153</v>
      </c>
      <c r="Q471" s="46" t="str">
        <f>_xlfn.IFNA(VLOOKUP(set[[#This Row],[Qualification]], TS[], 2, FALSE), set[[#This Row],[Qualification]])</f>
        <v>NMPA</v>
      </c>
      <c r="R471" s="46" t="str">
        <f>_xlfn.IFNA(VLOOKUP(set[[#This Row],[Qualification]], TS[], 3, FALSE), set[[#This Row],[Qualification]])</f>
        <v>NMPA</v>
      </c>
      <c r="S471" s="46" t="str">
        <f>_xlfn.IFNA(VLOOKUP(set[[#This Row],[Qualification]], TS[], 4, FALSE), set[[#This Row],[Qualification]])</f>
        <v>NMPA</v>
      </c>
      <c r="V471" s="46"/>
    </row>
    <row r="472" spans="1:22" ht="30">
      <c r="A472" s="150" t="s">
        <v>1141</v>
      </c>
      <c r="B472" s="49"/>
      <c r="C472" s="85">
        <f>IF(set[[#This Row],[Cate]]=A471,C471+1,1)</f>
        <v>268</v>
      </c>
      <c r="D472" s="150"/>
      <c r="E472" s="150">
        <f>_xlfn.IFNA(IF(VLOOKUP(set[[#This Row],[Category]],TS[],2,FALSE)&gt;0,VLOOKUP(set[[#This Row],[Category]],TS[],2,FALSE),set[[#This Row],[Category]]),set[[#This Row],[Category]])</f>
        <v>0</v>
      </c>
      <c r="F472" s="150">
        <f>_xlfn.IFNA(IF(VLOOKUP(set[[#This Row],[Category]],TS[],3,FALSE)&gt;0,VLOOKUP(set[[#This Row],[Category]],TS[],3,FALSE),set[[#This Row],[Category]]),set[[#This Row],[Category]])</f>
        <v>0</v>
      </c>
      <c r="G472" s="150">
        <f>_xlfn.IFNA(IF(VLOOKUP(set[[#This Row],[Category]],TS[],4,FALSE)&gt;0,VLOOKUP(set[[#This Row],[Category]],TS[],4,FALSE),set[[#This Row],[Category]]),set[[#This Row],[Category]])</f>
        <v>0</v>
      </c>
      <c r="H472" s="150"/>
      <c r="I472" s="46" t="s">
        <v>1682</v>
      </c>
      <c r="J472" s="49"/>
      <c r="K472" s="49"/>
      <c r="L472" s="49"/>
      <c r="M472" s="46" t="s">
        <v>1683</v>
      </c>
      <c r="N472" s="90"/>
      <c r="O472" s="46">
        <f>set[[#This Row],[CAS No.]]</f>
        <v>0</v>
      </c>
      <c r="P472" s="46" t="s">
        <v>1153</v>
      </c>
      <c r="Q472" s="46" t="str">
        <f>_xlfn.IFNA(VLOOKUP(set[[#This Row],[Qualification]], TS[], 2, FALSE), set[[#This Row],[Qualification]])</f>
        <v>NMPA</v>
      </c>
      <c r="R472" s="46" t="str">
        <f>_xlfn.IFNA(VLOOKUP(set[[#This Row],[Qualification]], TS[], 3, FALSE), set[[#This Row],[Qualification]])</f>
        <v>NMPA</v>
      </c>
      <c r="S472" s="46" t="str">
        <f>_xlfn.IFNA(VLOOKUP(set[[#This Row],[Qualification]], TS[], 4, FALSE), set[[#This Row],[Qualification]])</f>
        <v>NMPA</v>
      </c>
      <c r="V472" s="46"/>
    </row>
    <row r="473" spans="1:22" ht="30">
      <c r="A473" s="150" t="s">
        <v>1141</v>
      </c>
      <c r="B473" s="49"/>
      <c r="C473" s="85">
        <f>IF(set[[#This Row],[Cate]]=A472,C472+1,1)</f>
        <v>269</v>
      </c>
      <c r="D473" s="150"/>
      <c r="E473" s="150">
        <f>_xlfn.IFNA(IF(VLOOKUP(set[[#This Row],[Category]],TS[],2,FALSE)&gt;0,VLOOKUP(set[[#This Row],[Category]],TS[],2,FALSE),set[[#This Row],[Category]]),set[[#This Row],[Category]])</f>
        <v>0</v>
      </c>
      <c r="F473" s="150">
        <f>_xlfn.IFNA(IF(VLOOKUP(set[[#This Row],[Category]],TS[],3,FALSE)&gt;0,VLOOKUP(set[[#This Row],[Category]],TS[],3,FALSE),set[[#This Row],[Category]]),set[[#This Row],[Category]])</f>
        <v>0</v>
      </c>
      <c r="G473" s="150">
        <f>_xlfn.IFNA(IF(VLOOKUP(set[[#This Row],[Category]],TS[],4,FALSE)&gt;0,VLOOKUP(set[[#This Row],[Category]],TS[],4,FALSE),set[[#This Row],[Category]]),set[[#This Row],[Category]])</f>
        <v>0</v>
      </c>
      <c r="H473" s="150"/>
      <c r="I473" s="46" t="s">
        <v>1684</v>
      </c>
      <c r="J473" s="49"/>
      <c r="K473" s="49"/>
      <c r="L473" s="49"/>
      <c r="M473" s="46" t="s">
        <v>1685</v>
      </c>
      <c r="N473" s="90"/>
      <c r="O473" s="46">
        <f>set[[#This Row],[CAS No.]]</f>
        <v>0</v>
      </c>
      <c r="P473" s="46" t="s">
        <v>1153</v>
      </c>
      <c r="Q473" s="46" t="str">
        <f>_xlfn.IFNA(VLOOKUP(set[[#This Row],[Qualification]], TS[], 2, FALSE), set[[#This Row],[Qualification]])</f>
        <v>NMPA</v>
      </c>
      <c r="R473" s="46" t="str">
        <f>_xlfn.IFNA(VLOOKUP(set[[#This Row],[Qualification]], TS[], 3, FALSE), set[[#This Row],[Qualification]])</f>
        <v>NMPA</v>
      </c>
      <c r="S473" s="46" t="str">
        <f>_xlfn.IFNA(VLOOKUP(set[[#This Row],[Qualification]], TS[], 4, FALSE), set[[#This Row],[Qualification]])</f>
        <v>NMPA</v>
      </c>
      <c r="V473" s="46"/>
    </row>
    <row r="474" spans="1:22" ht="30">
      <c r="A474" s="150" t="s">
        <v>1141</v>
      </c>
      <c r="B474" s="49"/>
      <c r="C474" s="85">
        <f>IF(set[[#This Row],[Cate]]=A473,C473+1,1)</f>
        <v>270</v>
      </c>
      <c r="D474" s="150"/>
      <c r="E474" s="150">
        <f>_xlfn.IFNA(IF(VLOOKUP(set[[#This Row],[Category]],TS[],2,FALSE)&gt;0,VLOOKUP(set[[#This Row],[Category]],TS[],2,FALSE),set[[#This Row],[Category]]),set[[#This Row],[Category]])</f>
        <v>0</v>
      </c>
      <c r="F474" s="150">
        <f>_xlfn.IFNA(IF(VLOOKUP(set[[#This Row],[Category]],TS[],3,FALSE)&gt;0,VLOOKUP(set[[#This Row],[Category]],TS[],3,FALSE),set[[#This Row],[Category]]),set[[#This Row],[Category]])</f>
        <v>0</v>
      </c>
      <c r="G474" s="150">
        <f>_xlfn.IFNA(IF(VLOOKUP(set[[#This Row],[Category]],TS[],4,FALSE)&gt;0,VLOOKUP(set[[#This Row],[Category]],TS[],4,FALSE),set[[#This Row],[Category]]),set[[#This Row],[Category]])</f>
        <v>0</v>
      </c>
      <c r="H474" s="150"/>
      <c r="I474" s="46" t="s">
        <v>1686</v>
      </c>
      <c r="J474" s="49"/>
      <c r="K474" s="49"/>
      <c r="L474" s="49"/>
      <c r="M474" s="46" t="s">
        <v>1687</v>
      </c>
      <c r="N474" s="90"/>
      <c r="O474" s="46">
        <f>set[[#This Row],[CAS No.]]</f>
        <v>0</v>
      </c>
      <c r="P474" s="46" t="s">
        <v>1153</v>
      </c>
      <c r="Q474" s="46" t="str">
        <f>_xlfn.IFNA(VLOOKUP(set[[#This Row],[Qualification]], TS[], 2, FALSE), set[[#This Row],[Qualification]])</f>
        <v>NMPA</v>
      </c>
      <c r="R474" s="46" t="str">
        <f>_xlfn.IFNA(VLOOKUP(set[[#This Row],[Qualification]], TS[], 3, FALSE), set[[#This Row],[Qualification]])</f>
        <v>NMPA</v>
      </c>
      <c r="S474" s="46" t="str">
        <f>_xlfn.IFNA(VLOOKUP(set[[#This Row],[Qualification]], TS[], 4, FALSE), set[[#This Row],[Qualification]])</f>
        <v>NMPA</v>
      </c>
      <c r="V474" s="46"/>
    </row>
    <row r="475" spans="1:22">
      <c r="A475" s="150" t="s">
        <v>1141</v>
      </c>
      <c r="B475" s="49"/>
      <c r="C475" s="85">
        <f>IF(set[[#This Row],[Cate]]=A474,C474+1,1)</f>
        <v>271</v>
      </c>
      <c r="D475" s="150"/>
      <c r="E475" s="150">
        <f>_xlfn.IFNA(IF(VLOOKUP(set[[#This Row],[Category]],TS[],2,FALSE)&gt;0,VLOOKUP(set[[#This Row],[Category]],TS[],2,FALSE),set[[#This Row],[Category]]),set[[#This Row],[Category]])</f>
        <v>0</v>
      </c>
      <c r="F475" s="150">
        <f>_xlfn.IFNA(IF(VLOOKUP(set[[#This Row],[Category]],TS[],3,FALSE)&gt;0,VLOOKUP(set[[#This Row],[Category]],TS[],3,FALSE),set[[#This Row],[Category]]),set[[#This Row],[Category]])</f>
        <v>0</v>
      </c>
      <c r="G475" s="150">
        <f>_xlfn.IFNA(IF(VLOOKUP(set[[#This Row],[Category]],TS[],4,FALSE)&gt;0,VLOOKUP(set[[#This Row],[Category]],TS[],4,FALSE),set[[#This Row],[Category]]),set[[#This Row],[Category]])</f>
        <v>0</v>
      </c>
      <c r="H475" s="150"/>
      <c r="I475" s="46" t="s">
        <v>1688</v>
      </c>
      <c r="J475" s="49"/>
      <c r="K475" s="49"/>
      <c r="L475" s="49"/>
      <c r="M475" s="46" t="s">
        <v>1689</v>
      </c>
      <c r="N475" s="90"/>
      <c r="O475" s="46">
        <f>set[[#This Row],[CAS No.]]</f>
        <v>0</v>
      </c>
      <c r="P475" s="46" t="s">
        <v>1153</v>
      </c>
      <c r="Q475" s="46" t="str">
        <f>_xlfn.IFNA(VLOOKUP(set[[#This Row],[Qualification]], TS[], 2, FALSE), set[[#This Row],[Qualification]])</f>
        <v>NMPA</v>
      </c>
      <c r="R475" s="46" t="str">
        <f>_xlfn.IFNA(VLOOKUP(set[[#This Row],[Qualification]], TS[], 3, FALSE), set[[#This Row],[Qualification]])</f>
        <v>NMPA</v>
      </c>
      <c r="S475" s="46" t="str">
        <f>_xlfn.IFNA(VLOOKUP(set[[#This Row],[Qualification]], TS[], 4, FALSE), set[[#This Row],[Qualification]])</f>
        <v>NMPA</v>
      </c>
      <c r="V475" s="46"/>
    </row>
    <row r="476" spans="1:22">
      <c r="A476" s="150" t="s">
        <v>1141</v>
      </c>
      <c r="B476" s="49"/>
      <c r="C476" s="85">
        <f>IF(set[[#This Row],[Cate]]=A475,C475+1,1)</f>
        <v>272</v>
      </c>
      <c r="D476" s="150"/>
      <c r="E476" s="150">
        <f>_xlfn.IFNA(IF(VLOOKUP(set[[#This Row],[Category]],TS[],2,FALSE)&gt;0,VLOOKUP(set[[#This Row],[Category]],TS[],2,FALSE),set[[#This Row],[Category]]),set[[#This Row],[Category]])</f>
        <v>0</v>
      </c>
      <c r="F476" s="150">
        <f>_xlfn.IFNA(IF(VLOOKUP(set[[#This Row],[Category]],TS[],3,FALSE)&gt;0,VLOOKUP(set[[#This Row],[Category]],TS[],3,FALSE),set[[#This Row],[Category]]),set[[#This Row],[Category]])</f>
        <v>0</v>
      </c>
      <c r="G476" s="150">
        <f>_xlfn.IFNA(IF(VLOOKUP(set[[#This Row],[Category]],TS[],4,FALSE)&gt;0,VLOOKUP(set[[#This Row],[Category]],TS[],4,FALSE),set[[#This Row],[Category]]),set[[#This Row],[Category]])</f>
        <v>0</v>
      </c>
      <c r="H476" s="150"/>
      <c r="I476" s="46" t="s">
        <v>1690</v>
      </c>
      <c r="J476" s="49"/>
      <c r="K476" s="49"/>
      <c r="L476" s="49"/>
      <c r="M476" s="46" t="s">
        <v>1691</v>
      </c>
      <c r="N476" s="90"/>
      <c r="O476" s="46">
        <f>set[[#This Row],[CAS No.]]</f>
        <v>0</v>
      </c>
      <c r="P476" s="46" t="s">
        <v>1153</v>
      </c>
      <c r="Q476" s="46" t="str">
        <f>_xlfn.IFNA(VLOOKUP(set[[#This Row],[Qualification]], TS[], 2, FALSE), set[[#This Row],[Qualification]])</f>
        <v>NMPA</v>
      </c>
      <c r="R476" s="46" t="str">
        <f>_xlfn.IFNA(VLOOKUP(set[[#This Row],[Qualification]], TS[], 3, FALSE), set[[#This Row],[Qualification]])</f>
        <v>NMPA</v>
      </c>
      <c r="S476" s="46" t="str">
        <f>_xlfn.IFNA(VLOOKUP(set[[#This Row],[Qualification]], TS[], 4, FALSE), set[[#This Row],[Qualification]])</f>
        <v>NMPA</v>
      </c>
      <c r="V476" s="46"/>
    </row>
    <row r="477" spans="1:22" ht="30">
      <c r="A477" s="150" t="s">
        <v>1141</v>
      </c>
      <c r="B477" s="49"/>
      <c r="C477" s="85">
        <f>IF(set[[#This Row],[Cate]]=A476,C476+1,1)</f>
        <v>273</v>
      </c>
      <c r="D477" s="150"/>
      <c r="E477" s="150">
        <f>_xlfn.IFNA(IF(VLOOKUP(set[[#This Row],[Category]],TS[],2,FALSE)&gt;0,VLOOKUP(set[[#This Row],[Category]],TS[],2,FALSE),set[[#This Row],[Category]]),set[[#This Row],[Category]])</f>
        <v>0</v>
      </c>
      <c r="F477" s="150">
        <f>_xlfn.IFNA(IF(VLOOKUP(set[[#This Row],[Category]],TS[],3,FALSE)&gt;0,VLOOKUP(set[[#This Row],[Category]],TS[],3,FALSE),set[[#This Row],[Category]]),set[[#This Row],[Category]])</f>
        <v>0</v>
      </c>
      <c r="G477" s="150">
        <f>_xlfn.IFNA(IF(VLOOKUP(set[[#This Row],[Category]],TS[],4,FALSE)&gt;0,VLOOKUP(set[[#This Row],[Category]],TS[],4,FALSE),set[[#This Row],[Category]]),set[[#This Row],[Category]])</f>
        <v>0</v>
      </c>
      <c r="H477" s="150"/>
      <c r="I477" s="46" t="s">
        <v>1692</v>
      </c>
      <c r="J477" s="49"/>
      <c r="K477" s="49"/>
      <c r="L477" s="49"/>
      <c r="M477" s="46" t="s">
        <v>1693</v>
      </c>
      <c r="N477" s="90"/>
      <c r="O477" s="46">
        <f>set[[#This Row],[CAS No.]]</f>
        <v>0</v>
      </c>
      <c r="P477" s="46" t="s">
        <v>1153</v>
      </c>
      <c r="Q477" s="46" t="str">
        <f>_xlfn.IFNA(VLOOKUP(set[[#This Row],[Qualification]], TS[], 2, FALSE), set[[#This Row],[Qualification]])</f>
        <v>NMPA</v>
      </c>
      <c r="R477" s="46" t="str">
        <f>_xlfn.IFNA(VLOOKUP(set[[#This Row],[Qualification]], TS[], 3, FALSE), set[[#This Row],[Qualification]])</f>
        <v>NMPA</v>
      </c>
      <c r="S477" s="46" t="str">
        <f>_xlfn.IFNA(VLOOKUP(set[[#This Row],[Qualification]], TS[], 4, FALSE), set[[#This Row],[Qualification]])</f>
        <v>NMPA</v>
      </c>
      <c r="V477" s="46"/>
    </row>
    <row r="478" spans="1:22" ht="30">
      <c r="A478" s="150" t="s">
        <v>1141</v>
      </c>
      <c r="B478" s="49"/>
      <c r="C478" s="85">
        <f>IF(set[[#This Row],[Cate]]=A477,C477+1,1)</f>
        <v>274</v>
      </c>
      <c r="D478" s="150"/>
      <c r="E478" s="150">
        <f>_xlfn.IFNA(IF(VLOOKUP(set[[#This Row],[Category]],TS[],2,FALSE)&gt;0,VLOOKUP(set[[#This Row],[Category]],TS[],2,FALSE),set[[#This Row],[Category]]),set[[#This Row],[Category]])</f>
        <v>0</v>
      </c>
      <c r="F478" s="150">
        <f>_xlfn.IFNA(IF(VLOOKUP(set[[#This Row],[Category]],TS[],3,FALSE)&gt;0,VLOOKUP(set[[#This Row],[Category]],TS[],3,FALSE),set[[#This Row],[Category]]),set[[#This Row],[Category]])</f>
        <v>0</v>
      </c>
      <c r="G478" s="150">
        <f>_xlfn.IFNA(IF(VLOOKUP(set[[#This Row],[Category]],TS[],4,FALSE)&gt;0,VLOOKUP(set[[#This Row],[Category]],TS[],4,FALSE),set[[#This Row],[Category]]),set[[#This Row],[Category]])</f>
        <v>0</v>
      </c>
      <c r="H478" s="150"/>
      <c r="I478" s="46" t="s">
        <v>1694</v>
      </c>
      <c r="J478" s="49"/>
      <c r="K478" s="49"/>
      <c r="L478" s="49"/>
      <c r="M478" s="46" t="s">
        <v>1695</v>
      </c>
      <c r="N478" s="90"/>
      <c r="O478" s="46">
        <f>set[[#This Row],[CAS No.]]</f>
        <v>0</v>
      </c>
      <c r="P478" s="46" t="s">
        <v>1153</v>
      </c>
      <c r="Q478" s="46" t="str">
        <f>_xlfn.IFNA(VLOOKUP(set[[#This Row],[Qualification]], TS[], 2, FALSE), set[[#This Row],[Qualification]])</f>
        <v>NMPA</v>
      </c>
      <c r="R478" s="46" t="str">
        <f>_xlfn.IFNA(VLOOKUP(set[[#This Row],[Qualification]], TS[], 3, FALSE), set[[#This Row],[Qualification]])</f>
        <v>NMPA</v>
      </c>
      <c r="S478" s="46" t="str">
        <f>_xlfn.IFNA(VLOOKUP(set[[#This Row],[Qualification]], TS[], 4, FALSE), set[[#This Row],[Qualification]])</f>
        <v>NMPA</v>
      </c>
      <c r="V478" s="46"/>
    </row>
    <row r="479" spans="1:22">
      <c r="A479" s="150" t="s">
        <v>1141</v>
      </c>
      <c r="B479" s="49"/>
      <c r="C479" s="85">
        <f>IF(set[[#This Row],[Cate]]=A478,C478+1,1)</f>
        <v>275</v>
      </c>
      <c r="D479" s="150"/>
      <c r="E479" s="150">
        <f>_xlfn.IFNA(IF(VLOOKUP(set[[#This Row],[Category]],TS[],2,FALSE)&gt;0,VLOOKUP(set[[#This Row],[Category]],TS[],2,FALSE),set[[#This Row],[Category]]),set[[#This Row],[Category]])</f>
        <v>0</v>
      </c>
      <c r="F479" s="150">
        <f>_xlfn.IFNA(IF(VLOOKUP(set[[#This Row],[Category]],TS[],3,FALSE)&gt;0,VLOOKUP(set[[#This Row],[Category]],TS[],3,FALSE),set[[#This Row],[Category]]),set[[#This Row],[Category]])</f>
        <v>0</v>
      </c>
      <c r="G479" s="150">
        <f>_xlfn.IFNA(IF(VLOOKUP(set[[#This Row],[Category]],TS[],4,FALSE)&gt;0,VLOOKUP(set[[#This Row],[Category]],TS[],4,FALSE),set[[#This Row],[Category]]),set[[#This Row],[Category]])</f>
        <v>0</v>
      </c>
      <c r="H479" s="150"/>
      <c r="I479" s="46" t="s">
        <v>1696</v>
      </c>
      <c r="J479" s="49"/>
      <c r="K479" s="49"/>
      <c r="L479" s="49"/>
      <c r="M479" s="46" t="s">
        <v>1697</v>
      </c>
      <c r="N479" s="90"/>
      <c r="O479" s="46">
        <f>set[[#This Row],[CAS No.]]</f>
        <v>0</v>
      </c>
      <c r="P479" s="46" t="s">
        <v>1153</v>
      </c>
      <c r="Q479" s="46" t="str">
        <f>_xlfn.IFNA(VLOOKUP(set[[#This Row],[Qualification]], TS[], 2, FALSE), set[[#This Row],[Qualification]])</f>
        <v>NMPA</v>
      </c>
      <c r="R479" s="46" t="str">
        <f>_xlfn.IFNA(VLOOKUP(set[[#This Row],[Qualification]], TS[], 3, FALSE), set[[#This Row],[Qualification]])</f>
        <v>NMPA</v>
      </c>
      <c r="S479" s="46" t="str">
        <f>_xlfn.IFNA(VLOOKUP(set[[#This Row],[Qualification]], TS[], 4, FALSE), set[[#This Row],[Qualification]])</f>
        <v>NMPA</v>
      </c>
      <c r="V479" s="46"/>
    </row>
    <row r="480" spans="1:22" ht="30">
      <c r="A480" s="150" t="s">
        <v>1141</v>
      </c>
      <c r="B480" s="49"/>
      <c r="C480" s="85">
        <f>IF(set[[#This Row],[Cate]]=A479,C479+1,1)</f>
        <v>276</v>
      </c>
      <c r="D480" s="150"/>
      <c r="E480" s="150">
        <f>_xlfn.IFNA(IF(VLOOKUP(set[[#This Row],[Category]],TS[],2,FALSE)&gt;0,VLOOKUP(set[[#This Row],[Category]],TS[],2,FALSE),set[[#This Row],[Category]]),set[[#This Row],[Category]])</f>
        <v>0</v>
      </c>
      <c r="F480" s="150">
        <f>_xlfn.IFNA(IF(VLOOKUP(set[[#This Row],[Category]],TS[],3,FALSE)&gt;0,VLOOKUP(set[[#This Row],[Category]],TS[],3,FALSE),set[[#This Row],[Category]]),set[[#This Row],[Category]])</f>
        <v>0</v>
      </c>
      <c r="G480" s="150">
        <f>_xlfn.IFNA(IF(VLOOKUP(set[[#This Row],[Category]],TS[],4,FALSE)&gt;0,VLOOKUP(set[[#This Row],[Category]],TS[],4,FALSE),set[[#This Row],[Category]]),set[[#This Row],[Category]])</f>
        <v>0</v>
      </c>
      <c r="H480" s="150"/>
      <c r="I480" s="46" t="s">
        <v>1698</v>
      </c>
      <c r="J480" s="49"/>
      <c r="K480" s="49"/>
      <c r="L480" s="49"/>
      <c r="M480" s="46" t="s">
        <v>1699</v>
      </c>
      <c r="N480" s="90"/>
      <c r="O480" s="46">
        <f>set[[#This Row],[CAS No.]]</f>
        <v>0</v>
      </c>
      <c r="P480" s="46" t="s">
        <v>1153</v>
      </c>
      <c r="Q480" s="46" t="str">
        <f>_xlfn.IFNA(VLOOKUP(set[[#This Row],[Qualification]], TS[], 2, FALSE), set[[#This Row],[Qualification]])</f>
        <v>NMPA</v>
      </c>
      <c r="R480" s="46" t="str">
        <f>_xlfn.IFNA(VLOOKUP(set[[#This Row],[Qualification]], TS[], 3, FALSE), set[[#This Row],[Qualification]])</f>
        <v>NMPA</v>
      </c>
      <c r="S480" s="46" t="str">
        <f>_xlfn.IFNA(VLOOKUP(set[[#This Row],[Qualification]], TS[], 4, FALSE), set[[#This Row],[Qualification]])</f>
        <v>NMPA</v>
      </c>
      <c r="V480" s="46"/>
    </row>
    <row r="481" spans="1:22">
      <c r="A481" s="150" t="s">
        <v>1141</v>
      </c>
      <c r="B481" s="49"/>
      <c r="C481" s="85">
        <f>IF(set[[#This Row],[Cate]]=A480,C480+1,1)</f>
        <v>277</v>
      </c>
      <c r="D481" s="150"/>
      <c r="E481" s="150">
        <f>_xlfn.IFNA(IF(VLOOKUP(set[[#This Row],[Category]],TS[],2,FALSE)&gt;0,VLOOKUP(set[[#This Row],[Category]],TS[],2,FALSE),set[[#This Row],[Category]]),set[[#This Row],[Category]])</f>
        <v>0</v>
      </c>
      <c r="F481" s="150">
        <f>_xlfn.IFNA(IF(VLOOKUP(set[[#This Row],[Category]],TS[],3,FALSE)&gt;0,VLOOKUP(set[[#This Row],[Category]],TS[],3,FALSE),set[[#This Row],[Category]]),set[[#This Row],[Category]])</f>
        <v>0</v>
      </c>
      <c r="G481" s="150">
        <f>_xlfn.IFNA(IF(VLOOKUP(set[[#This Row],[Category]],TS[],4,FALSE)&gt;0,VLOOKUP(set[[#This Row],[Category]],TS[],4,FALSE),set[[#This Row],[Category]]),set[[#This Row],[Category]])</f>
        <v>0</v>
      </c>
      <c r="H481" s="150"/>
      <c r="I481" s="46" t="s">
        <v>1700</v>
      </c>
      <c r="J481" s="49"/>
      <c r="K481" s="49"/>
      <c r="L481" s="49"/>
      <c r="M481" s="46" t="s">
        <v>1701</v>
      </c>
      <c r="N481" s="90"/>
      <c r="O481" s="46">
        <f>set[[#This Row],[CAS No.]]</f>
        <v>0</v>
      </c>
      <c r="P481" s="46" t="s">
        <v>1153</v>
      </c>
      <c r="Q481" s="46" t="str">
        <f>_xlfn.IFNA(VLOOKUP(set[[#This Row],[Qualification]], TS[], 2, FALSE), set[[#This Row],[Qualification]])</f>
        <v>NMPA</v>
      </c>
      <c r="R481" s="46" t="str">
        <f>_xlfn.IFNA(VLOOKUP(set[[#This Row],[Qualification]], TS[], 3, FALSE), set[[#This Row],[Qualification]])</f>
        <v>NMPA</v>
      </c>
      <c r="S481" s="46" t="str">
        <f>_xlfn.IFNA(VLOOKUP(set[[#This Row],[Qualification]], TS[], 4, FALSE), set[[#This Row],[Qualification]])</f>
        <v>NMPA</v>
      </c>
      <c r="V481" s="46"/>
    </row>
    <row r="482" spans="1:22">
      <c r="A482" s="150" t="s">
        <v>1141</v>
      </c>
      <c r="B482" s="49"/>
      <c r="C482" s="85">
        <f>IF(set[[#This Row],[Cate]]=A481,C481+1,1)</f>
        <v>278</v>
      </c>
      <c r="D482" s="150"/>
      <c r="E482" s="150">
        <f>_xlfn.IFNA(IF(VLOOKUP(set[[#This Row],[Category]],TS[],2,FALSE)&gt;0,VLOOKUP(set[[#This Row],[Category]],TS[],2,FALSE),set[[#This Row],[Category]]),set[[#This Row],[Category]])</f>
        <v>0</v>
      </c>
      <c r="F482" s="150">
        <f>_xlfn.IFNA(IF(VLOOKUP(set[[#This Row],[Category]],TS[],3,FALSE)&gt;0,VLOOKUP(set[[#This Row],[Category]],TS[],3,FALSE),set[[#This Row],[Category]]),set[[#This Row],[Category]])</f>
        <v>0</v>
      </c>
      <c r="G482" s="150">
        <f>_xlfn.IFNA(IF(VLOOKUP(set[[#This Row],[Category]],TS[],4,FALSE)&gt;0,VLOOKUP(set[[#This Row],[Category]],TS[],4,FALSE),set[[#This Row],[Category]]),set[[#This Row],[Category]])</f>
        <v>0</v>
      </c>
      <c r="H482" s="150"/>
      <c r="I482" s="46" t="s">
        <v>1702</v>
      </c>
      <c r="J482" s="49"/>
      <c r="K482" s="49"/>
      <c r="L482" s="49"/>
      <c r="M482" s="46" t="s">
        <v>1703</v>
      </c>
      <c r="N482" s="90"/>
      <c r="O482" s="46">
        <f>set[[#This Row],[CAS No.]]</f>
        <v>0</v>
      </c>
      <c r="P482" s="46" t="s">
        <v>1153</v>
      </c>
      <c r="Q482" s="46" t="str">
        <f>_xlfn.IFNA(VLOOKUP(set[[#This Row],[Qualification]], TS[], 2, FALSE), set[[#This Row],[Qualification]])</f>
        <v>NMPA</v>
      </c>
      <c r="R482" s="46" t="str">
        <f>_xlfn.IFNA(VLOOKUP(set[[#This Row],[Qualification]], TS[], 3, FALSE), set[[#This Row],[Qualification]])</f>
        <v>NMPA</v>
      </c>
      <c r="S482" s="46" t="str">
        <f>_xlfn.IFNA(VLOOKUP(set[[#This Row],[Qualification]], TS[], 4, FALSE), set[[#This Row],[Qualification]])</f>
        <v>NMPA</v>
      </c>
      <c r="V482" s="46"/>
    </row>
    <row r="483" spans="1:22">
      <c r="A483" s="150" t="s">
        <v>1141</v>
      </c>
      <c r="B483" s="49"/>
      <c r="C483" s="85">
        <f>IF(set[[#This Row],[Cate]]=A482,C482+1,1)</f>
        <v>279</v>
      </c>
      <c r="D483" s="150"/>
      <c r="E483" s="150">
        <f>_xlfn.IFNA(IF(VLOOKUP(set[[#This Row],[Category]],TS[],2,FALSE)&gt;0,VLOOKUP(set[[#This Row],[Category]],TS[],2,FALSE),set[[#This Row],[Category]]),set[[#This Row],[Category]])</f>
        <v>0</v>
      </c>
      <c r="F483" s="150">
        <f>_xlfn.IFNA(IF(VLOOKUP(set[[#This Row],[Category]],TS[],3,FALSE)&gt;0,VLOOKUP(set[[#This Row],[Category]],TS[],3,FALSE),set[[#This Row],[Category]]),set[[#This Row],[Category]])</f>
        <v>0</v>
      </c>
      <c r="G483" s="150">
        <f>_xlfn.IFNA(IF(VLOOKUP(set[[#This Row],[Category]],TS[],4,FALSE)&gt;0,VLOOKUP(set[[#This Row],[Category]],TS[],4,FALSE),set[[#This Row],[Category]]),set[[#This Row],[Category]])</f>
        <v>0</v>
      </c>
      <c r="H483" s="150"/>
      <c r="I483" s="46" t="s">
        <v>1100</v>
      </c>
      <c r="J483" s="49"/>
      <c r="K483" s="49"/>
      <c r="L483" s="49"/>
      <c r="M483" s="46" t="s">
        <v>1704</v>
      </c>
      <c r="N483" s="90"/>
      <c r="O483" s="46">
        <f>set[[#This Row],[CAS No.]]</f>
        <v>0</v>
      </c>
      <c r="P483" s="46" t="s">
        <v>1153</v>
      </c>
      <c r="Q483" s="46" t="str">
        <f>_xlfn.IFNA(VLOOKUP(set[[#This Row],[Qualification]], TS[], 2, FALSE), set[[#This Row],[Qualification]])</f>
        <v>NMPA</v>
      </c>
      <c r="R483" s="46" t="str">
        <f>_xlfn.IFNA(VLOOKUP(set[[#This Row],[Qualification]], TS[], 3, FALSE), set[[#This Row],[Qualification]])</f>
        <v>NMPA</v>
      </c>
      <c r="S483" s="46" t="str">
        <f>_xlfn.IFNA(VLOOKUP(set[[#This Row],[Qualification]], TS[], 4, FALSE), set[[#This Row],[Qualification]])</f>
        <v>NMPA</v>
      </c>
    </row>
    <row r="484" spans="1:22">
      <c r="A484" s="150" t="s">
        <v>1141</v>
      </c>
      <c r="B484" s="49"/>
      <c r="C484" s="85">
        <f>IF(set[[#This Row],[Cate]]=A483,C483+1,1)</f>
        <v>280</v>
      </c>
      <c r="D484" s="150"/>
      <c r="E484" s="150">
        <f>_xlfn.IFNA(IF(VLOOKUP(set[[#This Row],[Category]],TS[],2,FALSE)&gt;0,VLOOKUP(set[[#This Row],[Category]],TS[],2,FALSE),set[[#This Row],[Category]]),set[[#This Row],[Category]])</f>
        <v>0</v>
      </c>
      <c r="F484" s="150">
        <f>_xlfn.IFNA(IF(VLOOKUP(set[[#This Row],[Category]],TS[],3,FALSE)&gt;0,VLOOKUP(set[[#This Row],[Category]],TS[],3,FALSE),set[[#This Row],[Category]]),set[[#This Row],[Category]])</f>
        <v>0</v>
      </c>
      <c r="G484" s="150">
        <f>_xlfn.IFNA(IF(VLOOKUP(set[[#This Row],[Category]],TS[],4,FALSE)&gt;0,VLOOKUP(set[[#This Row],[Category]],TS[],4,FALSE),set[[#This Row],[Category]]),set[[#This Row],[Category]])</f>
        <v>0</v>
      </c>
      <c r="H484" s="150"/>
      <c r="I484" s="46" t="s">
        <v>277</v>
      </c>
      <c r="J484" s="49"/>
      <c r="K484" s="49"/>
      <c r="L484" s="49"/>
      <c r="M484" s="46" t="s">
        <v>280</v>
      </c>
      <c r="N484" s="90"/>
      <c r="O484" s="46">
        <f>set[[#This Row],[CAS No.]]</f>
        <v>0</v>
      </c>
      <c r="P484" s="46" t="s">
        <v>1153</v>
      </c>
      <c r="Q484" s="46" t="str">
        <f>_xlfn.IFNA(VLOOKUP(set[[#This Row],[Qualification]], TS[], 2, FALSE), set[[#This Row],[Qualification]])</f>
        <v>NMPA</v>
      </c>
      <c r="R484" s="46" t="str">
        <f>_xlfn.IFNA(VLOOKUP(set[[#This Row],[Qualification]], TS[], 3, FALSE), set[[#This Row],[Qualification]])</f>
        <v>NMPA</v>
      </c>
      <c r="S484" s="46" t="str">
        <f>_xlfn.IFNA(VLOOKUP(set[[#This Row],[Qualification]], TS[], 4, FALSE), set[[#This Row],[Qualification]])</f>
        <v>NMPA</v>
      </c>
    </row>
    <row r="485" spans="1:22">
      <c r="A485" s="150" t="s">
        <v>1141</v>
      </c>
      <c r="B485" s="49"/>
      <c r="C485" s="85">
        <f>IF(set[[#This Row],[Cate]]=A484,C484+1,1)</f>
        <v>281</v>
      </c>
      <c r="D485" s="150"/>
      <c r="E485" s="150">
        <f>_xlfn.IFNA(IF(VLOOKUP(set[[#This Row],[Category]],TS[],2,FALSE)&gt;0,VLOOKUP(set[[#This Row],[Category]],TS[],2,FALSE),set[[#This Row],[Category]]),set[[#This Row],[Category]])</f>
        <v>0</v>
      </c>
      <c r="F485" s="150">
        <f>_xlfn.IFNA(IF(VLOOKUP(set[[#This Row],[Category]],TS[],3,FALSE)&gt;0,VLOOKUP(set[[#This Row],[Category]],TS[],3,FALSE),set[[#This Row],[Category]]),set[[#This Row],[Category]])</f>
        <v>0</v>
      </c>
      <c r="G485" s="150">
        <f>_xlfn.IFNA(IF(VLOOKUP(set[[#This Row],[Category]],TS[],4,FALSE)&gt;0,VLOOKUP(set[[#This Row],[Category]],TS[],4,FALSE),set[[#This Row],[Category]]),set[[#This Row],[Category]])</f>
        <v>0</v>
      </c>
      <c r="H485" s="150"/>
      <c r="I485" s="46" t="s">
        <v>1705</v>
      </c>
      <c r="J485" s="49"/>
      <c r="K485" s="49"/>
      <c r="L485" s="49"/>
      <c r="M485" s="46" t="s">
        <v>1706</v>
      </c>
      <c r="N485" s="90"/>
      <c r="O485" s="46">
        <f>set[[#This Row],[CAS No.]]</f>
        <v>0</v>
      </c>
      <c r="P485" s="46" t="s">
        <v>1153</v>
      </c>
      <c r="Q485" s="46" t="str">
        <f>_xlfn.IFNA(VLOOKUP(set[[#This Row],[Qualification]], TS[], 2, FALSE), set[[#This Row],[Qualification]])</f>
        <v>NMPA</v>
      </c>
      <c r="R485" s="46" t="str">
        <f>_xlfn.IFNA(VLOOKUP(set[[#This Row],[Qualification]], TS[], 3, FALSE), set[[#This Row],[Qualification]])</f>
        <v>NMPA</v>
      </c>
      <c r="S485" s="46" t="str">
        <f>_xlfn.IFNA(VLOOKUP(set[[#This Row],[Qualification]], TS[], 4, FALSE), set[[#This Row],[Qualification]])</f>
        <v>NMPA</v>
      </c>
    </row>
    <row r="486" spans="1:22">
      <c r="A486" s="150" t="s">
        <v>1141</v>
      </c>
      <c r="B486" s="49"/>
      <c r="C486" s="85">
        <f>IF(set[[#This Row],[Cate]]=A485,C485+1,1)</f>
        <v>282</v>
      </c>
      <c r="D486" s="150"/>
      <c r="E486" s="150">
        <f>_xlfn.IFNA(IF(VLOOKUP(set[[#This Row],[Category]],TS[],2,FALSE)&gt;0,VLOOKUP(set[[#This Row],[Category]],TS[],2,FALSE),set[[#This Row],[Category]]),set[[#This Row],[Category]])</f>
        <v>0</v>
      </c>
      <c r="F486" s="150">
        <f>_xlfn.IFNA(IF(VLOOKUP(set[[#This Row],[Category]],TS[],3,FALSE)&gt;0,VLOOKUP(set[[#This Row],[Category]],TS[],3,FALSE),set[[#This Row],[Category]]),set[[#This Row],[Category]])</f>
        <v>0</v>
      </c>
      <c r="G486" s="150">
        <f>_xlfn.IFNA(IF(VLOOKUP(set[[#This Row],[Category]],TS[],4,FALSE)&gt;0,VLOOKUP(set[[#This Row],[Category]],TS[],4,FALSE),set[[#This Row],[Category]]),set[[#This Row],[Category]])</f>
        <v>0</v>
      </c>
      <c r="H486" s="150"/>
      <c r="I486" s="46" t="s">
        <v>1707</v>
      </c>
      <c r="J486" s="49"/>
      <c r="K486" s="49"/>
      <c r="L486" s="49"/>
      <c r="M486" s="46" t="s">
        <v>1708</v>
      </c>
      <c r="N486" s="90"/>
      <c r="O486" s="46">
        <f>set[[#This Row],[CAS No.]]</f>
        <v>0</v>
      </c>
      <c r="P486" s="46" t="s">
        <v>1153</v>
      </c>
      <c r="Q486" s="46" t="str">
        <f>_xlfn.IFNA(VLOOKUP(set[[#This Row],[Qualification]], TS[], 2, FALSE), set[[#This Row],[Qualification]])</f>
        <v>NMPA</v>
      </c>
      <c r="R486" s="46" t="str">
        <f>_xlfn.IFNA(VLOOKUP(set[[#This Row],[Qualification]], TS[], 3, FALSE), set[[#This Row],[Qualification]])</f>
        <v>NMPA</v>
      </c>
      <c r="S486" s="46" t="str">
        <f>_xlfn.IFNA(VLOOKUP(set[[#This Row],[Qualification]], TS[], 4, FALSE), set[[#This Row],[Qualification]])</f>
        <v>NMPA</v>
      </c>
    </row>
    <row r="487" spans="1:22" ht="45">
      <c r="A487" s="150" t="s">
        <v>1141</v>
      </c>
      <c r="B487" s="49"/>
      <c r="C487" s="85">
        <f>IF(set[[#This Row],[Cate]]=A486,C486+1,1)</f>
        <v>283</v>
      </c>
      <c r="D487" s="150"/>
      <c r="E487" s="150">
        <f>_xlfn.IFNA(IF(VLOOKUP(set[[#This Row],[Category]],TS[],2,FALSE)&gt;0,VLOOKUP(set[[#This Row],[Category]],TS[],2,FALSE),set[[#This Row],[Category]]),set[[#This Row],[Category]])</f>
        <v>0</v>
      </c>
      <c r="F487" s="150">
        <f>_xlfn.IFNA(IF(VLOOKUP(set[[#This Row],[Category]],TS[],3,FALSE)&gt;0,VLOOKUP(set[[#This Row],[Category]],TS[],3,FALSE),set[[#This Row],[Category]]),set[[#This Row],[Category]])</f>
        <v>0</v>
      </c>
      <c r="G487" s="150">
        <f>_xlfn.IFNA(IF(VLOOKUP(set[[#This Row],[Category]],TS[],4,FALSE)&gt;0,VLOOKUP(set[[#This Row],[Category]],TS[],4,FALSE),set[[#This Row],[Category]]),set[[#This Row],[Category]])</f>
        <v>0</v>
      </c>
      <c r="H487" s="150"/>
      <c r="I487" s="46" t="s">
        <v>1709</v>
      </c>
      <c r="J487" s="49"/>
      <c r="K487" s="49"/>
      <c r="L487" s="49"/>
      <c r="M487" s="46" t="s">
        <v>1710</v>
      </c>
      <c r="N487" s="90"/>
      <c r="O487" s="46">
        <f>set[[#This Row],[CAS No.]]</f>
        <v>0</v>
      </c>
      <c r="P487" s="46" t="s">
        <v>1153</v>
      </c>
      <c r="Q487" s="46" t="str">
        <f>_xlfn.IFNA(VLOOKUP(set[[#This Row],[Qualification]], TS[], 2, FALSE), set[[#This Row],[Qualification]])</f>
        <v>NMPA</v>
      </c>
      <c r="R487" s="46" t="str">
        <f>_xlfn.IFNA(VLOOKUP(set[[#This Row],[Qualification]], TS[], 3, FALSE), set[[#This Row],[Qualification]])</f>
        <v>NMPA</v>
      </c>
      <c r="S487" s="46" t="str">
        <f>_xlfn.IFNA(VLOOKUP(set[[#This Row],[Qualification]], TS[], 4, FALSE), set[[#This Row],[Qualification]])</f>
        <v>NMPA</v>
      </c>
    </row>
    <row r="488" spans="1:22" ht="30">
      <c r="A488" s="150" t="s">
        <v>1141</v>
      </c>
      <c r="B488" s="49"/>
      <c r="C488" s="85">
        <f>IF(set[[#This Row],[Cate]]=A487,C487+1,1)</f>
        <v>284</v>
      </c>
      <c r="D488" s="150"/>
      <c r="E488" s="150">
        <f>_xlfn.IFNA(IF(VLOOKUP(set[[#This Row],[Category]],TS[],2,FALSE)&gt;0,VLOOKUP(set[[#This Row],[Category]],TS[],2,FALSE),set[[#This Row],[Category]]),set[[#This Row],[Category]])</f>
        <v>0</v>
      </c>
      <c r="F488" s="150">
        <f>_xlfn.IFNA(IF(VLOOKUP(set[[#This Row],[Category]],TS[],3,FALSE)&gt;0,VLOOKUP(set[[#This Row],[Category]],TS[],3,FALSE),set[[#This Row],[Category]]),set[[#This Row],[Category]])</f>
        <v>0</v>
      </c>
      <c r="G488" s="150">
        <f>_xlfn.IFNA(IF(VLOOKUP(set[[#This Row],[Category]],TS[],4,FALSE)&gt;0,VLOOKUP(set[[#This Row],[Category]],TS[],4,FALSE),set[[#This Row],[Category]]),set[[#This Row],[Category]])</f>
        <v>0</v>
      </c>
      <c r="H488" s="150"/>
      <c r="I488" s="46" t="s">
        <v>1711</v>
      </c>
      <c r="J488" s="49"/>
      <c r="K488" s="49"/>
      <c r="L488" s="49"/>
      <c r="M488" s="46" t="s">
        <v>1712</v>
      </c>
      <c r="N488" s="90"/>
      <c r="O488" s="46">
        <f>set[[#This Row],[CAS No.]]</f>
        <v>0</v>
      </c>
      <c r="P488" s="46" t="s">
        <v>1153</v>
      </c>
      <c r="Q488" s="46" t="str">
        <f>_xlfn.IFNA(VLOOKUP(set[[#This Row],[Qualification]], TS[], 2, FALSE), set[[#This Row],[Qualification]])</f>
        <v>NMPA</v>
      </c>
      <c r="R488" s="46" t="str">
        <f>_xlfn.IFNA(VLOOKUP(set[[#This Row],[Qualification]], TS[], 3, FALSE), set[[#This Row],[Qualification]])</f>
        <v>NMPA</v>
      </c>
      <c r="S488" s="46" t="str">
        <f>_xlfn.IFNA(VLOOKUP(set[[#This Row],[Qualification]], TS[], 4, FALSE), set[[#This Row],[Qualification]])</f>
        <v>NMPA</v>
      </c>
    </row>
  </sheetData>
  <sheetProtection sheet="1" objects="1" scenarios="1"/>
  <phoneticPr fontId="1" type="noConversion"/>
  <conditionalFormatting sqref="I60 M2:M59 M61:M488">
    <cfRule type="duplicateValues" dxfId="30" priority="18"/>
  </conditionalFormatting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6" id="{20678CF3-9D07-481C-BC87-750EE935035B}">
            <x14:iconSet iconSet="3Stars" showValue="0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B2:B488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B12BB-A819-4A6A-B89F-31C10274BC03}">
  <dimension ref="A1:I285"/>
  <sheetViews>
    <sheetView workbookViewId="0"/>
  </sheetViews>
  <sheetFormatPr defaultColWidth="20.85546875" defaultRowHeight="15"/>
  <cols>
    <col min="1" max="1" width="9" bestFit="1" customWidth="1"/>
    <col min="2" max="2" width="22.42578125" hidden="1" customWidth="1"/>
    <col min="3" max="3" width="35.140625" customWidth="1"/>
    <col min="4" max="4" width="20.85546875" hidden="1" customWidth="1"/>
    <col min="5" max="5" width="15.7109375" customWidth="1"/>
    <col min="6" max="6" width="20.85546875" hidden="1" customWidth="1"/>
    <col min="7" max="7" width="19.85546875" style="6" customWidth="1"/>
    <col min="8" max="8" width="20.7109375" customWidth="1"/>
    <col min="9" max="9" width="12.5703125" customWidth="1"/>
    <col min="10" max="10" width="10.5703125" customWidth="1"/>
  </cols>
  <sheetData>
    <row r="1" spans="1:9" s="3" customFormat="1" ht="30">
      <c r="A1" s="182" t="s">
        <v>1713</v>
      </c>
      <c r="B1" s="183" t="s">
        <v>1714</v>
      </c>
      <c r="C1" s="3" t="s">
        <v>1715</v>
      </c>
      <c r="D1" s="183" t="s">
        <v>1716</v>
      </c>
      <c r="E1" s="3" t="s">
        <v>1717</v>
      </c>
      <c r="F1" s="3" t="s">
        <v>1718</v>
      </c>
      <c r="G1" s="30" t="s">
        <v>1719</v>
      </c>
      <c r="H1" s="3" t="s">
        <v>1720</v>
      </c>
      <c r="I1" s="103" t="s">
        <v>1721</v>
      </c>
    </row>
    <row r="2" spans="1:9">
      <c r="A2" s="153" t="s">
        <v>1722</v>
      </c>
      <c r="B2" s="154" t="s">
        <v>1144</v>
      </c>
      <c r="C2" s="155" t="s">
        <v>1143</v>
      </c>
      <c r="D2" s="153"/>
      <c r="E2" s="155" t="s">
        <v>1142</v>
      </c>
      <c r="F2" s="153" t="s">
        <v>1723</v>
      </c>
      <c r="G2" s="155" t="s">
        <v>1413</v>
      </c>
      <c r="H2" s="154" t="s">
        <v>1724</v>
      </c>
      <c r="I2" s="156" t="s">
        <v>1725</v>
      </c>
    </row>
    <row r="3" spans="1:9" ht="30">
      <c r="A3" s="153" t="s">
        <v>1726</v>
      </c>
      <c r="B3" s="154" t="s">
        <v>1146</v>
      </c>
      <c r="C3" s="155" t="s">
        <v>1145</v>
      </c>
      <c r="D3" s="153"/>
      <c r="E3" s="155" t="s">
        <v>1142</v>
      </c>
      <c r="F3" s="153" t="s">
        <v>1723</v>
      </c>
      <c r="G3" s="155" t="s">
        <v>1413</v>
      </c>
      <c r="H3" s="154" t="s">
        <v>1727</v>
      </c>
      <c r="I3" s="156" t="s">
        <v>1725</v>
      </c>
    </row>
    <row r="4" spans="1:9" ht="28.5">
      <c r="A4" s="153" t="s">
        <v>1728</v>
      </c>
      <c r="B4" s="154" t="s">
        <v>1148</v>
      </c>
      <c r="C4" s="155" t="s">
        <v>1147</v>
      </c>
      <c r="D4" s="153"/>
      <c r="E4" s="155" t="s">
        <v>1142</v>
      </c>
      <c r="F4" s="153" t="s">
        <v>1723</v>
      </c>
      <c r="G4" s="155" t="s">
        <v>1413</v>
      </c>
      <c r="H4" s="154" t="s">
        <v>1727</v>
      </c>
      <c r="I4" s="156" t="s">
        <v>1725</v>
      </c>
    </row>
    <row r="5" spans="1:9" ht="28.5">
      <c r="A5" s="153" t="s">
        <v>1729</v>
      </c>
      <c r="B5" s="154" t="s">
        <v>1152</v>
      </c>
      <c r="C5" s="155" t="s">
        <v>1151</v>
      </c>
      <c r="D5" s="153" t="s">
        <v>1150</v>
      </c>
      <c r="E5" s="155" t="s">
        <v>1149</v>
      </c>
      <c r="F5" s="153" t="s">
        <v>1730</v>
      </c>
      <c r="G5" s="155" t="s">
        <v>1731</v>
      </c>
      <c r="H5" s="154" t="s">
        <v>1732</v>
      </c>
      <c r="I5" s="156" t="s">
        <v>1733</v>
      </c>
    </row>
    <row r="6" spans="1:9" ht="30">
      <c r="A6" s="153" t="s">
        <v>1734</v>
      </c>
      <c r="B6" s="154" t="s">
        <v>1155</v>
      </c>
      <c r="C6" s="155" t="s">
        <v>1154</v>
      </c>
      <c r="D6" s="153" t="s">
        <v>1150</v>
      </c>
      <c r="E6" s="155" t="s">
        <v>1149</v>
      </c>
      <c r="F6" s="153" t="s">
        <v>1730</v>
      </c>
      <c r="G6" s="155" t="s">
        <v>1731</v>
      </c>
      <c r="H6" s="154" t="s">
        <v>1735</v>
      </c>
      <c r="I6" s="156" t="s">
        <v>1733</v>
      </c>
    </row>
    <row r="7" spans="1:9" ht="30" customHeight="1">
      <c r="A7" s="153" t="s">
        <v>1736</v>
      </c>
      <c r="B7" s="154" t="s">
        <v>1159</v>
      </c>
      <c r="C7" s="155" t="s">
        <v>1158</v>
      </c>
      <c r="D7" s="153" t="s">
        <v>1157</v>
      </c>
      <c r="E7" s="155" t="s">
        <v>1156</v>
      </c>
      <c r="F7" s="153" t="s">
        <v>1737</v>
      </c>
      <c r="G7" s="155" t="s">
        <v>1738</v>
      </c>
      <c r="H7" s="154" t="s">
        <v>1739</v>
      </c>
      <c r="I7" s="156" t="s">
        <v>1733</v>
      </c>
    </row>
    <row r="8" spans="1:9" ht="30" customHeight="1">
      <c r="A8" s="153" t="s">
        <v>1740</v>
      </c>
      <c r="B8" s="154" t="s">
        <v>1161</v>
      </c>
      <c r="C8" s="155" t="s">
        <v>1160</v>
      </c>
      <c r="D8" s="153" t="s">
        <v>1157</v>
      </c>
      <c r="E8" s="155" t="s">
        <v>1156</v>
      </c>
      <c r="F8" s="153" t="s">
        <v>1737</v>
      </c>
      <c r="G8" s="155" t="s">
        <v>1738</v>
      </c>
      <c r="H8" s="154" t="s">
        <v>1741</v>
      </c>
      <c r="I8" s="156" t="s">
        <v>1733</v>
      </c>
    </row>
    <row r="9" spans="1:9" ht="30" customHeight="1">
      <c r="A9" s="153" t="s">
        <v>1742</v>
      </c>
      <c r="B9" s="154" t="s">
        <v>1163</v>
      </c>
      <c r="C9" s="155" t="s">
        <v>1162</v>
      </c>
      <c r="D9" s="153" t="s">
        <v>1157</v>
      </c>
      <c r="E9" s="155" t="s">
        <v>1156</v>
      </c>
      <c r="F9" s="153" t="s">
        <v>1737</v>
      </c>
      <c r="G9" s="155" t="s">
        <v>1738</v>
      </c>
      <c r="H9" s="154" t="s">
        <v>1743</v>
      </c>
      <c r="I9" s="156" t="s">
        <v>1733</v>
      </c>
    </row>
    <row r="10" spans="1:9" ht="30" customHeight="1">
      <c r="A10" s="153" t="s">
        <v>1744</v>
      </c>
      <c r="B10" s="154" t="s">
        <v>1165</v>
      </c>
      <c r="C10" s="155" t="s">
        <v>1164</v>
      </c>
      <c r="D10" s="153" t="s">
        <v>1157</v>
      </c>
      <c r="E10" s="155" t="s">
        <v>1156</v>
      </c>
      <c r="F10" s="153" t="s">
        <v>1737</v>
      </c>
      <c r="G10" s="155" t="s">
        <v>1738</v>
      </c>
      <c r="H10" s="154" t="s">
        <v>1745</v>
      </c>
      <c r="I10" s="156" t="s">
        <v>1733</v>
      </c>
    </row>
    <row r="11" spans="1:9" ht="30" customHeight="1">
      <c r="A11" s="153" t="s">
        <v>1746</v>
      </c>
      <c r="B11" s="154" t="s">
        <v>1167</v>
      </c>
      <c r="C11" s="155" t="s">
        <v>1166</v>
      </c>
      <c r="D11" s="153" t="s">
        <v>1157</v>
      </c>
      <c r="E11" s="155" t="s">
        <v>1156</v>
      </c>
      <c r="F11" s="153" t="s">
        <v>1737</v>
      </c>
      <c r="G11" s="155" t="s">
        <v>1738</v>
      </c>
      <c r="H11" s="154" t="s">
        <v>1747</v>
      </c>
      <c r="I11" s="156" t="s">
        <v>1733</v>
      </c>
    </row>
    <row r="12" spans="1:9" ht="30" customHeight="1">
      <c r="A12" s="153" t="s">
        <v>1748</v>
      </c>
      <c r="B12" s="154" t="s">
        <v>1169</v>
      </c>
      <c r="C12" s="155" t="s">
        <v>1168</v>
      </c>
      <c r="D12" s="153" t="s">
        <v>1157</v>
      </c>
      <c r="E12" s="155" t="s">
        <v>1156</v>
      </c>
      <c r="F12" s="153" t="s">
        <v>1737</v>
      </c>
      <c r="G12" s="155" t="s">
        <v>1738</v>
      </c>
      <c r="H12" s="154" t="s">
        <v>1749</v>
      </c>
      <c r="I12" s="156" t="s">
        <v>1733</v>
      </c>
    </row>
    <row r="13" spans="1:9" ht="30" customHeight="1">
      <c r="A13" s="153" t="s">
        <v>1750</v>
      </c>
      <c r="B13" s="154" t="s">
        <v>1171</v>
      </c>
      <c r="C13" s="155" t="s">
        <v>1170</v>
      </c>
      <c r="D13" s="153" t="s">
        <v>1157</v>
      </c>
      <c r="E13" s="155" t="s">
        <v>1156</v>
      </c>
      <c r="F13" s="153" t="s">
        <v>1737</v>
      </c>
      <c r="G13" s="155" t="s">
        <v>1738</v>
      </c>
      <c r="H13" s="154" t="s">
        <v>1751</v>
      </c>
      <c r="I13" s="156" t="s">
        <v>1733</v>
      </c>
    </row>
    <row r="14" spans="1:9" ht="30" customHeight="1">
      <c r="A14" s="153" t="s">
        <v>1752</v>
      </c>
      <c r="B14" s="154" t="s">
        <v>1173</v>
      </c>
      <c r="C14" s="155" t="s">
        <v>1172</v>
      </c>
      <c r="D14" s="153" t="s">
        <v>1157</v>
      </c>
      <c r="E14" s="155" t="s">
        <v>1156</v>
      </c>
      <c r="F14" s="153" t="s">
        <v>1737</v>
      </c>
      <c r="G14" s="155" t="s">
        <v>1738</v>
      </c>
      <c r="H14" s="154" t="s">
        <v>1753</v>
      </c>
      <c r="I14" s="156" t="s">
        <v>1733</v>
      </c>
    </row>
    <row r="15" spans="1:9" ht="28.5">
      <c r="A15" s="153" t="s">
        <v>1754</v>
      </c>
      <c r="B15" s="154" t="s">
        <v>1177</v>
      </c>
      <c r="C15" s="155" t="s">
        <v>1176</v>
      </c>
      <c r="D15" s="153" t="s">
        <v>1175</v>
      </c>
      <c r="E15" s="155" t="s">
        <v>1174</v>
      </c>
      <c r="F15" s="153" t="s">
        <v>1755</v>
      </c>
      <c r="G15" s="155" t="s">
        <v>1756</v>
      </c>
      <c r="H15" s="154" t="s">
        <v>1757</v>
      </c>
      <c r="I15" s="156" t="s">
        <v>1733</v>
      </c>
    </row>
    <row r="16" spans="1:9" ht="28.5">
      <c r="A16" s="153" t="s">
        <v>1758</v>
      </c>
      <c r="B16" s="154" t="s">
        <v>1179</v>
      </c>
      <c r="C16" s="155" t="s">
        <v>1178</v>
      </c>
      <c r="D16" s="153" t="s">
        <v>1175</v>
      </c>
      <c r="E16" s="155" t="s">
        <v>1174</v>
      </c>
      <c r="F16" s="153" t="s">
        <v>1755</v>
      </c>
      <c r="G16" s="155" t="s">
        <v>1756</v>
      </c>
      <c r="H16" s="154" t="s">
        <v>1757</v>
      </c>
      <c r="I16" s="156" t="s">
        <v>1733</v>
      </c>
    </row>
    <row r="17" spans="1:9" ht="28.5">
      <c r="A17" s="153" t="s">
        <v>1759</v>
      </c>
      <c r="B17" s="154" t="s">
        <v>1181</v>
      </c>
      <c r="C17" s="155" t="s">
        <v>1180</v>
      </c>
      <c r="D17" s="153" t="s">
        <v>1175</v>
      </c>
      <c r="E17" s="155" t="s">
        <v>1174</v>
      </c>
      <c r="F17" s="153" t="s">
        <v>1755</v>
      </c>
      <c r="G17" s="155" t="s">
        <v>1756</v>
      </c>
      <c r="H17" s="154" t="s">
        <v>1757</v>
      </c>
      <c r="I17" s="156" t="s">
        <v>1733</v>
      </c>
    </row>
    <row r="18" spans="1:9" ht="28.5">
      <c r="A18" s="153" t="s">
        <v>1760</v>
      </c>
      <c r="B18" s="154" t="s">
        <v>1183</v>
      </c>
      <c r="C18" s="155" t="s">
        <v>1182</v>
      </c>
      <c r="D18" s="153" t="s">
        <v>1175</v>
      </c>
      <c r="E18" s="155" t="s">
        <v>1174</v>
      </c>
      <c r="F18" s="153" t="s">
        <v>1755</v>
      </c>
      <c r="G18" s="155" t="s">
        <v>1756</v>
      </c>
      <c r="H18" s="154" t="s">
        <v>1757</v>
      </c>
      <c r="I18" s="156" t="s">
        <v>1733</v>
      </c>
    </row>
    <row r="19" spans="1:9" ht="28.5">
      <c r="A19" s="153" t="s">
        <v>1761</v>
      </c>
      <c r="B19" s="154" t="s">
        <v>1185</v>
      </c>
      <c r="C19" s="155" t="s">
        <v>1184</v>
      </c>
      <c r="D19" s="153" t="s">
        <v>1175</v>
      </c>
      <c r="E19" s="155" t="s">
        <v>1174</v>
      </c>
      <c r="F19" s="153" t="s">
        <v>1755</v>
      </c>
      <c r="G19" s="155" t="s">
        <v>1756</v>
      </c>
      <c r="H19" s="154" t="s">
        <v>1757</v>
      </c>
      <c r="I19" s="156" t="s">
        <v>1733</v>
      </c>
    </row>
    <row r="20" spans="1:9" ht="28.5">
      <c r="A20" s="153" t="s">
        <v>1762</v>
      </c>
      <c r="B20" s="154" t="s">
        <v>1187</v>
      </c>
      <c r="C20" s="155" t="s">
        <v>1186</v>
      </c>
      <c r="D20" s="153" t="s">
        <v>1175</v>
      </c>
      <c r="E20" s="155" t="s">
        <v>1174</v>
      </c>
      <c r="F20" s="153" t="s">
        <v>1755</v>
      </c>
      <c r="G20" s="155" t="s">
        <v>1756</v>
      </c>
      <c r="H20" s="154" t="s">
        <v>1757</v>
      </c>
      <c r="I20" s="156" t="s">
        <v>1733</v>
      </c>
    </row>
    <row r="21" spans="1:9" ht="28.5">
      <c r="A21" s="153" t="s">
        <v>1763</v>
      </c>
      <c r="B21" s="154" t="s">
        <v>1189</v>
      </c>
      <c r="C21" s="155" t="s">
        <v>1188</v>
      </c>
      <c r="D21" s="153" t="s">
        <v>1175</v>
      </c>
      <c r="E21" s="155" t="s">
        <v>1174</v>
      </c>
      <c r="F21" s="153" t="s">
        <v>1755</v>
      </c>
      <c r="G21" s="155" t="s">
        <v>1756</v>
      </c>
      <c r="H21" s="154" t="s">
        <v>1757</v>
      </c>
      <c r="I21" s="156" t="s">
        <v>1733</v>
      </c>
    </row>
    <row r="22" spans="1:9" ht="28.5">
      <c r="A22" s="153" t="s">
        <v>1764</v>
      </c>
      <c r="B22" s="154" t="s">
        <v>1191</v>
      </c>
      <c r="C22" s="155" t="s">
        <v>1190</v>
      </c>
      <c r="D22" s="153" t="s">
        <v>1175</v>
      </c>
      <c r="E22" s="155" t="s">
        <v>1174</v>
      </c>
      <c r="F22" s="153" t="s">
        <v>1755</v>
      </c>
      <c r="G22" s="155" t="s">
        <v>1756</v>
      </c>
      <c r="H22" s="154" t="s">
        <v>1765</v>
      </c>
      <c r="I22" s="156" t="s">
        <v>1733</v>
      </c>
    </row>
    <row r="23" spans="1:9" ht="28.5">
      <c r="A23" s="153" t="s">
        <v>1766</v>
      </c>
      <c r="B23" s="154" t="s">
        <v>1193</v>
      </c>
      <c r="C23" s="155" t="s">
        <v>1192</v>
      </c>
      <c r="D23" s="153" t="s">
        <v>1175</v>
      </c>
      <c r="E23" s="155" t="s">
        <v>1174</v>
      </c>
      <c r="F23" s="153" t="s">
        <v>1755</v>
      </c>
      <c r="G23" s="155" t="s">
        <v>1756</v>
      </c>
      <c r="H23" s="154" t="s">
        <v>1765</v>
      </c>
      <c r="I23" s="156" t="s">
        <v>1733</v>
      </c>
    </row>
    <row r="24" spans="1:9" ht="28.5">
      <c r="A24" s="153" t="s">
        <v>1767</v>
      </c>
      <c r="B24" s="154" t="s">
        <v>1195</v>
      </c>
      <c r="C24" s="155" t="s">
        <v>1194</v>
      </c>
      <c r="D24" s="153" t="s">
        <v>1175</v>
      </c>
      <c r="E24" s="155" t="s">
        <v>1174</v>
      </c>
      <c r="F24" s="153" t="s">
        <v>1755</v>
      </c>
      <c r="G24" s="155" t="s">
        <v>1756</v>
      </c>
      <c r="H24" s="154" t="s">
        <v>1765</v>
      </c>
      <c r="I24" s="156" t="s">
        <v>1733</v>
      </c>
    </row>
    <row r="25" spans="1:9" ht="28.5">
      <c r="A25" s="153" t="s">
        <v>1768</v>
      </c>
      <c r="B25" s="154" t="s">
        <v>1197</v>
      </c>
      <c r="C25" s="155" t="s">
        <v>1196</v>
      </c>
      <c r="D25" s="153" t="s">
        <v>1175</v>
      </c>
      <c r="E25" s="155" t="s">
        <v>1174</v>
      </c>
      <c r="F25" s="153" t="s">
        <v>1755</v>
      </c>
      <c r="G25" s="155" t="s">
        <v>1756</v>
      </c>
      <c r="H25" s="154" t="s">
        <v>1769</v>
      </c>
      <c r="I25" s="156" t="s">
        <v>1733</v>
      </c>
    </row>
    <row r="26" spans="1:9" ht="28.5">
      <c r="A26" s="153" t="s">
        <v>1770</v>
      </c>
      <c r="B26" s="154" t="s">
        <v>1199</v>
      </c>
      <c r="C26" s="155" t="s">
        <v>1198</v>
      </c>
      <c r="D26" s="153" t="s">
        <v>1175</v>
      </c>
      <c r="E26" s="155" t="s">
        <v>1174</v>
      </c>
      <c r="F26" s="153" t="s">
        <v>1755</v>
      </c>
      <c r="G26" s="155" t="s">
        <v>1756</v>
      </c>
      <c r="H26" s="154" t="s">
        <v>1771</v>
      </c>
      <c r="I26" s="156" t="s">
        <v>1733</v>
      </c>
    </row>
    <row r="27" spans="1:9" ht="30">
      <c r="A27" s="153" t="s">
        <v>1772</v>
      </c>
      <c r="B27" s="154" t="s">
        <v>1201</v>
      </c>
      <c r="C27" s="155" t="s">
        <v>1200</v>
      </c>
      <c r="D27" s="153" t="s">
        <v>1175</v>
      </c>
      <c r="E27" s="155" t="s">
        <v>1174</v>
      </c>
      <c r="F27" s="153" t="s">
        <v>1755</v>
      </c>
      <c r="G27" s="155" t="s">
        <v>1756</v>
      </c>
      <c r="H27" s="154" t="s">
        <v>1773</v>
      </c>
      <c r="I27" s="156" t="s">
        <v>1733</v>
      </c>
    </row>
    <row r="28" spans="1:9" ht="28.5">
      <c r="A28" s="153" t="s">
        <v>1774</v>
      </c>
      <c r="B28" s="154" t="s">
        <v>1203</v>
      </c>
      <c r="C28" s="155" t="s">
        <v>1202</v>
      </c>
      <c r="D28" s="153" t="s">
        <v>1175</v>
      </c>
      <c r="E28" s="155" t="s">
        <v>1174</v>
      </c>
      <c r="F28" s="153" t="s">
        <v>1755</v>
      </c>
      <c r="G28" s="155" t="s">
        <v>1756</v>
      </c>
      <c r="H28" s="154" t="s">
        <v>1775</v>
      </c>
      <c r="I28" s="156" t="s">
        <v>1733</v>
      </c>
    </row>
    <row r="29" spans="1:9" ht="30">
      <c r="A29" s="153" t="s">
        <v>1776</v>
      </c>
      <c r="B29" s="154" t="s">
        <v>1205</v>
      </c>
      <c r="C29" s="155" t="s">
        <v>1204</v>
      </c>
      <c r="D29" s="153" t="s">
        <v>1175</v>
      </c>
      <c r="E29" s="155" t="s">
        <v>1174</v>
      </c>
      <c r="F29" s="153" t="s">
        <v>1755</v>
      </c>
      <c r="G29" s="155" t="s">
        <v>1756</v>
      </c>
      <c r="H29" s="154" t="s">
        <v>1777</v>
      </c>
      <c r="I29" s="156" t="s">
        <v>1725</v>
      </c>
    </row>
    <row r="30" spans="1:9" ht="28.5">
      <c r="A30" s="153" t="s">
        <v>1778</v>
      </c>
      <c r="B30" s="154" t="s">
        <v>1207</v>
      </c>
      <c r="C30" s="155" t="s">
        <v>1206</v>
      </c>
      <c r="D30" s="153" t="s">
        <v>1175</v>
      </c>
      <c r="E30" s="155" t="s">
        <v>1174</v>
      </c>
      <c r="F30" s="153" t="s">
        <v>1779</v>
      </c>
      <c r="G30" s="155" t="s">
        <v>1780</v>
      </c>
      <c r="H30" s="154" t="s">
        <v>1741</v>
      </c>
      <c r="I30" s="156" t="s">
        <v>1725</v>
      </c>
    </row>
    <row r="31" spans="1:9" ht="28.5">
      <c r="A31" s="153" t="s">
        <v>1781</v>
      </c>
      <c r="B31" s="154" t="s">
        <v>1209</v>
      </c>
      <c r="C31" s="155" t="s">
        <v>1208</v>
      </c>
      <c r="D31" s="153" t="s">
        <v>1175</v>
      </c>
      <c r="E31" s="155" t="s">
        <v>1174</v>
      </c>
      <c r="F31" s="153" t="s">
        <v>1779</v>
      </c>
      <c r="G31" s="155" t="s">
        <v>1780</v>
      </c>
      <c r="H31" s="154" t="s">
        <v>1782</v>
      </c>
      <c r="I31" s="156" t="s">
        <v>1725</v>
      </c>
    </row>
    <row r="32" spans="1:9" ht="28.5">
      <c r="A32" s="153" t="s">
        <v>1783</v>
      </c>
      <c r="B32" s="154" t="s">
        <v>1211</v>
      </c>
      <c r="C32" s="155" t="s">
        <v>1210</v>
      </c>
      <c r="D32" s="153" t="s">
        <v>1175</v>
      </c>
      <c r="E32" s="155" t="s">
        <v>1174</v>
      </c>
      <c r="F32" s="153" t="s">
        <v>1779</v>
      </c>
      <c r="G32" s="155" t="s">
        <v>1780</v>
      </c>
      <c r="H32" s="154" t="s">
        <v>1782</v>
      </c>
      <c r="I32" s="156" t="s">
        <v>1725</v>
      </c>
    </row>
    <row r="33" spans="1:9" ht="28.5">
      <c r="A33" s="153" t="s">
        <v>1784</v>
      </c>
      <c r="B33" s="154" t="s">
        <v>1213</v>
      </c>
      <c r="C33" s="155" t="s">
        <v>1212</v>
      </c>
      <c r="D33" s="153" t="s">
        <v>1175</v>
      </c>
      <c r="E33" s="155" t="s">
        <v>1174</v>
      </c>
      <c r="F33" s="153" t="s">
        <v>1779</v>
      </c>
      <c r="G33" s="155" t="s">
        <v>1780</v>
      </c>
      <c r="H33" s="154" t="s">
        <v>1785</v>
      </c>
      <c r="I33" s="156" t="s">
        <v>1733</v>
      </c>
    </row>
    <row r="34" spans="1:9" ht="28.5">
      <c r="A34" s="153" t="s">
        <v>1786</v>
      </c>
      <c r="B34" s="154" t="s">
        <v>1215</v>
      </c>
      <c r="C34" s="155" t="s">
        <v>1214</v>
      </c>
      <c r="D34" s="153" t="s">
        <v>1175</v>
      </c>
      <c r="E34" s="155" t="s">
        <v>1174</v>
      </c>
      <c r="F34" s="153" t="s">
        <v>1779</v>
      </c>
      <c r="G34" s="155" t="s">
        <v>1780</v>
      </c>
      <c r="H34" s="154" t="s">
        <v>1785</v>
      </c>
      <c r="I34" s="156" t="s">
        <v>1725</v>
      </c>
    </row>
    <row r="35" spans="1:9" ht="28.5">
      <c r="A35" s="153" t="s">
        <v>1787</v>
      </c>
      <c r="B35" s="154" t="s">
        <v>1217</v>
      </c>
      <c r="C35" s="155" t="s">
        <v>1216</v>
      </c>
      <c r="D35" s="153" t="s">
        <v>1175</v>
      </c>
      <c r="E35" s="155" t="s">
        <v>1174</v>
      </c>
      <c r="F35" s="153" t="s">
        <v>1779</v>
      </c>
      <c r="G35" s="155" t="s">
        <v>1780</v>
      </c>
      <c r="H35" s="154" t="s">
        <v>1788</v>
      </c>
      <c r="I35" s="156" t="s">
        <v>1725</v>
      </c>
    </row>
    <row r="36" spans="1:9" ht="28.5">
      <c r="A36" s="153" t="s">
        <v>1789</v>
      </c>
      <c r="B36" s="154" t="s">
        <v>1220</v>
      </c>
      <c r="C36" s="155" t="s">
        <v>1219</v>
      </c>
      <c r="D36" s="153"/>
      <c r="E36" s="155" t="s">
        <v>1218</v>
      </c>
      <c r="F36" s="153" t="s">
        <v>1723</v>
      </c>
      <c r="G36" s="155" t="s">
        <v>1413</v>
      </c>
      <c r="H36" s="154" t="s">
        <v>1790</v>
      </c>
      <c r="I36" s="156" t="s">
        <v>1725</v>
      </c>
    </row>
    <row r="37" spans="1:9" ht="42.75">
      <c r="A37" s="153" t="s">
        <v>1791</v>
      </c>
      <c r="B37" s="154" t="s">
        <v>1223</v>
      </c>
      <c r="C37" s="155" t="s">
        <v>1222</v>
      </c>
      <c r="D37" s="153"/>
      <c r="E37" s="155" t="s">
        <v>1221</v>
      </c>
      <c r="F37" s="153" t="s">
        <v>1723</v>
      </c>
      <c r="G37" s="155" t="s">
        <v>1413</v>
      </c>
      <c r="H37" s="154" t="s">
        <v>1792</v>
      </c>
      <c r="I37" s="156" t="s">
        <v>1725</v>
      </c>
    </row>
    <row r="38" spans="1:9" ht="42.75">
      <c r="A38" s="153" t="s">
        <v>1793</v>
      </c>
      <c r="B38" s="154" t="s">
        <v>1225</v>
      </c>
      <c r="C38" s="155" t="s">
        <v>1224</v>
      </c>
      <c r="D38" s="153"/>
      <c r="E38" s="155" t="s">
        <v>1221</v>
      </c>
      <c r="F38" s="153" t="s">
        <v>1723</v>
      </c>
      <c r="G38" s="155" t="s">
        <v>1413</v>
      </c>
      <c r="H38" s="154" t="s">
        <v>1794</v>
      </c>
      <c r="I38" s="156" t="s">
        <v>1725</v>
      </c>
    </row>
    <row r="39" spans="1:9" ht="42.75">
      <c r="A39" s="153" t="s">
        <v>1795</v>
      </c>
      <c r="B39" s="154" t="s">
        <v>1229</v>
      </c>
      <c r="C39" s="155" t="s">
        <v>1228</v>
      </c>
      <c r="D39" s="153" t="s">
        <v>1227</v>
      </c>
      <c r="E39" s="155" t="s">
        <v>1226</v>
      </c>
      <c r="F39" s="153" t="s">
        <v>1737</v>
      </c>
      <c r="G39" s="155" t="s">
        <v>1738</v>
      </c>
      <c r="H39" s="154" t="s">
        <v>1796</v>
      </c>
      <c r="I39" s="156" t="s">
        <v>1733</v>
      </c>
    </row>
    <row r="40" spans="1:9" ht="42.75">
      <c r="A40" s="153" t="s">
        <v>1797</v>
      </c>
      <c r="B40" s="154" t="s">
        <v>1231</v>
      </c>
      <c r="C40" s="155" t="s">
        <v>1230</v>
      </c>
      <c r="D40" s="153" t="s">
        <v>1227</v>
      </c>
      <c r="E40" s="155" t="s">
        <v>1226</v>
      </c>
      <c r="F40" s="153" t="s">
        <v>1737</v>
      </c>
      <c r="G40" s="155" t="s">
        <v>1738</v>
      </c>
      <c r="H40" s="154" t="s">
        <v>1771</v>
      </c>
      <c r="I40" s="156" t="s">
        <v>1733</v>
      </c>
    </row>
    <row r="41" spans="1:9" ht="42.75">
      <c r="A41" s="153" t="s">
        <v>1798</v>
      </c>
      <c r="B41" s="154" t="s">
        <v>1233</v>
      </c>
      <c r="C41" s="155" t="s">
        <v>1232</v>
      </c>
      <c r="D41" s="153" t="s">
        <v>1227</v>
      </c>
      <c r="E41" s="155" t="s">
        <v>1226</v>
      </c>
      <c r="F41" s="153" t="s">
        <v>1737</v>
      </c>
      <c r="G41" s="155" t="s">
        <v>1738</v>
      </c>
      <c r="H41" s="154" t="s">
        <v>1799</v>
      </c>
      <c r="I41" s="156" t="s">
        <v>1733</v>
      </c>
    </row>
    <row r="42" spans="1:9" ht="42.75">
      <c r="A42" s="153" t="s">
        <v>1800</v>
      </c>
      <c r="B42" s="154" t="s">
        <v>1235</v>
      </c>
      <c r="C42" s="155" t="s">
        <v>1234</v>
      </c>
      <c r="D42" s="153" t="s">
        <v>1227</v>
      </c>
      <c r="E42" s="155" t="s">
        <v>1226</v>
      </c>
      <c r="F42" s="153" t="s">
        <v>1737</v>
      </c>
      <c r="G42" s="155" t="s">
        <v>1738</v>
      </c>
      <c r="H42" s="154" t="s">
        <v>1799</v>
      </c>
      <c r="I42" s="156" t="s">
        <v>1725</v>
      </c>
    </row>
    <row r="43" spans="1:9" ht="42.75">
      <c r="A43" s="153" t="s">
        <v>1801</v>
      </c>
      <c r="B43" s="154" t="s">
        <v>1237</v>
      </c>
      <c r="C43" s="155" t="s">
        <v>1236</v>
      </c>
      <c r="D43" s="153" t="s">
        <v>1227</v>
      </c>
      <c r="E43" s="155" t="s">
        <v>1226</v>
      </c>
      <c r="F43" s="153" t="s">
        <v>1737</v>
      </c>
      <c r="G43" s="155" t="s">
        <v>1738</v>
      </c>
      <c r="H43" s="154" t="s">
        <v>1802</v>
      </c>
      <c r="I43" s="156" t="s">
        <v>1733</v>
      </c>
    </row>
    <row r="44" spans="1:9" ht="42.75">
      <c r="A44" s="153" t="s">
        <v>1803</v>
      </c>
      <c r="B44" s="154" t="s">
        <v>1239</v>
      </c>
      <c r="C44" s="155" t="s">
        <v>1238</v>
      </c>
      <c r="D44" s="153" t="s">
        <v>1227</v>
      </c>
      <c r="E44" s="155" t="s">
        <v>1226</v>
      </c>
      <c r="F44" s="153" t="s">
        <v>1737</v>
      </c>
      <c r="G44" s="155" t="s">
        <v>1738</v>
      </c>
      <c r="H44" s="154" t="s">
        <v>1804</v>
      </c>
      <c r="I44" s="156" t="s">
        <v>1733</v>
      </c>
    </row>
    <row r="45" spans="1:9" ht="42.75">
      <c r="A45" s="153" t="s">
        <v>1805</v>
      </c>
      <c r="B45" s="154" t="s">
        <v>1241</v>
      </c>
      <c r="C45" s="155" t="s">
        <v>1240</v>
      </c>
      <c r="D45" s="153" t="s">
        <v>1227</v>
      </c>
      <c r="E45" s="155" t="s">
        <v>1226</v>
      </c>
      <c r="F45" s="153" t="s">
        <v>1737</v>
      </c>
      <c r="G45" s="155" t="s">
        <v>1738</v>
      </c>
      <c r="H45" s="154" t="s">
        <v>1806</v>
      </c>
      <c r="I45" s="156" t="s">
        <v>1733</v>
      </c>
    </row>
    <row r="46" spans="1:9" ht="42.75">
      <c r="A46" s="153" t="s">
        <v>1807</v>
      </c>
      <c r="B46" s="154" t="s">
        <v>1243</v>
      </c>
      <c r="C46" s="155" t="s">
        <v>1242</v>
      </c>
      <c r="D46" s="153" t="s">
        <v>1227</v>
      </c>
      <c r="E46" s="155" t="s">
        <v>1226</v>
      </c>
      <c r="F46" s="153" t="s">
        <v>1737</v>
      </c>
      <c r="G46" s="155" t="s">
        <v>1738</v>
      </c>
      <c r="H46" s="154" t="s">
        <v>1808</v>
      </c>
      <c r="I46" s="156" t="s">
        <v>1733</v>
      </c>
    </row>
    <row r="47" spans="1:9" ht="42.75">
      <c r="A47" s="153" t="s">
        <v>1809</v>
      </c>
      <c r="B47" s="154" t="s">
        <v>1245</v>
      </c>
      <c r="C47" s="155" t="s">
        <v>1244</v>
      </c>
      <c r="D47" s="153" t="s">
        <v>1227</v>
      </c>
      <c r="E47" s="155" t="s">
        <v>1226</v>
      </c>
      <c r="F47" s="153" t="s">
        <v>1737</v>
      </c>
      <c r="G47" s="155" t="s">
        <v>1738</v>
      </c>
      <c r="H47" s="154" t="s">
        <v>1788</v>
      </c>
      <c r="I47" s="156" t="s">
        <v>1733</v>
      </c>
    </row>
    <row r="48" spans="1:9" ht="42.75">
      <c r="A48" s="153" t="s">
        <v>1810</v>
      </c>
      <c r="B48" s="154" t="s">
        <v>1247</v>
      </c>
      <c r="C48" s="155" t="s">
        <v>1246</v>
      </c>
      <c r="D48" s="153" t="s">
        <v>1227</v>
      </c>
      <c r="E48" s="155" t="s">
        <v>1226</v>
      </c>
      <c r="F48" s="153" t="s">
        <v>1737</v>
      </c>
      <c r="G48" s="155" t="s">
        <v>1738</v>
      </c>
      <c r="H48" s="154" t="s">
        <v>1788</v>
      </c>
      <c r="I48" s="156" t="s">
        <v>1733</v>
      </c>
    </row>
    <row r="49" spans="1:9" ht="42.75">
      <c r="A49" s="153" t="s">
        <v>1811</v>
      </c>
      <c r="B49" s="154" t="s">
        <v>1249</v>
      </c>
      <c r="C49" s="155" t="s">
        <v>1248</v>
      </c>
      <c r="D49" s="153" t="s">
        <v>1227</v>
      </c>
      <c r="E49" s="155" t="s">
        <v>1226</v>
      </c>
      <c r="F49" s="153" t="s">
        <v>1737</v>
      </c>
      <c r="G49" s="155" t="s">
        <v>1738</v>
      </c>
      <c r="H49" s="154" t="s">
        <v>1812</v>
      </c>
      <c r="I49" s="156" t="s">
        <v>1733</v>
      </c>
    </row>
    <row r="50" spans="1:9" ht="42.75">
      <c r="A50" s="153" t="s">
        <v>1813</v>
      </c>
      <c r="B50" s="154" t="s">
        <v>1251</v>
      </c>
      <c r="C50" s="155" t="s">
        <v>1250</v>
      </c>
      <c r="D50" s="153" t="s">
        <v>1227</v>
      </c>
      <c r="E50" s="155" t="s">
        <v>1226</v>
      </c>
      <c r="F50" s="153" t="s">
        <v>1737</v>
      </c>
      <c r="G50" s="155" t="s">
        <v>1738</v>
      </c>
      <c r="H50" s="154" t="s">
        <v>1814</v>
      </c>
      <c r="I50" s="156" t="s">
        <v>1733</v>
      </c>
    </row>
    <row r="51" spans="1:9" ht="42.75">
      <c r="A51" s="153" t="s">
        <v>1815</v>
      </c>
      <c r="B51" s="154" t="s">
        <v>1253</v>
      </c>
      <c r="C51" s="155" t="s">
        <v>1252</v>
      </c>
      <c r="D51" s="153" t="s">
        <v>1227</v>
      </c>
      <c r="E51" s="155" t="s">
        <v>1226</v>
      </c>
      <c r="F51" s="153" t="s">
        <v>1737</v>
      </c>
      <c r="G51" s="155" t="s">
        <v>1738</v>
      </c>
      <c r="H51" s="154" t="s">
        <v>1814</v>
      </c>
      <c r="I51" s="156" t="s">
        <v>1733</v>
      </c>
    </row>
    <row r="52" spans="1:9" ht="42.75">
      <c r="A52" s="153" t="s">
        <v>1816</v>
      </c>
      <c r="B52" s="154" t="s">
        <v>1255</v>
      </c>
      <c r="C52" s="155" t="s">
        <v>1254</v>
      </c>
      <c r="D52" s="153" t="s">
        <v>1227</v>
      </c>
      <c r="E52" s="155" t="s">
        <v>1226</v>
      </c>
      <c r="F52" s="153" t="s">
        <v>1737</v>
      </c>
      <c r="G52" s="155" t="s">
        <v>1738</v>
      </c>
      <c r="H52" s="154" t="s">
        <v>1817</v>
      </c>
      <c r="I52" s="156" t="s">
        <v>1725</v>
      </c>
    </row>
    <row r="53" spans="1:9" ht="42.75">
      <c r="A53" s="153" t="s">
        <v>1818</v>
      </c>
      <c r="B53" s="154" t="s">
        <v>1257</v>
      </c>
      <c r="C53" s="155" t="s">
        <v>1256</v>
      </c>
      <c r="D53" s="153" t="s">
        <v>1227</v>
      </c>
      <c r="E53" s="155" t="s">
        <v>1226</v>
      </c>
      <c r="F53" s="153" t="s">
        <v>1737</v>
      </c>
      <c r="G53" s="155" t="s">
        <v>1738</v>
      </c>
      <c r="H53" s="154" t="s">
        <v>1819</v>
      </c>
      <c r="I53" s="156" t="s">
        <v>1733</v>
      </c>
    </row>
    <row r="54" spans="1:9" ht="42.75">
      <c r="A54" s="153" t="s">
        <v>1820</v>
      </c>
      <c r="B54" s="154" t="s">
        <v>1259</v>
      </c>
      <c r="C54" s="155" t="s">
        <v>1258</v>
      </c>
      <c r="D54" s="153" t="s">
        <v>1227</v>
      </c>
      <c r="E54" s="155" t="s">
        <v>1226</v>
      </c>
      <c r="F54" s="153" t="s">
        <v>1737</v>
      </c>
      <c r="G54" s="155" t="s">
        <v>1738</v>
      </c>
      <c r="H54" s="154" t="s">
        <v>1821</v>
      </c>
      <c r="I54" s="156" t="s">
        <v>1733</v>
      </c>
    </row>
    <row r="55" spans="1:9" ht="42.75">
      <c r="A55" s="153" t="s">
        <v>1822</v>
      </c>
      <c r="B55" s="154" t="s">
        <v>1261</v>
      </c>
      <c r="C55" s="155" t="s">
        <v>1260</v>
      </c>
      <c r="D55" s="153" t="s">
        <v>1227</v>
      </c>
      <c r="E55" s="155" t="s">
        <v>1226</v>
      </c>
      <c r="F55" s="153" t="s">
        <v>1737</v>
      </c>
      <c r="G55" s="155" t="s">
        <v>1738</v>
      </c>
      <c r="H55" s="154" t="s">
        <v>1823</v>
      </c>
      <c r="I55" s="156" t="s">
        <v>1733</v>
      </c>
    </row>
    <row r="56" spans="1:9" ht="30">
      <c r="A56" s="153" t="s">
        <v>1824</v>
      </c>
      <c r="B56" s="154" t="s">
        <v>1263</v>
      </c>
      <c r="C56" s="155" t="s">
        <v>1262</v>
      </c>
      <c r="D56" s="153" t="s">
        <v>1227</v>
      </c>
      <c r="E56" s="155" t="s">
        <v>1226</v>
      </c>
      <c r="F56" s="153" t="s">
        <v>1755</v>
      </c>
      <c r="G56" s="155" t="s">
        <v>1756</v>
      </c>
      <c r="H56" s="154" t="s">
        <v>1825</v>
      </c>
      <c r="I56" s="156" t="s">
        <v>1733</v>
      </c>
    </row>
    <row r="57" spans="1:9" ht="28.5">
      <c r="A57" s="153" t="s">
        <v>1826</v>
      </c>
      <c r="B57" s="154" t="s">
        <v>1265</v>
      </c>
      <c r="C57" s="155" t="s">
        <v>1264</v>
      </c>
      <c r="D57" s="153" t="s">
        <v>1227</v>
      </c>
      <c r="E57" s="155" t="s">
        <v>1226</v>
      </c>
      <c r="F57" s="153" t="s">
        <v>1755</v>
      </c>
      <c r="G57" s="155" t="s">
        <v>1756</v>
      </c>
      <c r="H57" s="154" t="s">
        <v>1827</v>
      </c>
      <c r="I57" s="156" t="s">
        <v>1733</v>
      </c>
    </row>
    <row r="58" spans="1:9" ht="30">
      <c r="A58" s="153" t="s">
        <v>1828</v>
      </c>
      <c r="B58" s="154" t="s">
        <v>1267</v>
      </c>
      <c r="C58" s="155" t="s">
        <v>1266</v>
      </c>
      <c r="D58" s="153" t="s">
        <v>1227</v>
      </c>
      <c r="E58" s="155" t="s">
        <v>1226</v>
      </c>
      <c r="F58" s="153" t="s">
        <v>1755</v>
      </c>
      <c r="G58" s="155" t="s">
        <v>1756</v>
      </c>
      <c r="H58" s="154" t="s">
        <v>1757</v>
      </c>
      <c r="I58" s="156" t="s">
        <v>1725</v>
      </c>
    </row>
    <row r="59" spans="1:9" ht="28.5">
      <c r="A59" s="153" t="s">
        <v>1829</v>
      </c>
      <c r="B59" s="154" t="s">
        <v>1269</v>
      </c>
      <c r="C59" s="155" t="s">
        <v>1268</v>
      </c>
      <c r="D59" s="153" t="s">
        <v>1227</v>
      </c>
      <c r="E59" s="155" t="s">
        <v>1226</v>
      </c>
      <c r="F59" s="153" t="s">
        <v>1755</v>
      </c>
      <c r="G59" s="155" t="s">
        <v>1756</v>
      </c>
      <c r="H59" s="154" t="s">
        <v>1757</v>
      </c>
      <c r="I59" s="156" t="s">
        <v>1725</v>
      </c>
    </row>
    <row r="60" spans="1:9" ht="28.5">
      <c r="A60" s="153" t="s">
        <v>1830</v>
      </c>
      <c r="B60" s="154" t="s">
        <v>1271</v>
      </c>
      <c r="C60" s="155" t="s">
        <v>1270</v>
      </c>
      <c r="D60" s="153" t="s">
        <v>1227</v>
      </c>
      <c r="E60" s="155" t="s">
        <v>1226</v>
      </c>
      <c r="F60" s="153" t="s">
        <v>1755</v>
      </c>
      <c r="G60" s="155" t="s">
        <v>1756</v>
      </c>
      <c r="H60" s="154" t="s">
        <v>1757</v>
      </c>
      <c r="I60" s="156" t="s">
        <v>1725</v>
      </c>
    </row>
    <row r="61" spans="1:9" ht="28.5">
      <c r="A61" s="153" t="s">
        <v>1831</v>
      </c>
      <c r="B61" s="154" t="s">
        <v>1273</v>
      </c>
      <c r="C61" s="155" t="s">
        <v>1272</v>
      </c>
      <c r="D61" s="153" t="s">
        <v>1227</v>
      </c>
      <c r="E61" s="155" t="s">
        <v>1226</v>
      </c>
      <c r="F61" s="153" t="s">
        <v>1755</v>
      </c>
      <c r="G61" s="155" t="s">
        <v>1756</v>
      </c>
      <c r="H61" s="154" t="s">
        <v>1832</v>
      </c>
      <c r="I61" s="156" t="s">
        <v>1733</v>
      </c>
    </row>
    <row r="62" spans="1:9" ht="30">
      <c r="A62" s="153" t="s">
        <v>1833</v>
      </c>
      <c r="B62" s="154" t="s">
        <v>1275</v>
      </c>
      <c r="C62" s="155" t="s">
        <v>1274</v>
      </c>
      <c r="D62" s="153" t="s">
        <v>1227</v>
      </c>
      <c r="E62" s="155" t="s">
        <v>1226</v>
      </c>
      <c r="F62" s="153" t="s">
        <v>1755</v>
      </c>
      <c r="G62" s="155" t="s">
        <v>1756</v>
      </c>
      <c r="H62" s="154" t="s">
        <v>1771</v>
      </c>
      <c r="I62" s="156" t="s">
        <v>1725</v>
      </c>
    </row>
    <row r="63" spans="1:9" ht="28.5">
      <c r="A63" s="153" t="s">
        <v>1834</v>
      </c>
      <c r="B63" s="154" t="s">
        <v>1277</v>
      </c>
      <c r="C63" s="155" t="s">
        <v>1276</v>
      </c>
      <c r="D63" s="153" t="s">
        <v>1227</v>
      </c>
      <c r="E63" s="155" t="s">
        <v>1226</v>
      </c>
      <c r="F63" s="153" t="s">
        <v>1755</v>
      </c>
      <c r="G63" s="155" t="s">
        <v>1756</v>
      </c>
      <c r="H63" s="154" t="s">
        <v>1771</v>
      </c>
      <c r="I63" s="156" t="s">
        <v>1725</v>
      </c>
    </row>
    <row r="64" spans="1:9" ht="28.5">
      <c r="A64" s="153" t="s">
        <v>1835</v>
      </c>
      <c r="B64" s="154" t="s">
        <v>1279</v>
      </c>
      <c r="C64" s="155" t="s">
        <v>1278</v>
      </c>
      <c r="D64" s="153" t="s">
        <v>1227</v>
      </c>
      <c r="E64" s="155" t="s">
        <v>1226</v>
      </c>
      <c r="F64" s="153" t="s">
        <v>1755</v>
      </c>
      <c r="G64" s="155" t="s">
        <v>1756</v>
      </c>
      <c r="H64" s="154" t="s">
        <v>1836</v>
      </c>
      <c r="I64" s="156" t="s">
        <v>1733</v>
      </c>
    </row>
    <row r="65" spans="1:9" ht="28.5">
      <c r="A65" s="153" t="s">
        <v>1837</v>
      </c>
      <c r="B65" s="154" t="s">
        <v>1281</v>
      </c>
      <c r="C65" s="155" t="s">
        <v>1280</v>
      </c>
      <c r="D65" s="153" t="s">
        <v>1227</v>
      </c>
      <c r="E65" s="155" t="s">
        <v>1226</v>
      </c>
      <c r="F65" s="153" t="s">
        <v>1755</v>
      </c>
      <c r="G65" s="155" t="s">
        <v>1756</v>
      </c>
      <c r="H65" s="154" t="s">
        <v>1838</v>
      </c>
      <c r="I65" s="156" t="s">
        <v>1733</v>
      </c>
    </row>
    <row r="66" spans="1:9">
      <c r="A66" s="153" t="s">
        <v>1839</v>
      </c>
      <c r="B66" s="154" t="s">
        <v>1283</v>
      </c>
      <c r="C66" s="155" t="s">
        <v>1282</v>
      </c>
      <c r="D66" s="153" t="s">
        <v>1227</v>
      </c>
      <c r="E66" s="155" t="s">
        <v>1226</v>
      </c>
      <c r="F66" s="153" t="s">
        <v>1779</v>
      </c>
      <c r="G66" s="155" t="s">
        <v>1780</v>
      </c>
      <c r="H66" s="154" t="s">
        <v>1840</v>
      </c>
      <c r="I66" s="156" t="s">
        <v>1725</v>
      </c>
    </row>
    <row r="67" spans="1:9">
      <c r="A67" s="153" t="s">
        <v>1841</v>
      </c>
      <c r="B67" s="154" t="s">
        <v>1285</v>
      </c>
      <c r="C67" s="155" t="s">
        <v>1284</v>
      </c>
      <c r="D67" s="153" t="s">
        <v>1227</v>
      </c>
      <c r="E67" s="155" t="s">
        <v>1226</v>
      </c>
      <c r="F67" s="153" t="s">
        <v>1779</v>
      </c>
      <c r="G67" s="155" t="s">
        <v>1780</v>
      </c>
      <c r="H67" s="154" t="s">
        <v>1842</v>
      </c>
      <c r="I67" s="156" t="s">
        <v>1733</v>
      </c>
    </row>
    <row r="68" spans="1:9">
      <c r="A68" s="153" t="s">
        <v>1843</v>
      </c>
      <c r="B68" s="154" t="s">
        <v>1287</v>
      </c>
      <c r="C68" s="155" t="s">
        <v>1286</v>
      </c>
      <c r="D68" s="153" t="s">
        <v>1227</v>
      </c>
      <c r="E68" s="155" t="s">
        <v>1226</v>
      </c>
      <c r="F68" s="153" t="s">
        <v>1779</v>
      </c>
      <c r="G68" s="155" t="s">
        <v>1780</v>
      </c>
      <c r="H68" s="154" t="s">
        <v>1844</v>
      </c>
      <c r="I68" s="156" t="s">
        <v>1733</v>
      </c>
    </row>
    <row r="69" spans="1:9">
      <c r="A69" s="153" t="s">
        <v>1845</v>
      </c>
      <c r="B69" s="154" t="s">
        <v>1289</v>
      </c>
      <c r="C69" s="155" t="s">
        <v>1288</v>
      </c>
      <c r="D69" s="153" t="s">
        <v>1227</v>
      </c>
      <c r="E69" s="155" t="s">
        <v>1226</v>
      </c>
      <c r="F69" s="153" t="s">
        <v>1779</v>
      </c>
      <c r="G69" s="155" t="s">
        <v>1780</v>
      </c>
      <c r="H69" s="154" t="s">
        <v>1799</v>
      </c>
      <c r="I69" s="156" t="s">
        <v>1733</v>
      </c>
    </row>
    <row r="70" spans="1:9" ht="28.5">
      <c r="A70" s="153" t="s">
        <v>1846</v>
      </c>
      <c r="B70" s="154" t="s">
        <v>1291</v>
      </c>
      <c r="C70" s="155" t="s">
        <v>1290</v>
      </c>
      <c r="D70" s="153" t="s">
        <v>1227</v>
      </c>
      <c r="E70" s="155" t="s">
        <v>1226</v>
      </c>
      <c r="F70" s="153" t="s">
        <v>1779</v>
      </c>
      <c r="G70" s="155" t="s">
        <v>1780</v>
      </c>
      <c r="H70" s="154" t="s">
        <v>1799</v>
      </c>
      <c r="I70" s="156" t="s">
        <v>1733</v>
      </c>
    </row>
    <row r="71" spans="1:9">
      <c r="A71" s="153" t="s">
        <v>1847</v>
      </c>
      <c r="B71" s="154" t="s">
        <v>1293</v>
      </c>
      <c r="C71" s="155" t="s">
        <v>1292</v>
      </c>
      <c r="D71" s="153" t="s">
        <v>1227</v>
      </c>
      <c r="E71" s="155" t="s">
        <v>1226</v>
      </c>
      <c r="F71" s="153" t="s">
        <v>1779</v>
      </c>
      <c r="G71" s="155" t="s">
        <v>1780</v>
      </c>
      <c r="H71" s="154" t="s">
        <v>1799</v>
      </c>
      <c r="I71" s="156" t="s">
        <v>1733</v>
      </c>
    </row>
    <row r="72" spans="1:9" ht="28.5">
      <c r="A72" s="153" t="s">
        <v>1848</v>
      </c>
      <c r="B72" s="154" t="s">
        <v>1295</v>
      </c>
      <c r="C72" s="155" t="s">
        <v>1294</v>
      </c>
      <c r="D72" s="153" t="s">
        <v>1227</v>
      </c>
      <c r="E72" s="155" t="s">
        <v>1226</v>
      </c>
      <c r="F72" s="153" t="s">
        <v>1779</v>
      </c>
      <c r="G72" s="155" t="s">
        <v>1780</v>
      </c>
      <c r="H72" s="154" t="s">
        <v>1799</v>
      </c>
      <c r="I72" s="156" t="s">
        <v>1733</v>
      </c>
    </row>
    <row r="73" spans="1:9">
      <c r="A73" s="153" t="s">
        <v>1849</v>
      </c>
      <c r="B73" s="154" t="s">
        <v>1297</v>
      </c>
      <c r="C73" s="155" t="s">
        <v>1296</v>
      </c>
      <c r="D73" s="153" t="s">
        <v>1227</v>
      </c>
      <c r="E73" s="155" t="s">
        <v>1226</v>
      </c>
      <c r="F73" s="153" t="s">
        <v>1779</v>
      </c>
      <c r="G73" s="155" t="s">
        <v>1780</v>
      </c>
      <c r="H73" s="154" t="s">
        <v>1741</v>
      </c>
      <c r="I73" s="156" t="s">
        <v>1733</v>
      </c>
    </row>
    <row r="74" spans="1:9">
      <c r="A74" s="153" t="s">
        <v>1850</v>
      </c>
      <c r="B74" s="154" t="s">
        <v>1299</v>
      </c>
      <c r="C74" s="155" t="s">
        <v>1298</v>
      </c>
      <c r="D74" s="153" t="s">
        <v>1227</v>
      </c>
      <c r="E74" s="155" t="s">
        <v>1226</v>
      </c>
      <c r="F74" s="153" t="s">
        <v>1779</v>
      </c>
      <c r="G74" s="155" t="s">
        <v>1780</v>
      </c>
      <c r="H74" s="154" t="s">
        <v>1741</v>
      </c>
      <c r="I74" s="156" t="s">
        <v>1733</v>
      </c>
    </row>
    <row r="75" spans="1:9">
      <c r="A75" s="153" t="s">
        <v>1851</v>
      </c>
      <c r="B75" s="154" t="s">
        <v>1301</v>
      </c>
      <c r="C75" s="155" t="s">
        <v>1300</v>
      </c>
      <c r="D75" s="153" t="s">
        <v>1227</v>
      </c>
      <c r="E75" s="155" t="s">
        <v>1226</v>
      </c>
      <c r="F75" s="153" t="s">
        <v>1779</v>
      </c>
      <c r="G75" s="155" t="s">
        <v>1780</v>
      </c>
      <c r="H75" s="154" t="s">
        <v>1852</v>
      </c>
      <c r="I75" s="156" t="s">
        <v>1733</v>
      </c>
    </row>
    <row r="76" spans="1:9">
      <c r="A76" s="153" t="s">
        <v>1853</v>
      </c>
      <c r="B76" s="154" t="s">
        <v>1303</v>
      </c>
      <c r="C76" s="155" t="s">
        <v>1302</v>
      </c>
      <c r="D76" s="153" t="s">
        <v>1227</v>
      </c>
      <c r="E76" s="155" t="s">
        <v>1226</v>
      </c>
      <c r="F76" s="153" t="s">
        <v>1779</v>
      </c>
      <c r="G76" s="155" t="s">
        <v>1780</v>
      </c>
      <c r="H76" s="154" t="s">
        <v>1854</v>
      </c>
      <c r="I76" s="156" t="s">
        <v>1733</v>
      </c>
    </row>
    <row r="77" spans="1:9">
      <c r="A77" s="153" t="s">
        <v>1855</v>
      </c>
      <c r="B77" s="154" t="s">
        <v>1305</v>
      </c>
      <c r="C77" s="155" t="s">
        <v>1304</v>
      </c>
      <c r="D77" s="153" t="s">
        <v>1227</v>
      </c>
      <c r="E77" s="155" t="s">
        <v>1226</v>
      </c>
      <c r="F77" s="153" t="s">
        <v>1779</v>
      </c>
      <c r="G77" s="155" t="s">
        <v>1780</v>
      </c>
      <c r="H77" s="154" t="s">
        <v>1854</v>
      </c>
      <c r="I77" s="156" t="s">
        <v>1725</v>
      </c>
    </row>
    <row r="78" spans="1:9">
      <c r="A78" s="153" t="s">
        <v>1856</v>
      </c>
      <c r="B78" s="154" t="s">
        <v>1307</v>
      </c>
      <c r="C78" s="155" t="s">
        <v>1306</v>
      </c>
      <c r="D78" s="153" t="s">
        <v>1227</v>
      </c>
      <c r="E78" s="155" t="s">
        <v>1226</v>
      </c>
      <c r="F78" s="153" t="s">
        <v>1779</v>
      </c>
      <c r="G78" s="155" t="s">
        <v>1780</v>
      </c>
      <c r="H78" s="154" t="s">
        <v>1743</v>
      </c>
      <c r="I78" s="156" t="s">
        <v>1733</v>
      </c>
    </row>
    <row r="79" spans="1:9" ht="28.5">
      <c r="A79" s="153" t="s">
        <v>1857</v>
      </c>
      <c r="B79" s="154" t="s">
        <v>1310</v>
      </c>
      <c r="C79" s="155" t="s">
        <v>1858</v>
      </c>
      <c r="D79" s="153" t="s">
        <v>1227</v>
      </c>
      <c r="E79" s="155" t="s">
        <v>1226</v>
      </c>
      <c r="F79" s="153" t="s">
        <v>1779</v>
      </c>
      <c r="G79" s="155" t="s">
        <v>1780</v>
      </c>
      <c r="H79" s="154" t="s">
        <v>1743</v>
      </c>
      <c r="I79" s="156" t="s">
        <v>1733</v>
      </c>
    </row>
    <row r="80" spans="1:9">
      <c r="A80" s="153" t="s">
        <v>1859</v>
      </c>
      <c r="B80" s="154" t="s">
        <v>1312</v>
      </c>
      <c r="C80" s="155" t="s">
        <v>1311</v>
      </c>
      <c r="D80" s="153" t="s">
        <v>1227</v>
      </c>
      <c r="E80" s="155" t="s">
        <v>1226</v>
      </c>
      <c r="F80" s="153" t="s">
        <v>1779</v>
      </c>
      <c r="G80" s="155" t="s">
        <v>1780</v>
      </c>
      <c r="H80" s="154" t="s">
        <v>1743</v>
      </c>
      <c r="I80" s="156" t="s">
        <v>1733</v>
      </c>
    </row>
    <row r="81" spans="1:9">
      <c r="A81" s="153" t="s">
        <v>1860</v>
      </c>
      <c r="B81" s="154" t="s">
        <v>1314</v>
      </c>
      <c r="C81" s="155" t="s">
        <v>1313</v>
      </c>
      <c r="D81" s="153" t="s">
        <v>1227</v>
      </c>
      <c r="E81" s="155" t="s">
        <v>1226</v>
      </c>
      <c r="F81" s="153" t="s">
        <v>1779</v>
      </c>
      <c r="G81" s="155" t="s">
        <v>1780</v>
      </c>
      <c r="H81" s="154" t="s">
        <v>1743</v>
      </c>
      <c r="I81" s="156" t="s">
        <v>1733</v>
      </c>
    </row>
    <row r="82" spans="1:9">
      <c r="A82" s="153" t="s">
        <v>1861</v>
      </c>
      <c r="B82" s="154" t="s">
        <v>1316</v>
      </c>
      <c r="C82" s="155" t="s">
        <v>1315</v>
      </c>
      <c r="D82" s="153" t="s">
        <v>1227</v>
      </c>
      <c r="E82" s="155" t="s">
        <v>1226</v>
      </c>
      <c r="F82" s="153" t="s">
        <v>1779</v>
      </c>
      <c r="G82" s="155" t="s">
        <v>1780</v>
      </c>
      <c r="H82" s="154" t="s">
        <v>1743</v>
      </c>
      <c r="I82" s="156" t="s">
        <v>1733</v>
      </c>
    </row>
    <row r="83" spans="1:9">
      <c r="A83" s="153" t="s">
        <v>1862</v>
      </c>
      <c r="B83" s="154" t="s">
        <v>1318</v>
      </c>
      <c r="C83" s="155" t="s">
        <v>1317</v>
      </c>
      <c r="D83" s="153" t="s">
        <v>1227</v>
      </c>
      <c r="E83" s="155" t="s">
        <v>1226</v>
      </c>
      <c r="F83" s="153" t="s">
        <v>1779</v>
      </c>
      <c r="G83" s="155" t="s">
        <v>1780</v>
      </c>
      <c r="H83" s="154" t="s">
        <v>1863</v>
      </c>
      <c r="I83" s="156" t="s">
        <v>1725</v>
      </c>
    </row>
    <row r="84" spans="1:9">
      <c r="A84" s="153" t="s">
        <v>1864</v>
      </c>
      <c r="B84" s="154" t="s">
        <v>1320</v>
      </c>
      <c r="C84" s="155" t="s">
        <v>1319</v>
      </c>
      <c r="D84" s="153" t="s">
        <v>1227</v>
      </c>
      <c r="E84" s="155" t="s">
        <v>1226</v>
      </c>
      <c r="F84" s="153" t="s">
        <v>1779</v>
      </c>
      <c r="G84" s="155" t="s">
        <v>1780</v>
      </c>
      <c r="H84" s="154" t="s">
        <v>1865</v>
      </c>
      <c r="I84" s="156" t="s">
        <v>1725</v>
      </c>
    </row>
    <row r="85" spans="1:9">
      <c r="A85" s="153" t="s">
        <v>1866</v>
      </c>
      <c r="B85" s="154" t="s">
        <v>1322</v>
      </c>
      <c r="C85" s="155" t="s">
        <v>1321</v>
      </c>
      <c r="D85" s="153" t="s">
        <v>1227</v>
      </c>
      <c r="E85" s="155" t="s">
        <v>1226</v>
      </c>
      <c r="F85" s="153" t="s">
        <v>1779</v>
      </c>
      <c r="G85" s="155" t="s">
        <v>1780</v>
      </c>
      <c r="H85" s="154" t="s">
        <v>1867</v>
      </c>
      <c r="I85" s="156" t="s">
        <v>1733</v>
      </c>
    </row>
    <row r="86" spans="1:9">
      <c r="A86" s="153" t="s">
        <v>1868</v>
      </c>
      <c r="B86" s="154" t="s">
        <v>1324</v>
      </c>
      <c r="C86" s="155" t="s">
        <v>1323</v>
      </c>
      <c r="D86" s="153" t="s">
        <v>1227</v>
      </c>
      <c r="E86" s="155" t="s">
        <v>1226</v>
      </c>
      <c r="F86" s="153" t="s">
        <v>1779</v>
      </c>
      <c r="G86" s="155" t="s">
        <v>1780</v>
      </c>
      <c r="H86" s="154" t="s">
        <v>1869</v>
      </c>
      <c r="I86" s="156" t="s">
        <v>1733</v>
      </c>
    </row>
    <row r="87" spans="1:9">
      <c r="A87" s="153" t="s">
        <v>1870</v>
      </c>
      <c r="B87" s="154" t="s">
        <v>1326</v>
      </c>
      <c r="C87" s="155" t="s">
        <v>1325</v>
      </c>
      <c r="D87" s="153" t="s">
        <v>1227</v>
      </c>
      <c r="E87" s="155" t="s">
        <v>1226</v>
      </c>
      <c r="F87" s="153" t="s">
        <v>1779</v>
      </c>
      <c r="G87" s="155" t="s">
        <v>1780</v>
      </c>
      <c r="H87" s="154" t="s">
        <v>1871</v>
      </c>
      <c r="I87" s="156" t="s">
        <v>1733</v>
      </c>
    </row>
    <row r="88" spans="1:9">
      <c r="A88" s="153" t="s">
        <v>1872</v>
      </c>
      <c r="B88" s="154" t="s">
        <v>1328</v>
      </c>
      <c r="C88" s="155" t="s">
        <v>1327</v>
      </c>
      <c r="D88" s="153" t="s">
        <v>1227</v>
      </c>
      <c r="E88" s="155" t="s">
        <v>1226</v>
      </c>
      <c r="F88" s="153" t="s">
        <v>1779</v>
      </c>
      <c r="G88" s="155" t="s">
        <v>1780</v>
      </c>
      <c r="H88" s="154" t="s">
        <v>1873</v>
      </c>
      <c r="I88" s="156" t="s">
        <v>1725</v>
      </c>
    </row>
    <row r="89" spans="1:9">
      <c r="A89" s="153" t="s">
        <v>1874</v>
      </c>
      <c r="B89" s="154" t="s">
        <v>1330</v>
      </c>
      <c r="C89" s="155" t="s">
        <v>1329</v>
      </c>
      <c r="D89" s="153" t="s">
        <v>1227</v>
      </c>
      <c r="E89" s="155" t="s">
        <v>1226</v>
      </c>
      <c r="F89" s="153" t="s">
        <v>1779</v>
      </c>
      <c r="G89" s="155" t="s">
        <v>1780</v>
      </c>
      <c r="H89" s="154" t="s">
        <v>1875</v>
      </c>
      <c r="I89" s="156" t="s">
        <v>1725</v>
      </c>
    </row>
    <row r="90" spans="1:9">
      <c r="A90" s="153" t="s">
        <v>1876</v>
      </c>
      <c r="B90" s="154" t="s">
        <v>1332</v>
      </c>
      <c r="C90" s="155" t="s">
        <v>1331</v>
      </c>
      <c r="D90" s="153" t="s">
        <v>1227</v>
      </c>
      <c r="E90" s="155" t="s">
        <v>1226</v>
      </c>
      <c r="F90" s="153" t="s">
        <v>1779</v>
      </c>
      <c r="G90" s="155" t="s">
        <v>1780</v>
      </c>
      <c r="H90" s="154" t="s">
        <v>1877</v>
      </c>
      <c r="I90" s="156" t="s">
        <v>1733</v>
      </c>
    </row>
    <row r="91" spans="1:9">
      <c r="A91" s="153" t="s">
        <v>1878</v>
      </c>
      <c r="B91" s="154" t="s">
        <v>1334</v>
      </c>
      <c r="C91" s="155" t="s">
        <v>1333</v>
      </c>
      <c r="D91" s="153" t="s">
        <v>1227</v>
      </c>
      <c r="E91" s="155" t="s">
        <v>1226</v>
      </c>
      <c r="F91" s="153" t="s">
        <v>1779</v>
      </c>
      <c r="G91" s="155" t="s">
        <v>1780</v>
      </c>
      <c r="H91" s="154" t="s">
        <v>1877</v>
      </c>
      <c r="I91" s="156" t="s">
        <v>1733</v>
      </c>
    </row>
    <row r="92" spans="1:9">
      <c r="A92" s="153" t="s">
        <v>1879</v>
      </c>
      <c r="B92" s="154" t="s">
        <v>1336</v>
      </c>
      <c r="C92" s="155" t="s">
        <v>1335</v>
      </c>
      <c r="D92" s="153" t="s">
        <v>1227</v>
      </c>
      <c r="E92" s="155" t="s">
        <v>1226</v>
      </c>
      <c r="F92" s="153" t="s">
        <v>1779</v>
      </c>
      <c r="G92" s="155" t="s">
        <v>1780</v>
      </c>
      <c r="H92" s="154" t="s">
        <v>1877</v>
      </c>
      <c r="I92" s="156" t="s">
        <v>1733</v>
      </c>
    </row>
    <row r="93" spans="1:9" ht="28.5">
      <c r="A93" s="153" t="s">
        <v>1880</v>
      </c>
      <c r="B93" s="154" t="s">
        <v>1338</v>
      </c>
      <c r="C93" s="155" t="s">
        <v>1337</v>
      </c>
      <c r="D93" s="153" t="s">
        <v>1227</v>
      </c>
      <c r="E93" s="155" t="s">
        <v>1226</v>
      </c>
      <c r="F93" s="153" t="s">
        <v>1779</v>
      </c>
      <c r="G93" s="155" t="s">
        <v>1780</v>
      </c>
      <c r="H93" s="154" t="s">
        <v>1877</v>
      </c>
      <c r="I93" s="156" t="s">
        <v>1733</v>
      </c>
    </row>
    <row r="94" spans="1:9">
      <c r="A94" s="153" t="s">
        <v>1881</v>
      </c>
      <c r="B94" s="154" t="s">
        <v>1340</v>
      </c>
      <c r="C94" s="155" t="s">
        <v>1339</v>
      </c>
      <c r="D94" s="153" t="s">
        <v>1227</v>
      </c>
      <c r="E94" s="155" t="s">
        <v>1226</v>
      </c>
      <c r="F94" s="153" t="s">
        <v>1779</v>
      </c>
      <c r="G94" s="155" t="s">
        <v>1780</v>
      </c>
      <c r="H94" s="154" t="s">
        <v>1877</v>
      </c>
      <c r="I94" s="156" t="s">
        <v>1725</v>
      </c>
    </row>
    <row r="95" spans="1:9">
      <c r="A95" s="153" t="s">
        <v>1882</v>
      </c>
      <c r="B95" s="154" t="s">
        <v>1342</v>
      </c>
      <c r="C95" s="155" t="s">
        <v>1341</v>
      </c>
      <c r="D95" s="153" t="s">
        <v>1227</v>
      </c>
      <c r="E95" s="155" t="s">
        <v>1226</v>
      </c>
      <c r="F95" s="153" t="s">
        <v>1779</v>
      </c>
      <c r="G95" s="155" t="s">
        <v>1780</v>
      </c>
      <c r="H95" s="154" t="s">
        <v>1877</v>
      </c>
      <c r="I95" s="156" t="s">
        <v>1725</v>
      </c>
    </row>
    <row r="96" spans="1:9">
      <c r="A96" s="153" t="s">
        <v>1883</v>
      </c>
      <c r="B96" s="154" t="s">
        <v>1344</v>
      </c>
      <c r="C96" s="155" t="s">
        <v>1343</v>
      </c>
      <c r="D96" s="153" t="s">
        <v>1227</v>
      </c>
      <c r="E96" s="155" t="s">
        <v>1226</v>
      </c>
      <c r="F96" s="153" t="s">
        <v>1779</v>
      </c>
      <c r="G96" s="155" t="s">
        <v>1780</v>
      </c>
      <c r="H96" s="154" t="s">
        <v>1808</v>
      </c>
      <c r="I96" s="156" t="s">
        <v>1733</v>
      </c>
    </row>
    <row r="97" spans="1:9">
      <c r="A97" s="153" t="s">
        <v>1884</v>
      </c>
      <c r="B97" s="154" t="s">
        <v>1346</v>
      </c>
      <c r="C97" s="155" t="s">
        <v>1345</v>
      </c>
      <c r="D97" s="153" t="s">
        <v>1227</v>
      </c>
      <c r="E97" s="155" t="s">
        <v>1226</v>
      </c>
      <c r="F97" s="153" t="s">
        <v>1779</v>
      </c>
      <c r="G97" s="155" t="s">
        <v>1780</v>
      </c>
      <c r="H97" s="154" t="s">
        <v>1808</v>
      </c>
      <c r="I97" s="156" t="s">
        <v>1733</v>
      </c>
    </row>
    <row r="98" spans="1:9">
      <c r="A98" s="153" t="s">
        <v>1885</v>
      </c>
      <c r="B98" s="154" t="s">
        <v>1348</v>
      </c>
      <c r="C98" s="155" t="s">
        <v>1347</v>
      </c>
      <c r="D98" s="153" t="s">
        <v>1227</v>
      </c>
      <c r="E98" s="155" t="s">
        <v>1226</v>
      </c>
      <c r="F98" s="153" t="s">
        <v>1779</v>
      </c>
      <c r="G98" s="155" t="s">
        <v>1780</v>
      </c>
      <c r="H98" s="154" t="s">
        <v>1808</v>
      </c>
      <c r="I98" s="156" t="s">
        <v>1733</v>
      </c>
    </row>
    <row r="99" spans="1:9" ht="28.5">
      <c r="A99" s="153" t="s">
        <v>1886</v>
      </c>
      <c r="B99" s="154" t="s">
        <v>1350</v>
      </c>
      <c r="C99" s="155" t="s">
        <v>1349</v>
      </c>
      <c r="D99" s="153" t="s">
        <v>1227</v>
      </c>
      <c r="E99" s="155" t="s">
        <v>1226</v>
      </c>
      <c r="F99" s="153" t="s">
        <v>1779</v>
      </c>
      <c r="G99" s="155" t="s">
        <v>1780</v>
      </c>
      <c r="H99" s="154" t="s">
        <v>1788</v>
      </c>
      <c r="I99" s="156" t="s">
        <v>1725</v>
      </c>
    </row>
    <row r="100" spans="1:9">
      <c r="A100" s="153" t="s">
        <v>1887</v>
      </c>
      <c r="B100" s="154" t="s">
        <v>1353</v>
      </c>
      <c r="C100" s="155" t="s">
        <v>1888</v>
      </c>
      <c r="D100" s="153" t="s">
        <v>1227</v>
      </c>
      <c r="E100" s="155" t="s">
        <v>1226</v>
      </c>
      <c r="F100" s="153" t="s">
        <v>1779</v>
      </c>
      <c r="G100" s="155" t="s">
        <v>1780</v>
      </c>
      <c r="H100" s="154" t="s">
        <v>1889</v>
      </c>
      <c r="I100" s="156" t="s">
        <v>1725</v>
      </c>
    </row>
    <row r="101" spans="1:9" ht="30">
      <c r="A101" s="153" t="s">
        <v>1890</v>
      </c>
      <c r="B101" s="154" t="s">
        <v>1355</v>
      </c>
      <c r="C101" s="155" t="s">
        <v>1354</v>
      </c>
      <c r="D101" s="153" t="s">
        <v>1227</v>
      </c>
      <c r="E101" s="155" t="s">
        <v>1226</v>
      </c>
      <c r="F101" s="153" t="s">
        <v>1779</v>
      </c>
      <c r="G101" s="155" t="s">
        <v>1780</v>
      </c>
      <c r="H101" s="154" t="s">
        <v>1891</v>
      </c>
      <c r="I101" s="156" t="s">
        <v>1733</v>
      </c>
    </row>
    <row r="102" spans="1:9">
      <c r="A102" s="153" t="s">
        <v>1892</v>
      </c>
      <c r="B102" s="154" t="s">
        <v>1357</v>
      </c>
      <c r="C102" s="155" t="s">
        <v>1356</v>
      </c>
      <c r="D102" s="153" t="s">
        <v>1227</v>
      </c>
      <c r="E102" s="155" t="s">
        <v>1226</v>
      </c>
      <c r="F102" s="153" t="s">
        <v>1779</v>
      </c>
      <c r="G102" s="155" t="s">
        <v>1780</v>
      </c>
      <c r="H102" s="154" t="s">
        <v>1745</v>
      </c>
      <c r="I102" s="156" t="s">
        <v>1733</v>
      </c>
    </row>
    <row r="103" spans="1:9">
      <c r="A103" s="153" t="s">
        <v>1893</v>
      </c>
      <c r="B103" s="154" t="s">
        <v>1359</v>
      </c>
      <c r="C103" s="155" t="s">
        <v>1358</v>
      </c>
      <c r="D103" s="153" t="s">
        <v>1227</v>
      </c>
      <c r="E103" s="155" t="s">
        <v>1226</v>
      </c>
      <c r="F103" s="153" t="s">
        <v>1779</v>
      </c>
      <c r="G103" s="155" t="s">
        <v>1780</v>
      </c>
      <c r="H103" s="154" t="s">
        <v>1745</v>
      </c>
      <c r="I103" s="156" t="s">
        <v>1733</v>
      </c>
    </row>
    <row r="104" spans="1:9" ht="30">
      <c r="A104" s="153" t="s">
        <v>1894</v>
      </c>
      <c r="B104" s="154" t="s">
        <v>1361</v>
      </c>
      <c r="C104" s="155" t="s">
        <v>1360</v>
      </c>
      <c r="D104" s="153" t="s">
        <v>1227</v>
      </c>
      <c r="E104" s="155" t="s">
        <v>1226</v>
      </c>
      <c r="F104" s="153" t="s">
        <v>1779</v>
      </c>
      <c r="G104" s="155" t="s">
        <v>1780</v>
      </c>
      <c r="H104" s="154" t="s">
        <v>1745</v>
      </c>
      <c r="I104" s="156" t="s">
        <v>1733</v>
      </c>
    </row>
    <row r="105" spans="1:9" ht="30">
      <c r="A105" s="153" t="s">
        <v>1895</v>
      </c>
      <c r="B105" s="154" t="s">
        <v>1363</v>
      </c>
      <c r="C105" s="155" t="s">
        <v>1896</v>
      </c>
      <c r="D105" s="153" t="s">
        <v>1227</v>
      </c>
      <c r="E105" s="155" t="s">
        <v>1226</v>
      </c>
      <c r="F105" s="153" t="s">
        <v>1779</v>
      </c>
      <c r="G105" s="155" t="s">
        <v>1780</v>
      </c>
      <c r="H105" s="154" t="s">
        <v>1897</v>
      </c>
      <c r="I105" s="156" t="s">
        <v>1725</v>
      </c>
    </row>
    <row r="106" spans="1:9">
      <c r="A106" s="153" t="s">
        <v>1898</v>
      </c>
      <c r="B106" s="154" t="s">
        <v>1365</v>
      </c>
      <c r="C106" s="155" t="s">
        <v>1364</v>
      </c>
      <c r="D106" s="153" t="s">
        <v>1227</v>
      </c>
      <c r="E106" s="155" t="s">
        <v>1226</v>
      </c>
      <c r="F106" s="153" t="s">
        <v>1779</v>
      </c>
      <c r="G106" s="155" t="s">
        <v>1780</v>
      </c>
      <c r="H106" s="154" t="s">
        <v>1897</v>
      </c>
      <c r="I106" s="156" t="s">
        <v>1725</v>
      </c>
    </row>
    <row r="107" spans="1:9">
      <c r="A107" s="153" t="s">
        <v>1899</v>
      </c>
      <c r="B107" s="154" t="s">
        <v>1367</v>
      </c>
      <c r="C107" s="155" t="s">
        <v>1366</v>
      </c>
      <c r="D107" s="153" t="s">
        <v>1227</v>
      </c>
      <c r="E107" s="155" t="s">
        <v>1226</v>
      </c>
      <c r="F107" s="153" t="s">
        <v>1779</v>
      </c>
      <c r="G107" s="155" t="s">
        <v>1780</v>
      </c>
      <c r="H107" s="154" t="s">
        <v>1900</v>
      </c>
      <c r="I107" s="156" t="s">
        <v>1725</v>
      </c>
    </row>
    <row r="108" spans="1:9">
      <c r="A108" s="153" t="s">
        <v>1901</v>
      </c>
      <c r="B108" s="154" t="s">
        <v>1369</v>
      </c>
      <c r="C108" s="155" t="s">
        <v>1368</v>
      </c>
      <c r="D108" s="153" t="s">
        <v>1227</v>
      </c>
      <c r="E108" s="155" t="s">
        <v>1226</v>
      </c>
      <c r="F108" s="153" t="s">
        <v>1779</v>
      </c>
      <c r="G108" s="155" t="s">
        <v>1780</v>
      </c>
      <c r="H108" s="154" t="s">
        <v>1747</v>
      </c>
      <c r="I108" s="156" t="s">
        <v>1733</v>
      </c>
    </row>
    <row r="109" spans="1:9">
      <c r="A109" s="153" t="s">
        <v>1902</v>
      </c>
      <c r="B109" s="154" t="s">
        <v>1371</v>
      </c>
      <c r="C109" s="155" t="s">
        <v>1370</v>
      </c>
      <c r="D109" s="153" t="s">
        <v>1227</v>
      </c>
      <c r="E109" s="155" t="s">
        <v>1226</v>
      </c>
      <c r="F109" s="153" t="s">
        <v>1779</v>
      </c>
      <c r="G109" s="155" t="s">
        <v>1780</v>
      </c>
      <c r="H109" s="154" t="s">
        <v>1747</v>
      </c>
      <c r="I109" s="156" t="s">
        <v>1733</v>
      </c>
    </row>
    <row r="110" spans="1:9">
      <c r="A110" s="153" t="s">
        <v>1903</v>
      </c>
      <c r="B110" s="154" t="s">
        <v>1373</v>
      </c>
      <c r="C110" s="155" t="s">
        <v>1372</v>
      </c>
      <c r="D110" s="153" t="s">
        <v>1227</v>
      </c>
      <c r="E110" s="155" t="s">
        <v>1226</v>
      </c>
      <c r="F110" s="153" t="s">
        <v>1779</v>
      </c>
      <c r="G110" s="155" t="s">
        <v>1780</v>
      </c>
      <c r="H110" s="154" t="s">
        <v>1904</v>
      </c>
      <c r="I110" s="156" t="s">
        <v>1733</v>
      </c>
    </row>
    <row r="111" spans="1:9">
      <c r="A111" s="153" t="s">
        <v>1905</v>
      </c>
      <c r="B111" s="154" t="s">
        <v>1375</v>
      </c>
      <c r="C111" s="155" t="s">
        <v>1374</v>
      </c>
      <c r="D111" s="153" t="s">
        <v>1227</v>
      </c>
      <c r="E111" s="155" t="s">
        <v>1226</v>
      </c>
      <c r="F111" s="153" t="s">
        <v>1779</v>
      </c>
      <c r="G111" s="155" t="s">
        <v>1780</v>
      </c>
      <c r="H111" s="154" t="s">
        <v>1904</v>
      </c>
      <c r="I111" s="156" t="s">
        <v>1733</v>
      </c>
    </row>
    <row r="112" spans="1:9" ht="28.5">
      <c r="A112" s="153" t="s">
        <v>1906</v>
      </c>
      <c r="B112" s="154" t="s">
        <v>1377</v>
      </c>
      <c r="C112" s="155" t="s">
        <v>1376</v>
      </c>
      <c r="D112" s="153" t="s">
        <v>1227</v>
      </c>
      <c r="E112" s="155" t="s">
        <v>1226</v>
      </c>
      <c r="F112" s="153" t="s">
        <v>1779</v>
      </c>
      <c r="G112" s="155" t="s">
        <v>1780</v>
      </c>
      <c r="H112" s="154" t="s">
        <v>1907</v>
      </c>
      <c r="I112" s="156" t="s">
        <v>1725</v>
      </c>
    </row>
    <row r="113" spans="1:9" ht="28.5">
      <c r="A113" s="153" t="s">
        <v>1908</v>
      </c>
      <c r="B113" s="154" t="s">
        <v>1379</v>
      </c>
      <c r="C113" s="155" t="s">
        <v>1378</v>
      </c>
      <c r="D113" s="153" t="s">
        <v>1227</v>
      </c>
      <c r="E113" s="155" t="s">
        <v>1226</v>
      </c>
      <c r="F113" s="153" t="s">
        <v>1779</v>
      </c>
      <c r="G113" s="155" t="s">
        <v>1780</v>
      </c>
      <c r="H113" s="154" t="s">
        <v>1909</v>
      </c>
      <c r="I113" s="156" t="s">
        <v>1733</v>
      </c>
    </row>
    <row r="114" spans="1:9">
      <c r="A114" s="153" t="s">
        <v>1910</v>
      </c>
      <c r="B114" s="154" t="s">
        <v>1381</v>
      </c>
      <c r="C114" s="155" t="s">
        <v>1380</v>
      </c>
      <c r="D114" s="153" t="s">
        <v>1227</v>
      </c>
      <c r="E114" s="155" t="s">
        <v>1226</v>
      </c>
      <c r="F114" s="153" t="s">
        <v>1779</v>
      </c>
      <c r="G114" s="155" t="s">
        <v>1780</v>
      </c>
      <c r="H114" s="154" t="s">
        <v>1909</v>
      </c>
      <c r="I114" s="156" t="s">
        <v>1733</v>
      </c>
    </row>
    <row r="115" spans="1:9">
      <c r="A115" s="153" t="s">
        <v>1911</v>
      </c>
      <c r="B115" s="154" t="s">
        <v>1383</v>
      </c>
      <c r="C115" s="155" t="s">
        <v>1382</v>
      </c>
      <c r="D115" s="153" t="s">
        <v>1227</v>
      </c>
      <c r="E115" s="155" t="s">
        <v>1226</v>
      </c>
      <c r="F115" s="153" t="s">
        <v>1779</v>
      </c>
      <c r="G115" s="155" t="s">
        <v>1780</v>
      </c>
      <c r="H115" s="154" t="s">
        <v>1814</v>
      </c>
      <c r="I115" s="156" t="s">
        <v>1733</v>
      </c>
    </row>
    <row r="116" spans="1:9">
      <c r="A116" s="153" t="s">
        <v>1912</v>
      </c>
      <c r="B116" s="154" t="s">
        <v>1386</v>
      </c>
      <c r="C116" s="155" t="s">
        <v>1913</v>
      </c>
      <c r="D116" s="153" t="s">
        <v>1227</v>
      </c>
      <c r="E116" s="155" t="s">
        <v>1226</v>
      </c>
      <c r="F116" s="153" t="s">
        <v>1779</v>
      </c>
      <c r="G116" s="155" t="s">
        <v>1780</v>
      </c>
      <c r="H116" s="154" t="s">
        <v>1914</v>
      </c>
      <c r="I116" s="156" t="s">
        <v>1733</v>
      </c>
    </row>
    <row r="117" spans="1:9">
      <c r="A117" s="153" t="s">
        <v>1915</v>
      </c>
      <c r="B117" s="154" t="s">
        <v>1388</v>
      </c>
      <c r="C117" s="155" t="s">
        <v>1387</v>
      </c>
      <c r="D117" s="153" t="s">
        <v>1227</v>
      </c>
      <c r="E117" s="155" t="s">
        <v>1226</v>
      </c>
      <c r="F117" s="153" t="s">
        <v>1779</v>
      </c>
      <c r="G117" s="155" t="s">
        <v>1780</v>
      </c>
      <c r="H117" s="154" t="s">
        <v>1916</v>
      </c>
      <c r="I117" s="156" t="s">
        <v>1733</v>
      </c>
    </row>
    <row r="118" spans="1:9">
      <c r="A118" s="153" t="s">
        <v>1917</v>
      </c>
      <c r="B118" s="154" t="s">
        <v>1390</v>
      </c>
      <c r="C118" s="155" t="s">
        <v>1389</v>
      </c>
      <c r="D118" s="153" t="s">
        <v>1227</v>
      </c>
      <c r="E118" s="155" t="s">
        <v>1226</v>
      </c>
      <c r="F118" s="153" t="s">
        <v>1779</v>
      </c>
      <c r="G118" s="155" t="s">
        <v>1780</v>
      </c>
      <c r="H118" s="154" t="s">
        <v>1918</v>
      </c>
      <c r="I118" s="156" t="s">
        <v>1733</v>
      </c>
    </row>
    <row r="119" spans="1:9">
      <c r="A119" s="153" t="s">
        <v>1919</v>
      </c>
      <c r="B119" s="154" t="s">
        <v>1392</v>
      </c>
      <c r="C119" s="155" t="s">
        <v>1391</v>
      </c>
      <c r="D119" s="153" t="s">
        <v>1227</v>
      </c>
      <c r="E119" s="155" t="s">
        <v>1226</v>
      </c>
      <c r="F119" s="153" t="s">
        <v>1779</v>
      </c>
      <c r="G119" s="155" t="s">
        <v>1780</v>
      </c>
      <c r="H119" s="154" t="s">
        <v>1918</v>
      </c>
      <c r="I119" s="156" t="s">
        <v>1733</v>
      </c>
    </row>
    <row r="120" spans="1:9">
      <c r="A120" s="153" t="s">
        <v>1920</v>
      </c>
      <c r="B120" s="154" t="s">
        <v>1394</v>
      </c>
      <c r="C120" s="155" t="s">
        <v>1393</v>
      </c>
      <c r="D120" s="153" t="s">
        <v>1227</v>
      </c>
      <c r="E120" s="155" t="s">
        <v>1226</v>
      </c>
      <c r="F120" s="153" t="s">
        <v>1779</v>
      </c>
      <c r="G120" s="155" t="s">
        <v>1780</v>
      </c>
      <c r="H120" s="154" t="s">
        <v>1918</v>
      </c>
      <c r="I120" s="156" t="s">
        <v>1725</v>
      </c>
    </row>
    <row r="121" spans="1:9">
      <c r="A121" s="153" t="s">
        <v>1921</v>
      </c>
      <c r="B121" s="154" t="s">
        <v>1396</v>
      </c>
      <c r="C121" s="155" t="s">
        <v>1395</v>
      </c>
      <c r="D121" s="153" t="s">
        <v>1227</v>
      </c>
      <c r="E121" s="155" t="s">
        <v>1226</v>
      </c>
      <c r="F121" s="153" t="s">
        <v>1779</v>
      </c>
      <c r="G121" s="155" t="s">
        <v>1780</v>
      </c>
      <c r="H121" s="154" t="s">
        <v>1819</v>
      </c>
      <c r="I121" s="156" t="s">
        <v>1733</v>
      </c>
    </row>
    <row r="122" spans="1:9">
      <c r="A122" s="153" t="s">
        <v>1922</v>
      </c>
      <c r="B122" s="154" t="s">
        <v>1398</v>
      </c>
      <c r="C122" s="155" t="s">
        <v>1397</v>
      </c>
      <c r="D122" s="153" t="s">
        <v>1227</v>
      </c>
      <c r="E122" s="155" t="s">
        <v>1226</v>
      </c>
      <c r="F122" s="153" t="s">
        <v>1779</v>
      </c>
      <c r="G122" s="155" t="s">
        <v>1780</v>
      </c>
      <c r="H122" s="154" t="s">
        <v>1819</v>
      </c>
      <c r="I122" s="156" t="s">
        <v>1733</v>
      </c>
    </row>
    <row r="123" spans="1:9" ht="28.5">
      <c r="A123" s="153" t="s">
        <v>1923</v>
      </c>
      <c r="B123" s="154" t="s">
        <v>1400</v>
      </c>
      <c r="C123" s="155" t="s">
        <v>1399</v>
      </c>
      <c r="D123" s="153" t="s">
        <v>1227</v>
      </c>
      <c r="E123" s="155" t="s">
        <v>1226</v>
      </c>
      <c r="F123" s="153" t="s">
        <v>1779</v>
      </c>
      <c r="G123" s="155" t="s">
        <v>1780</v>
      </c>
      <c r="H123" s="154" t="s">
        <v>1819</v>
      </c>
      <c r="I123" s="156" t="s">
        <v>1733</v>
      </c>
    </row>
    <row r="124" spans="1:9">
      <c r="A124" s="153" t="s">
        <v>1924</v>
      </c>
      <c r="B124" s="154" t="s">
        <v>1402</v>
      </c>
      <c r="C124" s="155" t="s">
        <v>1401</v>
      </c>
      <c r="D124" s="153" t="s">
        <v>1227</v>
      </c>
      <c r="E124" s="155" t="s">
        <v>1226</v>
      </c>
      <c r="F124" s="153" t="s">
        <v>1779</v>
      </c>
      <c r="G124" s="155" t="s">
        <v>1780</v>
      </c>
      <c r="H124" s="154" t="s">
        <v>1819</v>
      </c>
      <c r="I124" s="156" t="s">
        <v>1733</v>
      </c>
    </row>
    <row r="125" spans="1:9">
      <c r="A125" s="153" t="s">
        <v>1925</v>
      </c>
      <c r="B125" s="154" t="s">
        <v>1404</v>
      </c>
      <c r="C125" s="155" t="s">
        <v>1403</v>
      </c>
      <c r="D125" s="153" t="s">
        <v>1227</v>
      </c>
      <c r="E125" s="155" t="s">
        <v>1226</v>
      </c>
      <c r="F125" s="153" t="s">
        <v>1779</v>
      </c>
      <c r="G125" s="155" t="s">
        <v>1780</v>
      </c>
      <c r="H125" s="154" t="s">
        <v>1926</v>
      </c>
      <c r="I125" s="156" t="s">
        <v>1733</v>
      </c>
    </row>
    <row r="126" spans="1:9" ht="30">
      <c r="A126" s="153" t="s">
        <v>1927</v>
      </c>
      <c r="B126" s="154" t="s">
        <v>1406</v>
      </c>
      <c r="C126" s="155" t="s">
        <v>1405</v>
      </c>
      <c r="D126" s="153" t="s">
        <v>1227</v>
      </c>
      <c r="E126" s="155" t="s">
        <v>1226</v>
      </c>
      <c r="F126" s="153" t="s">
        <v>1779</v>
      </c>
      <c r="G126" s="155" t="s">
        <v>1780</v>
      </c>
      <c r="H126" s="154" t="s">
        <v>1928</v>
      </c>
      <c r="I126" s="156" t="s">
        <v>1725</v>
      </c>
    </row>
    <row r="127" spans="1:9" ht="45">
      <c r="A127" s="153" t="s">
        <v>1929</v>
      </c>
      <c r="B127" s="154" t="s">
        <v>1408</v>
      </c>
      <c r="C127" s="155" t="s">
        <v>1407</v>
      </c>
      <c r="D127" s="153" t="s">
        <v>1227</v>
      </c>
      <c r="E127" s="155" t="s">
        <v>1226</v>
      </c>
      <c r="F127" s="153" t="s">
        <v>1779</v>
      </c>
      <c r="G127" s="155" t="s">
        <v>1780</v>
      </c>
      <c r="H127" s="154" t="s">
        <v>1930</v>
      </c>
      <c r="I127" s="156" t="s">
        <v>1725</v>
      </c>
    </row>
    <row r="128" spans="1:9">
      <c r="A128" s="153" t="s">
        <v>1931</v>
      </c>
      <c r="B128" s="154" t="s">
        <v>1410</v>
      </c>
      <c r="C128" s="155" t="s">
        <v>1409</v>
      </c>
      <c r="D128" s="153" t="s">
        <v>1227</v>
      </c>
      <c r="E128" s="155" t="s">
        <v>1226</v>
      </c>
      <c r="F128" s="153" t="s">
        <v>1779</v>
      </c>
      <c r="G128" s="155" t="s">
        <v>1780</v>
      </c>
      <c r="H128" s="154" t="s">
        <v>1932</v>
      </c>
      <c r="I128" s="156" t="s">
        <v>1733</v>
      </c>
    </row>
    <row r="129" spans="1:9" ht="45">
      <c r="A129" s="153" t="s">
        <v>1933</v>
      </c>
      <c r="B129" s="154" t="s">
        <v>1412</v>
      </c>
      <c r="C129" s="155" t="s">
        <v>1411</v>
      </c>
      <c r="D129" s="153" t="s">
        <v>1227</v>
      </c>
      <c r="E129" s="155" t="s">
        <v>1226</v>
      </c>
      <c r="F129" s="153" t="s">
        <v>1779</v>
      </c>
      <c r="G129" s="155" t="s">
        <v>1780</v>
      </c>
      <c r="H129" s="154" t="s">
        <v>1934</v>
      </c>
      <c r="I129" s="156" t="s">
        <v>1733</v>
      </c>
    </row>
    <row r="130" spans="1:9" ht="30">
      <c r="A130" s="153" t="s">
        <v>1935</v>
      </c>
      <c r="B130" s="154" t="s">
        <v>1416</v>
      </c>
      <c r="C130" s="155" t="s">
        <v>1415</v>
      </c>
      <c r="D130" s="153" t="s">
        <v>1414</v>
      </c>
      <c r="E130" s="155" t="s">
        <v>1413</v>
      </c>
      <c r="F130" s="153" t="s">
        <v>1730</v>
      </c>
      <c r="G130" s="155" t="s">
        <v>1731</v>
      </c>
      <c r="H130" s="154" t="s">
        <v>1936</v>
      </c>
      <c r="I130" s="156" t="s">
        <v>1733</v>
      </c>
    </row>
    <row r="131" spans="1:9" ht="30">
      <c r="A131" s="153" t="s">
        <v>1937</v>
      </c>
      <c r="B131" s="154" t="s">
        <v>1418</v>
      </c>
      <c r="C131" s="155" t="s">
        <v>1417</v>
      </c>
      <c r="D131" s="153" t="s">
        <v>1414</v>
      </c>
      <c r="E131" s="155" t="s">
        <v>1413</v>
      </c>
      <c r="F131" s="153" t="s">
        <v>1730</v>
      </c>
      <c r="G131" s="155" t="s">
        <v>1731</v>
      </c>
      <c r="H131" s="154" t="s">
        <v>1938</v>
      </c>
      <c r="I131" s="156" t="s">
        <v>1725</v>
      </c>
    </row>
    <row r="132" spans="1:9" ht="30">
      <c r="A132" s="153" t="s">
        <v>1939</v>
      </c>
      <c r="B132" s="154" t="s">
        <v>1420</v>
      </c>
      <c r="C132" s="155" t="s">
        <v>1419</v>
      </c>
      <c r="D132" s="153" t="s">
        <v>1414</v>
      </c>
      <c r="E132" s="155" t="s">
        <v>1413</v>
      </c>
      <c r="F132" s="153" t="s">
        <v>1730</v>
      </c>
      <c r="G132" s="155" t="s">
        <v>1731</v>
      </c>
      <c r="H132" s="154" t="s">
        <v>1940</v>
      </c>
      <c r="I132" s="156" t="s">
        <v>1733</v>
      </c>
    </row>
    <row r="133" spans="1:9" ht="28.5">
      <c r="A133" s="153" t="s">
        <v>1941</v>
      </c>
      <c r="B133" s="154" t="s">
        <v>1422</v>
      </c>
      <c r="C133" s="155" t="s">
        <v>1421</v>
      </c>
      <c r="D133" s="153" t="s">
        <v>1414</v>
      </c>
      <c r="E133" s="155" t="s">
        <v>1413</v>
      </c>
      <c r="F133" s="153" t="s">
        <v>1730</v>
      </c>
      <c r="G133" s="155" t="s">
        <v>1731</v>
      </c>
      <c r="H133" s="154" t="s">
        <v>1942</v>
      </c>
      <c r="I133" s="156" t="s">
        <v>1733</v>
      </c>
    </row>
    <row r="134" spans="1:9" ht="30">
      <c r="A134" s="153" t="s">
        <v>1943</v>
      </c>
      <c r="B134" s="154" t="s">
        <v>1424</v>
      </c>
      <c r="C134" s="155" t="s">
        <v>1423</v>
      </c>
      <c r="D134" s="153" t="s">
        <v>1414</v>
      </c>
      <c r="E134" s="155" t="s">
        <v>1413</v>
      </c>
      <c r="F134" s="153" t="s">
        <v>1730</v>
      </c>
      <c r="G134" s="155" t="s">
        <v>1731</v>
      </c>
      <c r="H134" s="154" t="s">
        <v>1944</v>
      </c>
      <c r="I134" s="156" t="s">
        <v>1733</v>
      </c>
    </row>
    <row r="135" spans="1:9" ht="28.5">
      <c r="A135" s="153" t="s">
        <v>1945</v>
      </c>
      <c r="B135" s="154" t="s">
        <v>1426</v>
      </c>
      <c r="C135" s="155" t="s">
        <v>1425</v>
      </c>
      <c r="D135" s="153" t="s">
        <v>1414</v>
      </c>
      <c r="E135" s="155" t="s">
        <v>1413</v>
      </c>
      <c r="F135" s="153" t="s">
        <v>1730</v>
      </c>
      <c r="G135" s="155" t="s">
        <v>1731</v>
      </c>
      <c r="H135" s="154" t="s">
        <v>1946</v>
      </c>
      <c r="I135" s="156" t="s">
        <v>1733</v>
      </c>
    </row>
    <row r="136" spans="1:9" ht="28.5">
      <c r="A136" s="153" t="s">
        <v>1947</v>
      </c>
      <c r="B136" s="154" t="s">
        <v>1428</v>
      </c>
      <c r="C136" s="155" t="s">
        <v>1427</v>
      </c>
      <c r="D136" s="153" t="s">
        <v>1414</v>
      </c>
      <c r="E136" s="155" t="s">
        <v>1413</v>
      </c>
      <c r="F136" s="153" t="s">
        <v>1730</v>
      </c>
      <c r="G136" s="155" t="s">
        <v>1731</v>
      </c>
      <c r="H136" s="154" t="s">
        <v>1948</v>
      </c>
      <c r="I136" s="156" t="s">
        <v>1733</v>
      </c>
    </row>
    <row r="137" spans="1:9" ht="30">
      <c r="A137" s="153" t="s">
        <v>1949</v>
      </c>
      <c r="B137" s="154" t="s">
        <v>1430</v>
      </c>
      <c r="C137" s="155" t="s">
        <v>1429</v>
      </c>
      <c r="D137" s="153" t="s">
        <v>1414</v>
      </c>
      <c r="E137" s="155" t="s">
        <v>1413</v>
      </c>
      <c r="F137" s="153" t="s">
        <v>1730</v>
      </c>
      <c r="G137" s="155" t="s">
        <v>1731</v>
      </c>
      <c r="H137" s="154" t="s">
        <v>1950</v>
      </c>
      <c r="I137" s="156" t="s">
        <v>1733</v>
      </c>
    </row>
    <row r="138" spans="1:9" ht="28.5">
      <c r="A138" s="153" t="s">
        <v>1951</v>
      </c>
      <c r="B138" s="154" t="s">
        <v>1432</v>
      </c>
      <c r="C138" s="155" t="s">
        <v>1431</v>
      </c>
      <c r="D138" s="153" t="s">
        <v>1414</v>
      </c>
      <c r="E138" s="155" t="s">
        <v>1413</v>
      </c>
      <c r="F138" s="153" t="s">
        <v>1730</v>
      </c>
      <c r="G138" s="155" t="s">
        <v>1731</v>
      </c>
      <c r="H138" s="154" t="s">
        <v>1952</v>
      </c>
      <c r="I138" s="156" t="s">
        <v>1733</v>
      </c>
    </row>
    <row r="139" spans="1:9" ht="30">
      <c r="A139" s="153" t="s">
        <v>1953</v>
      </c>
      <c r="B139" s="154" t="s">
        <v>1434</v>
      </c>
      <c r="C139" s="155" t="s">
        <v>1433</v>
      </c>
      <c r="D139" s="153" t="s">
        <v>1414</v>
      </c>
      <c r="E139" s="155" t="s">
        <v>1413</v>
      </c>
      <c r="F139" s="153" t="s">
        <v>1730</v>
      </c>
      <c r="G139" s="155" t="s">
        <v>1731</v>
      </c>
      <c r="H139" s="154" t="s">
        <v>1954</v>
      </c>
      <c r="I139" s="156" t="s">
        <v>1733</v>
      </c>
    </row>
    <row r="140" spans="1:9" ht="30">
      <c r="A140" s="153" t="s">
        <v>1955</v>
      </c>
      <c r="B140" s="154" t="s">
        <v>1436</v>
      </c>
      <c r="C140" s="155" t="s">
        <v>1435</v>
      </c>
      <c r="D140" s="153" t="s">
        <v>1414</v>
      </c>
      <c r="E140" s="155" t="s">
        <v>1413</v>
      </c>
      <c r="F140" s="153" t="s">
        <v>1730</v>
      </c>
      <c r="G140" s="155" t="s">
        <v>1731</v>
      </c>
      <c r="H140" s="154" t="s">
        <v>1956</v>
      </c>
      <c r="I140" s="156" t="s">
        <v>1733</v>
      </c>
    </row>
    <row r="141" spans="1:9" ht="30">
      <c r="A141" s="153" t="s">
        <v>1957</v>
      </c>
      <c r="B141" s="154" t="s">
        <v>1438</v>
      </c>
      <c r="C141" s="155" t="s">
        <v>1437</v>
      </c>
      <c r="D141" s="153" t="s">
        <v>1414</v>
      </c>
      <c r="E141" s="155" t="s">
        <v>1413</v>
      </c>
      <c r="F141" s="153" t="s">
        <v>1730</v>
      </c>
      <c r="G141" s="155" t="s">
        <v>1731</v>
      </c>
      <c r="H141" s="154" t="s">
        <v>1958</v>
      </c>
      <c r="I141" s="156" t="s">
        <v>1733</v>
      </c>
    </row>
    <row r="142" spans="1:9" ht="30">
      <c r="A142" s="153" t="s">
        <v>1959</v>
      </c>
      <c r="B142" s="154" t="s">
        <v>1440</v>
      </c>
      <c r="C142" s="155" t="s">
        <v>1439</v>
      </c>
      <c r="D142" s="153" t="s">
        <v>1414</v>
      </c>
      <c r="E142" s="155" t="s">
        <v>1413</v>
      </c>
      <c r="F142" s="153" t="s">
        <v>1730</v>
      </c>
      <c r="G142" s="155" t="s">
        <v>1731</v>
      </c>
      <c r="H142" s="154" t="s">
        <v>1960</v>
      </c>
      <c r="I142" s="156" t="s">
        <v>1733</v>
      </c>
    </row>
    <row r="143" spans="1:9" ht="28.5">
      <c r="A143" s="153" t="s">
        <v>1961</v>
      </c>
      <c r="B143" s="154" t="s">
        <v>1442</v>
      </c>
      <c r="C143" s="155" t="s">
        <v>1441</v>
      </c>
      <c r="D143" s="153" t="s">
        <v>1414</v>
      </c>
      <c r="E143" s="155" t="s">
        <v>1413</v>
      </c>
      <c r="F143" s="153" t="s">
        <v>1730</v>
      </c>
      <c r="G143" s="155" t="s">
        <v>1731</v>
      </c>
      <c r="H143" s="154" t="s">
        <v>1962</v>
      </c>
      <c r="I143" s="156" t="s">
        <v>1733</v>
      </c>
    </row>
    <row r="144" spans="1:9" ht="28.5">
      <c r="A144" s="153" t="s">
        <v>1963</v>
      </c>
      <c r="B144" s="154" t="s">
        <v>1444</v>
      </c>
      <c r="C144" s="155" t="s">
        <v>1443</v>
      </c>
      <c r="D144" s="153" t="s">
        <v>1414</v>
      </c>
      <c r="E144" s="155" t="s">
        <v>1413</v>
      </c>
      <c r="F144" s="153" t="s">
        <v>1730</v>
      </c>
      <c r="G144" s="155" t="s">
        <v>1731</v>
      </c>
      <c r="H144" s="154" t="s">
        <v>1964</v>
      </c>
      <c r="I144" s="156" t="s">
        <v>1733</v>
      </c>
    </row>
    <row r="145" spans="1:9" ht="28.5">
      <c r="A145" s="153" t="s">
        <v>1965</v>
      </c>
      <c r="B145" s="154" t="s">
        <v>1446</v>
      </c>
      <c r="C145" s="155" t="s">
        <v>1445</v>
      </c>
      <c r="D145" s="153" t="s">
        <v>1414</v>
      </c>
      <c r="E145" s="155" t="s">
        <v>1413</v>
      </c>
      <c r="F145" s="153" t="s">
        <v>1730</v>
      </c>
      <c r="G145" s="155" t="s">
        <v>1731</v>
      </c>
      <c r="H145" s="154" t="s">
        <v>1966</v>
      </c>
      <c r="I145" s="156" t="s">
        <v>1725</v>
      </c>
    </row>
    <row r="146" spans="1:9" ht="28.5">
      <c r="A146" s="153" t="s">
        <v>1967</v>
      </c>
      <c r="B146" s="154" t="s">
        <v>1448</v>
      </c>
      <c r="C146" s="155" t="s">
        <v>1447</v>
      </c>
      <c r="D146" s="153" t="s">
        <v>1414</v>
      </c>
      <c r="E146" s="155" t="s">
        <v>1413</v>
      </c>
      <c r="F146" s="153" t="s">
        <v>1730</v>
      </c>
      <c r="G146" s="155" t="s">
        <v>1731</v>
      </c>
      <c r="H146" s="154" t="s">
        <v>1968</v>
      </c>
      <c r="I146" s="156" t="s">
        <v>1733</v>
      </c>
    </row>
    <row r="147" spans="1:9" ht="30">
      <c r="A147" s="153" t="s">
        <v>1969</v>
      </c>
      <c r="B147" s="154" t="s">
        <v>1450</v>
      </c>
      <c r="C147" s="155" t="s">
        <v>1449</v>
      </c>
      <c r="D147" s="153" t="s">
        <v>1414</v>
      </c>
      <c r="E147" s="155" t="s">
        <v>1413</v>
      </c>
      <c r="F147" s="153" t="s">
        <v>1730</v>
      </c>
      <c r="G147" s="155" t="s">
        <v>1731</v>
      </c>
      <c r="H147" s="154" t="s">
        <v>1970</v>
      </c>
      <c r="I147" s="156" t="s">
        <v>1733</v>
      </c>
    </row>
    <row r="148" spans="1:9" ht="30">
      <c r="A148" s="153" t="s">
        <v>1971</v>
      </c>
      <c r="B148" s="154" t="s">
        <v>1452</v>
      </c>
      <c r="C148" s="155" t="s">
        <v>1451</v>
      </c>
      <c r="D148" s="153" t="s">
        <v>1414</v>
      </c>
      <c r="E148" s="155" t="s">
        <v>1413</v>
      </c>
      <c r="F148" s="153" t="s">
        <v>1730</v>
      </c>
      <c r="G148" s="155" t="s">
        <v>1731</v>
      </c>
      <c r="H148" s="154" t="s">
        <v>1972</v>
      </c>
      <c r="I148" s="156" t="s">
        <v>1733</v>
      </c>
    </row>
    <row r="149" spans="1:9" ht="28.5">
      <c r="A149" s="153" t="s">
        <v>1973</v>
      </c>
      <c r="B149" s="154" t="s">
        <v>1454</v>
      </c>
      <c r="C149" s="155" t="s">
        <v>1453</v>
      </c>
      <c r="D149" s="153" t="s">
        <v>1414</v>
      </c>
      <c r="E149" s="155" t="s">
        <v>1413</v>
      </c>
      <c r="F149" s="153" t="s">
        <v>1730</v>
      </c>
      <c r="G149" s="155" t="s">
        <v>1731</v>
      </c>
      <c r="H149" s="154" t="s">
        <v>1974</v>
      </c>
      <c r="I149" s="156" t="s">
        <v>1733</v>
      </c>
    </row>
    <row r="150" spans="1:9" ht="28.5">
      <c r="A150" s="153" t="s">
        <v>1975</v>
      </c>
      <c r="B150" s="154" t="s">
        <v>1456</v>
      </c>
      <c r="C150" s="155" t="s">
        <v>1455</v>
      </c>
      <c r="D150" s="153" t="s">
        <v>1414</v>
      </c>
      <c r="E150" s="155" t="s">
        <v>1413</v>
      </c>
      <c r="F150" s="153" t="s">
        <v>1730</v>
      </c>
      <c r="G150" s="155" t="s">
        <v>1731</v>
      </c>
      <c r="H150" s="154" t="s">
        <v>1976</v>
      </c>
      <c r="I150" s="156" t="s">
        <v>1733</v>
      </c>
    </row>
    <row r="151" spans="1:9" ht="28.5">
      <c r="A151" s="153" t="s">
        <v>1977</v>
      </c>
      <c r="B151" s="154" t="s">
        <v>1458</v>
      </c>
      <c r="C151" s="155" t="s">
        <v>1457</v>
      </c>
      <c r="D151" s="153" t="s">
        <v>1414</v>
      </c>
      <c r="E151" s="155" t="s">
        <v>1413</v>
      </c>
      <c r="F151" s="153" t="s">
        <v>1730</v>
      </c>
      <c r="G151" s="155" t="s">
        <v>1731</v>
      </c>
      <c r="H151" s="154" t="s">
        <v>1978</v>
      </c>
      <c r="I151" s="156" t="s">
        <v>1733</v>
      </c>
    </row>
    <row r="152" spans="1:9" ht="28.5">
      <c r="A152" s="153" t="s">
        <v>1979</v>
      </c>
      <c r="B152" s="154" t="s">
        <v>1460</v>
      </c>
      <c r="C152" s="155" t="s">
        <v>1459</v>
      </c>
      <c r="D152" s="153" t="s">
        <v>1414</v>
      </c>
      <c r="E152" s="155" t="s">
        <v>1413</v>
      </c>
      <c r="F152" s="153" t="s">
        <v>1730</v>
      </c>
      <c r="G152" s="155" t="s">
        <v>1731</v>
      </c>
      <c r="H152" s="154" t="s">
        <v>1980</v>
      </c>
      <c r="I152" s="156" t="s">
        <v>1725</v>
      </c>
    </row>
    <row r="153" spans="1:9" ht="30">
      <c r="A153" s="153" t="s">
        <v>1981</v>
      </c>
      <c r="B153" s="154" t="s">
        <v>1462</v>
      </c>
      <c r="C153" s="155" t="s">
        <v>1461</v>
      </c>
      <c r="D153" s="153" t="s">
        <v>1414</v>
      </c>
      <c r="E153" s="155" t="s">
        <v>1413</v>
      </c>
      <c r="F153" s="153" t="s">
        <v>1730</v>
      </c>
      <c r="G153" s="155" t="s">
        <v>1731</v>
      </c>
      <c r="H153" s="154" t="s">
        <v>1982</v>
      </c>
      <c r="I153" s="156" t="s">
        <v>1733</v>
      </c>
    </row>
    <row r="154" spans="1:9" ht="30">
      <c r="A154" s="153" t="s">
        <v>1983</v>
      </c>
      <c r="B154" s="154" t="s">
        <v>1464</v>
      </c>
      <c r="C154" s="155" t="s">
        <v>1463</v>
      </c>
      <c r="D154" s="153" t="s">
        <v>1414</v>
      </c>
      <c r="E154" s="155" t="s">
        <v>1413</v>
      </c>
      <c r="F154" s="153" t="s">
        <v>1730</v>
      </c>
      <c r="G154" s="155" t="s">
        <v>1731</v>
      </c>
      <c r="H154" s="154" t="s">
        <v>1984</v>
      </c>
      <c r="I154" s="156" t="s">
        <v>1733</v>
      </c>
    </row>
    <row r="155" spans="1:9" ht="28.5">
      <c r="A155" s="153" t="s">
        <v>1985</v>
      </c>
      <c r="B155" s="154" t="s">
        <v>1466</v>
      </c>
      <c r="C155" s="155" t="s">
        <v>1465</v>
      </c>
      <c r="D155" s="153" t="s">
        <v>1414</v>
      </c>
      <c r="E155" s="155" t="s">
        <v>1413</v>
      </c>
      <c r="F155" s="153" t="s">
        <v>1730</v>
      </c>
      <c r="G155" s="155" t="s">
        <v>1731</v>
      </c>
      <c r="H155" s="154" t="s">
        <v>1986</v>
      </c>
      <c r="I155" s="156" t="s">
        <v>1725</v>
      </c>
    </row>
    <row r="156" spans="1:9" ht="30">
      <c r="A156" s="153" t="s">
        <v>1987</v>
      </c>
      <c r="B156" s="154" t="s">
        <v>1468</v>
      </c>
      <c r="C156" s="155" t="s">
        <v>1467</v>
      </c>
      <c r="D156" s="153" t="s">
        <v>1414</v>
      </c>
      <c r="E156" s="155" t="s">
        <v>1413</v>
      </c>
      <c r="F156" s="153" t="s">
        <v>1730</v>
      </c>
      <c r="G156" s="155" t="s">
        <v>1731</v>
      </c>
      <c r="H156" s="154" t="s">
        <v>1988</v>
      </c>
      <c r="I156" s="156" t="s">
        <v>1725</v>
      </c>
    </row>
    <row r="157" spans="1:9" ht="28.5">
      <c r="A157" s="153" t="s">
        <v>1989</v>
      </c>
      <c r="B157" s="154" t="s">
        <v>1470</v>
      </c>
      <c r="C157" s="155" t="s">
        <v>1469</v>
      </c>
      <c r="D157" s="153" t="s">
        <v>1414</v>
      </c>
      <c r="E157" s="155" t="s">
        <v>1413</v>
      </c>
      <c r="F157" s="153" t="s">
        <v>1730</v>
      </c>
      <c r="G157" s="155" t="s">
        <v>1731</v>
      </c>
      <c r="H157" s="154" t="s">
        <v>1990</v>
      </c>
      <c r="I157" s="156" t="s">
        <v>1733</v>
      </c>
    </row>
    <row r="158" spans="1:9" ht="30">
      <c r="A158" s="153" t="s">
        <v>1991</v>
      </c>
      <c r="B158" s="154" t="s">
        <v>1472</v>
      </c>
      <c r="C158" s="155" t="s">
        <v>1471</v>
      </c>
      <c r="D158" s="153" t="s">
        <v>1414</v>
      </c>
      <c r="E158" s="155" t="s">
        <v>1413</v>
      </c>
      <c r="F158" s="153" t="s">
        <v>1730</v>
      </c>
      <c r="G158" s="155" t="s">
        <v>1731</v>
      </c>
      <c r="H158" s="154" t="s">
        <v>1992</v>
      </c>
      <c r="I158" s="156" t="s">
        <v>1733</v>
      </c>
    </row>
    <row r="159" spans="1:9" ht="30">
      <c r="A159" s="153" t="s">
        <v>1993</v>
      </c>
      <c r="B159" s="154" t="s">
        <v>1474</v>
      </c>
      <c r="C159" s="155" t="s">
        <v>1473</v>
      </c>
      <c r="D159" s="153" t="s">
        <v>1414</v>
      </c>
      <c r="E159" s="155" t="s">
        <v>1413</v>
      </c>
      <c r="F159" s="153" t="s">
        <v>1730</v>
      </c>
      <c r="G159" s="155" t="s">
        <v>1731</v>
      </c>
      <c r="H159" s="154" t="s">
        <v>1994</v>
      </c>
      <c r="I159" s="156" t="s">
        <v>1733</v>
      </c>
    </row>
    <row r="160" spans="1:9" ht="28.5">
      <c r="A160" s="153" t="s">
        <v>1995</v>
      </c>
      <c r="B160" s="154" t="s">
        <v>1476</v>
      </c>
      <c r="C160" s="155" t="s">
        <v>1475</v>
      </c>
      <c r="D160" s="153" t="s">
        <v>1414</v>
      </c>
      <c r="E160" s="155" t="s">
        <v>1413</v>
      </c>
      <c r="F160" s="153" t="s">
        <v>1730</v>
      </c>
      <c r="G160" s="155" t="s">
        <v>1731</v>
      </c>
      <c r="H160" s="154" t="s">
        <v>1996</v>
      </c>
      <c r="I160" s="156" t="s">
        <v>1733</v>
      </c>
    </row>
    <row r="161" spans="1:9" ht="28.5">
      <c r="A161" s="153" t="s">
        <v>1997</v>
      </c>
      <c r="B161" s="154" t="s">
        <v>1478</v>
      </c>
      <c r="C161" s="155" t="s">
        <v>1477</v>
      </c>
      <c r="D161" s="153" t="s">
        <v>1414</v>
      </c>
      <c r="E161" s="155" t="s">
        <v>1413</v>
      </c>
      <c r="F161" s="153" t="s">
        <v>1730</v>
      </c>
      <c r="G161" s="155" t="s">
        <v>1731</v>
      </c>
      <c r="H161" s="154" t="s">
        <v>1998</v>
      </c>
      <c r="I161" s="156" t="s">
        <v>1725</v>
      </c>
    </row>
    <row r="162" spans="1:9" ht="28.5">
      <c r="A162" s="153" t="s">
        <v>1999</v>
      </c>
      <c r="B162" s="154" t="s">
        <v>1480</v>
      </c>
      <c r="C162" s="155" t="s">
        <v>1479</v>
      </c>
      <c r="D162" s="153" t="s">
        <v>1414</v>
      </c>
      <c r="E162" s="155" t="s">
        <v>1413</v>
      </c>
      <c r="F162" s="153" t="s">
        <v>1730</v>
      </c>
      <c r="G162" s="155" t="s">
        <v>1731</v>
      </c>
      <c r="H162" s="154" t="s">
        <v>2000</v>
      </c>
      <c r="I162" s="156" t="s">
        <v>1725</v>
      </c>
    </row>
    <row r="163" spans="1:9" ht="28.5">
      <c r="A163" s="153" t="s">
        <v>2001</v>
      </c>
      <c r="B163" s="154" t="s">
        <v>1482</v>
      </c>
      <c r="C163" s="155" t="s">
        <v>1481</v>
      </c>
      <c r="D163" s="153" t="s">
        <v>1414</v>
      </c>
      <c r="E163" s="155" t="s">
        <v>1413</v>
      </c>
      <c r="F163" s="153" t="s">
        <v>1730</v>
      </c>
      <c r="G163" s="155" t="s">
        <v>1731</v>
      </c>
      <c r="H163" s="154" t="s">
        <v>2002</v>
      </c>
      <c r="I163" s="156" t="s">
        <v>1725</v>
      </c>
    </row>
    <row r="164" spans="1:9" ht="28.5">
      <c r="A164" s="153" t="s">
        <v>2003</v>
      </c>
      <c r="B164" s="154" t="s">
        <v>1446</v>
      </c>
      <c r="C164" s="155" t="s">
        <v>1445</v>
      </c>
      <c r="D164" s="153" t="s">
        <v>1414</v>
      </c>
      <c r="E164" s="155" t="s">
        <v>1413</v>
      </c>
      <c r="F164" s="153" t="s">
        <v>1730</v>
      </c>
      <c r="G164" s="155" t="s">
        <v>1731</v>
      </c>
      <c r="H164" s="154" t="s">
        <v>2004</v>
      </c>
      <c r="I164" s="156" t="s">
        <v>1725</v>
      </c>
    </row>
    <row r="165" spans="1:9" ht="30">
      <c r="A165" s="153" t="s">
        <v>2005</v>
      </c>
      <c r="B165" s="154" t="s">
        <v>1484</v>
      </c>
      <c r="C165" s="155" t="s">
        <v>1483</v>
      </c>
      <c r="D165" s="153" t="s">
        <v>1414</v>
      </c>
      <c r="E165" s="155" t="s">
        <v>1413</v>
      </c>
      <c r="F165" s="153" t="s">
        <v>1730</v>
      </c>
      <c r="G165" s="155" t="s">
        <v>1731</v>
      </c>
      <c r="H165" s="154" t="s">
        <v>2006</v>
      </c>
      <c r="I165" s="156" t="s">
        <v>1733</v>
      </c>
    </row>
    <row r="166" spans="1:9" ht="28.5">
      <c r="A166" s="153" t="s">
        <v>2007</v>
      </c>
      <c r="B166" s="154" t="s">
        <v>1486</v>
      </c>
      <c r="C166" s="155" t="s">
        <v>1485</v>
      </c>
      <c r="D166" s="153" t="s">
        <v>1414</v>
      </c>
      <c r="E166" s="155" t="s">
        <v>1413</v>
      </c>
      <c r="F166" s="153" t="s">
        <v>1730</v>
      </c>
      <c r="G166" s="155" t="s">
        <v>1731</v>
      </c>
      <c r="H166" s="154" t="s">
        <v>2008</v>
      </c>
      <c r="I166" s="156" t="s">
        <v>1725</v>
      </c>
    </row>
    <row r="167" spans="1:9" ht="28.5">
      <c r="A167" s="153" t="s">
        <v>2009</v>
      </c>
      <c r="B167" s="154" t="s">
        <v>1488</v>
      </c>
      <c r="C167" s="155" t="s">
        <v>1487</v>
      </c>
      <c r="D167" s="153" t="s">
        <v>1414</v>
      </c>
      <c r="E167" s="155" t="s">
        <v>1413</v>
      </c>
      <c r="F167" s="153" t="s">
        <v>1730</v>
      </c>
      <c r="G167" s="155" t="s">
        <v>1731</v>
      </c>
      <c r="H167" s="154" t="s">
        <v>2010</v>
      </c>
      <c r="I167" s="156" t="s">
        <v>1725</v>
      </c>
    </row>
    <row r="168" spans="1:9" ht="28.5">
      <c r="A168" s="153" t="s">
        <v>2011</v>
      </c>
      <c r="B168" s="154" t="s">
        <v>1490</v>
      </c>
      <c r="C168" s="155" t="s">
        <v>1489</v>
      </c>
      <c r="D168" s="153" t="s">
        <v>1414</v>
      </c>
      <c r="E168" s="155" t="s">
        <v>1413</v>
      </c>
      <c r="F168" s="153" t="s">
        <v>1730</v>
      </c>
      <c r="G168" s="155" t="s">
        <v>1731</v>
      </c>
      <c r="H168" s="154" t="s">
        <v>2012</v>
      </c>
      <c r="I168" s="156" t="s">
        <v>1733</v>
      </c>
    </row>
    <row r="169" spans="1:9" ht="28.5">
      <c r="A169" s="153" t="s">
        <v>2013</v>
      </c>
      <c r="B169" s="154" t="s">
        <v>1492</v>
      </c>
      <c r="C169" s="155" t="s">
        <v>1491</v>
      </c>
      <c r="D169" s="153" t="s">
        <v>1414</v>
      </c>
      <c r="E169" s="155" t="s">
        <v>1413</v>
      </c>
      <c r="F169" s="153" t="s">
        <v>1730</v>
      </c>
      <c r="G169" s="155" t="s">
        <v>1731</v>
      </c>
      <c r="H169" s="154" t="s">
        <v>2014</v>
      </c>
      <c r="I169" s="156" t="s">
        <v>1733</v>
      </c>
    </row>
    <row r="170" spans="1:9" ht="28.5">
      <c r="A170" s="153" t="s">
        <v>2015</v>
      </c>
      <c r="B170" s="154" t="s">
        <v>1494</v>
      </c>
      <c r="C170" s="155" t="s">
        <v>1493</v>
      </c>
      <c r="D170" s="153" t="s">
        <v>1414</v>
      </c>
      <c r="E170" s="155" t="s">
        <v>1413</v>
      </c>
      <c r="F170" s="153" t="s">
        <v>1730</v>
      </c>
      <c r="G170" s="155" t="s">
        <v>1731</v>
      </c>
      <c r="H170" s="154" t="s">
        <v>2016</v>
      </c>
      <c r="I170" s="156" t="s">
        <v>1733</v>
      </c>
    </row>
    <row r="171" spans="1:9" ht="30">
      <c r="A171" s="153" t="s">
        <v>2017</v>
      </c>
      <c r="B171" s="154" t="s">
        <v>1496</v>
      </c>
      <c r="C171" s="155" t="s">
        <v>1495</v>
      </c>
      <c r="D171" s="153" t="s">
        <v>1414</v>
      </c>
      <c r="E171" s="155" t="s">
        <v>1413</v>
      </c>
      <c r="F171" s="153" t="s">
        <v>1730</v>
      </c>
      <c r="G171" s="155" t="s">
        <v>1731</v>
      </c>
      <c r="H171" s="154" t="s">
        <v>2018</v>
      </c>
      <c r="I171" s="156" t="s">
        <v>1733</v>
      </c>
    </row>
    <row r="172" spans="1:9" ht="28.5">
      <c r="A172" s="153" t="s">
        <v>2019</v>
      </c>
      <c r="B172" s="154" t="s">
        <v>1498</v>
      </c>
      <c r="C172" s="155" t="s">
        <v>1497</v>
      </c>
      <c r="D172" s="153" t="s">
        <v>1414</v>
      </c>
      <c r="E172" s="155" t="s">
        <v>1413</v>
      </c>
      <c r="F172" s="153" t="s">
        <v>1730</v>
      </c>
      <c r="G172" s="155" t="s">
        <v>1731</v>
      </c>
      <c r="H172" s="154" t="s">
        <v>2020</v>
      </c>
      <c r="I172" s="156" t="s">
        <v>1725</v>
      </c>
    </row>
    <row r="173" spans="1:9" ht="28.5">
      <c r="A173" s="153" t="s">
        <v>2021</v>
      </c>
      <c r="B173" s="154" t="s">
        <v>1500</v>
      </c>
      <c r="C173" s="155" t="s">
        <v>1499</v>
      </c>
      <c r="D173" s="153" t="s">
        <v>1414</v>
      </c>
      <c r="E173" s="155" t="s">
        <v>1413</v>
      </c>
      <c r="F173" s="153" t="s">
        <v>1730</v>
      </c>
      <c r="G173" s="155" t="s">
        <v>1731</v>
      </c>
      <c r="H173" s="154" t="s">
        <v>2022</v>
      </c>
      <c r="I173" s="156" t="s">
        <v>1733</v>
      </c>
    </row>
    <row r="174" spans="1:9" ht="28.5">
      <c r="A174" s="153" t="s">
        <v>2023</v>
      </c>
      <c r="B174" s="154" t="s">
        <v>1504</v>
      </c>
      <c r="C174" s="155" t="s">
        <v>1503</v>
      </c>
      <c r="D174" s="153" t="s">
        <v>1502</v>
      </c>
      <c r="E174" s="155" t="s">
        <v>1501</v>
      </c>
      <c r="F174" s="153" t="s">
        <v>1755</v>
      </c>
      <c r="G174" s="155" t="s">
        <v>1756</v>
      </c>
      <c r="H174" s="154" t="s">
        <v>2024</v>
      </c>
      <c r="I174" s="156" t="s">
        <v>1733</v>
      </c>
    </row>
    <row r="175" spans="1:9" ht="28.5">
      <c r="A175" s="153" t="s">
        <v>2025</v>
      </c>
      <c r="B175" s="154" t="s">
        <v>1506</v>
      </c>
      <c r="C175" s="155" t="s">
        <v>1505</v>
      </c>
      <c r="D175" s="153" t="s">
        <v>1502</v>
      </c>
      <c r="E175" s="155" t="s">
        <v>1501</v>
      </c>
      <c r="F175" s="153" t="s">
        <v>1755</v>
      </c>
      <c r="G175" s="155" t="s">
        <v>1756</v>
      </c>
      <c r="H175" s="154" t="s">
        <v>2024</v>
      </c>
      <c r="I175" s="156" t="s">
        <v>1733</v>
      </c>
    </row>
    <row r="176" spans="1:9" ht="28.5">
      <c r="A176" s="153" t="s">
        <v>2026</v>
      </c>
      <c r="B176" s="154" t="s">
        <v>1508</v>
      </c>
      <c r="C176" s="155" t="s">
        <v>1507</v>
      </c>
      <c r="D176" s="153" t="s">
        <v>1502</v>
      </c>
      <c r="E176" s="155" t="s">
        <v>1501</v>
      </c>
      <c r="F176" s="153" t="s">
        <v>1755</v>
      </c>
      <c r="G176" s="155" t="s">
        <v>1756</v>
      </c>
      <c r="H176" s="154" t="s">
        <v>2024</v>
      </c>
      <c r="I176" s="156" t="s">
        <v>1733</v>
      </c>
    </row>
    <row r="177" spans="1:9" ht="45">
      <c r="A177" s="153" t="s">
        <v>2027</v>
      </c>
      <c r="B177" s="154" t="s">
        <v>1510</v>
      </c>
      <c r="C177" s="155" t="s">
        <v>1509</v>
      </c>
      <c r="D177" s="153" t="s">
        <v>1502</v>
      </c>
      <c r="E177" s="155" t="s">
        <v>1501</v>
      </c>
      <c r="F177" s="153" t="s">
        <v>1755</v>
      </c>
      <c r="G177" s="155" t="s">
        <v>1756</v>
      </c>
      <c r="H177" s="154" t="s">
        <v>2028</v>
      </c>
      <c r="I177" s="156" t="s">
        <v>1733</v>
      </c>
    </row>
    <row r="178" spans="1:9" ht="30">
      <c r="A178" s="153" t="s">
        <v>2029</v>
      </c>
      <c r="B178" s="154" t="s">
        <v>1512</v>
      </c>
      <c r="C178" s="155" t="s">
        <v>1511</v>
      </c>
      <c r="D178" s="153" t="s">
        <v>1502</v>
      </c>
      <c r="E178" s="155" t="s">
        <v>1501</v>
      </c>
      <c r="F178" s="153" t="s">
        <v>1755</v>
      </c>
      <c r="G178" s="155" t="s">
        <v>1756</v>
      </c>
      <c r="H178" s="154" t="s">
        <v>1757</v>
      </c>
      <c r="I178" s="156" t="s">
        <v>1733</v>
      </c>
    </row>
    <row r="179" spans="1:9" ht="28.5">
      <c r="A179" s="153" t="s">
        <v>2030</v>
      </c>
      <c r="B179" s="154" t="s">
        <v>1514</v>
      </c>
      <c r="C179" s="155" t="s">
        <v>1513</v>
      </c>
      <c r="D179" s="153" t="s">
        <v>1502</v>
      </c>
      <c r="E179" s="155" t="s">
        <v>1501</v>
      </c>
      <c r="F179" s="153" t="s">
        <v>1755</v>
      </c>
      <c r="G179" s="155" t="s">
        <v>1756</v>
      </c>
      <c r="H179" s="154" t="s">
        <v>1757</v>
      </c>
      <c r="I179" s="156" t="s">
        <v>1733</v>
      </c>
    </row>
    <row r="180" spans="1:9" ht="30">
      <c r="A180" s="153" t="s">
        <v>2031</v>
      </c>
      <c r="B180" s="154" t="s">
        <v>1516</v>
      </c>
      <c r="C180" s="155" t="s">
        <v>1515</v>
      </c>
      <c r="D180" s="153" t="s">
        <v>1502</v>
      </c>
      <c r="E180" s="155" t="s">
        <v>1501</v>
      </c>
      <c r="F180" s="153" t="s">
        <v>1755</v>
      </c>
      <c r="G180" s="155" t="s">
        <v>1756</v>
      </c>
      <c r="H180" s="154" t="s">
        <v>1757</v>
      </c>
      <c r="I180" s="156" t="s">
        <v>1725</v>
      </c>
    </row>
    <row r="181" spans="1:9" ht="28.5">
      <c r="A181" s="153" t="s">
        <v>2032</v>
      </c>
      <c r="B181" s="154" t="s">
        <v>1518</v>
      </c>
      <c r="C181" s="155" t="s">
        <v>1517</v>
      </c>
      <c r="D181" s="153" t="s">
        <v>1502</v>
      </c>
      <c r="E181" s="155" t="s">
        <v>1501</v>
      </c>
      <c r="F181" s="153" t="s">
        <v>1755</v>
      </c>
      <c r="G181" s="155" t="s">
        <v>1756</v>
      </c>
      <c r="H181" s="154" t="s">
        <v>2033</v>
      </c>
      <c r="I181" s="156" t="s">
        <v>1733</v>
      </c>
    </row>
    <row r="182" spans="1:9" ht="30">
      <c r="A182" s="153" t="s">
        <v>2034</v>
      </c>
      <c r="B182" s="154" t="s">
        <v>1520</v>
      </c>
      <c r="C182" s="155" t="s">
        <v>1519</v>
      </c>
      <c r="D182" s="153" t="s">
        <v>1502</v>
      </c>
      <c r="E182" s="155" t="s">
        <v>1501</v>
      </c>
      <c r="F182" s="153" t="s">
        <v>1755</v>
      </c>
      <c r="G182" s="155" t="s">
        <v>1756</v>
      </c>
      <c r="H182" s="154" t="s">
        <v>2035</v>
      </c>
      <c r="I182" s="156" t="s">
        <v>1733</v>
      </c>
    </row>
    <row r="183" spans="1:9" ht="30">
      <c r="A183" s="153" t="s">
        <v>2036</v>
      </c>
      <c r="B183" s="154" t="s">
        <v>1522</v>
      </c>
      <c r="C183" s="155" t="s">
        <v>1521</v>
      </c>
      <c r="D183" s="153" t="s">
        <v>1502</v>
      </c>
      <c r="E183" s="155" t="s">
        <v>1501</v>
      </c>
      <c r="F183" s="153" t="s">
        <v>1755</v>
      </c>
      <c r="G183" s="155" t="s">
        <v>1756</v>
      </c>
      <c r="H183" s="154" t="s">
        <v>2037</v>
      </c>
      <c r="I183" s="156" t="s">
        <v>1733</v>
      </c>
    </row>
    <row r="184" spans="1:9" ht="30">
      <c r="A184" s="153" t="s">
        <v>2038</v>
      </c>
      <c r="B184" s="154" t="s">
        <v>1524</v>
      </c>
      <c r="C184" s="155" t="s">
        <v>1523</v>
      </c>
      <c r="D184" s="153" t="s">
        <v>1502</v>
      </c>
      <c r="E184" s="155" t="s">
        <v>1501</v>
      </c>
      <c r="F184" s="153" t="s">
        <v>1755</v>
      </c>
      <c r="G184" s="155" t="s">
        <v>1756</v>
      </c>
      <c r="H184" s="154" t="s">
        <v>2039</v>
      </c>
      <c r="I184" s="156" t="s">
        <v>1733</v>
      </c>
    </row>
    <row r="185" spans="1:9" ht="30">
      <c r="A185" s="153" t="s">
        <v>2040</v>
      </c>
      <c r="B185" s="154" t="s">
        <v>1526</v>
      </c>
      <c r="C185" s="155" t="s">
        <v>1525</v>
      </c>
      <c r="D185" s="153" t="s">
        <v>1502</v>
      </c>
      <c r="E185" s="155" t="s">
        <v>1501</v>
      </c>
      <c r="F185" s="153" t="s">
        <v>1755</v>
      </c>
      <c r="G185" s="155" t="s">
        <v>1756</v>
      </c>
      <c r="H185" s="154" t="s">
        <v>2041</v>
      </c>
      <c r="I185" s="156" t="s">
        <v>1733</v>
      </c>
    </row>
    <row r="186" spans="1:9" ht="45">
      <c r="A186" s="153" t="s">
        <v>2042</v>
      </c>
      <c r="B186" s="154" t="s">
        <v>1528</v>
      </c>
      <c r="C186" s="155" t="s">
        <v>1527</v>
      </c>
      <c r="D186" s="153" t="s">
        <v>1502</v>
      </c>
      <c r="E186" s="155" t="s">
        <v>1501</v>
      </c>
      <c r="F186" s="153" t="s">
        <v>1755</v>
      </c>
      <c r="G186" s="155" t="s">
        <v>1756</v>
      </c>
      <c r="H186" s="154" t="s">
        <v>2043</v>
      </c>
      <c r="I186" s="156" t="s">
        <v>1733</v>
      </c>
    </row>
    <row r="187" spans="1:9" ht="30">
      <c r="A187" s="153" t="s">
        <v>2044</v>
      </c>
      <c r="B187" s="154" t="s">
        <v>1530</v>
      </c>
      <c r="C187" s="155" t="s">
        <v>1529</v>
      </c>
      <c r="D187" s="153" t="s">
        <v>1502</v>
      </c>
      <c r="E187" s="155" t="s">
        <v>1501</v>
      </c>
      <c r="F187" s="153" t="s">
        <v>1755</v>
      </c>
      <c r="G187" s="155" t="s">
        <v>1756</v>
      </c>
      <c r="H187" s="154" t="s">
        <v>2045</v>
      </c>
      <c r="I187" s="156" t="s">
        <v>1733</v>
      </c>
    </row>
    <row r="188" spans="1:9" ht="30">
      <c r="A188" s="153" t="s">
        <v>2046</v>
      </c>
      <c r="B188" s="154" t="s">
        <v>1532</v>
      </c>
      <c r="C188" s="155" t="s">
        <v>1531</v>
      </c>
      <c r="D188" s="153" t="s">
        <v>1502</v>
      </c>
      <c r="E188" s="155" t="s">
        <v>1501</v>
      </c>
      <c r="F188" s="153" t="s">
        <v>1755</v>
      </c>
      <c r="G188" s="155" t="s">
        <v>1756</v>
      </c>
      <c r="H188" s="154" t="s">
        <v>2047</v>
      </c>
      <c r="I188" s="156" t="s">
        <v>1733</v>
      </c>
    </row>
    <row r="189" spans="1:9" ht="30">
      <c r="A189" s="153" t="s">
        <v>2048</v>
      </c>
      <c r="B189" s="154" t="s">
        <v>1534</v>
      </c>
      <c r="C189" s="155" t="s">
        <v>1533</v>
      </c>
      <c r="D189" s="153" t="s">
        <v>1502</v>
      </c>
      <c r="E189" s="155" t="s">
        <v>1501</v>
      </c>
      <c r="F189" s="153" t="s">
        <v>1755</v>
      </c>
      <c r="G189" s="155" t="s">
        <v>1756</v>
      </c>
      <c r="H189" s="154" t="s">
        <v>2049</v>
      </c>
      <c r="I189" s="156" t="s">
        <v>1733</v>
      </c>
    </row>
    <row r="190" spans="1:9" ht="28.5">
      <c r="A190" s="153" t="s">
        <v>2050</v>
      </c>
      <c r="B190" s="154" t="s">
        <v>1536</v>
      </c>
      <c r="C190" s="155" t="s">
        <v>1535</v>
      </c>
      <c r="D190" s="153" t="s">
        <v>1502</v>
      </c>
      <c r="E190" s="155" t="s">
        <v>1501</v>
      </c>
      <c r="F190" s="153" t="s">
        <v>1755</v>
      </c>
      <c r="G190" s="155" t="s">
        <v>1756</v>
      </c>
      <c r="H190" s="154" t="s">
        <v>2051</v>
      </c>
      <c r="I190" s="156" t="s">
        <v>1725</v>
      </c>
    </row>
    <row r="191" spans="1:9" ht="30">
      <c r="A191" s="153" t="s">
        <v>2052</v>
      </c>
      <c r="B191" s="154" t="s">
        <v>1538</v>
      </c>
      <c r="C191" s="155" t="s">
        <v>1537</v>
      </c>
      <c r="D191" s="153" t="s">
        <v>1502</v>
      </c>
      <c r="E191" s="155" t="s">
        <v>1501</v>
      </c>
      <c r="F191" s="153" t="s">
        <v>1755</v>
      </c>
      <c r="G191" s="155" t="s">
        <v>1756</v>
      </c>
      <c r="H191" s="154" t="s">
        <v>2053</v>
      </c>
      <c r="I191" s="156" t="s">
        <v>1733</v>
      </c>
    </row>
    <row r="192" spans="1:9" ht="28.5">
      <c r="A192" s="153" t="s">
        <v>2054</v>
      </c>
      <c r="B192" s="154" t="s">
        <v>1540</v>
      </c>
      <c r="C192" s="155" t="s">
        <v>1539</v>
      </c>
      <c r="D192" s="153"/>
      <c r="E192" s="155" t="s">
        <v>1501</v>
      </c>
      <c r="F192" s="153" t="s">
        <v>1779</v>
      </c>
      <c r="G192" s="155" t="s">
        <v>1780</v>
      </c>
      <c r="H192" s="154" t="s">
        <v>2055</v>
      </c>
      <c r="I192" s="156" t="s">
        <v>1725</v>
      </c>
    </row>
    <row r="193" spans="1:9" ht="30">
      <c r="A193" s="153" t="s">
        <v>2056</v>
      </c>
      <c r="B193" s="154" t="s">
        <v>1542</v>
      </c>
      <c r="C193" s="155" t="s">
        <v>1541</v>
      </c>
      <c r="D193" s="153"/>
      <c r="E193" s="155" t="s">
        <v>1501</v>
      </c>
      <c r="F193" s="153" t="s">
        <v>1779</v>
      </c>
      <c r="G193" s="155" t="s">
        <v>1780</v>
      </c>
      <c r="H193" s="154" t="s">
        <v>2057</v>
      </c>
      <c r="I193" s="156" t="s">
        <v>1725</v>
      </c>
    </row>
    <row r="194" spans="1:9" ht="28.5">
      <c r="A194" s="153" t="s">
        <v>2058</v>
      </c>
      <c r="B194" s="154" t="s">
        <v>1544</v>
      </c>
      <c r="C194" s="155" t="s">
        <v>1543</v>
      </c>
      <c r="D194" s="153"/>
      <c r="E194" s="155" t="s">
        <v>1501</v>
      </c>
      <c r="F194" s="153" t="s">
        <v>1779</v>
      </c>
      <c r="G194" s="155" t="s">
        <v>1780</v>
      </c>
      <c r="H194" s="154" t="s">
        <v>1808</v>
      </c>
      <c r="I194" s="156" t="s">
        <v>1733</v>
      </c>
    </row>
    <row r="195" spans="1:9" ht="28.5">
      <c r="A195" s="153" t="s">
        <v>2059</v>
      </c>
      <c r="B195" s="154" t="s">
        <v>1546</v>
      </c>
      <c r="C195" s="155" t="s">
        <v>1545</v>
      </c>
      <c r="D195" s="153"/>
      <c r="E195" s="155" t="s">
        <v>1501</v>
      </c>
      <c r="F195" s="153" t="s">
        <v>1779</v>
      </c>
      <c r="G195" s="155" t="s">
        <v>1780</v>
      </c>
      <c r="H195" s="154" t="s">
        <v>1808</v>
      </c>
      <c r="I195" s="156" t="s">
        <v>1733</v>
      </c>
    </row>
    <row r="196" spans="1:9" ht="28.5">
      <c r="A196" s="153" t="s">
        <v>2060</v>
      </c>
      <c r="B196" s="154" t="s">
        <v>1548</v>
      </c>
      <c r="C196" s="155" t="s">
        <v>1547</v>
      </c>
      <c r="D196" s="153"/>
      <c r="E196" s="155" t="s">
        <v>1501</v>
      </c>
      <c r="F196" s="153" t="s">
        <v>1779</v>
      </c>
      <c r="G196" s="155" t="s">
        <v>1780</v>
      </c>
      <c r="H196" s="154" t="s">
        <v>1808</v>
      </c>
      <c r="I196" s="156" t="s">
        <v>1725</v>
      </c>
    </row>
    <row r="197" spans="1:9" ht="28.5">
      <c r="A197" s="153" t="s">
        <v>2061</v>
      </c>
      <c r="B197" s="154" t="s">
        <v>1550</v>
      </c>
      <c r="C197" s="155" t="s">
        <v>1549</v>
      </c>
      <c r="D197" s="153"/>
      <c r="E197" s="155" t="s">
        <v>1501</v>
      </c>
      <c r="F197" s="153" t="s">
        <v>1779</v>
      </c>
      <c r="G197" s="155" t="s">
        <v>1780</v>
      </c>
      <c r="H197" s="154" t="s">
        <v>1788</v>
      </c>
      <c r="I197" s="156" t="s">
        <v>1733</v>
      </c>
    </row>
    <row r="198" spans="1:9" ht="28.5">
      <c r="A198" s="153" t="s">
        <v>2062</v>
      </c>
      <c r="B198" s="154" t="s">
        <v>1552</v>
      </c>
      <c r="C198" s="155" t="s">
        <v>1551</v>
      </c>
      <c r="D198" s="153"/>
      <c r="E198" s="155" t="s">
        <v>1501</v>
      </c>
      <c r="F198" s="153" t="s">
        <v>1779</v>
      </c>
      <c r="G198" s="155" t="s">
        <v>1780</v>
      </c>
      <c r="H198" s="154" t="s">
        <v>1788</v>
      </c>
      <c r="I198" s="156" t="s">
        <v>1733</v>
      </c>
    </row>
    <row r="199" spans="1:9" ht="28.5">
      <c r="A199" s="153" t="s">
        <v>2063</v>
      </c>
      <c r="B199" s="154" t="s">
        <v>1554</v>
      </c>
      <c r="C199" s="155" t="s">
        <v>1553</v>
      </c>
      <c r="D199" s="153"/>
      <c r="E199" s="155" t="s">
        <v>1501</v>
      </c>
      <c r="F199" s="153" t="s">
        <v>1779</v>
      </c>
      <c r="G199" s="155" t="s">
        <v>1780</v>
      </c>
      <c r="H199" s="154" t="s">
        <v>1788</v>
      </c>
      <c r="I199" s="156" t="s">
        <v>1725</v>
      </c>
    </row>
    <row r="200" spans="1:9" ht="28.5">
      <c r="A200" s="153" t="s">
        <v>2064</v>
      </c>
      <c r="B200" s="154" t="s">
        <v>1556</v>
      </c>
      <c r="C200" s="155" t="s">
        <v>1555</v>
      </c>
      <c r="D200" s="153"/>
      <c r="E200" s="155" t="s">
        <v>1501</v>
      </c>
      <c r="F200" s="153" t="s">
        <v>1779</v>
      </c>
      <c r="G200" s="155" t="s">
        <v>1780</v>
      </c>
      <c r="H200" s="154" t="s">
        <v>1788</v>
      </c>
      <c r="I200" s="156" t="s">
        <v>1725</v>
      </c>
    </row>
    <row r="201" spans="1:9" ht="30">
      <c r="A201" s="153" t="s">
        <v>2065</v>
      </c>
      <c r="B201" s="154" t="s">
        <v>1558</v>
      </c>
      <c r="C201" s="155" t="s">
        <v>1557</v>
      </c>
      <c r="D201" s="153"/>
      <c r="E201" s="155" t="s">
        <v>1501</v>
      </c>
      <c r="F201" s="153" t="s">
        <v>1779</v>
      </c>
      <c r="G201" s="155" t="s">
        <v>1780</v>
      </c>
      <c r="H201" s="154" t="s">
        <v>2066</v>
      </c>
      <c r="I201" s="156" t="s">
        <v>1733</v>
      </c>
    </row>
    <row r="202" spans="1:9" ht="30">
      <c r="A202" s="153" t="s">
        <v>2067</v>
      </c>
      <c r="B202" s="154" t="s">
        <v>1560</v>
      </c>
      <c r="C202" s="155" t="s">
        <v>1559</v>
      </c>
      <c r="D202" s="153"/>
      <c r="E202" s="155" t="s">
        <v>1501</v>
      </c>
      <c r="F202" s="153" t="s">
        <v>1779</v>
      </c>
      <c r="G202" s="155" t="s">
        <v>1780</v>
      </c>
      <c r="H202" s="154" t="s">
        <v>2066</v>
      </c>
      <c r="I202" s="156" t="s">
        <v>1725</v>
      </c>
    </row>
    <row r="203" spans="1:9" ht="30">
      <c r="A203" s="153" t="s">
        <v>2068</v>
      </c>
      <c r="B203" s="154" t="s">
        <v>1542</v>
      </c>
      <c r="C203" s="155" t="s">
        <v>1541</v>
      </c>
      <c r="D203" s="153"/>
      <c r="E203" s="155" t="s">
        <v>1501</v>
      </c>
      <c r="F203" s="153" t="s">
        <v>1779</v>
      </c>
      <c r="G203" s="155" t="s">
        <v>1780</v>
      </c>
      <c r="H203" s="154" t="s">
        <v>2069</v>
      </c>
      <c r="I203" s="156" t="s">
        <v>1725</v>
      </c>
    </row>
    <row r="204" spans="1:9" ht="28.5">
      <c r="A204" s="153" t="s">
        <v>2070</v>
      </c>
      <c r="B204" s="154" t="s">
        <v>1562</v>
      </c>
      <c r="C204" s="155" t="s">
        <v>1561</v>
      </c>
      <c r="D204" s="153"/>
      <c r="E204" s="155" t="s">
        <v>1501</v>
      </c>
      <c r="F204" s="153" t="s">
        <v>1779</v>
      </c>
      <c r="G204" s="155" t="s">
        <v>1780</v>
      </c>
      <c r="H204" s="154" t="s">
        <v>2071</v>
      </c>
      <c r="I204" s="156" t="s">
        <v>1725</v>
      </c>
    </row>
    <row r="205" spans="1:9" ht="90">
      <c r="A205" s="153" t="s">
        <v>2072</v>
      </c>
      <c r="B205" s="154" t="s">
        <v>1564</v>
      </c>
      <c r="C205" s="155" t="s">
        <v>1563</v>
      </c>
      <c r="D205" s="153"/>
      <c r="E205" s="155" t="s">
        <v>1501</v>
      </c>
      <c r="F205" s="153" t="s">
        <v>1779</v>
      </c>
      <c r="G205" s="155" t="s">
        <v>1780</v>
      </c>
      <c r="H205" s="154" t="s">
        <v>2073</v>
      </c>
      <c r="I205" s="156" t="s">
        <v>1733</v>
      </c>
    </row>
    <row r="206" spans="1:9" ht="28.5">
      <c r="A206" s="153" t="s">
        <v>2074</v>
      </c>
      <c r="B206" s="154" t="s">
        <v>1566</v>
      </c>
      <c r="C206" s="155" t="s">
        <v>2075</v>
      </c>
      <c r="D206" s="153"/>
      <c r="E206" s="155" t="s">
        <v>1501</v>
      </c>
      <c r="F206" s="153" t="s">
        <v>1779</v>
      </c>
      <c r="G206" s="155" t="s">
        <v>1780</v>
      </c>
      <c r="H206" s="154" t="s">
        <v>2076</v>
      </c>
      <c r="I206" s="156" t="s">
        <v>1725</v>
      </c>
    </row>
    <row r="207" spans="1:9" ht="30">
      <c r="A207" s="153" t="s">
        <v>2077</v>
      </c>
      <c r="B207" s="154" t="s">
        <v>1542</v>
      </c>
      <c r="C207" s="155" t="s">
        <v>1541</v>
      </c>
      <c r="D207" s="153"/>
      <c r="E207" s="155" t="s">
        <v>1501</v>
      </c>
      <c r="F207" s="153" t="s">
        <v>1779</v>
      </c>
      <c r="G207" s="155" t="s">
        <v>1780</v>
      </c>
      <c r="H207" s="154" t="s">
        <v>2078</v>
      </c>
      <c r="I207" s="156" t="s">
        <v>1725</v>
      </c>
    </row>
    <row r="208" spans="1:9">
      <c r="A208" s="153" t="s">
        <v>2079</v>
      </c>
      <c r="B208" s="154" t="s">
        <v>1569</v>
      </c>
      <c r="C208" s="155" t="s">
        <v>1568</v>
      </c>
      <c r="D208" s="153"/>
      <c r="E208" s="155" t="s">
        <v>1567</v>
      </c>
      <c r="F208" s="153" t="s">
        <v>1723</v>
      </c>
      <c r="G208" s="155" t="s">
        <v>1413</v>
      </c>
      <c r="H208" s="154" t="s">
        <v>2080</v>
      </c>
      <c r="I208" s="156" t="s">
        <v>1725</v>
      </c>
    </row>
    <row r="209" spans="1:9">
      <c r="A209" s="153" t="s">
        <v>2081</v>
      </c>
      <c r="B209" s="154" t="s">
        <v>1571</v>
      </c>
      <c r="C209" s="155" t="s">
        <v>1570</v>
      </c>
      <c r="D209" s="153"/>
      <c r="E209" s="155" t="s">
        <v>1567</v>
      </c>
      <c r="F209" s="153" t="s">
        <v>1723</v>
      </c>
      <c r="G209" s="155" t="s">
        <v>1413</v>
      </c>
      <c r="H209" s="154" t="s">
        <v>2082</v>
      </c>
      <c r="I209" s="156" t="s">
        <v>1725</v>
      </c>
    </row>
    <row r="210" spans="1:9" ht="30">
      <c r="A210" s="153" t="s">
        <v>2083</v>
      </c>
      <c r="B210" s="154" t="s">
        <v>1573</v>
      </c>
      <c r="C210" s="155" t="s">
        <v>1572</v>
      </c>
      <c r="D210" s="153"/>
      <c r="E210" s="155" t="s">
        <v>1567</v>
      </c>
      <c r="F210" s="153" t="s">
        <v>1723</v>
      </c>
      <c r="G210" s="155" t="s">
        <v>1413</v>
      </c>
      <c r="H210" s="154" t="s">
        <v>2084</v>
      </c>
      <c r="I210" s="156" t="s">
        <v>1725</v>
      </c>
    </row>
    <row r="211" spans="1:9">
      <c r="A211" s="153" t="s">
        <v>2085</v>
      </c>
      <c r="B211" s="154" t="s">
        <v>1576</v>
      </c>
      <c r="C211" s="155" t="s">
        <v>1575</v>
      </c>
      <c r="D211" s="153"/>
      <c r="E211" s="155" t="s">
        <v>1574</v>
      </c>
      <c r="F211" s="153" t="s">
        <v>1723</v>
      </c>
      <c r="G211" s="155" t="s">
        <v>1413</v>
      </c>
      <c r="H211" s="154" t="s">
        <v>1799</v>
      </c>
      <c r="I211" s="156" t="s">
        <v>1725</v>
      </c>
    </row>
    <row r="212" spans="1:9">
      <c r="A212" s="153" t="s">
        <v>2086</v>
      </c>
      <c r="B212" s="154" t="s">
        <v>1578</v>
      </c>
      <c r="C212" s="155" t="s">
        <v>1577</v>
      </c>
      <c r="D212" s="153"/>
      <c r="E212" s="155" t="s">
        <v>1574</v>
      </c>
      <c r="F212" s="153" t="s">
        <v>1723</v>
      </c>
      <c r="G212" s="155" t="s">
        <v>1413</v>
      </c>
      <c r="H212" s="154" t="s">
        <v>1741</v>
      </c>
      <c r="I212" s="156" t="s">
        <v>1725</v>
      </c>
    </row>
    <row r="213" spans="1:9">
      <c r="A213" s="153" t="s">
        <v>2087</v>
      </c>
      <c r="B213" s="154" t="s">
        <v>1580</v>
      </c>
      <c r="C213" s="155" t="s">
        <v>1579</v>
      </c>
      <c r="D213" s="153"/>
      <c r="E213" s="155" t="s">
        <v>1574</v>
      </c>
      <c r="F213" s="153" t="s">
        <v>1723</v>
      </c>
      <c r="G213" s="155" t="s">
        <v>1413</v>
      </c>
      <c r="H213" s="154" t="s">
        <v>1741</v>
      </c>
      <c r="I213" s="156" t="s">
        <v>1725</v>
      </c>
    </row>
    <row r="214" spans="1:9">
      <c r="A214" s="153" t="s">
        <v>2088</v>
      </c>
      <c r="B214" s="154" t="s">
        <v>1582</v>
      </c>
      <c r="C214" s="155" t="s">
        <v>1581</v>
      </c>
      <c r="D214" s="153"/>
      <c r="E214" s="155" t="s">
        <v>1574</v>
      </c>
      <c r="F214" s="153" t="s">
        <v>1723</v>
      </c>
      <c r="G214" s="155" t="s">
        <v>1413</v>
      </c>
      <c r="H214" s="154" t="s">
        <v>1741</v>
      </c>
      <c r="I214" s="156" t="s">
        <v>1725</v>
      </c>
    </row>
    <row r="215" spans="1:9">
      <c r="A215" s="153" t="s">
        <v>2089</v>
      </c>
      <c r="B215" s="154" t="s">
        <v>1584</v>
      </c>
      <c r="C215" s="155" t="s">
        <v>1583</v>
      </c>
      <c r="D215" s="153"/>
      <c r="E215" s="155" t="s">
        <v>1574</v>
      </c>
      <c r="F215" s="153" t="s">
        <v>1723</v>
      </c>
      <c r="G215" s="155" t="s">
        <v>1413</v>
      </c>
      <c r="H215" s="154" t="s">
        <v>2055</v>
      </c>
      <c r="I215" s="156" t="s">
        <v>1725</v>
      </c>
    </row>
    <row r="216" spans="1:9" ht="42.75">
      <c r="A216" s="153" t="s">
        <v>2090</v>
      </c>
      <c r="B216" s="154" t="s">
        <v>1587</v>
      </c>
      <c r="C216" s="155" t="s">
        <v>1586</v>
      </c>
      <c r="D216" s="153"/>
      <c r="E216" s="155" t="s">
        <v>1585</v>
      </c>
      <c r="F216" s="153" t="s">
        <v>1723</v>
      </c>
      <c r="G216" s="155" t="s">
        <v>1413</v>
      </c>
      <c r="H216" s="154" t="s">
        <v>2091</v>
      </c>
      <c r="I216" s="156" t="s">
        <v>1733</v>
      </c>
    </row>
    <row r="217" spans="1:9" ht="30">
      <c r="A217" s="153" t="s">
        <v>2092</v>
      </c>
      <c r="B217" s="154" t="s">
        <v>1589</v>
      </c>
      <c r="C217" s="155" t="s">
        <v>1588</v>
      </c>
      <c r="D217" s="153"/>
      <c r="E217" s="155"/>
      <c r="F217" s="153"/>
      <c r="G217" s="155"/>
      <c r="H217" s="154" t="s">
        <v>2093</v>
      </c>
      <c r="I217" s="156" t="s">
        <v>2094</v>
      </c>
    </row>
    <row r="218" spans="1:9">
      <c r="A218" s="153" t="s">
        <v>2095</v>
      </c>
      <c r="B218" s="154" t="s">
        <v>1591</v>
      </c>
      <c r="C218" s="155" t="s">
        <v>1590</v>
      </c>
      <c r="D218" s="153"/>
      <c r="E218" s="155"/>
      <c r="F218" s="153"/>
      <c r="G218" s="155"/>
      <c r="H218" s="154" t="s">
        <v>1796</v>
      </c>
      <c r="I218" s="156" t="s">
        <v>2094</v>
      </c>
    </row>
    <row r="219" spans="1:9">
      <c r="A219" s="153" t="s">
        <v>2096</v>
      </c>
      <c r="B219" s="154" t="s">
        <v>1593</v>
      </c>
      <c r="C219" s="155" t="s">
        <v>1592</v>
      </c>
      <c r="D219" s="153"/>
      <c r="E219" s="155"/>
      <c r="F219" s="153"/>
      <c r="G219" s="155"/>
      <c r="H219" s="154" t="s">
        <v>1799</v>
      </c>
      <c r="I219" s="156" t="s">
        <v>2094</v>
      </c>
    </row>
    <row r="220" spans="1:9">
      <c r="A220" s="153" t="s">
        <v>2097</v>
      </c>
      <c r="B220" s="154" t="s">
        <v>1595</v>
      </c>
      <c r="C220" s="155" t="s">
        <v>1594</v>
      </c>
      <c r="D220" s="153"/>
      <c r="E220" s="155"/>
      <c r="F220" s="153"/>
      <c r="G220" s="155"/>
      <c r="H220" s="154" t="s">
        <v>1799</v>
      </c>
      <c r="I220" s="156" t="s">
        <v>2094</v>
      </c>
    </row>
    <row r="221" spans="1:9">
      <c r="A221" s="153" t="s">
        <v>2098</v>
      </c>
      <c r="B221" s="154" t="s">
        <v>1597</v>
      </c>
      <c r="C221" s="155" t="s">
        <v>1596</v>
      </c>
      <c r="D221" s="153"/>
      <c r="E221" s="155"/>
      <c r="F221" s="153"/>
      <c r="G221" s="155"/>
      <c r="H221" s="154" t="s">
        <v>1799</v>
      </c>
      <c r="I221" s="156" t="s">
        <v>2094</v>
      </c>
    </row>
    <row r="222" spans="1:9">
      <c r="A222" s="153" t="s">
        <v>2099</v>
      </c>
      <c r="B222" s="154" t="s">
        <v>1599</v>
      </c>
      <c r="C222" s="155" t="s">
        <v>1598</v>
      </c>
      <c r="D222" s="153"/>
      <c r="E222" s="155"/>
      <c r="F222" s="153"/>
      <c r="G222" s="155"/>
      <c r="H222" s="154" t="s">
        <v>2100</v>
      </c>
      <c r="I222" s="156" t="s">
        <v>2094</v>
      </c>
    </row>
    <row r="223" spans="1:9">
      <c r="A223" s="153" t="s">
        <v>2101</v>
      </c>
      <c r="B223" s="154" t="s">
        <v>1601</v>
      </c>
      <c r="C223" s="155" t="s">
        <v>1600</v>
      </c>
      <c r="D223" s="153"/>
      <c r="E223" s="155"/>
      <c r="F223" s="153"/>
      <c r="G223" s="155"/>
      <c r="H223" s="154" t="s">
        <v>2102</v>
      </c>
      <c r="I223" s="156" t="s">
        <v>2094</v>
      </c>
    </row>
    <row r="224" spans="1:9">
      <c r="A224" s="153" t="s">
        <v>2103</v>
      </c>
      <c r="B224" s="154" t="s">
        <v>1603</v>
      </c>
      <c r="C224" s="155" t="s">
        <v>1602</v>
      </c>
      <c r="D224" s="153"/>
      <c r="E224" s="155"/>
      <c r="F224" s="153"/>
      <c r="G224" s="155"/>
      <c r="H224" s="154" t="s">
        <v>2104</v>
      </c>
      <c r="I224" s="156" t="s">
        <v>2094</v>
      </c>
    </row>
    <row r="225" spans="1:9">
      <c r="A225" s="153" t="s">
        <v>2105</v>
      </c>
      <c r="B225" s="154" t="s">
        <v>1605</v>
      </c>
      <c r="C225" s="155" t="s">
        <v>1604</v>
      </c>
      <c r="D225" s="153"/>
      <c r="E225" s="155"/>
      <c r="F225" s="153"/>
      <c r="G225" s="155"/>
      <c r="H225" s="154" t="s">
        <v>1743</v>
      </c>
      <c r="I225" s="156" t="s">
        <v>2094</v>
      </c>
    </row>
    <row r="226" spans="1:9">
      <c r="A226" s="153" t="s">
        <v>2106</v>
      </c>
      <c r="B226" s="154" t="s">
        <v>1607</v>
      </c>
      <c r="C226" s="155" t="s">
        <v>1606</v>
      </c>
      <c r="D226" s="153"/>
      <c r="E226" s="155"/>
      <c r="F226" s="153"/>
      <c r="G226" s="155"/>
      <c r="H226" s="154" t="s">
        <v>1743</v>
      </c>
      <c r="I226" s="156" t="s">
        <v>2094</v>
      </c>
    </row>
    <row r="227" spans="1:9">
      <c r="A227" s="153" t="s">
        <v>2107</v>
      </c>
      <c r="B227" s="154" t="s">
        <v>1609</v>
      </c>
      <c r="C227" s="155" t="s">
        <v>1608</v>
      </c>
      <c r="D227" s="153"/>
      <c r="E227" s="155"/>
      <c r="F227" s="153"/>
      <c r="G227" s="155"/>
      <c r="H227" s="154" t="s">
        <v>1863</v>
      </c>
      <c r="I227" s="156" t="s">
        <v>2094</v>
      </c>
    </row>
    <row r="228" spans="1:9">
      <c r="A228" s="153" t="s">
        <v>2108</v>
      </c>
      <c r="B228" s="154" t="s">
        <v>177</v>
      </c>
      <c r="C228" s="155" t="s">
        <v>173</v>
      </c>
      <c r="D228" s="153"/>
      <c r="E228" s="155"/>
      <c r="F228" s="153"/>
      <c r="G228" s="155"/>
      <c r="H228" s="154" t="s">
        <v>2109</v>
      </c>
      <c r="I228" s="156" t="s">
        <v>2094</v>
      </c>
    </row>
    <row r="229" spans="1:9">
      <c r="A229" s="153" t="s">
        <v>2110</v>
      </c>
      <c r="B229" s="154" t="s">
        <v>1611</v>
      </c>
      <c r="C229" s="155" t="s">
        <v>1610</v>
      </c>
      <c r="D229" s="153"/>
      <c r="E229" s="155"/>
      <c r="F229" s="153"/>
      <c r="G229" s="155"/>
      <c r="H229" s="154" t="s">
        <v>1865</v>
      </c>
      <c r="I229" s="156" t="s">
        <v>2094</v>
      </c>
    </row>
    <row r="230" spans="1:9">
      <c r="A230" s="153" t="s">
        <v>2111</v>
      </c>
      <c r="B230" s="154" t="s">
        <v>1613</v>
      </c>
      <c r="C230" s="155" t="s">
        <v>1612</v>
      </c>
      <c r="D230" s="153"/>
      <c r="E230" s="155"/>
      <c r="F230" s="153"/>
      <c r="G230" s="155"/>
      <c r="H230" s="154" t="s">
        <v>2112</v>
      </c>
      <c r="I230" s="156" t="s">
        <v>2094</v>
      </c>
    </row>
    <row r="231" spans="1:9" ht="30">
      <c r="A231" s="153" t="s">
        <v>2113</v>
      </c>
      <c r="B231" s="154" t="s">
        <v>1615</v>
      </c>
      <c r="C231" s="155" t="s">
        <v>1614</v>
      </c>
      <c r="D231" s="153"/>
      <c r="E231" s="155"/>
      <c r="F231" s="153"/>
      <c r="G231" s="155"/>
      <c r="H231" s="154" t="s">
        <v>2114</v>
      </c>
      <c r="I231" s="156" t="s">
        <v>2094</v>
      </c>
    </row>
    <row r="232" spans="1:9">
      <c r="A232" s="153" t="s">
        <v>2115</v>
      </c>
      <c r="B232" s="154" t="s">
        <v>1617</v>
      </c>
      <c r="C232" s="155" t="s">
        <v>1616</v>
      </c>
      <c r="D232" s="153"/>
      <c r="E232" s="155"/>
      <c r="F232" s="153"/>
      <c r="G232" s="155"/>
      <c r="H232" s="154" t="s">
        <v>2055</v>
      </c>
      <c r="I232" s="156" t="s">
        <v>2094</v>
      </c>
    </row>
    <row r="233" spans="1:9">
      <c r="A233" s="153" t="s">
        <v>2116</v>
      </c>
      <c r="B233" s="154" t="s">
        <v>292</v>
      </c>
      <c r="C233" s="155" t="s">
        <v>288</v>
      </c>
      <c r="D233" s="153"/>
      <c r="E233" s="155"/>
      <c r="F233" s="153"/>
      <c r="G233" s="155"/>
      <c r="H233" s="154" t="s">
        <v>2117</v>
      </c>
      <c r="I233" s="156" t="s">
        <v>2094</v>
      </c>
    </row>
    <row r="234" spans="1:9">
      <c r="A234" s="153" t="s">
        <v>2118</v>
      </c>
      <c r="B234" s="154" t="s">
        <v>1619</v>
      </c>
      <c r="C234" s="155" t="s">
        <v>1618</v>
      </c>
      <c r="D234" s="153"/>
      <c r="E234" s="155"/>
      <c r="F234" s="153"/>
      <c r="G234" s="155"/>
      <c r="H234" s="154" t="s">
        <v>2119</v>
      </c>
      <c r="I234" s="156" t="s">
        <v>2094</v>
      </c>
    </row>
    <row r="235" spans="1:9">
      <c r="A235" s="153" t="s">
        <v>2120</v>
      </c>
      <c r="B235" s="154" t="s">
        <v>1621</v>
      </c>
      <c r="C235" s="155" t="s">
        <v>1620</v>
      </c>
      <c r="D235" s="153"/>
      <c r="E235" s="155"/>
      <c r="F235" s="153"/>
      <c r="G235" s="155"/>
      <c r="H235" s="154" t="s">
        <v>2121</v>
      </c>
      <c r="I235" s="156" t="s">
        <v>2094</v>
      </c>
    </row>
    <row r="236" spans="1:9">
      <c r="A236" s="153" t="s">
        <v>2122</v>
      </c>
      <c r="B236" s="154" t="s">
        <v>1623</v>
      </c>
      <c r="C236" s="155" t="s">
        <v>1622</v>
      </c>
      <c r="D236" s="153"/>
      <c r="E236" s="155"/>
      <c r="F236" s="153"/>
      <c r="G236" s="155"/>
      <c r="H236" s="154" t="s">
        <v>2121</v>
      </c>
      <c r="I236" s="156" t="s">
        <v>2094</v>
      </c>
    </row>
    <row r="237" spans="1:9">
      <c r="A237" s="153" t="s">
        <v>2123</v>
      </c>
      <c r="B237" s="154" t="s">
        <v>1625</v>
      </c>
      <c r="C237" s="155" t="s">
        <v>1624</v>
      </c>
      <c r="D237" s="153"/>
      <c r="E237" s="155"/>
      <c r="F237" s="153"/>
      <c r="G237" s="155"/>
      <c r="H237" s="154" t="s">
        <v>2124</v>
      </c>
      <c r="I237" s="156" t="s">
        <v>2094</v>
      </c>
    </row>
    <row r="238" spans="1:9" ht="30">
      <c r="A238" s="153" t="s">
        <v>2125</v>
      </c>
      <c r="B238" s="154" t="s">
        <v>1627</v>
      </c>
      <c r="C238" s="155" t="s">
        <v>1626</v>
      </c>
      <c r="D238" s="153"/>
      <c r="E238" s="155"/>
      <c r="F238" s="153"/>
      <c r="G238" s="155"/>
      <c r="H238" s="154" t="s">
        <v>2126</v>
      </c>
      <c r="I238" s="156" t="s">
        <v>2094</v>
      </c>
    </row>
    <row r="239" spans="1:9">
      <c r="A239" s="153" t="s">
        <v>2127</v>
      </c>
      <c r="B239" s="154" t="s">
        <v>1629</v>
      </c>
      <c r="C239" s="155" t="s">
        <v>1628</v>
      </c>
      <c r="D239" s="153"/>
      <c r="E239" s="155"/>
      <c r="F239" s="153"/>
      <c r="G239" s="155"/>
      <c r="H239" s="154" t="s">
        <v>2128</v>
      </c>
      <c r="I239" s="156" t="s">
        <v>2094</v>
      </c>
    </row>
    <row r="240" spans="1:9">
      <c r="A240" s="153" t="s">
        <v>2129</v>
      </c>
      <c r="B240" s="154" t="s">
        <v>1631</v>
      </c>
      <c r="C240" s="155" t="s">
        <v>1630</v>
      </c>
      <c r="D240" s="153"/>
      <c r="E240" s="155"/>
      <c r="F240" s="153"/>
      <c r="G240" s="155"/>
      <c r="H240" s="154" t="s">
        <v>2128</v>
      </c>
      <c r="I240" s="156" t="s">
        <v>2094</v>
      </c>
    </row>
    <row r="241" spans="1:9">
      <c r="A241" s="153" t="s">
        <v>2130</v>
      </c>
      <c r="B241" s="154" t="s">
        <v>1633</v>
      </c>
      <c r="C241" s="155" t="s">
        <v>1632</v>
      </c>
      <c r="D241" s="153"/>
      <c r="E241" s="155"/>
      <c r="F241" s="153"/>
      <c r="G241" s="155"/>
      <c r="H241" s="154" t="s">
        <v>1802</v>
      </c>
      <c r="I241" s="156" t="s">
        <v>2094</v>
      </c>
    </row>
    <row r="242" spans="1:9">
      <c r="A242" s="153" t="s">
        <v>2131</v>
      </c>
      <c r="B242" s="154" t="s">
        <v>1635</v>
      </c>
      <c r="C242" s="155" t="s">
        <v>1634</v>
      </c>
      <c r="D242" s="153"/>
      <c r="E242" s="155"/>
      <c r="F242" s="153"/>
      <c r="G242" s="155"/>
      <c r="H242" s="154" t="s">
        <v>1802</v>
      </c>
      <c r="I242" s="156" t="s">
        <v>2094</v>
      </c>
    </row>
    <row r="243" spans="1:9">
      <c r="A243" s="153" t="s">
        <v>2132</v>
      </c>
      <c r="B243" s="154" t="s">
        <v>1637</v>
      </c>
      <c r="C243" s="155" t="s">
        <v>1636</v>
      </c>
      <c r="D243" s="153"/>
      <c r="E243" s="155"/>
      <c r="F243" s="153"/>
      <c r="G243" s="155"/>
      <c r="H243" s="154" t="s">
        <v>1802</v>
      </c>
      <c r="I243" s="156" t="s">
        <v>2094</v>
      </c>
    </row>
    <row r="244" spans="1:9">
      <c r="A244" s="153" t="s">
        <v>2133</v>
      </c>
      <c r="B244" s="154" t="s">
        <v>1639</v>
      </c>
      <c r="C244" s="155" t="s">
        <v>1638</v>
      </c>
      <c r="D244" s="153"/>
      <c r="E244" s="155"/>
      <c r="F244" s="153"/>
      <c r="G244" s="155"/>
      <c r="H244" s="154" t="s">
        <v>1802</v>
      </c>
      <c r="I244" s="156" t="s">
        <v>2094</v>
      </c>
    </row>
    <row r="245" spans="1:9">
      <c r="A245" s="153" t="s">
        <v>2134</v>
      </c>
      <c r="B245" s="154" t="s">
        <v>1641</v>
      </c>
      <c r="C245" s="155" t="s">
        <v>1640</v>
      </c>
      <c r="D245" s="153"/>
      <c r="E245" s="155"/>
      <c r="F245" s="153"/>
      <c r="G245" s="155"/>
      <c r="H245" s="154" t="s">
        <v>2135</v>
      </c>
      <c r="I245" s="156" t="s">
        <v>2094</v>
      </c>
    </row>
    <row r="246" spans="1:9">
      <c r="A246" s="153" t="s">
        <v>2136</v>
      </c>
      <c r="B246" s="154" t="s">
        <v>1643</v>
      </c>
      <c r="C246" s="155" t="s">
        <v>1642</v>
      </c>
      <c r="D246" s="153"/>
      <c r="E246" s="155"/>
      <c r="F246" s="153"/>
      <c r="G246" s="155"/>
      <c r="H246" s="154" t="s">
        <v>1877</v>
      </c>
      <c r="I246" s="156" t="s">
        <v>2094</v>
      </c>
    </row>
    <row r="247" spans="1:9">
      <c r="A247" s="153" t="s">
        <v>2137</v>
      </c>
      <c r="B247" s="154" t="s">
        <v>1645</v>
      </c>
      <c r="C247" s="155" t="s">
        <v>1644</v>
      </c>
      <c r="D247" s="153"/>
      <c r="E247" s="155"/>
      <c r="F247" s="153"/>
      <c r="G247" s="155"/>
      <c r="H247" s="154" t="s">
        <v>1877</v>
      </c>
      <c r="I247" s="156" t="s">
        <v>2094</v>
      </c>
    </row>
    <row r="248" spans="1:9">
      <c r="A248" s="153" t="s">
        <v>2138</v>
      </c>
      <c r="B248" s="154" t="s">
        <v>1647</v>
      </c>
      <c r="C248" s="155" t="s">
        <v>1646</v>
      </c>
      <c r="D248" s="153"/>
      <c r="E248" s="155"/>
      <c r="F248" s="153"/>
      <c r="G248" s="155"/>
      <c r="H248" s="154" t="s">
        <v>2139</v>
      </c>
      <c r="I248" s="156" t="s">
        <v>2094</v>
      </c>
    </row>
    <row r="249" spans="1:9">
      <c r="A249" s="153" t="s">
        <v>2140</v>
      </c>
      <c r="B249" s="154" t="s">
        <v>1649</v>
      </c>
      <c r="C249" s="155" t="s">
        <v>1648</v>
      </c>
      <c r="D249" s="153"/>
      <c r="E249" s="155"/>
      <c r="F249" s="153"/>
      <c r="G249" s="155"/>
      <c r="H249" s="154" t="s">
        <v>2141</v>
      </c>
      <c r="I249" s="156" t="s">
        <v>2094</v>
      </c>
    </row>
    <row r="250" spans="1:9">
      <c r="A250" s="153" t="s">
        <v>2142</v>
      </c>
      <c r="B250" s="154" t="s">
        <v>1651</v>
      </c>
      <c r="C250" s="155" t="s">
        <v>1650</v>
      </c>
      <c r="D250" s="153"/>
      <c r="E250" s="155"/>
      <c r="F250" s="153"/>
      <c r="G250" s="155"/>
      <c r="H250" s="154" t="s">
        <v>1806</v>
      </c>
      <c r="I250" s="156" t="s">
        <v>2094</v>
      </c>
    </row>
    <row r="251" spans="1:9">
      <c r="A251" s="153" t="s">
        <v>2143</v>
      </c>
      <c r="B251" s="154" t="s">
        <v>1653</v>
      </c>
      <c r="C251" s="155" t="s">
        <v>1652</v>
      </c>
      <c r="D251" s="153"/>
      <c r="E251" s="155"/>
      <c r="F251" s="153"/>
      <c r="G251" s="155"/>
      <c r="H251" s="154" t="s">
        <v>2144</v>
      </c>
      <c r="I251" s="156" t="s">
        <v>2094</v>
      </c>
    </row>
    <row r="252" spans="1:9">
      <c r="A252" s="153" t="s">
        <v>2145</v>
      </c>
      <c r="B252" s="154" t="s">
        <v>1655</v>
      </c>
      <c r="C252" s="155" t="s">
        <v>1654</v>
      </c>
      <c r="D252" s="153"/>
      <c r="E252" s="155"/>
      <c r="F252" s="153"/>
      <c r="G252" s="155"/>
      <c r="H252" s="154" t="s">
        <v>1808</v>
      </c>
      <c r="I252" s="156" t="s">
        <v>2094</v>
      </c>
    </row>
    <row r="253" spans="1:9">
      <c r="A253" s="153" t="s">
        <v>2146</v>
      </c>
      <c r="B253" s="154" t="s">
        <v>1657</v>
      </c>
      <c r="C253" s="155" t="s">
        <v>1656</v>
      </c>
      <c r="D253" s="153"/>
      <c r="E253" s="155"/>
      <c r="F253" s="153"/>
      <c r="G253" s="155"/>
      <c r="H253" s="154" t="s">
        <v>1808</v>
      </c>
      <c r="I253" s="156" t="s">
        <v>2094</v>
      </c>
    </row>
    <row r="254" spans="1:9">
      <c r="A254" s="153" t="s">
        <v>2147</v>
      </c>
      <c r="B254" s="154" t="s">
        <v>1659</v>
      </c>
      <c r="C254" s="155" t="s">
        <v>1658</v>
      </c>
      <c r="D254" s="153"/>
      <c r="E254" s="155"/>
      <c r="F254" s="153"/>
      <c r="G254" s="155"/>
      <c r="H254" s="154" t="s">
        <v>1808</v>
      </c>
      <c r="I254" s="156" t="s">
        <v>2094</v>
      </c>
    </row>
    <row r="255" spans="1:9">
      <c r="A255" s="153" t="s">
        <v>2148</v>
      </c>
      <c r="B255" s="154" t="s">
        <v>1661</v>
      </c>
      <c r="C255" s="155" t="s">
        <v>1660</v>
      </c>
      <c r="D255" s="153"/>
      <c r="E255" s="155"/>
      <c r="F255" s="153"/>
      <c r="G255" s="155"/>
      <c r="H255" s="154" t="s">
        <v>1808</v>
      </c>
      <c r="I255" s="156" t="s">
        <v>2094</v>
      </c>
    </row>
    <row r="256" spans="1:9">
      <c r="A256" s="153" t="s">
        <v>2149</v>
      </c>
      <c r="B256" s="154" t="s">
        <v>525</v>
      </c>
      <c r="C256" s="155" t="s">
        <v>521</v>
      </c>
      <c r="D256" s="153"/>
      <c r="E256" s="155"/>
      <c r="F256" s="153"/>
      <c r="G256" s="155"/>
      <c r="H256" s="154" t="s">
        <v>1808</v>
      </c>
      <c r="I256" s="156" t="s">
        <v>2094</v>
      </c>
    </row>
    <row r="257" spans="1:9">
      <c r="A257" s="153" t="s">
        <v>2150</v>
      </c>
      <c r="B257" s="154" t="s">
        <v>1663</v>
      </c>
      <c r="C257" s="155" t="s">
        <v>1662</v>
      </c>
      <c r="D257" s="153"/>
      <c r="E257" s="155"/>
      <c r="F257" s="153"/>
      <c r="G257" s="155"/>
      <c r="H257" s="154" t="s">
        <v>1808</v>
      </c>
      <c r="I257" s="156" t="s">
        <v>2094</v>
      </c>
    </row>
    <row r="258" spans="1:9">
      <c r="A258" s="153" t="s">
        <v>2151</v>
      </c>
      <c r="B258" s="154" t="s">
        <v>1665</v>
      </c>
      <c r="C258" s="155" t="s">
        <v>1664</v>
      </c>
      <c r="D258" s="153"/>
      <c r="E258" s="155"/>
      <c r="F258" s="153"/>
      <c r="G258" s="155"/>
      <c r="H258" s="154" t="s">
        <v>1788</v>
      </c>
      <c r="I258" s="156" t="s">
        <v>2094</v>
      </c>
    </row>
    <row r="259" spans="1:9">
      <c r="A259" s="153" t="s">
        <v>2152</v>
      </c>
      <c r="B259" s="154" t="s">
        <v>1667</v>
      </c>
      <c r="C259" s="155" t="s">
        <v>1666</v>
      </c>
      <c r="D259" s="153"/>
      <c r="E259" s="155"/>
      <c r="F259" s="153"/>
      <c r="G259" s="155"/>
      <c r="H259" s="154" t="s">
        <v>1897</v>
      </c>
      <c r="I259" s="156" t="s">
        <v>2094</v>
      </c>
    </row>
    <row r="260" spans="1:9">
      <c r="A260" s="153" t="s">
        <v>2153</v>
      </c>
      <c r="B260" s="154" t="s">
        <v>1669</v>
      </c>
      <c r="C260" s="155" t="s">
        <v>1668</v>
      </c>
      <c r="D260" s="153"/>
      <c r="E260" s="155"/>
      <c r="F260" s="153"/>
      <c r="G260" s="155"/>
      <c r="H260" s="154" t="s">
        <v>2154</v>
      </c>
      <c r="I260" s="156" t="s">
        <v>2094</v>
      </c>
    </row>
    <row r="261" spans="1:9">
      <c r="A261" s="153" t="s">
        <v>2155</v>
      </c>
      <c r="B261" s="154" t="s">
        <v>1671</v>
      </c>
      <c r="C261" s="155" t="s">
        <v>1670</v>
      </c>
      <c r="D261" s="153"/>
      <c r="E261" s="155"/>
      <c r="F261" s="153"/>
      <c r="G261" s="155"/>
      <c r="H261" s="154" t="s">
        <v>1904</v>
      </c>
      <c r="I261" s="156" t="s">
        <v>2094</v>
      </c>
    </row>
    <row r="262" spans="1:9">
      <c r="A262" s="153" t="s">
        <v>2156</v>
      </c>
      <c r="B262" s="154" t="s">
        <v>1673</v>
      </c>
      <c r="C262" s="155" t="s">
        <v>1672</v>
      </c>
      <c r="D262" s="153"/>
      <c r="E262" s="155"/>
      <c r="F262" s="153"/>
      <c r="G262" s="155"/>
      <c r="H262" s="154" t="s">
        <v>1749</v>
      </c>
      <c r="I262" s="156" t="s">
        <v>2094</v>
      </c>
    </row>
    <row r="263" spans="1:9" ht="30">
      <c r="A263" s="153" t="s">
        <v>2157</v>
      </c>
      <c r="B263" s="154" t="s">
        <v>1675</v>
      </c>
      <c r="C263" s="155" t="s">
        <v>1674</v>
      </c>
      <c r="D263" s="153"/>
      <c r="E263" s="155"/>
      <c r="F263" s="153"/>
      <c r="G263" s="155"/>
      <c r="H263" s="154" t="s">
        <v>2158</v>
      </c>
      <c r="I263" s="156" t="s">
        <v>2094</v>
      </c>
    </row>
    <row r="264" spans="1:9">
      <c r="A264" s="153" t="s">
        <v>2159</v>
      </c>
      <c r="B264" s="154" t="s">
        <v>1677</v>
      </c>
      <c r="C264" s="155" t="s">
        <v>1676</v>
      </c>
      <c r="D264" s="153"/>
      <c r="E264" s="155"/>
      <c r="F264" s="153"/>
      <c r="G264" s="155"/>
      <c r="H264" s="154" t="s">
        <v>2160</v>
      </c>
      <c r="I264" s="156" t="s">
        <v>2094</v>
      </c>
    </row>
    <row r="265" spans="1:9">
      <c r="A265" s="153" t="s">
        <v>2161</v>
      </c>
      <c r="B265" s="154" t="s">
        <v>1679</v>
      </c>
      <c r="C265" s="155" t="s">
        <v>1678</v>
      </c>
      <c r="D265" s="153"/>
      <c r="E265" s="155"/>
      <c r="F265" s="153"/>
      <c r="G265" s="155"/>
      <c r="H265" s="154" t="s">
        <v>1814</v>
      </c>
      <c r="I265" s="156" t="s">
        <v>2094</v>
      </c>
    </row>
    <row r="266" spans="1:9">
      <c r="A266" s="153" t="s">
        <v>2162</v>
      </c>
      <c r="B266" s="154" t="s">
        <v>418</v>
      </c>
      <c r="C266" s="155" t="s">
        <v>415</v>
      </c>
      <c r="D266" s="153"/>
      <c r="E266" s="155"/>
      <c r="F266" s="153"/>
      <c r="G266" s="155"/>
      <c r="H266" s="154" t="s">
        <v>2163</v>
      </c>
      <c r="I266" s="156" t="s">
        <v>2094</v>
      </c>
    </row>
    <row r="267" spans="1:9">
      <c r="A267" s="153" t="s">
        <v>2164</v>
      </c>
      <c r="B267" s="154" t="s">
        <v>423</v>
      </c>
      <c r="C267" s="155" t="s">
        <v>420</v>
      </c>
      <c r="D267" s="153"/>
      <c r="E267" s="155"/>
      <c r="F267" s="153"/>
      <c r="G267" s="155"/>
      <c r="H267" s="154" t="s">
        <v>2165</v>
      </c>
      <c r="I267" s="156" t="s">
        <v>2094</v>
      </c>
    </row>
    <row r="268" spans="1:9">
      <c r="A268" s="153" t="s">
        <v>2166</v>
      </c>
      <c r="B268" s="154" t="s">
        <v>1681</v>
      </c>
      <c r="C268" s="155" t="s">
        <v>1680</v>
      </c>
      <c r="D268" s="153"/>
      <c r="E268" s="155"/>
      <c r="F268" s="153"/>
      <c r="G268" s="155"/>
      <c r="H268" s="154" t="s">
        <v>1916</v>
      </c>
      <c r="I268" s="156" t="s">
        <v>2094</v>
      </c>
    </row>
    <row r="269" spans="1:9" ht="30">
      <c r="A269" s="153" t="s">
        <v>2167</v>
      </c>
      <c r="B269" s="154" t="s">
        <v>1683</v>
      </c>
      <c r="C269" s="155" t="s">
        <v>1682</v>
      </c>
      <c r="D269" s="153"/>
      <c r="E269" s="155"/>
      <c r="F269" s="153"/>
      <c r="G269" s="155"/>
      <c r="H269" s="154" t="s">
        <v>1918</v>
      </c>
      <c r="I269" s="156" t="s">
        <v>2094</v>
      </c>
    </row>
    <row r="270" spans="1:9">
      <c r="A270" s="153" t="s">
        <v>2168</v>
      </c>
      <c r="B270" s="154" t="s">
        <v>1685</v>
      </c>
      <c r="C270" s="155" t="s">
        <v>1684</v>
      </c>
      <c r="D270" s="153"/>
      <c r="E270" s="155"/>
      <c r="F270" s="153"/>
      <c r="G270" s="155"/>
      <c r="H270" s="154" t="s">
        <v>2169</v>
      </c>
      <c r="I270" s="156" t="s">
        <v>2094</v>
      </c>
    </row>
    <row r="271" spans="1:9">
      <c r="A271" s="153" t="s">
        <v>2170</v>
      </c>
      <c r="B271" s="154" t="s">
        <v>1687</v>
      </c>
      <c r="C271" s="155" t="s">
        <v>1686</v>
      </c>
      <c r="D271" s="153"/>
      <c r="E271" s="155"/>
      <c r="F271" s="153"/>
      <c r="G271" s="155"/>
      <c r="H271" s="154" t="s">
        <v>1753</v>
      </c>
      <c r="I271" s="156" t="s">
        <v>2094</v>
      </c>
    </row>
    <row r="272" spans="1:9">
      <c r="A272" s="153" t="s">
        <v>2171</v>
      </c>
      <c r="B272" s="154" t="s">
        <v>1689</v>
      </c>
      <c r="C272" s="155" t="s">
        <v>1688</v>
      </c>
      <c r="D272" s="153"/>
      <c r="E272" s="155"/>
      <c r="F272" s="153"/>
      <c r="G272" s="155"/>
      <c r="H272" s="154" t="s">
        <v>1753</v>
      </c>
      <c r="I272" s="156" t="s">
        <v>2094</v>
      </c>
    </row>
    <row r="273" spans="1:9">
      <c r="A273" s="153" t="s">
        <v>2172</v>
      </c>
      <c r="B273" s="154" t="s">
        <v>1691</v>
      </c>
      <c r="C273" s="155" t="s">
        <v>1690</v>
      </c>
      <c r="D273" s="153"/>
      <c r="E273" s="155"/>
      <c r="F273" s="153"/>
      <c r="G273" s="155"/>
      <c r="H273" s="154" t="s">
        <v>2173</v>
      </c>
      <c r="I273" s="156" t="s">
        <v>2094</v>
      </c>
    </row>
    <row r="274" spans="1:9">
      <c r="A274" s="153" t="s">
        <v>2174</v>
      </c>
      <c r="B274" s="154" t="s">
        <v>1693</v>
      </c>
      <c r="C274" s="155" t="s">
        <v>1692</v>
      </c>
      <c r="D274" s="153"/>
      <c r="E274" s="155"/>
      <c r="F274" s="153"/>
      <c r="G274" s="155"/>
      <c r="H274" s="154" t="s">
        <v>2175</v>
      </c>
      <c r="I274" s="156" t="s">
        <v>2094</v>
      </c>
    </row>
    <row r="275" spans="1:9">
      <c r="A275" s="153" t="s">
        <v>2176</v>
      </c>
      <c r="B275" s="154" t="s">
        <v>1695</v>
      </c>
      <c r="C275" s="155" t="s">
        <v>1694</v>
      </c>
      <c r="D275" s="153"/>
      <c r="E275" s="155"/>
      <c r="F275" s="153"/>
      <c r="G275" s="155"/>
      <c r="H275" s="154" t="s">
        <v>2177</v>
      </c>
      <c r="I275" s="156" t="s">
        <v>2094</v>
      </c>
    </row>
    <row r="276" spans="1:9">
      <c r="A276" s="153" t="s">
        <v>2178</v>
      </c>
      <c r="B276" s="154" t="s">
        <v>1697</v>
      </c>
      <c r="C276" s="155" t="s">
        <v>1696</v>
      </c>
      <c r="D276" s="153"/>
      <c r="E276" s="155"/>
      <c r="F276" s="153"/>
      <c r="G276" s="155"/>
      <c r="H276" s="154" t="s">
        <v>1819</v>
      </c>
      <c r="I276" s="156" t="s">
        <v>2094</v>
      </c>
    </row>
    <row r="277" spans="1:9">
      <c r="A277" s="153" t="s">
        <v>2179</v>
      </c>
      <c r="B277" s="154" t="s">
        <v>1699</v>
      </c>
      <c r="C277" s="155" t="s">
        <v>1698</v>
      </c>
      <c r="D277" s="153"/>
      <c r="E277" s="155"/>
      <c r="F277" s="153"/>
      <c r="G277" s="155"/>
      <c r="H277" s="154" t="s">
        <v>2180</v>
      </c>
      <c r="I277" s="156" t="s">
        <v>2094</v>
      </c>
    </row>
    <row r="278" spans="1:9">
      <c r="A278" s="153" t="s">
        <v>2181</v>
      </c>
      <c r="B278" s="154" t="s">
        <v>1701</v>
      </c>
      <c r="C278" s="155" t="s">
        <v>1700</v>
      </c>
      <c r="D278" s="153"/>
      <c r="E278" s="155"/>
      <c r="F278" s="153"/>
      <c r="G278" s="155"/>
      <c r="H278" s="154" t="s">
        <v>2180</v>
      </c>
      <c r="I278" s="156" t="s">
        <v>2094</v>
      </c>
    </row>
    <row r="279" spans="1:9">
      <c r="A279" s="153" t="s">
        <v>2182</v>
      </c>
      <c r="B279" s="154" t="s">
        <v>1703</v>
      </c>
      <c r="C279" s="155" t="s">
        <v>1702</v>
      </c>
      <c r="D279" s="153"/>
      <c r="E279" s="155"/>
      <c r="F279" s="153"/>
      <c r="G279" s="155"/>
      <c r="H279" s="154" t="s">
        <v>2180</v>
      </c>
      <c r="I279" s="156" t="s">
        <v>2094</v>
      </c>
    </row>
    <row r="280" spans="1:9">
      <c r="A280" s="153" t="s">
        <v>2183</v>
      </c>
      <c r="B280" s="154" t="s">
        <v>1704</v>
      </c>
      <c r="C280" s="155" t="s">
        <v>1100</v>
      </c>
      <c r="D280" s="153"/>
      <c r="E280" s="155"/>
      <c r="F280" s="153"/>
      <c r="G280" s="155"/>
      <c r="H280" s="154" t="s">
        <v>2184</v>
      </c>
      <c r="I280" s="156" t="s">
        <v>2094</v>
      </c>
    </row>
    <row r="281" spans="1:9">
      <c r="A281" s="153" t="s">
        <v>2185</v>
      </c>
      <c r="B281" s="154" t="s">
        <v>280</v>
      </c>
      <c r="C281" s="155" t="s">
        <v>277</v>
      </c>
      <c r="D281" s="153"/>
      <c r="E281" s="155"/>
      <c r="F281" s="153"/>
      <c r="G281" s="155"/>
      <c r="H281" s="154" t="s">
        <v>2186</v>
      </c>
      <c r="I281" s="156" t="s">
        <v>2094</v>
      </c>
    </row>
    <row r="282" spans="1:9">
      <c r="A282" s="153" t="s">
        <v>2187</v>
      </c>
      <c r="B282" s="154" t="s">
        <v>1706</v>
      </c>
      <c r="C282" s="155" t="s">
        <v>1705</v>
      </c>
      <c r="D282" s="153"/>
      <c r="E282" s="155"/>
      <c r="F282" s="153"/>
      <c r="G282" s="155"/>
      <c r="H282" s="154" t="s">
        <v>2188</v>
      </c>
      <c r="I282" s="156" t="s">
        <v>2094</v>
      </c>
    </row>
    <row r="283" spans="1:9">
      <c r="A283" s="153" t="s">
        <v>2189</v>
      </c>
      <c r="B283" s="154" t="s">
        <v>1708</v>
      </c>
      <c r="C283" s="155" t="s">
        <v>1707</v>
      </c>
      <c r="D283" s="153"/>
      <c r="E283" s="155"/>
      <c r="F283" s="153"/>
      <c r="G283" s="155"/>
      <c r="H283" s="154" t="s">
        <v>2190</v>
      </c>
      <c r="I283" s="156" t="s">
        <v>2094</v>
      </c>
    </row>
    <row r="284" spans="1:9">
      <c r="A284" s="153" t="s">
        <v>2191</v>
      </c>
      <c r="B284" s="154" t="s">
        <v>1710</v>
      </c>
      <c r="C284" s="155" t="s">
        <v>1709</v>
      </c>
      <c r="D284" s="153"/>
      <c r="E284" s="155"/>
      <c r="F284" s="153"/>
      <c r="G284" s="155"/>
      <c r="H284" s="154" t="s">
        <v>2192</v>
      </c>
      <c r="I284" s="156" t="s">
        <v>2094</v>
      </c>
    </row>
    <row r="285" spans="1:9">
      <c r="A285" s="153" t="s">
        <v>2193</v>
      </c>
      <c r="B285" s="154" t="s">
        <v>1712</v>
      </c>
      <c r="C285" s="155" t="s">
        <v>1711</v>
      </c>
      <c r="D285" s="153"/>
      <c r="E285" s="155"/>
      <c r="F285" s="153"/>
      <c r="G285" s="155"/>
      <c r="H285" s="154" t="s">
        <v>2194</v>
      </c>
      <c r="I285" s="156" t="s">
        <v>2094</v>
      </c>
    </row>
  </sheetData>
  <sheetProtection sheet="1" objects="1" scenarios="1"/>
  <phoneticPr fontId="1" type="noConversion"/>
  <conditionalFormatting sqref="I2:I285">
    <cfRule type="cellIs" dxfId="29" priority="1" operator="equal">
      <formula>"Y"</formula>
    </cfRule>
  </conditionalFormatting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05EB8-CDE5-4C57-A8C5-E79A4D79DC3C}">
  <dimension ref="A1:L82"/>
  <sheetViews>
    <sheetView workbookViewId="0"/>
  </sheetViews>
  <sheetFormatPr defaultRowHeight="15"/>
  <cols>
    <col min="1" max="1" width="3.42578125" style="3" bestFit="1" customWidth="1"/>
    <col min="2" max="2" width="3.7109375" style="3" hidden="1" customWidth="1"/>
    <col min="3" max="3" width="3.7109375" style="3" bestFit="1" customWidth="1"/>
    <col min="4" max="4" width="18.140625" style="131" bestFit="1" customWidth="1"/>
    <col min="5" max="5" width="24.140625" style="181" customWidth="1"/>
    <col min="6" max="6" width="19.42578125" style="2" hidden="1" customWidth="1"/>
    <col min="7" max="7" width="13.5703125" bestFit="1" customWidth="1"/>
    <col min="8" max="8" width="22.42578125" customWidth="1"/>
    <col min="9" max="9" width="19.7109375" customWidth="1"/>
    <col min="10" max="10" width="8.42578125" customWidth="1"/>
    <col min="12" max="12" width="5.28515625" bestFit="1" customWidth="1"/>
  </cols>
  <sheetData>
    <row r="1" spans="1:12" s="1" customFormat="1" ht="15.75" thickBot="1">
      <c r="A1" s="48" t="s">
        <v>56</v>
      </c>
      <c r="B1" s="48" t="s">
        <v>2195</v>
      </c>
      <c r="C1" s="48" t="s">
        <v>2195</v>
      </c>
      <c r="D1" s="48" t="str">
        <f>INDEX(title[#All], MATCH(Catalog!$A$2, title[[#All],[-]], 0), MATCH(title[[#Headers],[Category]], title[#Headers], 0))</f>
        <v>Category</v>
      </c>
      <c r="E1" s="48" t="str">
        <f>INDEX(title[#All], MATCH(Catalog!$A$2, Parameter!$A$1:$A$7, 0), MATCH(title[[#Headers],[Name]], title[#Headers], 0))</f>
        <v>Name</v>
      </c>
      <c r="F1" s="48" t="str">
        <f>INDEX(title[#All], MATCH("English", title[[#All],[English]], 0), MATCH(title[[#Headers],[Name]], title[#Headers], 0))</f>
        <v>Name</v>
      </c>
      <c r="G1" s="48" t="str">
        <f>INDEX(title[#All], MATCH(Catalog!$A$2, Parameter!$A$1:$A$7, 0), MATCH(title[[#Headers],[CAS No.]], title[#Headers], 0))</f>
        <v>CAS No.</v>
      </c>
      <c r="H1" s="48" t="str">
        <f>INDEX(title[#All], MATCH(Catalog!$A$2, Parameter!$A$1:$A$7, 0), MATCH(title[[#Headers],[Qualification]], title[#Headers], 0))</f>
        <v>Qualification</v>
      </c>
      <c r="I1" s="48" t="str">
        <f>INDEX(title[#All], MATCH(Catalog!$A$2, Parameter!$A$1:$A$7, 0), MATCH(title[[#Headers],[Standard]], title[#Headers], 0))</f>
        <v>Standard</v>
      </c>
      <c r="J1"/>
      <c r="L1" s="1" t="s">
        <v>74</v>
      </c>
    </row>
    <row r="2" spans="1:12">
      <c r="A2" s="161" cm="1">
        <f t="array" aca="1" ref="A2:A81" ca="1">IFERROR( _xlfn._xlws.FILTER( INDIRECT("set["&amp;A$1&amp;"]"), All!$A$2:$A$488="API"), _xlfn._xlws.FILTER( INDIRECT("set["&amp;A$1&amp;"]"), All!$A$2:$A$488="API") )</f>
        <v>1</v>
      </c>
      <c r="B2" s="161" cm="1">
        <f t="array" aca="1" ref="B2:B81" ca="1">IFERROR( _xlfn._xlws.FILTER( INDIRECT("set["&amp;B$1&amp;"]"), All!$A$2:$A$488="API"), _xlfn._xlws.FILTER( set[المؤهلات], All!$A$2:$A$488="API") )</f>
        <v>4</v>
      </c>
      <c r="C2" s="161">
        <f ca="1">IF(B2=0,"",B2)</f>
        <v>4</v>
      </c>
      <c r="D2" s="175" t="str" cm="1">
        <f t="array" aca="1" ref="D2:D81" ca="1">IFERROR( _xlfn._xlws.FILTER( INDIRECT("set["&amp;D$1&amp;"]"), All!$A$2:$A$488="API"), _xlfn._xlws.FILTER( INDIRECT("set["&amp;D$1&amp;"]"), All!$A$2:$A$488="API") )</f>
        <v>Anesthetic</v>
      </c>
      <c r="E2" s="175" t="str" cm="1">
        <f t="array" aca="1" ref="E2:E81" ca="1" xml:space="preserve"> _xlfn._xlws.FILTER( INDIRECT("set["&amp;E$1&amp;"]"), set[Cate]=$L$1)</f>
        <v>Bupivacaine</v>
      </c>
      <c r="F2" s="32" t="str" cm="1">
        <f t="array" aca="1" ref="F2:F81" ca="1">_xlfn._xlws.FILTER(INDIRECT("set["&amp;F$1&amp;"]"),All!$A$2:$A$488="API")</f>
        <v>Bupivacaine</v>
      </c>
      <c r="G2" s="31" t="str" cm="1">
        <f t="array" ref="G2:G81">_xlfn._xlws.FILTER(set[CAS No.],All!$A$2:$A$488="API")</f>
        <v>38396-39-3</v>
      </c>
      <c r="H2" s="32" t="str" cm="1">
        <f t="array" aca="1" ref="H2:H81" ca="1">IFERROR( _xlfn._xlws.FILTER( INDIRECT("set["&amp;H$1&amp;"]"), All!$A$2:$A$488="API"), _xlfn._xlws.FILTER( INDIRECT("set["&amp;H$1&amp;"]"), All!$A$2:$A$488="API") )</f>
        <v>US DMF</v>
      </c>
      <c r="I2" s="32" cm="1">
        <f t="array" aca="1" ref="I2:I81" ca="1">IFERROR( _xlfn._xlws.FILTER( INDIRECT("set["&amp;I$1&amp;"]"), All!$A$2:$A$488="API"), _xlfn._xlws.FILTER( INDIRECT("set["&amp;I$1&amp;"]"), All!$A$2:$A$488="API") )</f>
        <v>0</v>
      </c>
      <c r="K2" s="8"/>
      <c r="L2" s="8"/>
    </row>
    <row r="3" spans="1:12">
      <c r="A3" s="38">
        <f ca="1"/>
        <v>2</v>
      </c>
      <c r="B3" s="38">
        <f ca="1"/>
        <v>0</v>
      </c>
      <c r="C3" s="38" t="str">
        <f ca="1">IF(B3=0,"",B3)</f>
        <v/>
      </c>
      <c r="D3" s="176" t="str">
        <f ca="1"/>
        <v>Antibiotic</v>
      </c>
      <c r="E3" s="176" t="str">
        <f ca="1"/>
        <v>Amoxicillin</v>
      </c>
      <c r="F3" s="34" t="str">
        <f ca="1"/>
        <v>Amoxicillin</v>
      </c>
      <c r="G3" s="33" t="str">
        <v>26787-78-0</v>
      </c>
      <c r="H3" s="34" t="str">
        <f ca="1"/>
        <v/>
      </c>
      <c r="I3" s="34">
        <f ca="1"/>
        <v>0</v>
      </c>
    </row>
    <row r="4" spans="1:12">
      <c r="A4" s="35">
        <f ca="1"/>
        <v>3</v>
      </c>
      <c r="B4" s="35">
        <f ca="1"/>
        <v>0</v>
      </c>
      <c r="C4" s="35" t="str">
        <f ca="1">IF(B4=0,"",B4)</f>
        <v/>
      </c>
      <c r="D4" s="177" t="str">
        <f ca="1"/>
        <v>Antibiotic</v>
      </c>
      <c r="E4" s="177" t="str">
        <f ca="1"/>
        <v>Ampicillin Sodium</v>
      </c>
      <c r="F4" s="37" t="str">
        <f ca="1"/>
        <v>Ampicillin Sodium</v>
      </c>
      <c r="G4" s="36" t="str">
        <v>69-52-3</v>
      </c>
      <c r="H4" s="37" t="str">
        <f ca="1"/>
        <v/>
      </c>
      <c r="I4" s="37">
        <f ca="1"/>
        <v>0</v>
      </c>
    </row>
    <row r="5" spans="1:12" ht="30">
      <c r="A5" s="38">
        <f ca="1"/>
        <v>4</v>
      </c>
      <c r="B5" s="38">
        <f ca="1"/>
        <v>1</v>
      </c>
      <c r="C5" s="38">
        <f t="shared" ref="C5:C68" ca="1" si="0">IF(B5=0,"",B5)</f>
        <v>1</v>
      </c>
      <c r="D5" s="176" t="str">
        <f ca="1"/>
        <v>Antibiotic</v>
      </c>
      <c r="E5" s="176" t="str">
        <f ca="1"/>
        <v>Cefuroxime Axetil Amorphous</v>
      </c>
      <c r="F5" s="34" t="str">
        <f ca="1"/>
        <v>Cefuroxime Axetil Amorphous</v>
      </c>
      <c r="G5" s="33" t="str">
        <v>64544-07-6</v>
      </c>
      <c r="H5" s="34" t="str">
        <f ca="1"/>
        <v>EU-GMP, CEP</v>
      </c>
      <c r="I5" s="34" t="str">
        <f ca="1"/>
        <v>CP, EP, USP, BP, IP</v>
      </c>
    </row>
    <row r="6" spans="1:12">
      <c r="A6" s="35">
        <f ca="1"/>
        <v>5</v>
      </c>
      <c r="B6" s="35">
        <f ca="1"/>
        <v>0</v>
      </c>
      <c r="C6" s="35" t="str">
        <f t="shared" ca="1" si="0"/>
        <v/>
      </c>
      <c r="D6" s="177" t="str">
        <f ca="1"/>
        <v>Antibiotic</v>
      </c>
      <c r="E6" s="177" t="str">
        <f ca="1"/>
        <v>Chloramphenicol</v>
      </c>
      <c r="F6" s="37" t="str">
        <f ca="1"/>
        <v>Chloramphenicol</v>
      </c>
      <c r="G6" s="36" t="str">
        <v>56-75-7</v>
      </c>
      <c r="H6" s="37" t="str">
        <f ca="1"/>
        <v/>
      </c>
      <c r="I6" s="37">
        <f ca="1"/>
        <v>0</v>
      </c>
    </row>
    <row r="7" spans="1:12">
      <c r="A7" s="38">
        <f ca="1"/>
        <v>6</v>
      </c>
      <c r="B7" s="38">
        <f ca="1"/>
        <v>0</v>
      </c>
      <c r="C7" s="38" t="str">
        <f t="shared" ca="1" si="0"/>
        <v/>
      </c>
      <c r="D7" s="176" t="str">
        <f ca="1"/>
        <v>Antibiotic</v>
      </c>
      <c r="E7" s="176" t="str">
        <f ca="1"/>
        <v>Ciprofloxacin</v>
      </c>
      <c r="F7" s="34" t="str">
        <f ca="1"/>
        <v>Ciprofloxacin</v>
      </c>
      <c r="G7" s="33" t="str">
        <v>85721-33-1</v>
      </c>
      <c r="H7" s="34" t="str">
        <f ca="1"/>
        <v/>
      </c>
      <c r="I7" s="34">
        <f ca="1"/>
        <v>0</v>
      </c>
    </row>
    <row r="8" spans="1:12">
      <c r="A8" s="35">
        <f ca="1"/>
        <v>7</v>
      </c>
      <c r="B8" s="35">
        <f ca="1"/>
        <v>0</v>
      </c>
      <c r="C8" s="35" t="str">
        <f t="shared" ca="1" si="0"/>
        <v/>
      </c>
      <c r="D8" s="177" t="str">
        <f ca="1"/>
        <v>Antibiotic</v>
      </c>
      <c r="E8" s="177" t="str">
        <f ca="1"/>
        <v>Ciprofloxacin HCl</v>
      </c>
      <c r="F8" s="37" t="str">
        <f ca="1"/>
        <v>Ciprofloxacin HCl</v>
      </c>
      <c r="G8" s="36" t="str">
        <v>93107-08-5</v>
      </c>
      <c r="H8" s="37" t="str">
        <f ca="1"/>
        <v/>
      </c>
      <c r="I8" s="37">
        <f ca="1"/>
        <v>0</v>
      </c>
    </row>
    <row r="9" spans="1:12">
      <c r="A9" s="38">
        <f ca="1"/>
        <v>8</v>
      </c>
      <c r="B9" s="38">
        <f ca="1"/>
        <v>0</v>
      </c>
      <c r="C9" s="38" t="str">
        <f t="shared" ca="1" si="0"/>
        <v/>
      </c>
      <c r="D9" s="176" t="str">
        <f ca="1"/>
        <v>Antibiotic</v>
      </c>
      <c r="E9" s="176" t="str">
        <f ca="1"/>
        <v>Doxycycline</v>
      </c>
      <c r="F9" s="34" t="str">
        <f ca="1"/>
        <v>Doxycycline</v>
      </c>
      <c r="G9" s="33" t="str">
        <v>564-25-0</v>
      </c>
      <c r="H9" s="34" t="str">
        <f ca="1"/>
        <v/>
      </c>
      <c r="I9" s="34">
        <f ca="1"/>
        <v>0</v>
      </c>
    </row>
    <row r="10" spans="1:12">
      <c r="A10" s="35">
        <f ca="1"/>
        <v>9</v>
      </c>
      <c r="B10" s="35">
        <f ca="1"/>
        <v>0</v>
      </c>
      <c r="C10" s="35" t="str">
        <f t="shared" ca="1" si="0"/>
        <v/>
      </c>
      <c r="D10" s="177" t="str">
        <f ca="1"/>
        <v>Antibiotic</v>
      </c>
      <c r="E10" s="177" t="str">
        <f ca="1"/>
        <v>Erythromycin</v>
      </c>
      <c r="F10" s="37" t="str">
        <f ca="1"/>
        <v>Erythromycin</v>
      </c>
      <c r="G10" s="36" t="str">
        <v>114-07-8</v>
      </c>
      <c r="H10" s="37" t="str">
        <f ca="1"/>
        <v/>
      </c>
      <c r="I10" s="37">
        <f ca="1"/>
        <v>0</v>
      </c>
    </row>
    <row r="11" spans="1:12" ht="30">
      <c r="A11" s="38">
        <f ca="1"/>
        <v>10</v>
      </c>
      <c r="B11" s="38">
        <f ca="1"/>
        <v>0</v>
      </c>
      <c r="C11" s="38" t="str">
        <f t="shared" ca="1" si="0"/>
        <v/>
      </c>
      <c r="D11" s="176" t="str">
        <f ca="1"/>
        <v>Antibiotic</v>
      </c>
      <c r="E11" s="176" t="str">
        <f ca="1"/>
        <v>Erythromycin thiocyanate</v>
      </c>
      <c r="F11" s="34" t="str">
        <f ca="1"/>
        <v>Erythromycin thiocyanate</v>
      </c>
      <c r="G11" s="33" t="str">
        <v>7704-67-8</v>
      </c>
      <c r="H11" s="34" t="str">
        <f ca="1"/>
        <v/>
      </c>
      <c r="I11" s="34">
        <f ca="1"/>
        <v>0</v>
      </c>
    </row>
    <row r="12" spans="1:12">
      <c r="A12" s="35">
        <f ca="1"/>
        <v>11</v>
      </c>
      <c r="B12" s="35">
        <f ca="1"/>
        <v>0</v>
      </c>
      <c r="C12" s="35" t="str">
        <f t="shared" ca="1" si="0"/>
        <v/>
      </c>
      <c r="D12" s="177" t="str">
        <f ca="1"/>
        <v>Antibiotic</v>
      </c>
      <c r="E12" s="177" t="str">
        <f ca="1"/>
        <v>Metronidazole</v>
      </c>
      <c r="F12" s="37" t="str">
        <f ca="1"/>
        <v>Metronidazole</v>
      </c>
      <c r="G12" s="36" t="str">
        <v>443-48-1</v>
      </c>
      <c r="H12" s="37" t="str">
        <f ca="1"/>
        <v/>
      </c>
      <c r="I12" s="37">
        <f ca="1"/>
        <v>0</v>
      </c>
    </row>
    <row r="13" spans="1:12">
      <c r="A13" s="38">
        <f ca="1"/>
        <v>12</v>
      </c>
      <c r="B13" s="38">
        <f ca="1"/>
        <v>0</v>
      </c>
      <c r="C13" s="38" t="str">
        <f t="shared" ca="1" si="0"/>
        <v/>
      </c>
      <c r="D13" s="176" t="str">
        <f ca="1"/>
        <v>Antibiotic</v>
      </c>
      <c r="E13" s="176" t="str">
        <f ca="1"/>
        <v>Ofloxacin</v>
      </c>
      <c r="F13" s="34" t="str">
        <f ca="1"/>
        <v>Ofloxacin</v>
      </c>
      <c r="G13" s="33" t="str">
        <v>82419-36-1</v>
      </c>
      <c r="H13" s="34" t="str">
        <f ca="1"/>
        <v/>
      </c>
      <c r="I13" s="34">
        <f ca="1"/>
        <v>0</v>
      </c>
    </row>
    <row r="14" spans="1:12" ht="30">
      <c r="A14" s="35">
        <f ca="1"/>
        <v>13</v>
      </c>
      <c r="B14" s="35">
        <f ca="1"/>
        <v>0</v>
      </c>
      <c r="C14" s="35" t="str">
        <f t="shared" ca="1" si="0"/>
        <v/>
      </c>
      <c r="D14" s="177" t="str">
        <f ca="1"/>
        <v>Antibiotic</v>
      </c>
      <c r="E14" s="177" t="str">
        <f ca="1"/>
        <v>Penicillin G (Benzylpenicillin)</v>
      </c>
      <c r="F14" s="37" t="str">
        <f ca="1"/>
        <v>Penicillin G (Benzylpenicillin)</v>
      </c>
      <c r="G14" s="36" t="str">
        <v>61-33-6</v>
      </c>
      <c r="H14" s="37" t="str">
        <f ca="1"/>
        <v/>
      </c>
      <c r="I14" s="37">
        <f ca="1"/>
        <v>0</v>
      </c>
    </row>
    <row r="15" spans="1:12">
      <c r="A15" s="38">
        <f ca="1"/>
        <v>14</v>
      </c>
      <c r="B15" s="38">
        <f ca="1"/>
        <v>0</v>
      </c>
      <c r="C15" s="38" t="str">
        <f t="shared" ca="1" si="0"/>
        <v/>
      </c>
      <c r="D15" s="176" t="str">
        <f ca="1"/>
        <v>Antibiotic</v>
      </c>
      <c r="E15" s="176" t="str">
        <f ca="1"/>
        <v>Rapamycin</v>
      </c>
      <c r="F15" s="34" t="str">
        <f ca="1"/>
        <v>Rapamycin</v>
      </c>
      <c r="G15" s="33" t="str">
        <v>53123-88-9</v>
      </c>
      <c r="H15" s="34" t="str">
        <f ca="1"/>
        <v/>
      </c>
      <c r="I15" s="34">
        <f ca="1"/>
        <v>0</v>
      </c>
    </row>
    <row r="16" spans="1:12">
      <c r="A16" s="35">
        <f ca="1"/>
        <v>15</v>
      </c>
      <c r="B16" s="35">
        <f ca="1"/>
        <v>0</v>
      </c>
      <c r="C16" s="35" t="str">
        <f t="shared" ca="1" si="0"/>
        <v/>
      </c>
      <c r="D16" s="177" t="str">
        <f ca="1"/>
        <v>Antibiotic</v>
      </c>
      <c r="E16" s="177" t="str">
        <f ca="1"/>
        <v>Tetracycline</v>
      </c>
      <c r="F16" s="37" t="str">
        <f ca="1"/>
        <v>Tetracycline</v>
      </c>
      <c r="G16" s="36" t="str">
        <v>60-54-8</v>
      </c>
      <c r="H16" s="37" t="str">
        <f ca="1"/>
        <v/>
      </c>
      <c r="I16" s="37">
        <f ca="1"/>
        <v>0</v>
      </c>
    </row>
    <row r="17" spans="1:9">
      <c r="A17" s="38">
        <f ca="1"/>
        <v>16</v>
      </c>
      <c r="B17" s="38">
        <f ca="1"/>
        <v>0</v>
      </c>
      <c r="C17" s="38" t="str">
        <f t="shared" ca="1" si="0"/>
        <v/>
      </c>
      <c r="D17" s="176" t="str">
        <f ca="1"/>
        <v>Antidiabetic</v>
      </c>
      <c r="E17" s="176" t="str">
        <f ca="1"/>
        <v>Dapagliflozin</v>
      </c>
      <c r="F17" s="34" t="str">
        <f ca="1"/>
        <v>Dapagliflozin</v>
      </c>
      <c r="G17" s="33" t="str">
        <v>461432-26-8</v>
      </c>
      <c r="H17" s="34" t="str">
        <f ca="1"/>
        <v>DMF, cGMP</v>
      </c>
      <c r="I17" s="34">
        <f ca="1"/>
        <v>0</v>
      </c>
    </row>
    <row r="18" spans="1:9">
      <c r="A18" s="35">
        <f ca="1"/>
        <v>17</v>
      </c>
      <c r="B18" s="35">
        <f ca="1"/>
        <v>1</v>
      </c>
      <c r="C18" s="35">
        <f t="shared" ca="1" si="0"/>
        <v>1</v>
      </c>
      <c r="D18" s="177" t="str">
        <f ca="1"/>
        <v>Antidiabetic</v>
      </c>
      <c r="E18" s="177" t="str">
        <f ca="1"/>
        <v>Empagliflozin</v>
      </c>
      <c r="F18" s="37" t="str">
        <f ca="1"/>
        <v>Empagliflozin</v>
      </c>
      <c r="G18" s="36" t="str">
        <v>864070-44-0</v>
      </c>
      <c r="H18" s="37" t="str">
        <f ca="1"/>
        <v>DMF, cGMP</v>
      </c>
      <c r="I18" s="37">
        <f ca="1"/>
        <v>0</v>
      </c>
    </row>
    <row r="19" spans="1:9">
      <c r="A19" s="38">
        <f ca="1"/>
        <v>18</v>
      </c>
      <c r="B19" s="38">
        <f ca="1"/>
        <v>1</v>
      </c>
      <c r="C19" s="38">
        <f t="shared" ca="1" si="0"/>
        <v>1</v>
      </c>
      <c r="D19" s="176" t="str">
        <f ca="1"/>
        <v>Antidiabetic</v>
      </c>
      <c r="E19" s="176" t="str">
        <f ca="1"/>
        <v>Insulin Glargine</v>
      </c>
      <c r="F19" s="34" t="str">
        <f ca="1"/>
        <v>Insulin Glargine</v>
      </c>
      <c r="G19" s="33" t="str">
        <v>160337-95-1</v>
      </c>
      <c r="H19" s="34" t="str">
        <f ca="1"/>
        <v>GMP</v>
      </c>
      <c r="I19" s="34">
        <f ca="1"/>
        <v>0</v>
      </c>
    </row>
    <row r="20" spans="1:9">
      <c r="A20" s="35">
        <f ca="1"/>
        <v>19</v>
      </c>
      <c r="B20" s="35">
        <f ca="1"/>
        <v>0</v>
      </c>
      <c r="C20" s="35" t="str">
        <f t="shared" ca="1" si="0"/>
        <v/>
      </c>
      <c r="D20" s="177" t="str">
        <f ca="1"/>
        <v>Antidiabetic</v>
      </c>
      <c r="E20" s="177" t="str">
        <f ca="1"/>
        <v>Metformin</v>
      </c>
      <c r="F20" s="37" t="str">
        <f ca="1"/>
        <v>Metformin</v>
      </c>
      <c r="G20" s="36" t="str">
        <v>657-24-9</v>
      </c>
      <c r="H20" s="37" t="str">
        <f ca="1"/>
        <v/>
      </c>
      <c r="I20" s="37">
        <f ca="1"/>
        <v>0</v>
      </c>
    </row>
    <row r="21" spans="1:9">
      <c r="A21" s="38">
        <f ca="1"/>
        <v>20</v>
      </c>
      <c r="B21" s="38">
        <f ca="1"/>
        <v>3</v>
      </c>
      <c r="C21" s="38">
        <f t="shared" ca="1" si="0"/>
        <v>3</v>
      </c>
      <c r="D21" s="176" t="str">
        <f ca="1"/>
        <v>Antidiabetic</v>
      </c>
      <c r="E21" s="176" t="str">
        <f ca="1"/>
        <v>Semaglutide</v>
      </c>
      <c r="F21" s="34" t="str">
        <f ca="1"/>
        <v>Semaglutide</v>
      </c>
      <c r="G21" s="33" t="str">
        <v>910463-68-2</v>
      </c>
      <c r="H21" s="34" t="str">
        <f ca="1"/>
        <v>GMP</v>
      </c>
      <c r="I21" s="34">
        <f ca="1"/>
        <v>0</v>
      </c>
    </row>
    <row r="22" spans="1:9" ht="30">
      <c r="A22" s="35">
        <f ca="1"/>
        <v>21</v>
      </c>
      <c r="B22" s="35">
        <f ca="1"/>
        <v>2</v>
      </c>
      <c r="C22" s="35">
        <f t="shared" ca="1" si="0"/>
        <v>2</v>
      </c>
      <c r="D22" s="177" t="str">
        <f ca="1"/>
        <v>Antifungal</v>
      </c>
      <c r="E22" s="177" t="str">
        <f ca="1"/>
        <v>Micafungin FR-179642</v>
      </c>
      <c r="F22" s="37" t="str">
        <f ca="1"/>
        <v>Micafungin FR-179642</v>
      </c>
      <c r="G22" s="36" t="str">
        <v>168110-44-9</v>
      </c>
      <c r="H22" s="37">
        <f ca="1"/>
        <v>0</v>
      </c>
      <c r="I22" s="37">
        <f ca="1"/>
        <v>0</v>
      </c>
    </row>
    <row r="23" spans="1:9" ht="45" customHeight="1">
      <c r="A23" s="38">
        <f ca="1"/>
        <v>22</v>
      </c>
      <c r="B23" s="38">
        <f ca="1"/>
        <v>4</v>
      </c>
      <c r="C23" s="38">
        <f t="shared" ca="1" si="0"/>
        <v>4</v>
      </c>
      <c r="D23" s="176" t="str">
        <f ca="1"/>
        <v>Antifungal</v>
      </c>
      <c r="E23" s="176" t="str">
        <f ca="1"/>
        <v>4-(5-(4-(pentyloxy)phenyl)isoxazol-3-yl)benzoic acid</v>
      </c>
      <c r="F23" s="34" t="str">
        <f ca="1"/>
        <v>4-(5-(4-(pentyloxy)phenyl)isoxazol-3-yl)benzoic acid</v>
      </c>
      <c r="G23" s="33" t="str">
        <v>179162-55-1</v>
      </c>
      <c r="H23" s="34">
        <f ca="1"/>
        <v>0</v>
      </c>
      <c r="I23" s="34">
        <f ca="1"/>
        <v>0</v>
      </c>
    </row>
    <row r="24" spans="1:9" ht="15" customHeight="1">
      <c r="A24" s="35">
        <f ca="1"/>
        <v>23</v>
      </c>
      <c r="B24" s="35">
        <f ca="1"/>
        <v>3</v>
      </c>
      <c r="C24" s="35">
        <f t="shared" ca="1" si="0"/>
        <v>3</v>
      </c>
      <c r="D24" s="177" t="str">
        <f ca="1"/>
        <v>Anti-Inflammatory</v>
      </c>
      <c r="E24" s="177" t="str">
        <f ca="1"/>
        <v>Upadacitinib</v>
      </c>
      <c r="F24" s="37" t="str">
        <f ca="1"/>
        <v>Upadacitinib</v>
      </c>
      <c r="G24" s="36" t="str">
        <v>1310726-60-3</v>
      </c>
      <c r="H24" s="37" t="str">
        <f ca="1"/>
        <v/>
      </c>
      <c r="I24" s="37" t="str">
        <f ca="1"/>
        <v>In House</v>
      </c>
    </row>
    <row r="25" spans="1:9">
      <c r="A25" s="38">
        <f ca="1"/>
        <v>24</v>
      </c>
      <c r="B25" s="38">
        <f ca="1"/>
        <v>0</v>
      </c>
      <c r="C25" s="38" t="str">
        <f t="shared" ca="1" si="0"/>
        <v/>
      </c>
      <c r="D25" s="176" t="str">
        <f ca="1"/>
        <v>Antineoplastic</v>
      </c>
      <c r="E25" s="176" t="str">
        <f ca="1"/>
        <v>Imatinib</v>
      </c>
      <c r="F25" s="34" t="str">
        <f ca="1"/>
        <v>Imatinib</v>
      </c>
      <c r="G25" s="33" t="str">
        <v>152459-95-5</v>
      </c>
      <c r="H25" s="34" t="str">
        <f ca="1"/>
        <v/>
      </c>
      <c r="I25" s="34">
        <f ca="1"/>
        <v>0</v>
      </c>
    </row>
    <row r="26" spans="1:9">
      <c r="A26" s="35">
        <f ca="1"/>
        <v>25</v>
      </c>
      <c r="B26" s="35">
        <f ca="1"/>
        <v>0</v>
      </c>
      <c r="C26" s="35" t="str">
        <f t="shared" ca="1" si="0"/>
        <v/>
      </c>
      <c r="D26" s="177" t="str">
        <f ca="1"/>
        <v>Antineoplastic</v>
      </c>
      <c r="E26" s="177" t="str">
        <f ca="1"/>
        <v>Rituximab</v>
      </c>
      <c r="F26" s="37" t="str">
        <f ca="1"/>
        <v>Rituximab</v>
      </c>
      <c r="G26" s="36" t="str">
        <v>174722-31-7</v>
      </c>
      <c r="H26" s="37" t="str">
        <f ca="1"/>
        <v/>
      </c>
      <c r="I26" s="37">
        <f ca="1"/>
        <v>0</v>
      </c>
    </row>
    <row r="27" spans="1:9">
      <c r="A27" s="38">
        <f ca="1"/>
        <v>26</v>
      </c>
      <c r="B27" s="38">
        <f ca="1"/>
        <v>0</v>
      </c>
      <c r="C27" s="38" t="str">
        <f t="shared" ca="1" si="0"/>
        <v/>
      </c>
      <c r="D27" s="176" t="str">
        <f ca="1"/>
        <v>Antiparasitic</v>
      </c>
      <c r="E27" s="176" t="str">
        <f ca="1"/>
        <v>Ivermectin</v>
      </c>
      <c r="F27" s="34" t="str">
        <f ca="1"/>
        <v>Ivermectin</v>
      </c>
      <c r="G27" s="33" t="str">
        <v>70288-86-7</v>
      </c>
      <c r="H27" s="34" t="str">
        <f ca="1"/>
        <v/>
      </c>
      <c r="I27" s="34">
        <f ca="1"/>
        <v>0</v>
      </c>
    </row>
    <row r="28" spans="1:9">
      <c r="A28" s="35">
        <f ca="1"/>
        <v>27</v>
      </c>
      <c r="B28" s="35">
        <f ca="1"/>
        <v>0</v>
      </c>
      <c r="C28" s="35" t="str">
        <f t="shared" ca="1" si="0"/>
        <v/>
      </c>
      <c r="D28" s="177" t="str">
        <f ca="1"/>
        <v>Antiparasitic</v>
      </c>
      <c r="E28" s="177" t="str">
        <f ca="1"/>
        <v>Mebendazole</v>
      </c>
      <c r="F28" s="37" t="str">
        <f ca="1"/>
        <v>Mebendazole</v>
      </c>
      <c r="G28" s="36" t="str">
        <v>31431-39-7</v>
      </c>
      <c r="H28" s="37" t="str">
        <f ca="1"/>
        <v/>
      </c>
      <c r="I28" s="37">
        <f ca="1"/>
        <v>0</v>
      </c>
    </row>
    <row r="29" spans="1:9">
      <c r="A29" s="38">
        <f ca="1"/>
        <v>28</v>
      </c>
      <c r="B29" s="38">
        <f ca="1"/>
        <v>0</v>
      </c>
      <c r="C29" s="38" t="str">
        <f t="shared" ca="1" si="0"/>
        <v/>
      </c>
      <c r="D29" s="176" t="str">
        <f ca="1"/>
        <v>Antipyretic</v>
      </c>
      <c r="E29" s="176" t="str">
        <f ca="1"/>
        <v>Ibuprofen</v>
      </c>
      <c r="F29" s="34" t="str">
        <f ca="1"/>
        <v>Ibuprofen</v>
      </c>
      <c r="G29" s="33" t="str">
        <v>15687-27-1</v>
      </c>
      <c r="H29" s="34" t="str">
        <f ca="1"/>
        <v>DMF, cGMP</v>
      </c>
      <c r="I29" s="34">
        <f ca="1"/>
        <v>0</v>
      </c>
    </row>
    <row r="30" spans="1:9">
      <c r="A30" s="35">
        <f ca="1"/>
        <v>29</v>
      </c>
      <c r="B30" s="35">
        <f ca="1"/>
        <v>0</v>
      </c>
      <c r="C30" s="35" t="str">
        <f t="shared" ca="1" si="0"/>
        <v/>
      </c>
      <c r="D30" s="177" t="str">
        <f ca="1"/>
        <v>Antipyretic</v>
      </c>
      <c r="E30" s="177" t="str">
        <f ca="1"/>
        <v>Paracetamol</v>
      </c>
      <c r="F30" s="37" t="str">
        <f ca="1"/>
        <v>Paracetamol</v>
      </c>
      <c r="G30" s="36" t="str">
        <v>103-90-2</v>
      </c>
      <c r="H30" s="37" t="str">
        <f ca="1"/>
        <v>FDA, WC, cGMP, CEP</v>
      </c>
      <c r="I30" s="37">
        <f ca="1"/>
        <v>0</v>
      </c>
    </row>
    <row r="31" spans="1:9" ht="30">
      <c r="A31" s="38">
        <f ca="1"/>
        <v>30</v>
      </c>
      <c r="B31" s="38">
        <f ca="1"/>
        <v>0</v>
      </c>
      <c r="C31" s="38" t="str">
        <f t="shared" ca="1" si="0"/>
        <v/>
      </c>
      <c r="D31" s="176" t="str">
        <f ca="1"/>
        <v>Antipyretic Analgesics</v>
      </c>
      <c r="E31" s="176" t="str">
        <f ca="1"/>
        <v>Acetaminophen (Paracetamol)</v>
      </c>
      <c r="F31" s="34" t="str">
        <f ca="1"/>
        <v>Acetaminophen (Paracetamol)</v>
      </c>
      <c r="G31" s="33" t="str">
        <v>103-90-2</v>
      </c>
      <c r="H31" s="34" t="str">
        <f ca="1"/>
        <v/>
      </c>
      <c r="I31" s="34">
        <f ca="1"/>
        <v>0</v>
      </c>
    </row>
    <row r="32" spans="1:9" ht="30">
      <c r="A32" s="35">
        <f ca="1"/>
        <v>31</v>
      </c>
      <c r="B32" s="35">
        <f ca="1"/>
        <v>0</v>
      </c>
      <c r="C32" s="35" t="str">
        <f t="shared" ca="1" si="0"/>
        <v/>
      </c>
      <c r="D32" s="177" t="str">
        <f ca="1"/>
        <v>Antipyretic Analgesics</v>
      </c>
      <c r="E32" s="177" t="str">
        <f ca="1"/>
        <v>Acetylsalicylic Acid (Aspirin)</v>
      </c>
      <c r="F32" s="37" t="str">
        <f ca="1"/>
        <v>Acetylsalicylic Acid (Aspirin)</v>
      </c>
      <c r="G32" s="36" t="str">
        <v>50-78-2</v>
      </c>
      <c r="H32" s="37" t="str">
        <f ca="1"/>
        <v/>
      </c>
      <c r="I32" s="37">
        <f ca="1"/>
        <v>0</v>
      </c>
    </row>
    <row r="33" spans="1:9" ht="28.5">
      <c r="A33" s="38">
        <f ca="1"/>
        <v>32</v>
      </c>
      <c r="B33" s="38">
        <f ca="1"/>
        <v>0</v>
      </c>
      <c r="C33" s="38" t="str">
        <f t="shared" ca="1" si="0"/>
        <v/>
      </c>
      <c r="D33" s="176" t="str">
        <f ca="1"/>
        <v>Antipyretic Analgesics</v>
      </c>
      <c r="E33" s="176" t="str">
        <f ca="1"/>
        <v>Antipyrine</v>
      </c>
      <c r="F33" s="34" t="str">
        <f ca="1"/>
        <v>Antipyrine</v>
      </c>
      <c r="G33" s="33" t="str">
        <v>60-80-0</v>
      </c>
      <c r="H33" s="34" t="str">
        <f ca="1"/>
        <v/>
      </c>
      <c r="I33" s="34">
        <f ca="1"/>
        <v>0</v>
      </c>
    </row>
    <row r="34" spans="1:9" ht="28.5">
      <c r="A34" s="35">
        <f ca="1"/>
        <v>33</v>
      </c>
      <c r="B34" s="35">
        <f ca="1"/>
        <v>0</v>
      </c>
      <c r="C34" s="35" t="str">
        <f t="shared" ca="1" si="0"/>
        <v/>
      </c>
      <c r="D34" s="177" t="str">
        <f ca="1"/>
        <v>Antipyretic Analgesics</v>
      </c>
      <c r="E34" s="177" t="str">
        <f ca="1"/>
        <v>Indomethacin</v>
      </c>
      <c r="F34" s="37" t="str">
        <f ca="1"/>
        <v>Indomethacin</v>
      </c>
      <c r="G34" s="36" t="str">
        <v>53-86-1</v>
      </c>
      <c r="H34" s="37" t="str">
        <f ca="1"/>
        <v/>
      </c>
      <c r="I34" s="37">
        <f ca="1"/>
        <v>0</v>
      </c>
    </row>
    <row r="35" spans="1:9" ht="28.5">
      <c r="A35" s="39">
        <f ca="1"/>
        <v>34</v>
      </c>
      <c r="B35" s="39">
        <f ca="1"/>
        <v>0</v>
      </c>
      <c r="C35" s="39" t="str">
        <f t="shared" ca="1" si="0"/>
        <v/>
      </c>
      <c r="D35" s="176" t="str">
        <f ca="1"/>
        <v>Antipyretic Analgesics</v>
      </c>
      <c r="E35" s="178" t="str">
        <f ca="1"/>
        <v>Naproxen</v>
      </c>
      <c r="F35" s="41" t="str">
        <f ca="1"/>
        <v>Naproxen</v>
      </c>
      <c r="G35" s="40" t="str">
        <v>22204-53-1</v>
      </c>
      <c r="H35" s="41" t="str">
        <f ca="1"/>
        <v/>
      </c>
      <c r="I35" s="41">
        <f ca="1"/>
        <v>0</v>
      </c>
    </row>
    <row r="36" spans="1:9">
      <c r="A36" s="35">
        <f ca="1"/>
        <v>35</v>
      </c>
      <c r="B36" s="35">
        <f ca="1"/>
        <v>1</v>
      </c>
      <c r="C36" s="35">
        <f t="shared" ca="1" si="0"/>
        <v>1</v>
      </c>
      <c r="D36" s="177" t="str">
        <f ca="1"/>
        <v>Antithrombotic</v>
      </c>
      <c r="E36" s="177" t="str">
        <f ca="1"/>
        <v>Rivaroxaban</v>
      </c>
      <c r="F36" s="37" t="str">
        <f ca="1"/>
        <v>Rivaroxaban</v>
      </c>
      <c r="G36" s="36" t="str">
        <v>366789-02-8</v>
      </c>
      <c r="H36" s="37" t="str">
        <f ca="1"/>
        <v>DMF, cGMP</v>
      </c>
      <c r="I36" s="37">
        <f ca="1"/>
        <v>0</v>
      </c>
    </row>
    <row r="37" spans="1:9">
      <c r="A37" s="38">
        <f ca="1"/>
        <v>36</v>
      </c>
      <c r="B37" s="38">
        <f ca="1"/>
        <v>1</v>
      </c>
      <c r="C37" s="38">
        <f t="shared" ca="1" si="0"/>
        <v>1</v>
      </c>
      <c r="D37" s="176" t="str">
        <f ca="1"/>
        <v>Antithrombotic</v>
      </c>
      <c r="E37" s="176" t="str">
        <f ca="1"/>
        <v>Ticagrelor</v>
      </c>
      <c r="F37" s="34" t="str">
        <f ca="1"/>
        <v>Ticagrelor</v>
      </c>
      <c r="G37" s="33" t="str">
        <v>274693-27-5</v>
      </c>
      <c r="H37" s="34" t="str">
        <f ca="1"/>
        <v>DMF, cGMP</v>
      </c>
      <c r="I37" s="34">
        <f ca="1"/>
        <v>0</v>
      </c>
    </row>
    <row r="38" spans="1:9">
      <c r="A38" s="42">
        <f ca="1"/>
        <v>37</v>
      </c>
      <c r="B38" s="42">
        <f ca="1"/>
        <v>0</v>
      </c>
      <c r="C38" s="42" t="str">
        <f t="shared" ca="1" si="0"/>
        <v/>
      </c>
      <c r="D38" s="177" t="str">
        <f ca="1"/>
        <v>Antitumor</v>
      </c>
      <c r="E38" s="179" t="str">
        <f ca="1"/>
        <v>Cabazitaxel</v>
      </c>
      <c r="F38" s="44" t="str">
        <f ca="1"/>
        <v>Cabazitaxel</v>
      </c>
      <c r="G38" s="43" t="str">
        <v>183133-96-2</v>
      </c>
      <c r="H38" s="44" t="str">
        <f ca="1"/>
        <v>DMF, cGMP</v>
      </c>
      <c r="I38" s="44">
        <f ca="1"/>
        <v>0</v>
      </c>
    </row>
    <row r="39" spans="1:9">
      <c r="A39" s="38">
        <f ca="1"/>
        <v>38</v>
      </c>
      <c r="B39" s="38">
        <f ca="1"/>
        <v>1</v>
      </c>
      <c r="C39" s="38">
        <f t="shared" ca="1" si="0"/>
        <v>1</v>
      </c>
      <c r="D39" s="176" t="str">
        <f ca="1"/>
        <v>Antitumor</v>
      </c>
      <c r="E39" s="176" t="str">
        <f ca="1"/>
        <v>Capecitabine</v>
      </c>
      <c r="F39" s="34" t="str">
        <f ca="1"/>
        <v>Capecitabine</v>
      </c>
      <c r="G39" s="33" t="str">
        <v>154361-50-9</v>
      </c>
      <c r="H39" s="34" t="str">
        <f ca="1"/>
        <v>DMF, cGMP</v>
      </c>
      <c r="I39" s="34">
        <f ca="1"/>
        <v>0</v>
      </c>
    </row>
    <row r="40" spans="1:9">
      <c r="A40" s="35">
        <f ca="1"/>
        <v>39</v>
      </c>
      <c r="B40" s="35">
        <f ca="1"/>
        <v>3</v>
      </c>
      <c r="C40" s="35">
        <f t="shared" ca="1" si="0"/>
        <v>3</v>
      </c>
      <c r="D40" s="177" t="str">
        <f ca="1"/>
        <v>Antitumor</v>
      </c>
      <c r="E40" s="177" t="str">
        <f ca="1"/>
        <v>Carboplatin</v>
      </c>
      <c r="F40" s="37" t="str">
        <f ca="1"/>
        <v>Carboplatin</v>
      </c>
      <c r="G40" s="36" t="str">
        <v>41575-94-4</v>
      </c>
      <c r="H40" s="37" t="str">
        <f ca="1"/>
        <v>DMF, Local GMP, WC</v>
      </c>
      <c r="I40" s="37" t="str">
        <f ca="1"/>
        <v>USP, EP</v>
      </c>
    </row>
    <row r="41" spans="1:9">
      <c r="A41" s="38">
        <f ca="1"/>
        <v>40</v>
      </c>
      <c r="B41" s="38">
        <f ca="1"/>
        <v>3</v>
      </c>
      <c r="C41" s="38">
        <f t="shared" ca="1" si="0"/>
        <v>3</v>
      </c>
      <c r="D41" s="176" t="str">
        <f ca="1"/>
        <v>Antitumor</v>
      </c>
      <c r="E41" s="176" t="str">
        <f ca="1"/>
        <v>Cisplatin</v>
      </c>
      <c r="F41" s="34" t="str">
        <f ca="1"/>
        <v>Cisplatin</v>
      </c>
      <c r="G41" s="33" t="str">
        <v>15663-27-1</v>
      </c>
      <c r="H41" s="34" t="str">
        <f ca="1"/>
        <v>DMF, Local GMP, WC</v>
      </c>
      <c r="I41" s="34" t="str">
        <f ca="1"/>
        <v>USP, EP</v>
      </c>
    </row>
    <row r="42" spans="1:9">
      <c r="A42" s="35">
        <f ca="1"/>
        <v>41</v>
      </c>
      <c r="B42" s="35">
        <f ca="1"/>
        <v>0</v>
      </c>
      <c r="C42" s="35" t="str">
        <f t="shared" ca="1" si="0"/>
        <v/>
      </c>
      <c r="D42" s="177" t="str">
        <f ca="1"/>
        <v>Antitumor</v>
      </c>
      <c r="E42" s="177" t="str">
        <f ca="1"/>
        <v>Docetaxel</v>
      </c>
      <c r="F42" s="37" t="str">
        <f ca="1"/>
        <v>Docetaxel</v>
      </c>
      <c r="G42" s="36" t="str">
        <v>114977-28-5</v>
      </c>
      <c r="H42" s="37" t="str">
        <f ca="1"/>
        <v>DMF, cGMP</v>
      </c>
      <c r="I42" s="37">
        <f ca="1"/>
        <v>0</v>
      </c>
    </row>
    <row r="43" spans="1:9" ht="30">
      <c r="A43" s="38">
        <f ca="1"/>
        <v>42</v>
      </c>
      <c r="B43" s="38">
        <f ca="1"/>
        <v>3</v>
      </c>
      <c r="C43" s="38">
        <f t="shared" ca="1" si="0"/>
        <v>3</v>
      </c>
      <c r="D43" s="176" t="str">
        <f ca="1"/>
        <v>Antitumor</v>
      </c>
      <c r="E43" s="176" t="str">
        <f ca="1"/>
        <v>Oxaliplatin</v>
      </c>
      <c r="F43" s="34" t="str">
        <f ca="1"/>
        <v>Oxaliplatin</v>
      </c>
      <c r="G43" s="33" t="str">
        <v>61825-94-3</v>
      </c>
      <c r="H43" s="34" t="str">
        <f ca="1"/>
        <v xml:space="preserve">DMF, GMP, CEP, PMDA, WC, COPP </v>
      </c>
      <c r="I43" s="34" t="str">
        <f ca="1"/>
        <v>EP, USP</v>
      </c>
    </row>
    <row r="44" spans="1:9">
      <c r="A44" s="35">
        <f ca="1"/>
        <v>43</v>
      </c>
      <c r="B44" s="35">
        <f ca="1"/>
        <v>0</v>
      </c>
      <c r="C44" s="35" t="str">
        <f t="shared" ca="1" si="0"/>
        <v/>
      </c>
      <c r="D44" s="177" t="str">
        <f ca="1"/>
        <v>Antitumor</v>
      </c>
      <c r="E44" s="177" t="str">
        <f ca="1"/>
        <v>Paclitaxel</v>
      </c>
      <c r="F44" s="37" t="str">
        <f ca="1"/>
        <v>Paclitaxel</v>
      </c>
      <c r="G44" s="36" t="str">
        <v>33069-62-4</v>
      </c>
      <c r="H44" s="37" t="str">
        <f ca="1"/>
        <v>DMF, cGMP</v>
      </c>
      <c r="I44" s="37">
        <f ca="1"/>
        <v>0</v>
      </c>
    </row>
    <row r="45" spans="1:9">
      <c r="A45" s="38">
        <f ca="1"/>
        <v>44</v>
      </c>
      <c r="B45" s="38">
        <f ca="1"/>
        <v>0</v>
      </c>
      <c r="C45" s="38" t="str">
        <f t="shared" ca="1" si="0"/>
        <v/>
      </c>
      <c r="D45" s="176" t="str">
        <f ca="1"/>
        <v>Antitussive</v>
      </c>
      <c r="E45" s="176" t="str">
        <f ca="1"/>
        <v>Cloperastine HCl</v>
      </c>
      <c r="F45" s="34" t="str">
        <f ca="1"/>
        <v>Cloperastine HCl</v>
      </c>
      <c r="G45" s="33" t="str">
        <v>14984-68-0</v>
      </c>
      <c r="H45" s="34" t="str">
        <f ca="1"/>
        <v/>
      </c>
      <c r="I45" s="34">
        <f ca="1"/>
        <v>0</v>
      </c>
    </row>
    <row r="46" spans="1:9">
      <c r="A46" s="162">
        <f ca="1"/>
        <v>45</v>
      </c>
      <c r="B46" s="162">
        <f ca="1"/>
        <v>0</v>
      </c>
      <c r="C46" s="162" t="str">
        <f t="shared" ca="1" si="0"/>
        <v/>
      </c>
      <c r="D46" s="177" t="str">
        <f ca="1"/>
        <v>Antiviral</v>
      </c>
      <c r="E46" s="177" t="str">
        <f ca="1"/>
        <v>Abidol HCl</v>
      </c>
      <c r="F46" s="37" t="str">
        <f ca="1"/>
        <v>Abidol HCl</v>
      </c>
      <c r="G46" s="36" t="str">
        <v>131707-23-8</v>
      </c>
      <c r="H46" s="45" t="str">
        <f ca="1"/>
        <v>DMF, cGMP</v>
      </c>
      <c r="I46" s="45">
        <f ca="1"/>
        <v>0</v>
      </c>
    </row>
    <row r="47" spans="1:9">
      <c r="A47" s="38">
        <f ca="1"/>
        <v>46</v>
      </c>
      <c r="B47" s="38">
        <f ca="1"/>
        <v>0</v>
      </c>
      <c r="C47" s="38" t="str">
        <f t="shared" ca="1" si="0"/>
        <v/>
      </c>
      <c r="D47" s="176" t="str">
        <f ca="1"/>
        <v>Antiviral</v>
      </c>
      <c r="E47" s="176" t="str">
        <f ca="1"/>
        <v>Acyclovir</v>
      </c>
      <c r="F47" s="34" t="str">
        <f ca="1"/>
        <v>Acyclovir</v>
      </c>
      <c r="G47" s="33" t="str">
        <v>59277-89-3</v>
      </c>
      <c r="H47" s="34" t="str">
        <f ca="1"/>
        <v>DMF, cGMP</v>
      </c>
      <c r="I47" s="34">
        <f ca="1"/>
        <v>0</v>
      </c>
    </row>
    <row r="48" spans="1:9">
      <c r="A48" s="35">
        <f ca="1"/>
        <v>47</v>
      </c>
      <c r="B48" s="35">
        <f ca="1"/>
        <v>0</v>
      </c>
      <c r="C48" s="35" t="str">
        <f t="shared" ca="1" si="0"/>
        <v/>
      </c>
      <c r="D48" s="177" t="str">
        <f ca="1"/>
        <v>Antiviral</v>
      </c>
      <c r="E48" s="177" t="str">
        <f ca="1"/>
        <v>Amantadine HCl</v>
      </c>
      <c r="F48" s="37" t="str">
        <f ca="1"/>
        <v>Amantadine HCl</v>
      </c>
      <c r="G48" s="36" t="str">
        <v>665-66-7</v>
      </c>
      <c r="H48" s="37" t="str">
        <f ca="1"/>
        <v>DMF, cGMP</v>
      </c>
      <c r="I48" s="37">
        <f ca="1"/>
        <v>0</v>
      </c>
    </row>
    <row r="49" spans="1:9">
      <c r="A49" s="38">
        <f ca="1"/>
        <v>48</v>
      </c>
      <c r="B49" s="38">
        <f ca="1"/>
        <v>0</v>
      </c>
      <c r="C49" s="38" t="str">
        <f t="shared" ca="1" si="0"/>
        <v/>
      </c>
      <c r="D49" s="176" t="str">
        <f ca="1"/>
        <v>Antiviral</v>
      </c>
      <c r="E49" s="176" t="str">
        <f ca="1"/>
        <v>Ribavirin</v>
      </c>
      <c r="F49" s="34" t="str">
        <f ca="1"/>
        <v>Ribavirin</v>
      </c>
      <c r="G49" s="33" t="str">
        <v>36791-04-5</v>
      </c>
      <c r="H49" s="34" t="str">
        <f ca="1"/>
        <v/>
      </c>
      <c r="I49" s="34">
        <f ca="1"/>
        <v>0</v>
      </c>
    </row>
    <row r="50" spans="1:9">
      <c r="A50" s="35">
        <f ca="1"/>
        <v>49</v>
      </c>
      <c r="B50" s="35">
        <f ca="1"/>
        <v>0</v>
      </c>
      <c r="C50" s="35" t="str">
        <f t="shared" ca="1" si="0"/>
        <v/>
      </c>
      <c r="D50" s="177" t="str">
        <f ca="1"/>
        <v>Antiviral</v>
      </c>
      <c r="E50" s="177" t="str">
        <f ca="1"/>
        <v>Ritonavir</v>
      </c>
      <c r="F50" s="37" t="str">
        <f ca="1"/>
        <v>Ritonavir</v>
      </c>
      <c r="G50" s="36" t="str">
        <v>155213-67-5</v>
      </c>
      <c r="H50" s="37" t="str">
        <f ca="1"/>
        <v/>
      </c>
      <c r="I50" s="37">
        <f ca="1"/>
        <v>0</v>
      </c>
    </row>
    <row r="51" spans="1:9">
      <c r="A51" s="38">
        <f ca="1"/>
        <v>50</v>
      </c>
      <c r="B51" s="38">
        <f ca="1"/>
        <v>1</v>
      </c>
      <c r="C51" s="38">
        <f t="shared" ca="1" si="0"/>
        <v>1</v>
      </c>
      <c r="D51" s="176" t="str">
        <f ca="1"/>
        <v>Antiviral</v>
      </c>
      <c r="E51" s="176" t="str">
        <f ca="1"/>
        <v>Sofosbuvir</v>
      </c>
      <c r="F51" s="34" t="str">
        <f ca="1"/>
        <v>Sofosbuvir</v>
      </c>
      <c r="G51" s="33" t="str">
        <v>1190307-88-0</v>
      </c>
      <c r="H51" s="34" t="str">
        <f ca="1"/>
        <v>CDE “I”</v>
      </c>
      <c r="I51" s="34" t="str">
        <f ca="1"/>
        <v>Russia</v>
      </c>
    </row>
    <row r="52" spans="1:9">
      <c r="A52" s="35">
        <f ca="1"/>
        <v>51</v>
      </c>
      <c r="B52" s="35">
        <f ca="1"/>
        <v>0</v>
      </c>
      <c r="C52" s="35" t="str">
        <f t="shared" ca="1" si="0"/>
        <v/>
      </c>
      <c r="D52" s="177" t="str">
        <f ca="1"/>
        <v>Antiviral</v>
      </c>
      <c r="E52" s="177" t="str">
        <f ca="1"/>
        <v>Tenofovir</v>
      </c>
      <c r="F52" s="37" t="str">
        <f ca="1"/>
        <v>Tenofovir</v>
      </c>
      <c r="G52" s="36" t="str">
        <v>147127-20-6</v>
      </c>
      <c r="H52" s="37" t="str">
        <f ca="1"/>
        <v/>
      </c>
      <c r="I52" s="37">
        <f ca="1"/>
        <v>0</v>
      </c>
    </row>
    <row r="53" spans="1:9">
      <c r="A53" s="38">
        <f ca="1"/>
        <v>52</v>
      </c>
      <c r="B53" s="38">
        <f ca="1"/>
        <v>1</v>
      </c>
      <c r="C53" s="38">
        <f t="shared" ca="1" si="0"/>
        <v>1</v>
      </c>
      <c r="D53" s="176" t="str">
        <f ca="1"/>
        <v>Antiviral</v>
      </c>
      <c r="E53" s="176" t="str">
        <f ca="1"/>
        <v>Velpatasvir</v>
      </c>
      <c r="F53" s="34" t="str">
        <f ca="1"/>
        <v>Velpatasvir</v>
      </c>
      <c r="G53" s="33" t="str">
        <v>1377049-84-7</v>
      </c>
      <c r="H53" s="34" t="str">
        <f ca="1"/>
        <v>DMF</v>
      </c>
      <c r="I53" s="34" t="str">
        <f ca="1"/>
        <v>Russia</v>
      </c>
    </row>
    <row r="54" spans="1:9">
      <c r="A54" s="35">
        <f ca="1"/>
        <v>53</v>
      </c>
      <c r="B54" s="35">
        <f ca="1"/>
        <v>0</v>
      </c>
      <c r="C54" s="35" t="str">
        <f t="shared" ca="1" si="0"/>
        <v/>
      </c>
      <c r="D54" s="177" t="str">
        <f ca="1"/>
        <v>Cardiovascular</v>
      </c>
      <c r="E54" s="177" t="str">
        <f ca="1"/>
        <v>Amlodipine</v>
      </c>
      <c r="F54" s="37" t="str">
        <f ca="1"/>
        <v>Amlodipine</v>
      </c>
      <c r="G54" s="36" t="str">
        <v>88150-42-9</v>
      </c>
      <c r="H54" s="37" t="str">
        <f ca="1"/>
        <v/>
      </c>
      <c r="I54" s="37">
        <f ca="1"/>
        <v>0</v>
      </c>
    </row>
    <row r="55" spans="1:9">
      <c r="A55" s="38">
        <f ca="1"/>
        <v>54</v>
      </c>
      <c r="B55" s="38">
        <f ca="1"/>
        <v>0</v>
      </c>
      <c r="C55" s="38" t="str">
        <f t="shared" ca="1" si="0"/>
        <v/>
      </c>
      <c r="D55" s="176" t="str">
        <f ca="1"/>
        <v>Cardiovascular</v>
      </c>
      <c r="E55" s="176" t="str">
        <f ca="1"/>
        <v>Atorvastatin Calcium</v>
      </c>
      <c r="F55" s="34" t="str">
        <f ca="1"/>
        <v>Atorvastatin Calcium</v>
      </c>
      <c r="G55" s="33" t="str">
        <v>134523-03-8</v>
      </c>
      <c r="H55" s="34" t="str">
        <f ca="1"/>
        <v/>
      </c>
      <c r="I55" s="34">
        <f ca="1"/>
        <v>0</v>
      </c>
    </row>
    <row r="56" spans="1:9">
      <c r="A56" s="35">
        <f ca="1"/>
        <v>55</v>
      </c>
      <c r="B56" s="35">
        <f ca="1"/>
        <v>2</v>
      </c>
      <c r="C56" s="35">
        <f t="shared" ca="1" si="0"/>
        <v>2</v>
      </c>
      <c r="D56" s="177" t="str">
        <f ca="1"/>
        <v>Cardiovascular</v>
      </c>
      <c r="E56" s="177" t="str">
        <f ca="1"/>
        <v>Ezetimibe</v>
      </c>
      <c r="F56" s="37" t="str">
        <f ca="1"/>
        <v>Ezetimibe</v>
      </c>
      <c r="G56" s="36" t="str">
        <v>163222-33-1</v>
      </c>
      <c r="H56" s="37" t="str">
        <f ca="1"/>
        <v/>
      </c>
      <c r="I56" s="37">
        <f ca="1"/>
        <v>0</v>
      </c>
    </row>
    <row r="57" spans="1:9">
      <c r="A57" s="38">
        <f ca="1"/>
        <v>56</v>
      </c>
      <c r="B57" s="38">
        <f ca="1"/>
        <v>0</v>
      </c>
      <c r="C57" s="38" t="str">
        <f t="shared" ca="1" si="0"/>
        <v/>
      </c>
      <c r="D57" s="176" t="str">
        <f ca="1"/>
        <v>Cardiovascular</v>
      </c>
      <c r="E57" s="176" t="str">
        <f ca="1"/>
        <v>Hydrochlorothiazide</v>
      </c>
      <c r="F57" s="34" t="str">
        <f ca="1"/>
        <v>Hydrochlorothiazide</v>
      </c>
      <c r="G57" s="33" t="str">
        <v>58-93-5</v>
      </c>
      <c r="H57" s="34" t="str">
        <f ca="1"/>
        <v/>
      </c>
      <c r="I57" s="34">
        <f ca="1"/>
        <v>0</v>
      </c>
    </row>
    <row r="58" spans="1:9">
      <c r="A58" s="35">
        <f ca="1"/>
        <v>57</v>
      </c>
      <c r="B58" s="35">
        <f ca="1"/>
        <v>0</v>
      </c>
      <c r="C58" s="35" t="str">
        <f t="shared" ca="1" si="0"/>
        <v/>
      </c>
      <c r="D58" s="177" t="str">
        <f ca="1"/>
        <v>Cardiovascular</v>
      </c>
      <c r="E58" s="177" t="str">
        <f ca="1"/>
        <v>Losartan Potassium</v>
      </c>
      <c r="F58" s="37" t="str">
        <f ca="1"/>
        <v>Losartan Potassium</v>
      </c>
      <c r="G58" s="36" t="str">
        <v>124750-99-8</v>
      </c>
      <c r="H58" s="37" t="str">
        <f ca="1"/>
        <v/>
      </c>
      <c r="I58" s="37">
        <f ca="1"/>
        <v>0</v>
      </c>
    </row>
    <row r="59" spans="1:9">
      <c r="A59" s="38">
        <f ca="1"/>
        <v>58</v>
      </c>
      <c r="B59" s="38">
        <f ca="1"/>
        <v>0</v>
      </c>
      <c r="C59" s="38" t="str">
        <f t="shared" ca="1" si="0"/>
        <v/>
      </c>
      <c r="D59" s="176" t="str">
        <f ca="1"/>
        <v>Cardiovascular</v>
      </c>
      <c r="E59" s="176" t="str">
        <f ca="1"/>
        <v>Metoprolol</v>
      </c>
      <c r="F59" s="34" t="str">
        <f ca="1"/>
        <v>Metoprolol</v>
      </c>
      <c r="G59" s="33" t="str">
        <v>37350-58-6</v>
      </c>
      <c r="H59" s="34" t="str">
        <f ca="1"/>
        <v/>
      </c>
      <c r="I59" s="34">
        <f ca="1"/>
        <v>0</v>
      </c>
    </row>
    <row r="60" spans="1:9">
      <c r="A60" s="35">
        <f ca="1"/>
        <v>59</v>
      </c>
      <c r="B60" s="35">
        <f ca="1"/>
        <v>0</v>
      </c>
      <c r="C60" s="35" t="str">
        <f t="shared" ca="1" si="0"/>
        <v/>
      </c>
      <c r="D60" s="177" t="str">
        <f ca="1"/>
        <v>Cardiovascular</v>
      </c>
      <c r="E60" s="177" t="str">
        <f ca="1"/>
        <v>Nitroglycerin</v>
      </c>
      <c r="F60" s="37" t="str">
        <f ca="1"/>
        <v>Nitroglycerin</v>
      </c>
      <c r="G60" s="36" t="str">
        <v>55-63-0</v>
      </c>
      <c r="H60" s="37" t="str">
        <f ca="1"/>
        <v/>
      </c>
      <c r="I60" s="37">
        <f ca="1"/>
        <v>0</v>
      </c>
    </row>
    <row r="61" spans="1:9" ht="30">
      <c r="A61" s="38">
        <f ca="1"/>
        <v>60</v>
      </c>
      <c r="B61" s="38">
        <f ca="1"/>
        <v>0</v>
      </c>
      <c r="C61" s="38" t="str">
        <f t="shared" ca="1" si="0"/>
        <v/>
      </c>
      <c r="D61" s="176" t="str">
        <f ca="1"/>
        <v>Cardiovascular</v>
      </c>
      <c r="E61" s="176" t="str">
        <f ca="1"/>
        <v>Sacubitri Valsartan Sodium</v>
      </c>
      <c r="F61" s="34" t="str">
        <f ca="1"/>
        <v>Sacubitri Valsartan Sodium</v>
      </c>
      <c r="G61" s="33" t="str">
        <v>936623-90-4</v>
      </c>
      <c r="H61" s="34" t="str">
        <f ca="1"/>
        <v/>
      </c>
      <c r="I61" s="34">
        <f ca="1"/>
        <v>0</v>
      </c>
    </row>
    <row r="62" spans="1:9">
      <c r="A62" s="35">
        <f ca="1"/>
        <v>61</v>
      </c>
      <c r="B62" s="35">
        <f ca="1"/>
        <v>0</v>
      </c>
      <c r="C62" s="35" t="str">
        <f t="shared" ca="1" si="0"/>
        <v/>
      </c>
      <c r="D62" s="177" t="str">
        <f ca="1"/>
        <v>Cardiovascular</v>
      </c>
      <c r="E62" s="177" t="str">
        <f ca="1"/>
        <v>Telmisartan</v>
      </c>
      <c r="F62" s="37" t="str">
        <f ca="1"/>
        <v>Telmisartan</v>
      </c>
      <c r="G62" s="36" t="str">
        <v>144701-48-4</v>
      </c>
      <c r="H62" s="37" t="str">
        <f ca="1"/>
        <v/>
      </c>
      <c r="I62" s="37">
        <f ca="1"/>
        <v>0</v>
      </c>
    </row>
    <row r="63" spans="1:9">
      <c r="A63" s="38">
        <f ca="1"/>
        <v>62</v>
      </c>
      <c r="B63" s="38">
        <f ca="1"/>
        <v>1</v>
      </c>
      <c r="C63" s="38">
        <f t="shared" ca="1" si="0"/>
        <v>1</v>
      </c>
      <c r="D63" s="176" t="str">
        <f ca="1"/>
        <v>Cardiovascular</v>
      </c>
      <c r="E63" s="176" t="str">
        <f ca="1"/>
        <v>Valsartan</v>
      </c>
      <c r="F63" s="34" t="str">
        <f ca="1"/>
        <v>Valsartan</v>
      </c>
      <c r="G63" s="33" t="str">
        <v>137862-53-4</v>
      </c>
      <c r="H63" s="34" t="str">
        <f ca="1"/>
        <v/>
      </c>
      <c r="I63" s="34">
        <f ca="1"/>
        <v>0</v>
      </c>
    </row>
    <row r="64" spans="1:9">
      <c r="A64" s="35">
        <f ca="1"/>
        <v>63</v>
      </c>
      <c r="B64" s="35">
        <f ca="1"/>
        <v>4</v>
      </c>
      <c r="C64" s="35">
        <f t="shared" ca="1" si="0"/>
        <v>4</v>
      </c>
      <c r="D64" s="177" t="str">
        <f ca="1"/>
        <v>Cardiovascular</v>
      </c>
      <c r="E64" s="177" t="str">
        <f ca="1"/>
        <v>Phenylephrine HCl</v>
      </c>
      <c r="F64" s="37" t="str">
        <f ca="1"/>
        <v>Phenylephrine HCl</v>
      </c>
      <c r="G64" s="36" t="str">
        <v>61-76-7</v>
      </c>
      <c r="H64" s="37" t="str">
        <f ca="1"/>
        <v>US DMF</v>
      </c>
      <c r="I64" s="37">
        <f ca="1"/>
        <v>0</v>
      </c>
    </row>
    <row r="65" spans="1:9" ht="45">
      <c r="A65" s="38">
        <f ca="1"/>
        <v>64</v>
      </c>
      <c r="B65" s="38">
        <f ca="1"/>
        <v>4</v>
      </c>
      <c r="C65" s="38">
        <f t="shared" ca="1" si="0"/>
        <v>4</v>
      </c>
      <c r="D65" s="176" t="str">
        <f ca="1"/>
        <v>Cardiovascular</v>
      </c>
      <c r="E65" s="176" t="str">
        <f ca="1"/>
        <v>Norepinephrine Bitartrate / Adrenaline Tartrate</v>
      </c>
      <c r="F65" s="34" t="str">
        <f ca="1"/>
        <v>Norepinephrine Bitartrate / Adrenaline Tartrate</v>
      </c>
      <c r="G65" s="33" t="str">
        <v>108341-18-0 (69815-49-2)</v>
      </c>
      <c r="H65" s="34" t="str">
        <f ca="1"/>
        <v>US DMF</v>
      </c>
      <c r="I65" s="34">
        <f ca="1"/>
        <v>0</v>
      </c>
    </row>
    <row r="66" spans="1:9" ht="30">
      <c r="A66" s="35">
        <f ca="1"/>
        <v>65</v>
      </c>
      <c r="B66" s="35">
        <f ca="1"/>
        <v>1</v>
      </c>
      <c r="C66" s="35">
        <f t="shared" ca="1" si="0"/>
        <v>1</v>
      </c>
      <c r="D66" s="177" t="str">
        <f ca="1"/>
        <v>Cardiovascular</v>
      </c>
      <c r="E66" s="177" t="str">
        <f ca="1"/>
        <v>Nebivolol Hydrochloride</v>
      </c>
      <c r="F66" s="37" t="str">
        <f ca="1"/>
        <v>Nebivolol Hydrochloride</v>
      </c>
      <c r="G66" s="36" t="str">
        <v>152520-56-4</v>
      </c>
      <c r="H66" s="37">
        <f ca="1"/>
        <v>0</v>
      </c>
      <c r="I66" s="37" t="str">
        <f ca="1"/>
        <v>Validation</v>
      </c>
    </row>
    <row r="67" spans="1:9">
      <c r="A67" s="38">
        <f ca="1"/>
        <v>66</v>
      </c>
      <c r="B67" s="38">
        <f ca="1"/>
        <v>2</v>
      </c>
      <c r="C67" s="38">
        <f t="shared" ca="1" si="0"/>
        <v>2</v>
      </c>
      <c r="D67" s="176" t="str">
        <f ca="1"/>
        <v>Digestive System</v>
      </c>
      <c r="E67" s="176" t="str">
        <f ca="1"/>
        <v>Tenapanor</v>
      </c>
      <c r="F67" s="34" t="str">
        <f ca="1"/>
        <v>Tenapanor</v>
      </c>
      <c r="G67" s="33" t="str">
        <v>1234365-97-9</v>
      </c>
      <c r="H67" s="34" t="str">
        <f ca="1"/>
        <v>/</v>
      </c>
      <c r="I67" s="34" t="str">
        <f ca="1"/>
        <v>R&amp;D</v>
      </c>
    </row>
    <row r="68" spans="1:9">
      <c r="A68" s="35">
        <f ca="1"/>
        <v>67</v>
      </c>
      <c r="B68" s="35">
        <f ca="1"/>
        <v>1</v>
      </c>
      <c r="C68" s="35">
        <f t="shared" ca="1" si="0"/>
        <v>1</v>
      </c>
      <c r="D68" s="177" t="str">
        <f ca="1"/>
        <v>Digestive System</v>
      </c>
      <c r="E68" s="177" t="str">
        <f ca="1"/>
        <v>Cimetidine</v>
      </c>
      <c r="F68" s="37" t="str">
        <f ca="1"/>
        <v>Cimetidine</v>
      </c>
      <c r="G68" s="36" t="str">
        <v>51481-61-9</v>
      </c>
      <c r="H68" s="37" t="str">
        <f ca="1"/>
        <v>WC, COPP</v>
      </c>
      <c r="I68" s="37" t="str">
        <f ca="1"/>
        <v>China, Korea, Turkey</v>
      </c>
    </row>
    <row r="69" spans="1:9">
      <c r="A69" s="38">
        <f ca="1"/>
        <v>68</v>
      </c>
      <c r="B69" s="38">
        <f ca="1"/>
        <v>0</v>
      </c>
      <c r="C69" s="38" t="str">
        <f t="shared" ref="C69:C74" ca="1" si="1">IF(B69=0,"",B69)</f>
        <v/>
      </c>
      <c r="D69" s="176" t="str">
        <f ca="1"/>
        <v>Digestive System</v>
      </c>
      <c r="E69" s="176" t="str">
        <f ca="1"/>
        <v>Omeprazole</v>
      </c>
      <c r="F69" s="34" t="str">
        <f ca="1"/>
        <v>Omeprazole</v>
      </c>
      <c r="G69" s="33" t="str">
        <v>73590-58-6</v>
      </c>
      <c r="H69" s="34" t="str">
        <f ca="1"/>
        <v/>
      </c>
      <c r="I69" s="34">
        <f ca="1"/>
        <v>0</v>
      </c>
    </row>
    <row r="70" spans="1:9" ht="30">
      <c r="A70" s="35">
        <f ca="1"/>
        <v>69</v>
      </c>
      <c r="B70" s="35">
        <f ca="1"/>
        <v>2</v>
      </c>
      <c r="C70" s="35">
        <f t="shared" ca="1" si="1"/>
        <v>2</v>
      </c>
      <c r="D70" s="177" t="str">
        <f ca="1"/>
        <v>Digestive System</v>
      </c>
      <c r="E70" s="177" t="str">
        <f ca="1"/>
        <v>Rebamipide</v>
      </c>
      <c r="F70" s="37" t="str">
        <f ca="1"/>
        <v>Rebamipide</v>
      </c>
      <c r="G70" s="36" t="str">
        <v>90098-04-7</v>
      </c>
      <c r="H70" s="37" t="str">
        <f ca="1"/>
        <v>WC, COPP</v>
      </c>
      <c r="I70" s="37" t="str">
        <f ca="1"/>
        <v>China, Korea, Japan, Russia, Taiwan</v>
      </c>
    </row>
    <row r="71" spans="1:9" ht="30">
      <c r="A71" s="38">
        <f ca="1"/>
        <v>70</v>
      </c>
      <c r="B71" s="38">
        <f ca="1"/>
        <v>0.5</v>
      </c>
      <c r="C71" s="38">
        <f t="shared" ca="1" si="1"/>
        <v>0.5</v>
      </c>
      <c r="D71" s="176" t="str">
        <f ca="1"/>
        <v>Digestive System</v>
      </c>
      <c r="E71" s="176" t="str">
        <f ca="1"/>
        <v>Ursodeoxycholic Acid</v>
      </c>
      <c r="F71" s="34" t="str">
        <f ca="1"/>
        <v>Ursodeoxycholic Acid</v>
      </c>
      <c r="G71" s="33" t="str">
        <v>128-13-2</v>
      </c>
      <c r="H71" s="34" t="str">
        <f ca="1"/>
        <v>WC</v>
      </c>
      <c r="I71" s="34" t="str">
        <f ca="1"/>
        <v>JP, CP</v>
      </c>
    </row>
    <row r="72" spans="1:9">
      <c r="A72" s="35">
        <f ca="1"/>
        <v>71</v>
      </c>
      <c r="B72" s="35">
        <f ca="1"/>
        <v>0</v>
      </c>
      <c r="C72" s="35" t="str">
        <f t="shared" ca="1" si="1"/>
        <v/>
      </c>
      <c r="D72" s="177" t="str">
        <f ca="1"/>
        <v>Endocrine</v>
      </c>
      <c r="E72" s="177" t="str">
        <f ca="1"/>
        <v>Hydrocortisone</v>
      </c>
      <c r="F72" s="37" t="str">
        <f ca="1"/>
        <v>Hydrocortisone</v>
      </c>
      <c r="G72" s="36" t="str">
        <v>50-23-7</v>
      </c>
      <c r="H72" s="37" t="str">
        <f ca="1"/>
        <v/>
      </c>
      <c r="I72" s="37">
        <f ca="1"/>
        <v>0</v>
      </c>
    </row>
    <row r="73" spans="1:9">
      <c r="A73" s="38">
        <f ca="1"/>
        <v>72</v>
      </c>
      <c r="B73" s="38">
        <f ca="1"/>
        <v>0</v>
      </c>
      <c r="C73" s="38" t="str">
        <f t="shared" ca="1" si="1"/>
        <v/>
      </c>
      <c r="D73" s="176" t="str">
        <f ca="1"/>
        <v>Endocrine</v>
      </c>
      <c r="E73" s="176" t="str">
        <f ca="1"/>
        <v>Levothyroxine</v>
      </c>
      <c r="F73" s="34" t="str">
        <f ca="1"/>
        <v>Levothyroxine</v>
      </c>
      <c r="G73" s="33" t="str">
        <v>51-48-9</v>
      </c>
      <c r="H73" s="34" t="str">
        <f ca="1"/>
        <v/>
      </c>
      <c r="I73" s="34">
        <f ca="1"/>
        <v>0</v>
      </c>
    </row>
    <row r="74" spans="1:9">
      <c r="A74" s="35">
        <f ca="1"/>
        <v>73</v>
      </c>
      <c r="B74" s="35">
        <f ca="1"/>
        <v>4</v>
      </c>
      <c r="C74" s="35">
        <f t="shared" ca="1" si="1"/>
        <v>4</v>
      </c>
      <c r="D74" s="177" t="str">
        <f ca="1"/>
        <v>Gynecological</v>
      </c>
      <c r="E74" s="177" t="str">
        <f ca="1"/>
        <v>Ergometrine Maleate</v>
      </c>
      <c r="F74" s="37" t="str">
        <f ca="1"/>
        <v>Ergometrine Maleate</v>
      </c>
      <c r="G74" s="36" t="str">
        <v>129-51-1</v>
      </c>
      <c r="H74" s="37" t="str">
        <f ca="1"/>
        <v>US DMF</v>
      </c>
      <c r="I74" s="37">
        <f ca="1"/>
        <v>0</v>
      </c>
    </row>
    <row r="75" spans="1:9">
      <c r="A75" s="38">
        <f ca="1"/>
        <v>74</v>
      </c>
      <c r="B75" s="38">
        <f ca="1"/>
        <v>0</v>
      </c>
      <c r="C75" s="38"/>
      <c r="D75" s="176" t="str">
        <f ca="1"/>
        <v>Iron Supplement</v>
      </c>
      <c r="E75" s="176" t="str">
        <f ca="1"/>
        <v>Ferrous Sulfate</v>
      </c>
      <c r="F75" s="34" t="str">
        <f ca="1"/>
        <v>Ferrous Sulfate</v>
      </c>
      <c r="G75" s="33" t="str">
        <v>7720-78-7</v>
      </c>
      <c r="H75" s="34" t="str">
        <f ca="1"/>
        <v/>
      </c>
      <c r="I75" s="34">
        <f ca="1"/>
        <v>0</v>
      </c>
    </row>
    <row r="76" spans="1:9" ht="30">
      <c r="A76" s="35">
        <f ca="1"/>
        <v>75</v>
      </c>
      <c r="B76" s="35">
        <f ca="1"/>
        <v>0</v>
      </c>
      <c r="C76" s="35"/>
      <c r="D76" s="177" t="str">
        <f ca="1"/>
        <v>Lipid-Lowering</v>
      </c>
      <c r="E76" s="177" t="str">
        <f ca="1"/>
        <v>Ezetimibe</v>
      </c>
      <c r="F76" s="37" t="str">
        <f ca="1"/>
        <v>Ezetimibe</v>
      </c>
      <c r="G76" s="36" t="str">
        <v>163222-33-1</v>
      </c>
      <c r="H76" s="37" t="str">
        <f ca="1"/>
        <v>DMF, GMP, COPP, WC</v>
      </c>
      <c r="I76" s="37" t="str">
        <f ca="1"/>
        <v>In House</v>
      </c>
    </row>
    <row r="77" spans="1:9" ht="30">
      <c r="A77" s="38">
        <f ca="1"/>
        <v>76</v>
      </c>
      <c r="B77" s="38">
        <f ca="1"/>
        <v>1</v>
      </c>
      <c r="C77" s="38"/>
      <c r="D77" s="176" t="str">
        <f ca="1"/>
        <v xml:space="preserve">Musculoskeletal System </v>
      </c>
      <c r="E77" s="176" t="str">
        <f ca="1"/>
        <v>Bazedoxifene Acetate</v>
      </c>
      <c r="F77" s="34" t="str">
        <f ca="1"/>
        <v>Bazedoxifene Acetate</v>
      </c>
      <c r="G77" s="33" t="str">
        <v>198481-33-3</v>
      </c>
      <c r="H77" s="34" t="str">
        <f ca="1"/>
        <v>/</v>
      </c>
      <c r="I77" s="34" t="str">
        <f ca="1"/>
        <v>R&amp;D</v>
      </c>
    </row>
    <row r="78" spans="1:9">
      <c r="A78" s="35">
        <f ca="1"/>
        <v>77</v>
      </c>
      <c r="B78" s="35">
        <f ca="1"/>
        <v>0</v>
      </c>
      <c r="C78" s="35"/>
      <c r="D78" s="177" t="str">
        <f ca="1"/>
        <v>Neurological</v>
      </c>
      <c r="E78" s="177" t="str">
        <f ca="1"/>
        <v>Carbamazepine</v>
      </c>
      <c r="F78" s="37" t="str">
        <f ca="1"/>
        <v>Carbamazepine</v>
      </c>
      <c r="G78" s="36" t="str">
        <v>298-46-4</v>
      </c>
      <c r="H78" s="37" t="str">
        <f ca="1"/>
        <v/>
      </c>
      <c r="I78" s="37">
        <f ca="1"/>
        <v>0</v>
      </c>
    </row>
    <row r="79" spans="1:9" ht="30">
      <c r="A79" s="38">
        <f ca="1"/>
        <v>78</v>
      </c>
      <c r="B79" s="38">
        <f ca="1"/>
        <v>2</v>
      </c>
      <c r="C79" s="38"/>
      <c r="D79" s="176" t="str">
        <f ca="1"/>
        <v>Neurological</v>
      </c>
      <c r="E79" s="176" t="str">
        <f ca="1"/>
        <v>Citicoline Sodium</v>
      </c>
      <c r="F79" s="34" t="str">
        <f ca="1"/>
        <v>Citicoline Sodium</v>
      </c>
      <c r="G79" s="33" t="str">
        <v>33818-15-4</v>
      </c>
      <c r="H79" s="34" t="str">
        <f ca="1"/>
        <v>WC, COPP</v>
      </c>
      <c r="I79" s="34" t="str">
        <f ca="1"/>
        <v>China, India, Russia, Ukraine, Italy, Spain</v>
      </c>
    </row>
    <row r="80" spans="1:9">
      <c r="A80" s="35">
        <f ca="1"/>
        <v>79</v>
      </c>
      <c r="B80" s="35">
        <f ca="1"/>
        <v>0</v>
      </c>
      <c r="C80" s="35"/>
      <c r="D80" s="177" t="str">
        <f ca="1"/>
        <v>Neurological</v>
      </c>
      <c r="E80" s="177" t="str">
        <f ca="1"/>
        <v>Diazepam</v>
      </c>
      <c r="F80" s="37" t="str">
        <f ca="1"/>
        <v>Diazepam</v>
      </c>
      <c r="G80" s="36" t="str">
        <v>439-14-5</v>
      </c>
      <c r="H80" s="37" t="str">
        <f ca="1"/>
        <v/>
      </c>
      <c r="I80" s="37">
        <f ca="1"/>
        <v>0</v>
      </c>
    </row>
    <row r="81" spans="1:9" ht="15.75" thickBot="1">
      <c r="A81" s="172">
        <f ca="1"/>
        <v>80</v>
      </c>
      <c r="B81" s="172">
        <f ca="1"/>
        <v>0</v>
      </c>
      <c r="C81" s="172"/>
      <c r="D81" s="180" t="str">
        <f ca="1"/>
        <v>Neurological</v>
      </c>
      <c r="E81" s="180" t="str">
        <f ca="1"/>
        <v>Valproic Acid</v>
      </c>
      <c r="F81" s="173" t="str">
        <f ca="1"/>
        <v>Valproic Acid</v>
      </c>
      <c r="G81" s="174" t="str">
        <v>99-66-1</v>
      </c>
      <c r="H81" s="173" t="str">
        <f ca="1"/>
        <v/>
      </c>
      <c r="I81" s="173">
        <f ca="1"/>
        <v>0</v>
      </c>
    </row>
    <row r="82" spans="1:9" ht="15.75" thickTop="1"/>
  </sheetData>
  <sheetProtection sheet="1" objects="1" scenarios="1"/>
  <sortState xmlns:xlrd2="http://schemas.microsoft.com/office/spreadsheetml/2017/richdata2" ref="D2:H59">
    <sortCondition ref="D6:D59"/>
  </sortState>
  <phoneticPr fontId="9" type="noConversion"/>
  <conditionalFormatting sqref="A1:XFD1048576">
    <cfRule type="cellIs" dxfId="28" priority="1" operator="equal">
      <formula>0</formula>
    </cfRule>
  </conditionalFormatting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" id="{EEF4C518-3B5C-4F56-8B87-DBD040B00E67}">
            <x14:iconSet iconSet="3Stars" showValue="0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C1:C1048576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BBC42-DEBC-4CBE-95AF-1463F40B10F2}">
  <dimension ref="A1:I17"/>
  <sheetViews>
    <sheetView workbookViewId="0"/>
  </sheetViews>
  <sheetFormatPr defaultRowHeight="15"/>
  <cols>
    <col min="1" max="1" width="4.140625" bestFit="1" customWidth="1"/>
    <col min="2" max="2" width="16.140625" bestFit="1" customWidth="1"/>
    <col min="3" max="3" width="24.42578125" bestFit="1" customWidth="1"/>
    <col min="4" max="4" width="25.5703125" bestFit="1" customWidth="1"/>
    <col min="5" max="5" width="14.5703125" bestFit="1" customWidth="1"/>
    <col min="9" max="9" width="9.42578125" bestFit="1" customWidth="1"/>
  </cols>
  <sheetData>
    <row r="1" spans="1:9" s="6" customFormat="1" thickBot="1">
      <c r="A1" s="80" t="s">
        <v>1713</v>
      </c>
      <c r="B1" s="48" t="str">
        <f>INDEX(title[#All], MATCH(Catalog!$A$2, title[[#All],[-]], 0), MATCH(title[[#Headers],[Category]], title[#Headers], 0))</f>
        <v>Category</v>
      </c>
      <c r="C1" s="80" t="str">
        <f>INDEX(title[#All], MATCH(Catalog!$A$2, Parameter!$A$1:$A$7, 0), MATCH(title[[#Headers],[Name]], title[#Headers], 0))</f>
        <v>Name</v>
      </c>
      <c r="D1" s="48" t="str">
        <f>INDEX(title[#All], MATCH("English", title[[#All],[English]], 0), MATCH(title[[#Headers],[Name]], title[#Headers], 0))</f>
        <v>Name</v>
      </c>
      <c r="E1" s="80" t="str">
        <f>INDEX(title[#All], MATCH(Catalog!$A$2, Parameter!$A$1:$A$7, 0), MATCH(title[[#Headers],[CAS No.]], title[#Headers], 0))</f>
        <v>CAS No.</v>
      </c>
      <c r="I1" s="6" t="str">
        <f>All!$A$82</f>
        <v>API-Vet</v>
      </c>
    </row>
    <row r="2" spans="1:9">
      <c r="A2" s="50">
        <f>ROW()-ROW(Vet!$C$1)</f>
        <v>1</v>
      </c>
      <c r="B2" s="58" t="str" cm="1">
        <f t="array" aca="1" ref="B2:B17" ca="1" xml:space="preserve"> _xlfn._xlws.FILTER( INDIRECT("set["&amp;B$1&amp;"]"), set[Cate]=$I$1)</f>
        <v>Antibiotic</v>
      </c>
      <c r="C2" s="58" t="str" cm="1">
        <f t="array" aca="1" ref="C2:C17" ca="1" xml:space="preserve"> _xlfn._xlws.FILTER( INDIRECT("set["&amp;C$1&amp;"]"), set[Cate]=$I$1)</f>
        <v>Azithromycin</v>
      </c>
      <c r="D2" s="71" t="str" cm="1">
        <f t="array" ref="D2:D17">_xlfn._xlws.FILTER(set[Name],set[Cate]=All!$A$82)</f>
        <v>Azithromycin</v>
      </c>
      <c r="E2" s="57" t="str" cm="1">
        <f t="array" ref="E2:E17">_xlfn._xlws.FILTER(set[CAS No.],set[Cate]=All!$A$82)</f>
        <v>83905-01-5</v>
      </c>
    </row>
    <row r="3" spans="1:9">
      <c r="A3" s="3">
        <f>ROW()-ROW(Vet!$C$1)</f>
        <v>2</v>
      </c>
      <c r="B3" s="9" t="str">
        <f ca="1"/>
        <v>Antibiotic</v>
      </c>
      <c r="C3" s="9" t="str">
        <f ca="1"/>
        <v>Clarithromycin</v>
      </c>
      <c r="D3" s="46" t="str">
        <v>Clarithromycin</v>
      </c>
      <c r="E3" s="52" t="str">
        <v>81103-11-9</v>
      </c>
    </row>
    <row r="4" spans="1:9" ht="28.5">
      <c r="A4" s="53">
        <f>ROW()-ROW(Vet!$C$1)</f>
        <v>3</v>
      </c>
      <c r="B4" s="62" t="str">
        <f ca="1"/>
        <v>Antibiotic</v>
      </c>
      <c r="C4" s="62" t="str">
        <f ca="1"/>
        <v>Erythromycin Thiocyanate</v>
      </c>
      <c r="D4" s="72" t="str">
        <v>Erythromycin Thiocyanate</v>
      </c>
      <c r="E4" s="54" t="str">
        <v>7704-67-8</v>
      </c>
    </row>
    <row r="5" spans="1:9">
      <c r="A5" s="3">
        <f>ROW()-ROW(Vet!$C$1)</f>
        <v>4</v>
      </c>
      <c r="B5" s="9" t="str">
        <f ca="1"/>
        <v>Antibiotic</v>
      </c>
      <c r="C5" s="9" t="str">
        <f ca="1"/>
        <v>Florfenicol</v>
      </c>
      <c r="D5" s="46" t="str">
        <v>Florfenicol</v>
      </c>
      <c r="E5" s="52" t="str">
        <v>76639-94-6</v>
      </c>
    </row>
    <row r="6" spans="1:9">
      <c r="A6" s="53">
        <f>ROW()-ROW(Vet!$C$1)</f>
        <v>5</v>
      </c>
      <c r="B6" s="62" t="str">
        <f ca="1"/>
        <v>Antibiotic</v>
      </c>
      <c r="C6" s="62" t="str">
        <f ca="1"/>
        <v>Fluralaner</v>
      </c>
      <c r="D6" s="72" t="str">
        <v>Fluralaner</v>
      </c>
      <c r="E6" s="54" t="str">
        <v>864731-61-3</v>
      </c>
    </row>
    <row r="7" spans="1:9">
      <c r="A7" s="3">
        <f>ROW()-ROW(Vet!$C$1)</f>
        <v>6</v>
      </c>
      <c r="B7" s="9" t="str">
        <f ca="1"/>
        <v>Antibiotic</v>
      </c>
      <c r="C7" s="9" t="str">
        <f ca="1"/>
        <v>Lincomycin HCl</v>
      </c>
      <c r="D7" s="46" t="str">
        <v>Lincomycin HCl</v>
      </c>
      <c r="E7" s="52" t="str">
        <v>859-18-7</v>
      </c>
    </row>
    <row r="8" spans="1:9">
      <c r="A8" s="53">
        <f>ROW()-ROW(Vet!$C$1)</f>
        <v>7</v>
      </c>
      <c r="B8" s="62" t="str">
        <f ca="1"/>
        <v>Antibiotic</v>
      </c>
      <c r="C8" s="62" t="str">
        <f ca="1"/>
        <v>Niclosamide</v>
      </c>
      <c r="D8" s="72" t="str">
        <v>Niclosamide</v>
      </c>
      <c r="E8" s="54" t="str">
        <v>50-65-7</v>
      </c>
    </row>
    <row r="9" spans="1:9">
      <c r="A9" s="3">
        <f>ROW()-ROW(Vet!$C$1)</f>
        <v>8</v>
      </c>
      <c r="B9" s="9" t="str">
        <f ca="1"/>
        <v>Antibiotic</v>
      </c>
      <c r="C9" s="9" t="str">
        <f ca="1"/>
        <v>Nosiheptide</v>
      </c>
      <c r="D9" s="46" t="str">
        <v>Nosiheptide</v>
      </c>
      <c r="E9" s="52" t="str">
        <v>56377-79-8</v>
      </c>
    </row>
    <row r="10" spans="1:9">
      <c r="A10" s="53">
        <f>ROW()-ROW(Vet!$C$1)</f>
        <v>9</v>
      </c>
      <c r="B10" s="62" t="str">
        <f ca="1"/>
        <v>Antibiotic</v>
      </c>
      <c r="C10" s="62" t="str">
        <f ca="1"/>
        <v>Oxytetracycline HCl</v>
      </c>
      <c r="D10" s="72" t="str">
        <v>Oxytetracycline HCl</v>
      </c>
      <c r="E10" s="54" t="str">
        <v>2058-46-0</v>
      </c>
    </row>
    <row r="11" spans="1:9">
      <c r="A11" s="3">
        <f>ROW()-ROW(Vet!$C$1)</f>
        <v>10</v>
      </c>
      <c r="B11" s="9" t="str">
        <f ca="1"/>
        <v>Antibiotic</v>
      </c>
      <c r="C11" s="9" t="str">
        <f ca="1"/>
        <v>Spectinomycin Sulfate</v>
      </c>
      <c r="D11" s="46" t="str">
        <v>Spectinomycin Sulfate</v>
      </c>
      <c r="E11" s="52" t="str">
        <v>64058-48-6</v>
      </c>
    </row>
    <row r="12" spans="1:9">
      <c r="A12" s="53">
        <f>ROW()-ROW(Vet!$C$1)</f>
        <v>11</v>
      </c>
      <c r="B12" s="62" t="str">
        <f ca="1"/>
        <v>Antibiotic</v>
      </c>
      <c r="C12" s="62" t="str">
        <f ca="1"/>
        <v>Tiamulin</v>
      </c>
      <c r="D12" s="72" t="str">
        <v>Tiamulin</v>
      </c>
      <c r="E12" s="54" t="str">
        <v>55297-95-5</v>
      </c>
    </row>
    <row r="13" spans="1:9">
      <c r="A13" s="3">
        <f>ROW()-ROW(Vet!$C$1)</f>
        <v>12</v>
      </c>
      <c r="B13" s="9" t="str">
        <f ca="1"/>
        <v>Antibiotic</v>
      </c>
      <c r="C13" s="9" t="str">
        <f ca="1"/>
        <v>Tilmicosin Phosphate</v>
      </c>
      <c r="D13" s="46" t="str">
        <v>Tilmicosin Phosphate</v>
      </c>
      <c r="E13" s="52" t="str">
        <v>137330-13-3</v>
      </c>
    </row>
    <row r="14" spans="1:9">
      <c r="A14" s="53">
        <f>ROW()-ROW(Vet!$C$1)</f>
        <v>13</v>
      </c>
      <c r="B14" s="62" t="str">
        <f ca="1"/>
        <v>Antibiotic</v>
      </c>
      <c r="C14" s="62" t="str">
        <f ca="1"/>
        <v>Toltrazuril</v>
      </c>
      <c r="D14" s="72" t="str">
        <v>Toltrazuril</v>
      </c>
      <c r="E14" s="54" t="str">
        <v>69004-03-1</v>
      </c>
    </row>
    <row r="15" spans="1:9">
      <c r="A15" s="3">
        <f>ROW()-ROW(Vet!$C$1)</f>
        <v>14</v>
      </c>
      <c r="B15" s="9" t="str">
        <f ca="1"/>
        <v>Analgesic</v>
      </c>
      <c r="C15" s="9" t="str">
        <f ca="1"/>
        <v>Flunixin Meglumine</v>
      </c>
      <c r="D15" s="46" t="str">
        <v>Flunixin Meglumine</v>
      </c>
      <c r="E15" s="52" t="str">
        <v>42461-84-7</v>
      </c>
    </row>
    <row r="16" spans="1:9">
      <c r="A16" s="53">
        <f>ROW()-ROW(Vet!$C$1)</f>
        <v>15</v>
      </c>
      <c r="B16" s="62" t="str">
        <f ca="1"/>
        <v>Anthelmintic</v>
      </c>
      <c r="C16" s="62" t="str">
        <f ca="1"/>
        <v>Albendazole</v>
      </c>
      <c r="D16" s="72" t="str">
        <v>Albendazole</v>
      </c>
      <c r="E16" s="54" t="str">
        <v>54965-21-8</v>
      </c>
    </row>
    <row r="17" spans="1:5" ht="15.75" thickBot="1">
      <c r="A17" s="55">
        <f>ROW()-ROW(Vet!$C$1)</f>
        <v>16</v>
      </c>
      <c r="B17" s="119" t="str">
        <f ca="1"/>
        <v>Anthelmintic</v>
      </c>
      <c r="C17" s="119" t="str">
        <f ca="1"/>
        <v>Fenbendazole</v>
      </c>
      <c r="D17" s="121" t="str">
        <v>Fenbendazole</v>
      </c>
      <c r="E17" s="56" t="str">
        <v>43210-67-9</v>
      </c>
    </row>
  </sheetData>
  <sheetProtection sheet="1" objects="1" scenarios="1"/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BE786-9967-45AB-A66E-5419E856A309}">
  <dimension ref="A1:I34"/>
  <sheetViews>
    <sheetView workbookViewId="0"/>
  </sheetViews>
  <sheetFormatPr defaultColWidth="9.140625" defaultRowHeight="15"/>
  <cols>
    <col min="1" max="1" width="4.140625" style="1" bestFit="1" customWidth="1"/>
    <col min="2" max="2" width="14.140625" style="1" bestFit="1" customWidth="1"/>
    <col min="3" max="3" width="15.28515625" style="46" bestFit="1" customWidth="1"/>
    <col min="4" max="4" width="15.140625" style="1" bestFit="1" customWidth="1"/>
    <col min="5" max="5" width="46.42578125" style="1" customWidth="1"/>
    <col min="6" max="6" width="9.140625" style="1"/>
    <col min="7" max="7" width="20.85546875"/>
    <col min="8" max="8" width="9.140625" style="1"/>
    <col min="9" max="9" width="5.5703125" style="1" bestFit="1" customWidth="1"/>
    <col min="10" max="16384" width="9.140625" style="1"/>
  </cols>
  <sheetData>
    <row r="1" spans="1:9" s="9" customFormat="1" ht="15.75" thickBot="1">
      <c r="A1" s="101" t="s">
        <v>1713</v>
      </c>
      <c r="B1" s="48" t="str">
        <f>INDEX( title[#All], MATCH(Catalog!$A$2, title[[#All],[-]], 0), MATCH(title[[#Headers],[Category]], title[#Headers], 0) )</f>
        <v>Category</v>
      </c>
      <c r="C1" s="48" t="str">
        <f>Parameter!$G$1</f>
        <v>Category</v>
      </c>
      <c r="D1" s="101" t="s">
        <v>66</v>
      </c>
      <c r="E1" s="48" t="str">
        <f>INDEX(title[#All], MATCH(Catalog!$A$2, Parameter!$A$1:$A$7, 0), MATCH(title[[#Headers],[Name]], title[#Headers], 0))</f>
        <v>Name</v>
      </c>
      <c r="G1"/>
      <c r="I1" s="9" t="s">
        <v>1063</v>
      </c>
    </row>
    <row r="2" spans="1:9">
      <c r="A2" s="102">
        <f>ROW()-1</f>
        <v>1</v>
      </c>
      <c r="B2" s="59" t="str" cm="1">
        <f t="array" aca="1" ref="B2:B34" ca="1" xml:space="preserve"> _xlfn._xlws.FILTER( INDIRECT("set["&amp;B$1&amp;"]"), All!$A$2:$A$488=$I$1)</f>
        <v>Ticagrelor</v>
      </c>
      <c r="C2" s="71" t="s">
        <v>277</v>
      </c>
      <c r="D2" s="60" t="str" cm="1">
        <f t="array" ref="D2:D34">_xlfn._xlws.FILTER(set[CAS No.],set[Cate]="INT")</f>
        <v>376608-74-1</v>
      </c>
      <c r="E2" s="61" t="str" cm="1">
        <f t="array" ref="E2:E34">_xlfn._xlws.FILTER(set[Name],set[Cate]="INT")</f>
        <v>Ticagrelor</v>
      </c>
    </row>
    <row r="3" spans="1:9" ht="30">
      <c r="A3" s="103">
        <f t="shared" ref="A3:A34" si="0">ROW()-1</f>
        <v>2</v>
      </c>
      <c r="B3" s="10" t="str">
        <f ca="1"/>
        <v>Ticagrelor</v>
      </c>
      <c r="C3" s="46" t="s">
        <v>277</v>
      </c>
      <c r="D3" s="7" t="str">
        <v>376608-71-8</v>
      </c>
      <c r="E3" s="1" t="str">
        <v>(1R, 2S)-2-(3, 4-Difluorophenyl)Cyclopropanamine (2R)-Hydroxy(phenyl)ethanoate</v>
      </c>
    </row>
    <row r="4" spans="1:9" ht="45">
      <c r="A4" s="104">
        <f t="shared" si="0"/>
        <v>3</v>
      </c>
      <c r="B4" s="63" t="str">
        <f ca="1"/>
        <v>Ticagrelor</v>
      </c>
      <c r="C4" s="72" t="s">
        <v>277</v>
      </c>
      <c r="D4" s="64" t="str">
        <v>376608-65-0</v>
      </c>
      <c r="E4" s="65" t="str">
        <v>2-((3aR, 4S, 6R, 6aS)-6-amino-2, 2-dimethyltetrahydro-3aH-cyclopenta[d][1, 3]dioxol-4-yloxy)ethanol L-tataric acid</v>
      </c>
    </row>
    <row r="5" spans="1:9">
      <c r="A5" s="103">
        <f t="shared" si="0"/>
        <v>4</v>
      </c>
      <c r="B5" s="10" t="str">
        <f ca="1"/>
        <v>Ticagrelor</v>
      </c>
      <c r="C5" s="46" t="s">
        <v>277</v>
      </c>
      <c r="D5" s="7" t="str">
        <v>145783-15-9</v>
      </c>
      <c r="E5" s="1" t="str">
        <v>4, 6-dichloro-2-propylthiopyrimidine-5-amine</v>
      </c>
    </row>
    <row r="6" spans="1:9" ht="30">
      <c r="A6" s="104">
        <f t="shared" si="0"/>
        <v>5</v>
      </c>
      <c r="B6" s="63" t="str">
        <f ca="1"/>
        <v>Ticagrelor</v>
      </c>
      <c r="C6" s="72" t="s">
        <v>277</v>
      </c>
      <c r="D6" s="64" t="str">
        <v>1156491-10-9</v>
      </c>
      <c r="E6" s="65" t="str">
        <v>(1R trans)-2-(3, 4-difluorophenyl)cyclopropane amine</v>
      </c>
    </row>
    <row r="7" spans="1:9">
      <c r="A7" s="103">
        <f t="shared" si="0"/>
        <v>6</v>
      </c>
      <c r="B7" s="10" t="str">
        <f ca="1"/>
        <v>Rivaroxaban</v>
      </c>
      <c r="C7" s="46" t="s">
        <v>272</v>
      </c>
      <c r="D7" s="7" t="str">
        <v>24065-33-6</v>
      </c>
      <c r="E7" s="1" t="str">
        <v>Rivaroxaban</v>
      </c>
    </row>
    <row r="8" spans="1:9">
      <c r="A8" s="104">
        <f t="shared" si="0"/>
        <v>7</v>
      </c>
      <c r="B8" s="63" t="str">
        <f ca="1"/>
        <v>Rivaroxaban</v>
      </c>
      <c r="C8" s="72" t="s">
        <v>272</v>
      </c>
      <c r="D8" s="64" t="str">
        <v>438056-69-0</v>
      </c>
      <c r="E8" s="65" t="str">
        <v>4-(4-Aminophenyl)morpholin-3-one</v>
      </c>
    </row>
    <row r="9" spans="1:9">
      <c r="A9" s="103">
        <f t="shared" si="0"/>
        <v>8</v>
      </c>
      <c r="B9" s="10" t="str">
        <f ca="1"/>
        <v>Rivaroxaban</v>
      </c>
      <c r="C9" s="46" t="s">
        <v>272</v>
      </c>
      <c r="D9" s="7" t="str">
        <v>161596-47-0</v>
      </c>
      <c r="E9" s="1" t="str">
        <v>(S)-(+)-GLYCIDYL PHTHALIMIDE</v>
      </c>
    </row>
    <row r="10" spans="1:9">
      <c r="A10" s="104">
        <f t="shared" si="0"/>
        <v>9</v>
      </c>
      <c r="B10" s="63" t="str">
        <f ca="1"/>
        <v>Capecitabine</v>
      </c>
      <c r="C10" s="72" t="s">
        <v>288</v>
      </c>
      <c r="D10" s="64" t="str">
        <v>2022-85-7</v>
      </c>
      <c r="E10" s="65" t="str">
        <v>Fluorocytosine</v>
      </c>
    </row>
    <row r="11" spans="1:9">
      <c r="A11" s="103">
        <f t="shared" si="0"/>
        <v>10</v>
      </c>
      <c r="B11" s="10" t="str">
        <f ca="1"/>
        <v>Capecitabine</v>
      </c>
      <c r="C11" s="46" t="s">
        <v>288</v>
      </c>
      <c r="D11" s="7" t="str">
        <v>62211-93-2</v>
      </c>
      <c r="E11" s="1" t="str">
        <v>1, 2, 3-Tris-O-Acetyl-5-Deoxy-β-D-Furribose</v>
      </c>
    </row>
    <row r="12" spans="1:9">
      <c r="A12" s="104">
        <f t="shared" si="0"/>
        <v>11</v>
      </c>
      <c r="B12" s="63" t="str">
        <f ca="1"/>
        <v>Capecitabine</v>
      </c>
      <c r="C12" s="72" t="s">
        <v>288</v>
      </c>
      <c r="D12" s="64" t="str">
        <v>161599-46-8</v>
      </c>
      <c r="E12" s="65" t="str">
        <v>2', 3'-Di-O-Acetyl-5'-Deoxy-5-Fluorocytidine</v>
      </c>
    </row>
    <row r="13" spans="1:9" ht="30">
      <c r="A13" s="103">
        <f t="shared" si="0"/>
        <v>12</v>
      </c>
      <c r="B13" s="10" t="str">
        <f ca="1"/>
        <v>Capecitabine</v>
      </c>
      <c r="C13" s="46" t="s">
        <v>288</v>
      </c>
      <c r="D13" s="7" t="str">
        <v>162204-20-8</v>
      </c>
      <c r="E13" s="1" t="str">
        <v>5'-Deoxy-5-Fluoro-N-[(Pentyloxy)Carbonyl]Cytidine-2', 3'-Diacetate</v>
      </c>
    </row>
    <row r="14" spans="1:9">
      <c r="A14" s="104">
        <f t="shared" si="0"/>
        <v>13</v>
      </c>
      <c r="B14" s="63" t="str">
        <f ca="1"/>
        <v>Empagliflozin</v>
      </c>
      <c r="C14" s="72" t="s">
        <v>173</v>
      </c>
      <c r="D14" s="64" t="str">
        <v>915095-99-7</v>
      </c>
      <c r="E14" s="65" t="str">
        <v>Acetoxy Empagliflozin</v>
      </c>
    </row>
    <row r="15" spans="1:9">
      <c r="A15" s="103">
        <f t="shared" si="0"/>
        <v>14</v>
      </c>
      <c r="B15" s="10" t="str">
        <f ca="1"/>
        <v>Dapagliflozin</v>
      </c>
      <c r="C15" s="46" t="s">
        <v>166</v>
      </c>
      <c r="D15" s="7" t="str">
        <v>461432-25-7</v>
      </c>
      <c r="E15" s="1" t="str">
        <v>Acetyl Dapagliflozin</v>
      </c>
    </row>
    <row r="16" spans="1:9" ht="30">
      <c r="A16" s="104">
        <f t="shared" si="0"/>
        <v>15</v>
      </c>
      <c r="B16" s="63" t="str">
        <f ca="1"/>
        <v>Moxifloxacin</v>
      </c>
      <c r="C16" s="72" t="s">
        <v>1094</v>
      </c>
      <c r="D16" s="64" t="str">
        <v>112811-72-0</v>
      </c>
      <c r="E16" s="65" t="str">
        <v>1-Cyclopropyl-6, 7-difluoro-1, 4-dihydro-8-methoxy-4-oxo-3-quinolinecarboxylic acid</v>
      </c>
    </row>
    <row r="17" spans="1:5">
      <c r="A17" s="103">
        <f t="shared" si="0"/>
        <v>16</v>
      </c>
      <c r="B17" s="10" t="str">
        <f ca="1"/>
        <v>Moxifloxacin</v>
      </c>
      <c r="C17" s="46" t="s">
        <v>1094</v>
      </c>
      <c r="D17" s="7" t="str">
        <v>151213-40-0</v>
      </c>
      <c r="E17" s="1" t="str">
        <v>(4aS, 7aS)-Octahydro-1H-pyrrolo[3, 4-b}pyridine</v>
      </c>
    </row>
    <row r="18" spans="1:5">
      <c r="A18" s="104">
        <f t="shared" si="0"/>
        <v>17</v>
      </c>
      <c r="B18" s="63" t="str">
        <f ca="1"/>
        <v>Linezolid</v>
      </c>
      <c r="C18" s="72" t="s">
        <v>1100</v>
      </c>
      <c r="D18" s="64" t="str">
        <v>161596-47-0</v>
      </c>
      <c r="E18" s="65" t="str">
        <v>Linezolid</v>
      </c>
    </row>
    <row r="19" spans="1:5" ht="30">
      <c r="A19" s="103">
        <f t="shared" si="0"/>
        <v>18</v>
      </c>
      <c r="B19" s="10" t="str">
        <f ca="1"/>
        <v>Linezolid</v>
      </c>
      <c r="C19" s="46" t="s">
        <v>1100</v>
      </c>
      <c r="D19" s="7" t="str">
        <v>168828-90-8</v>
      </c>
      <c r="E19" s="1" t="str">
        <v>(S)-N-[[3-[3-Fluoro-4-(4-morpholinyl)phenyl]-2-oxo-5-oxazolidinyl]methyl]amine</v>
      </c>
    </row>
    <row r="20" spans="1:5" ht="30">
      <c r="A20" s="104">
        <f t="shared" si="0"/>
        <v>19</v>
      </c>
      <c r="B20" s="63" t="str">
        <f ca="1"/>
        <v>Tofatrine</v>
      </c>
      <c r="C20" s="72" t="s">
        <v>1104</v>
      </c>
      <c r="D20" s="64" t="str">
        <v>1062580-52-2</v>
      </c>
      <c r="E20" s="65" t="str">
        <v>(3R, 4R)-1-Benzyl-N, 4-dimethylpiperidin-3-amine dihydrochloride</v>
      </c>
    </row>
    <row r="21" spans="1:5">
      <c r="A21" s="103">
        <f t="shared" si="0"/>
        <v>20</v>
      </c>
      <c r="B21" s="10" t="str">
        <f ca="1"/>
        <v>Tofatrine</v>
      </c>
      <c r="C21" s="46" t="s">
        <v>1104</v>
      </c>
      <c r="D21" s="7" t="str">
        <v>3680-69-1</v>
      </c>
      <c r="E21" s="1" t="str">
        <v>4-Chloro-7H-pyrrolo[2, 3-d] pyrimidine</v>
      </c>
    </row>
    <row r="22" spans="1:5">
      <c r="A22" s="104">
        <f t="shared" si="0"/>
        <v>21</v>
      </c>
      <c r="B22" s="63" t="str">
        <f ca="1"/>
        <v>Tofatrine</v>
      </c>
      <c r="C22" s="72" t="s">
        <v>1104</v>
      </c>
      <c r="D22" s="64" t="str">
        <v>90213-66-4</v>
      </c>
      <c r="E22" s="65" t="str">
        <v>2, 4-dichloro-7H-pyrrolo[2, 3-D]pyrimidine</v>
      </c>
    </row>
    <row r="23" spans="1:5" ht="30">
      <c r="A23" s="103">
        <f t="shared" si="0"/>
        <v>22</v>
      </c>
      <c r="B23" s="10" t="str">
        <f ca="1"/>
        <v>ABT-199</v>
      </c>
      <c r="C23" s="46" t="s">
        <v>1112</v>
      </c>
      <c r="D23" s="7" t="str">
        <v>1228779-96-1</v>
      </c>
      <c r="E23" s="1" t="str">
        <v>3-nitro-4-(((tetrahydro-2H-pyran-4-yl)methyl)amino)benzenesulfoNamide</v>
      </c>
    </row>
    <row r="24" spans="1:5" ht="30">
      <c r="A24" s="104">
        <f t="shared" si="0"/>
        <v>23</v>
      </c>
      <c r="B24" s="63" t="str">
        <f ca="1"/>
        <v>ABT-199</v>
      </c>
      <c r="C24" s="72" t="s">
        <v>1112</v>
      </c>
      <c r="D24" s="64" t="str">
        <v>1235865-75-4</v>
      </c>
      <c r="E24" s="65" t="str">
        <v>methyl2-(1H-pyrrolo[2, 3-b]pyridin-5-yloxy)-4-fluorobenzoate</v>
      </c>
    </row>
    <row r="25" spans="1:5" ht="30">
      <c r="A25" s="103">
        <f t="shared" si="0"/>
        <v>24</v>
      </c>
      <c r="B25" s="10" t="str">
        <f ca="1"/>
        <v>ABT-199</v>
      </c>
      <c r="C25" s="46" t="s">
        <v>1112</v>
      </c>
      <c r="D25" s="7" t="str">
        <v>1228780-72-0</v>
      </c>
      <c r="E25" s="1" t="str">
        <v>1-((2-(4-chlorophenyl)-4, 4-dimethylcyclohex-1-enyl)methyl)piperazine</v>
      </c>
    </row>
    <row r="26" spans="1:5" ht="30">
      <c r="A26" s="104">
        <f t="shared" si="0"/>
        <v>25</v>
      </c>
      <c r="B26" s="63" t="str">
        <f ca="1"/>
        <v>Elagolix sodium</v>
      </c>
      <c r="C26" s="72" t="s">
        <v>1120</v>
      </c>
      <c r="D26" s="64" t="str">
        <v>1150560-54-5</v>
      </c>
      <c r="E26" s="65" t="str">
        <v>1-[2-fluoro-6-(trifluoromethyl)benzyl]-5-iodo-6-methylpyrimidine-2, 4(1H, 3H)-dione</v>
      </c>
    </row>
    <row r="27" spans="1:5" ht="28.5">
      <c r="A27" s="103">
        <f t="shared" si="0"/>
        <v>26</v>
      </c>
      <c r="B27" s="10" t="str">
        <f ca="1"/>
        <v>Elagolix sodium</v>
      </c>
      <c r="C27" s="46" t="s">
        <v>1120</v>
      </c>
      <c r="D27" s="7" t="str">
        <v>102089-74-7</v>
      </c>
      <c r="E27" s="1" t="str">
        <v>BOC-D-Phenyl Glycinol</v>
      </c>
    </row>
    <row r="28" spans="1:5" ht="28.5">
      <c r="A28" s="104">
        <f t="shared" si="0"/>
        <v>27</v>
      </c>
      <c r="B28" s="63" t="str">
        <f ca="1"/>
        <v>Elagolix sodium</v>
      </c>
      <c r="C28" s="72" t="s">
        <v>1120</v>
      </c>
      <c r="D28" s="64" t="str">
        <v>352303-67-4</v>
      </c>
      <c r="E28" s="65" t="str">
        <v>2-Fluoro-3-methoxyphenylboronic Acid</v>
      </c>
    </row>
    <row r="29" spans="1:5" ht="30">
      <c r="A29" s="103">
        <f t="shared" si="0"/>
        <v>28</v>
      </c>
      <c r="B29" s="10" t="str">
        <f ca="1"/>
        <v>Elagolix sodium</v>
      </c>
      <c r="C29" s="46" t="s">
        <v>1120</v>
      </c>
      <c r="D29" s="7" t="str">
        <v>830346-48-0</v>
      </c>
      <c r="E29" s="1" t="str">
        <v>5-Bromo-1-(2-fluoro-6-trifluoromethyl-benzyl)-6-methyl-1H-pyrimidine-2, 4-dione</v>
      </c>
    </row>
    <row r="30" spans="1:5" ht="30">
      <c r="A30" s="104">
        <f t="shared" si="0"/>
        <v>29</v>
      </c>
      <c r="B30" s="63" t="str">
        <f ca="1"/>
        <v>Elagolix sodium</v>
      </c>
      <c r="C30" s="72" t="s">
        <v>1120</v>
      </c>
      <c r="D30" s="64" t="str">
        <v>830346-47-9</v>
      </c>
      <c r="E30" s="65" t="str">
        <v>1-[2-fluoro-6-(trifluoromethyl)benzyl]-6-methylpyrimidine-2, 4(1H, 3H)-dione</v>
      </c>
    </row>
    <row r="31" spans="1:5">
      <c r="A31" s="103">
        <f t="shared" si="0"/>
        <v>30</v>
      </c>
      <c r="B31" s="10" t="str">
        <f ca="1"/>
        <v>Resmetirom</v>
      </c>
      <c r="C31" s="46" t="s">
        <v>1131</v>
      </c>
      <c r="D31" s="7" t="str">
        <v>131274-22-1</v>
      </c>
      <c r="E31" s="1" t="str">
        <v>Tri Tert-Butylphosphonium Tetrafluoroborate</v>
      </c>
    </row>
    <row r="32" spans="1:5">
      <c r="A32" s="104">
        <f t="shared" si="0"/>
        <v>31</v>
      </c>
      <c r="B32" s="63" t="str">
        <f ca="1"/>
        <v>Resmetirom</v>
      </c>
      <c r="C32" s="72" t="s">
        <v>1131</v>
      </c>
      <c r="D32" s="64" t="str">
        <v>1727-32-8</v>
      </c>
      <c r="E32" s="65" t="str">
        <v>N-Cyanoacetylurethane</v>
      </c>
    </row>
    <row r="33" spans="1:5">
      <c r="A33" s="103">
        <f t="shared" si="0"/>
        <v>32</v>
      </c>
      <c r="B33" s="10" t="str">
        <f ca="1"/>
        <v>Pantoprazole</v>
      </c>
      <c r="C33" s="46" t="s">
        <v>1136</v>
      </c>
      <c r="D33" s="7" t="str">
        <v>72830-09-2</v>
      </c>
      <c r="E33" s="1" t="str">
        <v>2-Chloromethyl-3, 4-Dimethoxypyridinium Chloride</v>
      </c>
    </row>
    <row r="34" spans="1:5" ht="15.75" thickBot="1">
      <c r="A34" s="105">
        <f t="shared" si="0"/>
        <v>33</v>
      </c>
      <c r="B34" s="68" t="str">
        <f ca="1"/>
        <v>Pantoprazole</v>
      </c>
      <c r="C34" s="73" t="s">
        <v>1136</v>
      </c>
      <c r="D34" s="69" t="str">
        <v>97963-62-7</v>
      </c>
      <c r="E34" s="70" t="str">
        <v>5-(Difluoromethoxy)-2-Mercapto-1H-Benzimidazole</v>
      </c>
    </row>
  </sheetData>
  <sheetProtection algorithmName="SHA-512" hashValue="q2yAf3QTvr8HIcHKnh7eWILDhKZ0LiSnckTG+i+xFME8ndQN6WB25mw1MC9/y5x7Kv6cYIkfYn+hrBV82oToow==" saltValue="FdWxJE6y4pN6C7LayL0+GA==" spinCount="100000" sheet="1" objects="1" scenarios="1"/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6A396-B377-4FCC-8A20-60D44E9FBFDE}">
  <dimension ref="A1:I15"/>
  <sheetViews>
    <sheetView workbookViewId="0"/>
  </sheetViews>
  <sheetFormatPr defaultRowHeight="15"/>
  <cols>
    <col min="1" max="1" width="4.140625" bestFit="1" customWidth="1"/>
    <col min="2" max="2" width="18.28515625" bestFit="1" customWidth="1"/>
    <col min="3" max="3" width="5.5703125" style="3" bestFit="1" customWidth="1"/>
    <col min="4" max="4" width="16.28515625" bestFit="1" customWidth="1"/>
    <col min="5" max="5" width="14.5703125" bestFit="1" customWidth="1"/>
    <col min="6" max="6" width="32" bestFit="1" customWidth="1"/>
  </cols>
  <sheetData>
    <row r="1" spans="1:9" ht="15.75" customHeight="1" thickBot="1">
      <c r="A1" s="80" t="s">
        <v>1713</v>
      </c>
      <c r="B1" s="29" t="str">
        <f>INDEX(title[#All], MATCH(Catalog!$A$2, Parameter!$A$1:$A$7, 0), MATCH(title[[#Headers],[Name]], title[#Headers], 0))</f>
        <v>Name</v>
      </c>
      <c r="C1" s="29"/>
      <c r="D1" s="48" t="str">
        <f>INDEX(title[#All], MATCH("English", title[[#All],[English]], 0), MATCH(title[[#Headers],[Name]], title[#Headers], 0))</f>
        <v>Name</v>
      </c>
      <c r="E1" s="80" t="str">
        <f>INDEX(title[#All], MATCH(Catalog!$A$2, Parameter!$A$1:$A$7, 0), MATCH(title[[#Headers],[CAS No.]], title[#Headers], 0))</f>
        <v>CAS No.</v>
      </c>
      <c r="F1" s="80" t="str">
        <f>INDEX(title[#All], MATCH(Catalog!$A$2, Parameter!$A$1:$A$7, 0), MATCH(title[[#Headers],[Function]], title[#Headers], 0))</f>
        <v>Function</v>
      </c>
      <c r="I1" t="s">
        <v>715</v>
      </c>
    </row>
    <row r="2" spans="1:9">
      <c r="A2" s="50">
        <f>ROW()-ROW(Vit!$B$1)</f>
        <v>1</v>
      </c>
      <c r="B2" s="58" t="str" cm="1">
        <f t="array" aca="1" ref="B2:B15" ca="1" xml:space="preserve"> _xlfn._xlws.FILTER( INDIRECT("set["&amp;B$1&amp;"]"), All!$A$2:$A$488=$I$1)</f>
        <v>Retinol</v>
      </c>
      <c r="C2" s="114" t="s">
        <v>716</v>
      </c>
      <c r="D2" s="71" t="str" cm="1">
        <f t="array" ref="D2:D15">_xlfn._xlws.FILTER(set[Name],set[Cate]="Vitamin")</f>
        <v>Retinol</v>
      </c>
      <c r="E2" s="115" t="str" cm="1">
        <f t="array" ref="E2:E15">_xlfn._xlws.FILTER(set[CAS No.],set[Cate]="Vitamin")</f>
        <v>68-26-8</v>
      </c>
      <c r="F2" s="61" t="str" cm="1">
        <f t="array" ref="F2:F15">_xlfn._xlws.FILTER(set[Detail],set[Cate]="Vitamin")</f>
        <v>Vision, Immunity, Skin</v>
      </c>
    </row>
    <row r="3" spans="1:9">
      <c r="A3" s="3">
        <f>ROW()-ROW(Vit!$B$1)</f>
        <v>2</v>
      </c>
      <c r="B3" s="9" t="str">
        <f ca="1"/>
        <v>Thiamine</v>
      </c>
      <c r="C3" s="116" t="s">
        <v>722</v>
      </c>
      <c r="D3" s="46" t="str">
        <v>Thiamine</v>
      </c>
      <c r="E3" s="47" t="str">
        <v>59-43-8</v>
      </c>
      <c r="F3" s="1" t="str">
        <v>Energy Production</v>
      </c>
    </row>
    <row r="4" spans="1:9">
      <c r="A4" s="53">
        <f>ROW()-ROW(Vit!$B$1)</f>
        <v>3</v>
      </c>
      <c r="B4" s="62" t="str">
        <f ca="1"/>
        <v>Riboflavin</v>
      </c>
      <c r="C4" s="117" t="s">
        <v>729</v>
      </c>
      <c r="D4" s="72" t="str">
        <v>Riboflavin</v>
      </c>
      <c r="E4" s="118" t="str">
        <v>83-88-5</v>
      </c>
      <c r="F4" s="65" t="str">
        <v>Skin, Vision, Metabolism</v>
      </c>
    </row>
    <row r="5" spans="1:9">
      <c r="A5" s="3">
        <f>ROW()-ROW(Vit!$B$1)</f>
        <v>4</v>
      </c>
      <c r="B5" s="9" t="str">
        <f ca="1"/>
        <v>Niacinamide</v>
      </c>
      <c r="C5" s="116" t="s">
        <v>736</v>
      </c>
      <c r="D5" s="46" t="str">
        <v>Niacinamide</v>
      </c>
      <c r="E5" s="47" t="str">
        <v>98-92-0</v>
      </c>
      <c r="F5" s="1" t="str">
        <v>Skin Health, DNA Repair</v>
      </c>
    </row>
    <row r="6" spans="1:9">
      <c r="A6" s="53">
        <f>ROW()-ROW(Vit!$B$1)</f>
        <v>5</v>
      </c>
      <c r="B6" s="62" t="str">
        <f ca="1"/>
        <v>Pyridoxine</v>
      </c>
      <c r="C6" s="117" t="s">
        <v>743</v>
      </c>
      <c r="D6" s="72" t="str">
        <v>Pyridoxine</v>
      </c>
      <c r="E6" s="118" t="str">
        <v>65-23-6</v>
      </c>
      <c r="F6" s="65" t="str">
        <v>Protein Metabolism</v>
      </c>
    </row>
    <row r="7" spans="1:9">
      <c r="A7" s="3">
        <f>ROW()-ROW(Vit!$B$1)</f>
        <v>6</v>
      </c>
      <c r="B7" s="9" t="str">
        <f ca="1"/>
        <v>Folic Acid</v>
      </c>
      <c r="C7" s="116" t="s">
        <v>750</v>
      </c>
      <c r="D7" s="46" t="str">
        <v>Folic Acid</v>
      </c>
      <c r="E7" s="47" t="str">
        <v>59-30-3</v>
      </c>
      <c r="F7" s="1" t="str">
        <v>DNA Synthesis, Cell Division</v>
      </c>
    </row>
    <row r="8" spans="1:9">
      <c r="A8" s="53">
        <f>ROW()-ROW(Vit!$B$1)</f>
        <v>7</v>
      </c>
      <c r="B8" s="62" t="str">
        <f ca="1"/>
        <v>Cyanocobalamin</v>
      </c>
      <c r="C8" s="117" t="s">
        <v>757</v>
      </c>
      <c r="D8" s="72" t="str">
        <v>Cyanocobalamin</v>
      </c>
      <c r="E8" s="118" t="str">
        <v>68-19-9</v>
      </c>
      <c r="F8" s="65" t="str">
        <v>Blood Formation, Nerve Function</v>
      </c>
    </row>
    <row r="9" spans="1:9">
      <c r="A9" s="3">
        <f>ROW()-ROW(Vit!$B$1)</f>
        <v>8</v>
      </c>
      <c r="B9" s="9" t="str">
        <f ca="1"/>
        <v>Mecobalamin</v>
      </c>
      <c r="C9" s="116" t="s">
        <v>757</v>
      </c>
      <c r="D9" s="46" t="str">
        <v>Mecobalamin</v>
      </c>
      <c r="E9" s="47" t="str">
        <v>13422-55-4</v>
      </c>
      <c r="F9" s="1" t="str">
        <v>Active form of B12</v>
      </c>
    </row>
    <row r="10" spans="1:9">
      <c r="A10" s="53">
        <f>ROW()-ROW(Vit!$B$1)</f>
        <v>9</v>
      </c>
      <c r="B10" s="62" t="str">
        <f ca="1"/>
        <v>Ascorbic Acid</v>
      </c>
      <c r="C10" s="117" t="s">
        <v>770</v>
      </c>
      <c r="D10" s="72" t="str">
        <v>Ascorbic Acid</v>
      </c>
      <c r="E10" s="118" t="str">
        <v>50-81-7</v>
      </c>
      <c r="F10" s="65" t="str">
        <v>Antioxidant, Collagen</v>
      </c>
    </row>
    <row r="11" spans="1:9">
      <c r="A11" s="3">
        <f>ROW()-ROW(Vit!$B$1)</f>
        <v>10</v>
      </c>
      <c r="B11" s="9" t="str">
        <f ca="1"/>
        <v>Ergocalciferol</v>
      </c>
      <c r="C11" s="116" t="s">
        <v>777</v>
      </c>
      <c r="D11" s="46" t="str">
        <v>Ergocalciferol</v>
      </c>
      <c r="E11" s="47" t="str">
        <v>50-14-6</v>
      </c>
      <c r="F11" s="1" t="str">
        <v>Bone Health, Immune</v>
      </c>
    </row>
    <row r="12" spans="1:9">
      <c r="A12" s="53">
        <f>ROW()-ROW(Vit!$B$1)</f>
        <v>11</v>
      </c>
      <c r="B12" s="62" t="str">
        <f ca="1"/>
        <v>Cholecalciferol</v>
      </c>
      <c r="C12" s="117" t="s">
        <v>783</v>
      </c>
      <c r="D12" s="72" t="str">
        <v>Cholecalciferol</v>
      </c>
      <c r="E12" s="118" t="str">
        <v>67-97-0</v>
      </c>
      <c r="F12" s="65" t="str">
        <v>Bone Health, Immune</v>
      </c>
    </row>
    <row r="13" spans="1:9">
      <c r="A13" s="3">
        <f>ROW()-ROW(Vit!$B$1)</f>
        <v>12</v>
      </c>
      <c r="B13" s="9" t="str">
        <f ca="1"/>
        <v>Tocopherol</v>
      </c>
      <c r="C13" s="116" t="s">
        <v>788</v>
      </c>
      <c r="D13" s="46" t="str">
        <v>Tocopherol</v>
      </c>
      <c r="E13" s="47" t="str">
        <v>2074-53-5</v>
      </c>
      <c r="F13" s="1" t="str">
        <v>Antioxidant, Protection</v>
      </c>
    </row>
    <row r="14" spans="1:9">
      <c r="A14" s="53">
        <f>ROW()-ROW(Vit!$B$1)</f>
        <v>13</v>
      </c>
      <c r="B14" s="62" t="str">
        <f ca="1"/>
        <v>Phylloquinone</v>
      </c>
      <c r="C14" s="117" t="s">
        <v>795</v>
      </c>
      <c r="D14" s="72" t="str">
        <v>Phylloquinone</v>
      </c>
      <c r="E14" s="118" t="str">
        <v>84-80-0</v>
      </c>
      <c r="F14" s="65" t="str">
        <v>Blood Clotting</v>
      </c>
    </row>
    <row r="15" spans="1:9" ht="15.75" thickBot="1">
      <c r="A15" s="55">
        <f>ROW()-ROW(Vit!$B$1)</f>
        <v>14</v>
      </c>
      <c r="B15" s="119" t="str">
        <f ca="1"/>
        <v>Menaquinone-4</v>
      </c>
      <c r="C15" s="120" t="s">
        <v>802</v>
      </c>
      <c r="D15" s="121" t="str">
        <v>Menaquinone-4</v>
      </c>
      <c r="E15" s="122" t="str">
        <v>11032-49-8</v>
      </c>
      <c r="F15" s="123" t="str">
        <v>Bone, Vascular Health</v>
      </c>
    </row>
  </sheetData>
  <sheetProtection sheet="1" objects="1" scenarios="1"/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A8BCF-C8EF-4415-8F77-A135EB95A716}">
  <dimension ref="A1:I18"/>
  <sheetViews>
    <sheetView workbookViewId="0">
      <selection activeCell="E23" sqref="E23"/>
    </sheetView>
  </sheetViews>
  <sheetFormatPr defaultRowHeight="15"/>
  <cols>
    <col min="1" max="1" width="4.140625" bestFit="1" customWidth="1"/>
    <col min="2" max="3" width="21" customWidth="1"/>
    <col min="4" max="4" width="14.5703125" bestFit="1" customWidth="1"/>
    <col min="5" max="5" width="22.140625" bestFit="1" customWidth="1"/>
    <col min="6" max="6" width="17.7109375" bestFit="1" customWidth="1"/>
    <col min="9" max="9" width="13" bestFit="1" customWidth="1"/>
  </cols>
  <sheetData>
    <row r="1" spans="1:9" s="6" customFormat="1" thickBot="1">
      <c r="A1" s="74" t="s">
        <v>1713</v>
      </c>
      <c r="B1" s="80" t="str">
        <f>INDEX(title[#All], MATCH(Catalog!$A$2, Parameter!$A$1:$A$7, 0), MATCH(title[[#Headers],[Name]], title[#Headers], 0))</f>
        <v>Name</v>
      </c>
      <c r="C1" s="48" t="str">
        <f>INDEX(title[#All], MATCH("English", title[[#All],[English]], 0), MATCH(title[[#Headers],[Name]], title[#Headers], 0))</f>
        <v>Name</v>
      </c>
      <c r="D1" s="80" t="str">
        <f>INDEX(title[#All], MATCH(Catalog!$A$2, Parameter!$A$1:$A$7, 0), MATCH(title[[#Headers],[CAS No.]], title[#Headers], 0))</f>
        <v>CAS No.</v>
      </c>
      <c r="E1" s="80" t="str">
        <f>INDEX(title[#All], MATCH(Catalog!$A$2, Parameter!$A$1:$A$7, 0), MATCH(title[[#Headers],[Standard]], title[#Headers], 0))</f>
        <v>Standard</v>
      </c>
      <c r="F1" s="80" t="str">
        <f>INDEX(title[#All], MATCH(Catalog!$A$2, Parameter!$A$1:$A$7, 0), MATCH(title[[#Headers],[Qualification]], title[#Headers], 0))</f>
        <v>Qualification</v>
      </c>
      <c r="I1" s="6" t="s">
        <v>607</v>
      </c>
    </row>
    <row r="2" spans="1:9">
      <c r="A2" s="106">
        <f>ROW()-ROW(AA!$A$1)</f>
        <v>1</v>
      </c>
      <c r="B2" s="58" t="str" cm="1">
        <f t="array" aca="1" ref="B2:B18" ca="1" xml:space="preserve"> _xlfn._xlws.FILTER( INDIRECT("set["&amp;B$1&amp;"]"), All!$A$2:$A$488=$I$1)</f>
        <v>L-Cysteine</v>
      </c>
      <c r="C2" s="58" t="str" cm="1">
        <f t="array" ref="C2:C18">_xlfn._xlws.FILTER(set[Name],set[Cate]="Amino Acid")</f>
        <v>L-Cysteine</v>
      </c>
      <c r="D2" s="107" t="str" cm="1">
        <f t="array" ref="D2:D18">_xlfn._xlws.FILTER(set[CAS No.],set[Cate]="Amino Acid")</f>
        <v>52-90-4</v>
      </c>
      <c r="E2" s="71" t="str" cm="1">
        <f t="array" ref="E2:E18">_xlfn._xlws.FILTER(set[Standard],set[Cate]="Amino Acid")</f>
        <v>EP, USP, AJI</v>
      </c>
      <c r="F2" s="71" t="str" cm="1">
        <f t="array" ref="F2:F18">_xlfn._xlws.FILTER(set[Qualification],set[Cate]="Amino Acid")</f>
        <v>GMP</v>
      </c>
    </row>
    <row r="3" spans="1:9" ht="28.5">
      <c r="A3" s="49">
        <f>ROW()-ROW(AA!$A$1)</f>
        <v>2</v>
      </c>
      <c r="B3" s="9" t="str">
        <f ca="1"/>
        <v>S-Carboxymethyl-L-cysteine</v>
      </c>
      <c r="C3" s="9" t="str">
        <v>S-Carboxymethyl-L-cysteine</v>
      </c>
      <c r="D3" s="89" t="str">
        <v>2387-59-9</v>
      </c>
      <c r="E3" s="91" t="str">
        <v>EP, USP, AJI</v>
      </c>
      <c r="F3" s="46" t="str">
        <v>GMP</v>
      </c>
    </row>
    <row r="4" spans="1:9">
      <c r="A4" s="108">
        <f>ROW()-ROW(AA!$A$1)</f>
        <v>3</v>
      </c>
      <c r="B4" s="62" t="str">
        <f ca="1"/>
        <v>L-Glutamine</v>
      </c>
      <c r="C4" s="62" t="str">
        <v>L-Glutamine</v>
      </c>
      <c r="D4" s="109" t="str">
        <v>56-85-9</v>
      </c>
      <c r="E4" s="110" t="str">
        <v>EP, USP, AJI</v>
      </c>
      <c r="F4" s="72" t="str">
        <v>GMP</v>
      </c>
    </row>
    <row r="5" spans="1:9">
      <c r="A5" s="49">
        <f>ROW()-ROW(AA!$A$1)</f>
        <v>4</v>
      </c>
      <c r="B5" s="9" t="str">
        <f ca="1"/>
        <v>L(+)-Arginine</v>
      </c>
      <c r="C5" s="9" t="str">
        <v>L(+)-Arginine</v>
      </c>
      <c r="D5" s="89" t="str">
        <v>74-79-3</v>
      </c>
      <c r="E5" s="91" t="str">
        <v>EP, USP, AJI</v>
      </c>
      <c r="F5" s="46" t="str">
        <v>GMP</v>
      </c>
    </row>
    <row r="6" spans="1:9">
      <c r="A6" s="108">
        <f>ROW()-ROW(AA!$A$1)</f>
        <v>5</v>
      </c>
      <c r="B6" s="62" t="str">
        <f ca="1"/>
        <v>N-Acetyl-L-cysteine</v>
      </c>
      <c r="C6" s="62" t="str">
        <v>N-Acetyl-L-cysteine</v>
      </c>
      <c r="D6" s="109" t="str">
        <v>616-91-1</v>
      </c>
      <c r="E6" s="110" t="str">
        <v>EP, USP, AJI</v>
      </c>
      <c r="F6" s="72" t="str">
        <v>GMP</v>
      </c>
    </row>
    <row r="7" spans="1:9">
      <c r="A7" s="49">
        <f>ROW()-ROW(AA!$A$1)</f>
        <v>6</v>
      </c>
      <c r="B7" s="9" t="str">
        <f ca="1"/>
        <v>DL-Methionine</v>
      </c>
      <c r="C7" s="9" t="str">
        <v>DL-Methionine</v>
      </c>
      <c r="D7" s="89" t="str">
        <v>59-51-8</v>
      </c>
      <c r="E7" s="91" t="str">
        <v>EP, USP, AJI</v>
      </c>
      <c r="F7" s="46" t="str">
        <v>GMP, CEP, DMF</v>
      </c>
    </row>
    <row r="8" spans="1:9">
      <c r="A8" s="108">
        <f>ROW()-ROW(AA!$A$1)</f>
        <v>7</v>
      </c>
      <c r="B8" s="62" t="str">
        <f ca="1"/>
        <v>L-Aspartic acid</v>
      </c>
      <c r="C8" s="62" t="str">
        <v>L-Aspartic acid</v>
      </c>
      <c r="D8" s="109" t="str">
        <v>56-84-8</v>
      </c>
      <c r="E8" s="110" t="str">
        <v>EP, USP, AJI, BP, CP</v>
      </c>
      <c r="F8" s="72" t="str">
        <v>GMP</v>
      </c>
    </row>
    <row r="9" spans="1:9">
      <c r="A9" s="49">
        <f>ROW()-ROW(AA!$A$1)</f>
        <v>8</v>
      </c>
      <c r="B9" s="9" t="str">
        <f ca="1"/>
        <v>L-Lysine HCl</v>
      </c>
      <c r="C9" s="9" t="str">
        <v>L-Lysine HCl</v>
      </c>
      <c r="D9" s="89" t="str">
        <v>657-27-2</v>
      </c>
      <c r="E9" s="91" t="str">
        <v>EP, USP, AJI, BP, CP</v>
      </c>
      <c r="F9" s="46" t="str">
        <v>GMP</v>
      </c>
    </row>
    <row r="10" spans="1:9">
      <c r="A10" s="108">
        <f>ROW()-ROW(AA!$A$1)</f>
        <v>9</v>
      </c>
      <c r="B10" s="62" t="str">
        <f ca="1"/>
        <v>L-Threonine</v>
      </c>
      <c r="C10" s="62" t="str">
        <v>L-Threonine</v>
      </c>
      <c r="D10" s="109" t="str">
        <v>72-19-5</v>
      </c>
      <c r="E10" s="110" t="str">
        <v>EP, USP, AJI, BP, CP</v>
      </c>
      <c r="F10" s="72" t="str">
        <v>GMP</v>
      </c>
    </row>
    <row r="11" spans="1:9">
      <c r="A11" s="49">
        <f>ROW()-ROW(AA!$A$1)</f>
        <v>10</v>
      </c>
      <c r="B11" s="9" t="str">
        <f ca="1"/>
        <v>L-Valine</v>
      </c>
      <c r="C11" s="9" t="str">
        <v>L-Valine</v>
      </c>
      <c r="D11" s="89" t="str">
        <v>72-18-4</v>
      </c>
      <c r="E11" s="91" t="str">
        <v>EP, USP, AJI, BP, CP</v>
      </c>
      <c r="F11" s="46" t="str">
        <v>GMP, CEP</v>
      </c>
    </row>
    <row r="12" spans="1:9">
      <c r="A12" s="108">
        <f>ROW()-ROW(AA!$A$1)</f>
        <v>11</v>
      </c>
      <c r="B12" s="62" t="str">
        <f ca="1"/>
        <v>Glycine</v>
      </c>
      <c r="C12" s="62" t="str">
        <v>Glycine</v>
      </c>
      <c r="D12" s="109" t="str">
        <v>56-40-6</v>
      </c>
      <c r="E12" s="110" t="str">
        <v>EP, USP, AJI, BP, CP</v>
      </c>
      <c r="F12" s="72" t="str">
        <v>GMP</v>
      </c>
    </row>
    <row r="13" spans="1:9">
      <c r="A13" s="49">
        <f>ROW()-ROW(AA!$A$1)</f>
        <v>12</v>
      </c>
      <c r="B13" s="9" t="str">
        <f ca="1"/>
        <v>L-Tyrosine</v>
      </c>
      <c r="C13" s="9" t="str">
        <v>L-Tyrosine</v>
      </c>
      <c r="D13" s="89" t="str">
        <v>60-18-4</v>
      </c>
      <c r="E13" s="91" t="str">
        <v>EP, USP, AJI, BP, CP</v>
      </c>
      <c r="F13" s="46" t="str">
        <v>GMP</v>
      </c>
    </row>
    <row r="14" spans="1:9">
      <c r="A14" s="108">
        <f>ROW()-ROW(AA!$A$1)</f>
        <v>13</v>
      </c>
      <c r="B14" s="62" t="str">
        <f ca="1"/>
        <v>L-Tryptophan</v>
      </c>
      <c r="C14" s="62" t="str">
        <v>L-Tryptophan</v>
      </c>
      <c r="D14" s="109" t="str">
        <v>73-22-3</v>
      </c>
      <c r="E14" s="110" t="str">
        <v>EP, USP, AJI, BP, CP</v>
      </c>
      <c r="F14" s="72" t="str">
        <v>GMP</v>
      </c>
    </row>
    <row r="15" spans="1:9">
      <c r="A15" s="49">
        <f>ROW()-ROW(AA!$A$1)</f>
        <v>14</v>
      </c>
      <c r="B15" s="9" t="str">
        <f ca="1"/>
        <v>L-Isoleucine</v>
      </c>
      <c r="C15" s="9" t="str">
        <v>L-Isoleucine</v>
      </c>
      <c r="D15" s="89" t="str">
        <v>73-32-5</v>
      </c>
      <c r="E15" s="91" t="str">
        <v>EP, USP, AJI, BP, CP</v>
      </c>
      <c r="F15" s="46" t="str">
        <v>GMP, CEP</v>
      </c>
    </row>
    <row r="16" spans="1:9">
      <c r="A16" s="108">
        <f>ROW()-ROW(AA!$A$1)</f>
        <v>15</v>
      </c>
      <c r="B16" s="62" t="str">
        <f ca="1"/>
        <v>L-Serine</v>
      </c>
      <c r="C16" s="62" t="str">
        <v>L-Serine</v>
      </c>
      <c r="D16" s="109" t="str">
        <v>56-45-1</v>
      </c>
      <c r="E16" s="110" t="str">
        <v>EP, USP, AJI, BP, CP</v>
      </c>
      <c r="F16" s="72" t="str">
        <v>GMP</v>
      </c>
    </row>
    <row r="17" spans="1:6">
      <c r="A17" s="49">
        <f>ROW()-ROW(AA!$A$1)</f>
        <v>16</v>
      </c>
      <c r="B17" s="9" t="str">
        <f ca="1"/>
        <v>L-Proline</v>
      </c>
      <c r="C17" s="9" t="str">
        <v>L-Proline</v>
      </c>
      <c r="D17" s="89" t="str">
        <v>147-85-3</v>
      </c>
      <c r="E17" s="91" t="str">
        <v>EP, USP, AJI, BP, CP</v>
      </c>
      <c r="F17" s="46" t="str">
        <v>GMP</v>
      </c>
    </row>
    <row r="18" spans="1:6" ht="15.75" thickBot="1">
      <c r="A18" s="111">
        <f>ROW()-ROW(AA!$A$1)</f>
        <v>17</v>
      </c>
      <c r="B18" s="67" t="str">
        <f ca="1"/>
        <v>L-Glutamic acid</v>
      </c>
      <c r="C18" s="67" t="str">
        <v>L-Glutamic acid</v>
      </c>
      <c r="D18" s="112" t="str">
        <v>56-86-0</v>
      </c>
      <c r="E18" s="113" t="str">
        <v>EP, USP, AJI, BP, CP</v>
      </c>
      <c r="F18" s="73" t="str">
        <v>GMP</v>
      </c>
    </row>
  </sheetData>
  <sheetProtection sheet="1" objects="1" scenarios="1"/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FE2F2-E823-4B98-853F-4F381FEAB1B5}">
  <dimension ref="A1:I13"/>
  <sheetViews>
    <sheetView workbookViewId="0"/>
  </sheetViews>
  <sheetFormatPr defaultRowHeight="15"/>
  <cols>
    <col min="1" max="1" width="4.140625" bestFit="1" customWidth="1"/>
    <col min="2" max="3" width="20.85546875" customWidth="1"/>
    <col min="4" max="4" width="13.5703125" bestFit="1" customWidth="1"/>
    <col min="5" max="7" width="6.7109375" customWidth="1"/>
  </cols>
  <sheetData>
    <row r="1" spans="1:9" s="30" customFormat="1" thickBot="1">
      <c r="A1" s="80" t="s">
        <v>1713</v>
      </c>
      <c r="B1" s="80" t="str">
        <f>INDEX(title[#All], MATCH(Catalog!$A$2, Parameter!$A$1:$A$7, 0), MATCH(title[[#Headers],[Name]], title[#Headers], 0))</f>
        <v>Name</v>
      </c>
      <c r="C1" s="80" t="str">
        <f>INDEX(title[#All], MATCH("English", title[[#All],[English]], 0), MATCH(title[[#Headers],[Name]], title[#Headers], 0))</f>
        <v>Name</v>
      </c>
      <c r="D1" s="80" t="str">
        <f>INDEX(title[#All], MATCH(Catalog!$A$2, Parameter!$A$1:$A$7, 0), MATCH(title[[#Headers],[CAS No.]], title[#Headers], 0))</f>
        <v>CAS No.</v>
      </c>
      <c r="E1" s="80" t="s">
        <v>614</v>
      </c>
      <c r="F1" s="80" t="s">
        <v>367</v>
      </c>
      <c r="G1" s="80" t="s">
        <v>460</v>
      </c>
      <c r="I1" s="30" t="s">
        <v>51</v>
      </c>
    </row>
    <row r="2" spans="1:9">
      <c r="A2" s="50">
        <f>ROW()-ROW(Poly!$B$1)</f>
        <v>1</v>
      </c>
      <c r="B2" s="58" t="str" cm="1">
        <f t="array" aca="1" ref="B2:B13" ca="1" xml:space="preserve"> _xlfn._xlws.FILTER( INDIRECT("set["&amp;B$1&amp;"]"), All!$A$2:$A$488=$I$1)</f>
        <v>Atosiban</v>
      </c>
      <c r="C2" s="58" t="str" cm="1">
        <f t="array" ref="C2:C13">_xlfn._xlws.FILTER(set[Name],set[Cate]="Polypeptide")</f>
        <v>Atosiban</v>
      </c>
      <c r="D2" s="51" t="str" cm="1">
        <f t="array" ref="D2:D13">_xlfn._xlws.FILTER(set[CAS No.],set[Cate]="Polypeptide")</f>
        <v>90779-69-4</v>
      </c>
      <c r="E2" s="75" t="s">
        <v>1733</v>
      </c>
      <c r="F2" s="75"/>
      <c r="G2" s="75" t="s">
        <v>1733</v>
      </c>
    </row>
    <row r="3" spans="1:9">
      <c r="A3" s="3">
        <f>ROW()-ROW(Poly!$B$1)</f>
        <v>2</v>
      </c>
      <c r="B3" s="9" t="str">
        <f ca="1"/>
        <v>BNP-32 (Human)</v>
      </c>
      <c r="C3" s="9" t="str">
        <v>BNP-32 (Human)</v>
      </c>
      <c r="D3" s="52" t="str">
        <v>124584-08-3</v>
      </c>
      <c r="E3" s="76"/>
      <c r="F3" s="76" t="s">
        <v>1733</v>
      </c>
      <c r="G3" s="76"/>
    </row>
    <row r="4" spans="1:9">
      <c r="A4" s="53">
        <f>ROW()-ROW(Poly!$B$1)</f>
        <v>3</v>
      </c>
      <c r="B4" s="62" t="str">
        <f ca="1"/>
        <v>COP-1</v>
      </c>
      <c r="C4" s="62" t="str">
        <v>COP-1</v>
      </c>
      <c r="D4" s="54" t="str">
        <v>28704-27-0</v>
      </c>
      <c r="E4" s="76"/>
      <c r="F4" s="76" t="s">
        <v>1733</v>
      </c>
      <c r="G4" s="76" t="s">
        <v>1733</v>
      </c>
    </row>
    <row r="5" spans="1:9">
      <c r="A5" s="3">
        <f>ROW()-ROW(Poly!$B$1)</f>
        <v>4</v>
      </c>
      <c r="B5" s="9" t="str">
        <f ca="1"/>
        <v>Eptifibatide</v>
      </c>
      <c r="C5" s="9" t="str">
        <v>Eptifibatide</v>
      </c>
      <c r="D5" s="52" t="str">
        <v>188627-80-7</v>
      </c>
      <c r="E5" s="76" t="s">
        <v>1733</v>
      </c>
      <c r="F5" s="76" t="s">
        <v>1733</v>
      </c>
      <c r="G5" s="76" t="s">
        <v>1733</v>
      </c>
    </row>
    <row r="6" spans="1:9">
      <c r="A6" s="53">
        <f>ROW()-ROW(Poly!$B$1)</f>
        <v>5</v>
      </c>
      <c r="B6" s="62" t="str">
        <f ca="1"/>
        <v>Exendin-4</v>
      </c>
      <c r="C6" s="62" t="str">
        <v>Exendin-4</v>
      </c>
      <c r="D6" s="54" t="str">
        <v>141758-74-9</v>
      </c>
      <c r="E6" s="76" t="s">
        <v>1733</v>
      </c>
      <c r="F6" s="76"/>
      <c r="G6" s="76"/>
    </row>
    <row r="7" spans="1:9">
      <c r="A7" s="3">
        <f>ROW()-ROW(Poly!$B$1)</f>
        <v>6</v>
      </c>
      <c r="B7" s="9" t="str">
        <f ca="1"/>
        <v>Ganirelix Acetate</v>
      </c>
      <c r="C7" s="9" t="str">
        <v>Ganirelix Acetate</v>
      </c>
      <c r="D7" s="52" t="str">
        <v>123246-29-7</v>
      </c>
      <c r="E7" s="76" t="s">
        <v>1733</v>
      </c>
      <c r="F7" s="76"/>
      <c r="G7" s="76"/>
    </row>
    <row r="8" spans="1:9">
      <c r="A8" s="53">
        <f>ROW()-ROW(Poly!$B$1)</f>
        <v>7</v>
      </c>
      <c r="B8" s="62" t="str">
        <f ca="1"/>
        <v>Liraglutide</v>
      </c>
      <c r="C8" s="62" t="str">
        <v>Liraglutide</v>
      </c>
      <c r="D8" s="54" t="str">
        <v>204656-20-2</v>
      </c>
      <c r="E8" s="76" t="s">
        <v>1733</v>
      </c>
      <c r="F8" s="76" t="s">
        <v>1733</v>
      </c>
      <c r="G8" s="76" t="s">
        <v>1733</v>
      </c>
    </row>
    <row r="9" spans="1:9" s="6" customFormat="1" ht="14.25">
      <c r="A9" s="124">
        <f>ROW()-ROW(Poly!$B$1)</f>
        <v>8</v>
      </c>
      <c r="B9" s="100" t="str">
        <f ca="1"/>
        <v>Semaglutide</v>
      </c>
      <c r="C9" s="100" t="str">
        <v>Semaglutide</v>
      </c>
      <c r="D9" s="125" t="str">
        <v>910463-68-2</v>
      </c>
      <c r="E9" s="126" t="s">
        <v>1733</v>
      </c>
      <c r="F9" s="126"/>
      <c r="G9" s="126"/>
    </row>
    <row r="10" spans="1:9">
      <c r="A10" s="53">
        <f>ROW()-ROW(Poly!$B$1)</f>
        <v>9</v>
      </c>
      <c r="B10" s="62" t="str">
        <f ca="1"/>
        <v>Teriparatide acetate</v>
      </c>
      <c r="C10" s="62" t="str">
        <v>Teriparatide acetate</v>
      </c>
      <c r="D10" s="54" t="str">
        <v>52232-67-4</v>
      </c>
      <c r="E10" s="76"/>
      <c r="F10" s="76" t="s">
        <v>1733</v>
      </c>
      <c r="G10" s="76"/>
    </row>
    <row r="11" spans="1:9" ht="28.5">
      <c r="A11" s="3">
        <f>ROW()-ROW(Poly!$B$1)</f>
        <v>10</v>
      </c>
      <c r="B11" s="9" t="str">
        <f ca="1"/>
        <v>Thyrotropin-releasing hormone</v>
      </c>
      <c r="C11" s="9" t="str">
        <v>Thyrotropin-releasing hormone</v>
      </c>
      <c r="D11" s="52" t="str">
        <v>24305-27-9</v>
      </c>
      <c r="E11" s="76"/>
      <c r="F11" s="76" t="s">
        <v>1733</v>
      </c>
      <c r="G11" s="76" t="s">
        <v>1733</v>
      </c>
    </row>
    <row r="12" spans="1:9">
      <c r="A12" s="53">
        <f>ROW()-ROW(Poly!$B$1)</f>
        <v>11</v>
      </c>
      <c r="B12" s="62" t="str">
        <f ca="1"/>
        <v>Tirzepatide</v>
      </c>
      <c r="C12" s="62" t="str">
        <v>Tirzepatide</v>
      </c>
      <c r="D12" s="54" t="str">
        <v>2023788-19-2</v>
      </c>
      <c r="E12" s="76"/>
      <c r="F12" s="76" t="s">
        <v>1733</v>
      </c>
      <c r="G12" s="76"/>
    </row>
    <row r="13" spans="1:9" ht="15.75" thickBot="1">
      <c r="A13" s="55">
        <f>ROW()-ROW(Poly!$B$1)</f>
        <v>12</v>
      </c>
      <c r="B13" s="119" t="str">
        <f ca="1"/>
        <v>Triptorelin</v>
      </c>
      <c r="C13" s="119" t="str">
        <v>Triptorelin</v>
      </c>
      <c r="D13" s="56" t="str">
        <v>57773-63-4</v>
      </c>
      <c r="E13" s="77" t="s">
        <v>1733</v>
      </c>
      <c r="F13" s="77"/>
      <c r="G13" s="77"/>
    </row>
  </sheetData>
  <sheetProtection sheet="1" objects="1" scenarios="1"/>
  <phoneticPr fontId="1" type="noConversion"/>
  <conditionalFormatting sqref="E2:G13">
    <cfRule type="cellIs" dxfId="27" priority="1" operator="greaterThan">
      <formula>0</formula>
    </cfRule>
    <cfRule type="cellIs" dxfId="26" priority="2" operator="greaterThan">
      <formula>0</formula>
    </cfRule>
  </conditionalFormatting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C5EE8-8408-4AD3-B61E-6DAB107677A7}">
  <dimension ref="A1:I18"/>
  <sheetViews>
    <sheetView workbookViewId="0"/>
  </sheetViews>
  <sheetFormatPr defaultRowHeight="15"/>
  <cols>
    <col min="1" max="1" width="4.140625" bestFit="1" customWidth="1"/>
    <col min="2" max="3" width="24.140625" style="1" customWidth="1"/>
    <col min="4" max="4" width="12.42578125" style="47" bestFit="1" customWidth="1"/>
    <col min="5" max="5" width="33.28515625" customWidth="1"/>
    <col min="9" max="9" width="10.5703125" bestFit="1" customWidth="1"/>
  </cols>
  <sheetData>
    <row r="1" spans="1:9" s="6" customFormat="1" thickBot="1">
      <c r="A1" s="74" t="s">
        <v>1713</v>
      </c>
      <c r="B1" s="127" t="str">
        <f>INDEX(title[#All], MATCH(Catalog!$A$2, Parameter!$A$1:$A$7, 0), MATCH(title[[#Headers],[Name]], title[#Headers], 0))</f>
        <v>Name</v>
      </c>
      <c r="C1" s="127" t="str">
        <f>INDEX(title[#All], MATCH("English", title[[#All],[English]], 0), MATCH(title[[#Headers],[Name]], title[#Headers], 0))</f>
        <v>Name</v>
      </c>
      <c r="D1" s="80" t="str">
        <f>INDEX(title[#All], MATCH(Catalog!$A$2, Parameter!$A$1:$A$7, 0), MATCH(title[[#Headers],[CAS No.]], title[#Headers], 0))</f>
        <v>CAS No.</v>
      </c>
      <c r="E1" s="80" t="str">
        <f>INDEX(title[#All], MATCH(Catalog!$A$2, Parameter!$A$1:$A$7, 0), MATCH(title[[#Headers],[Note]], title[#Headers], 0))</f>
        <v>Note</v>
      </c>
      <c r="I1" s="9" t="s">
        <v>2196</v>
      </c>
    </row>
    <row r="2" spans="1:9">
      <c r="A2" s="50">
        <f>ROW()-ROW(Cos!$B$1)</f>
        <v>1</v>
      </c>
      <c r="B2" s="58" t="str" cm="1">
        <f t="array" aca="1" ref="B2:B18" ca="1" xml:space="preserve"> _xlfn._xlws.FILTER( INDIRECT("set["&amp;B$1&amp;"]"), set[Cate]=$I$1)</f>
        <v>Acetyl tetrapeptide-11</v>
      </c>
      <c r="C2" s="58" t="str" cm="1">
        <f t="array" ref="C2:C18">_xlfn._xlws.FILTER(set[Name],set[Cate]=$I$1)</f>
        <v>Acetyl tetrapeptide-11</v>
      </c>
      <c r="D2" s="79" t="str" cm="1">
        <f t="array" ref="D2:D18">_xlfn._xlws.FILTER(set[CAS No.],set[Cate]=$I$1)</f>
        <v>928006-88-6</v>
      </c>
      <c r="E2" s="71" t="str" cm="1">
        <f t="array" ref="E2:E18">_xlfn._xlws.FILTER(set[Detail],set[Cate]=$I$1)</f>
        <v>Purity≥98%</v>
      </c>
    </row>
    <row r="3" spans="1:9">
      <c r="A3" s="3">
        <f>ROW()-ROW(Cos!$B$1)</f>
        <v>2</v>
      </c>
      <c r="B3" s="9" t="str">
        <f ca="1"/>
        <v>Asiaticoside</v>
      </c>
      <c r="C3" s="10" t="str">
        <v>Asiaticoside</v>
      </c>
      <c r="D3" s="52" t="str">
        <v>16830-15-2</v>
      </c>
      <c r="E3" s="1" t="str">
        <v>10%~95%</v>
      </c>
    </row>
    <row r="4" spans="1:9">
      <c r="A4" s="53">
        <f>ROW()-ROW(Cos!$B$1)</f>
        <v>3</v>
      </c>
      <c r="B4" s="62" t="str">
        <f ca="1"/>
        <v>Cocamidopropyl betaine</v>
      </c>
      <c r="C4" s="63" t="str">
        <v>Cocamidopropyl betaine</v>
      </c>
      <c r="D4" s="54" t="str">
        <v>-</v>
      </c>
      <c r="E4" s="65" t="str">
        <v>Mild amphoteric surfactant</v>
      </c>
    </row>
    <row r="5" spans="1:9">
      <c r="A5" s="3">
        <f>ROW()-ROW(Cos!$B$1)</f>
        <v>4</v>
      </c>
      <c r="B5" s="9" t="str">
        <f ca="1"/>
        <v>Ectoin</v>
      </c>
      <c r="C5" s="10" t="str">
        <v>Ectoin</v>
      </c>
      <c r="D5" s="52" t="str">
        <v>96702-03-3</v>
      </c>
      <c r="E5" s="1" t="str">
        <v>Purity≥98%</v>
      </c>
    </row>
    <row r="6" spans="1:9">
      <c r="A6" s="53">
        <f>ROW()-ROW(Cos!$B$1)</f>
        <v>5</v>
      </c>
      <c r="B6" s="62" t="str">
        <f ca="1"/>
        <v>Ergothioneine, EGT</v>
      </c>
      <c r="C6" s="63" t="str">
        <v>Ergothioneine, EGT</v>
      </c>
      <c r="D6" s="54" t="str">
        <v>497-30-3</v>
      </c>
      <c r="E6" s="65" t="str">
        <v>Purity≥98%</v>
      </c>
    </row>
    <row r="7" spans="1:9">
      <c r="A7" s="3">
        <f>ROW()-ROW(Cos!$B$1)</f>
        <v>6</v>
      </c>
      <c r="B7" s="9" t="str">
        <f ca="1"/>
        <v>Fish collagen</v>
      </c>
      <c r="C7" s="10" t="str">
        <v>Fish collagen</v>
      </c>
      <c r="D7" s="52" t="str">
        <v>-</v>
      </c>
      <c r="E7" s="1" t="str">
        <v>Edmf/halal/nsf-gmp</v>
      </c>
    </row>
    <row r="8" spans="1:9" ht="28.5">
      <c r="A8" s="53">
        <f>ROW()-ROW(Cos!$B$1)</f>
        <v>7</v>
      </c>
      <c r="B8" s="62" t="str">
        <f ca="1"/>
        <v>Grape/nut/tea/wheat/meadowfoam cer</v>
      </c>
      <c r="C8" s="63" t="str">
        <v>Grape/nut/tea/wheat/meadowfoam cer</v>
      </c>
      <c r="D8" s="54" t="str">
        <v>-</v>
      </c>
      <c r="E8" s="65" t="str">
        <v>Plant derived ceramides</v>
      </c>
    </row>
    <row r="9" spans="1:9" ht="28.5">
      <c r="A9" s="3">
        <f>ROW()-ROW(Cos!$B$1)</f>
        <v>8</v>
      </c>
      <c r="B9" s="9" t="str">
        <f ca="1"/>
        <v>Hydroxypropyl tetrahydropyrantriol</v>
      </c>
      <c r="C9" s="10" t="str">
        <v>Hydroxypropyl tetrahydropyrantriol</v>
      </c>
      <c r="D9" s="52" t="str">
        <v>439685-79-7</v>
      </c>
      <c r="E9" s="1" t="str">
        <v>Purity≥98%</v>
      </c>
    </row>
    <row r="10" spans="1:9">
      <c r="A10" s="53">
        <f>ROW()-ROW(Cos!$B$1)</f>
        <v>9</v>
      </c>
      <c r="B10" s="62" t="str">
        <f ca="1"/>
        <v>Lecithin hydrogenated</v>
      </c>
      <c r="C10" s="63" t="str">
        <v>Lecithin hydrogenated</v>
      </c>
      <c r="D10" s="54" t="str">
        <v>92128-87-5</v>
      </c>
      <c r="E10" s="65" t="str">
        <v>Stable for emulsification/Moisturizing</v>
      </c>
    </row>
    <row r="11" spans="1:9">
      <c r="A11" s="3">
        <f>ROW()-ROW(Cos!$B$1)</f>
        <v>10</v>
      </c>
      <c r="B11" s="9" t="str">
        <f ca="1"/>
        <v>Madecassoside</v>
      </c>
      <c r="C11" s="10" t="str">
        <v>Madecassoside</v>
      </c>
      <c r="D11" s="52" t="str">
        <v>34540-22-2</v>
      </c>
      <c r="E11" s="1" t="str">
        <v>10%~95%</v>
      </c>
    </row>
    <row r="12" spans="1:9">
      <c r="A12" s="53">
        <f>ROW()-ROW(Cos!$B$1)</f>
        <v>11</v>
      </c>
      <c r="B12" s="62" t="str">
        <f ca="1"/>
        <v>Phosphatidylcholines</v>
      </c>
      <c r="C12" s="63" t="str">
        <v>Phosphatidylcholines</v>
      </c>
      <c r="D12" s="54" t="str">
        <v>97281-48-6</v>
      </c>
      <c r="E12" s="65" t="str">
        <v>Purity95%~99%</v>
      </c>
    </row>
    <row r="13" spans="1:9">
      <c r="A13" s="3">
        <f>ROW()-ROW(Cos!$B$1)</f>
        <v>12</v>
      </c>
      <c r="B13" s="9" t="str">
        <f ca="1"/>
        <v>Potassium cocoate</v>
      </c>
      <c r="C13" s="10" t="str">
        <v>Potassium cocoate</v>
      </c>
      <c r="D13" s="52" t="str">
        <v>61789-30-8</v>
      </c>
      <c r="E13" s="1" t="str">
        <v>Patented</v>
      </c>
    </row>
    <row r="14" spans="1:9">
      <c r="A14" s="53">
        <f>ROW()-ROW(Cos!$B$1)</f>
        <v>13</v>
      </c>
      <c r="B14" s="62" t="str">
        <f ca="1"/>
        <v>Potassium olivate</v>
      </c>
      <c r="C14" s="63" t="str">
        <v>Potassium olivate</v>
      </c>
      <c r="D14" s="54" t="str">
        <v>-</v>
      </c>
      <c r="E14" s="65" t="str">
        <v>Patented</v>
      </c>
    </row>
    <row r="15" spans="1:9">
      <c r="A15" s="3">
        <f>ROW()-ROW(Cos!$B$1)</f>
        <v>14</v>
      </c>
      <c r="B15" s="9" t="str">
        <f ca="1"/>
        <v>Ppg-10 sorbitol</v>
      </c>
      <c r="C15" s="10" t="str">
        <v>Ppg-10 sorbitol</v>
      </c>
      <c r="D15" s="52" t="str">
        <v>-</v>
      </c>
      <c r="E15" s="1" t="str">
        <v>Non ionic mild surface activity</v>
      </c>
    </row>
    <row r="16" spans="1:9">
      <c r="A16" s="53">
        <f>ROW()-ROW(Cos!$B$1)</f>
        <v>15</v>
      </c>
      <c r="B16" s="62" t="str">
        <f ca="1"/>
        <v>Sodium hyaluronate</v>
      </c>
      <c r="C16" s="63" t="str">
        <v>Sodium hyaluronate</v>
      </c>
      <c r="D16" s="54" t="str">
        <v>9067-32-7</v>
      </c>
      <c r="E16" s="65" t="str">
        <v xml:space="preserve">Cosmetics,food </v>
      </c>
    </row>
    <row r="17" spans="1:5">
      <c r="A17" s="3">
        <f>ROW()-ROW(Cos!$B$1)</f>
        <v>16</v>
      </c>
      <c r="B17" s="9" t="str">
        <f ca="1"/>
        <v>Sodium polyglutamate</v>
      </c>
      <c r="C17" s="10" t="str">
        <v>Sodium polyglutamate</v>
      </c>
      <c r="D17" s="52" t="str">
        <v>-</v>
      </c>
      <c r="E17" s="1" t="str">
        <v>High/low molecular weight</v>
      </c>
    </row>
    <row r="18" spans="1:5" ht="30.75" thickBot="1">
      <c r="A18" s="66">
        <f>ROW()-ROW(Cos!$B$1)</f>
        <v>17</v>
      </c>
      <c r="B18" s="67" t="str">
        <f ca="1"/>
        <v>Squalene</v>
      </c>
      <c r="C18" s="68" t="str">
        <v>Squalene</v>
      </c>
      <c r="D18" s="78" t="str">
        <v>111-02-4</v>
      </c>
      <c r="E18" s="70" t="str">
        <v>Source: Sugar+Microorganisms; Shark liver; Vegetable oil</v>
      </c>
    </row>
  </sheetData>
  <sheetProtection sheet="1" objects="1" scenarios="1"/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B30E9-FB45-4A95-BB2B-8AE914BB6C05}">
  <dimension ref="A1:I15"/>
  <sheetViews>
    <sheetView workbookViewId="0"/>
  </sheetViews>
  <sheetFormatPr defaultColWidth="9.140625" defaultRowHeight="15"/>
  <cols>
    <col min="1" max="1" width="4.140625" style="1" bestFit="1" customWidth="1"/>
    <col min="2" max="3" width="20.7109375" style="1" customWidth="1"/>
    <col min="4" max="4" width="26.42578125" style="132" bestFit="1" customWidth="1"/>
    <col min="5" max="8" width="8" style="1" customWidth="1"/>
    <col min="9" max="16384" width="9.140625" style="1"/>
  </cols>
  <sheetData>
    <row r="1" spans="1:9" s="9" customFormat="1" ht="29.25" thickBot="1">
      <c r="A1" s="101" t="s">
        <v>1713</v>
      </c>
      <c r="B1" s="128" t="str">
        <f>INDEX(title[#All], MATCH(Catalog!$A$2, Parameter!$A$1:$A$7, 0), MATCH(title[[#Headers],[Name]], title[#Headers], 0))</f>
        <v>Name</v>
      </c>
      <c r="C1" s="48" t="str">
        <f>INDEX(title[#All], MATCH("English", title[[#All],[English]], 0), MATCH(title[[#Headers],[Name]], title[#Headers], 0))</f>
        <v>Name</v>
      </c>
      <c r="D1" s="128" t="str">
        <f>INDEX(title[#All], MATCH(Catalog!$A$2, Parameter!$A$1:$A$7, 0), MATCH(title[[#Headers],[Specification]], title[#Headers], 0))</f>
        <v>Specification</v>
      </c>
      <c r="E1" s="128" t="str">
        <f>INDEX(title[#All], MATCH(Catalog!$A$2, Parameter!$A$1:$A$7, 0), MATCH(title[[#Headers],[HALAL]], title[#Headers], 0))</f>
        <v>HALAL</v>
      </c>
      <c r="F1" s="128" t="str">
        <f>INDEX(title[#All], MATCH(Catalog!$A$2, Parameter!$A$1:$A$7, 0), MATCH(title[[#Headers],[KOSHER]], title[#Headers], 0))</f>
        <v>KOSHER</v>
      </c>
      <c r="G1" s="127" t="s">
        <v>2197</v>
      </c>
      <c r="H1" s="127" t="s">
        <v>2198</v>
      </c>
      <c r="I1" s="9" t="s">
        <v>53</v>
      </c>
    </row>
    <row r="2" spans="1:9">
      <c r="A2" s="102">
        <f>ROW()-ROW(Ext!$B$1)</f>
        <v>1</v>
      </c>
      <c r="B2" s="58" t="str" cm="1">
        <f t="array" aca="1" ref="B2:B15" ca="1" xml:space="preserve"> _xlfn._xlws.FILTER( INDIRECT("set["&amp;B$1&amp;"]"), set[Cate]=$I$1)</f>
        <v xml:space="preserve">Ashwagandha </v>
      </c>
      <c r="C2" s="58" t="str" cm="1">
        <f t="array" ref="C2:C15">_xlfn._xlws.FILTER(set[Name],set[Cate]=All!$A$158)</f>
        <v xml:space="preserve">Ashwagandha </v>
      </c>
      <c r="D2" s="129" cm="1">
        <f t="array" ref="D2:D15">_xlfn._xlws.FILTER(set[Detail],set[Cate]=All!$A$158)</f>
        <v>0</v>
      </c>
      <c r="E2" s="130" t="s">
        <v>1733</v>
      </c>
      <c r="F2" s="130" t="s">
        <v>1733</v>
      </c>
      <c r="G2" s="130" t="s">
        <v>1733</v>
      </c>
      <c r="H2" s="130" t="s">
        <v>1733</v>
      </c>
    </row>
    <row r="3" spans="1:9">
      <c r="A3" s="103">
        <f>ROW()-ROW(Ext!$B$1)</f>
        <v>2</v>
      </c>
      <c r="B3" s="9" t="str">
        <f ca="1"/>
        <v xml:space="preserve">Black Cohosh </v>
      </c>
      <c r="C3" s="131" t="str">
        <v xml:space="preserve">Black Cohosh </v>
      </c>
      <c r="D3" s="132" t="str">
        <v>2.5% Triterpene glycosides</v>
      </c>
      <c r="E3" s="133" t="s">
        <v>1733</v>
      </c>
      <c r="F3" s="133" t="s">
        <v>1733</v>
      </c>
      <c r="G3" s="133" t="s">
        <v>1733</v>
      </c>
      <c r="H3" s="133" t="s">
        <v>1733</v>
      </c>
    </row>
    <row r="4" spans="1:9">
      <c r="A4" s="104">
        <f>ROW()-ROW(Ext!$B$1)</f>
        <v>3</v>
      </c>
      <c r="B4" s="62" t="str">
        <f ca="1"/>
        <v xml:space="preserve">Cactus </v>
      </c>
      <c r="C4" s="134" t="str">
        <v xml:space="preserve">Cactus </v>
      </c>
      <c r="D4" s="135" t="str">
        <v>5% UV</v>
      </c>
      <c r="E4" s="133" t="s">
        <v>1733</v>
      </c>
      <c r="F4" s="133" t="s">
        <v>1733</v>
      </c>
      <c r="G4" s="133" t="s">
        <v>1733</v>
      </c>
      <c r="H4" s="133" t="s">
        <v>1733</v>
      </c>
    </row>
    <row r="5" spans="1:9">
      <c r="A5" s="103">
        <f>ROW()-ROW(Ext!$B$1)</f>
        <v>4</v>
      </c>
      <c r="B5" s="9" t="str">
        <f ca="1"/>
        <v>Carrageenan</v>
      </c>
      <c r="C5" s="131" t="str">
        <v>Carrageenan</v>
      </c>
      <c r="D5" s="132" t="str">
        <v>Type K/I/L; refined; BRC</v>
      </c>
      <c r="E5" s="133"/>
      <c r="F5" s="133"/>
      <c r="G5" s="133" t="s">
        <v>1733</v>
      </c>
      <c r="H5" s="133"/>
    </row>
    <row r="6" spans="1:9">
      <c r="A6" s="104">
        <f>ROW()-ROW(Ext!$B$1)</f>
        <v>5</v>
      </c>
      <c r="B6" s="62" t="str">
        <f ca="1"/>
        <v>CLA</v>
      </c>
      <c r="C6" s="134" t="str">
        <v>CLA</v>
      </c>
      <c r="D6" s="135" t="str">
        <v>60%; TG powder</v>
      </c>
      <c r="E6" s="133"/>
      <c r="F6" s="133"/>
      <c r="G6" s="133"/>
      <c r="H6" s="133"/>
    </row>
    <row r="7" spans="1:9">
      <c r="A7" s="103">
        <f>ROW()-ROW(Ext!$B$1)</f>
        <v>6</v>
      </c>
      <c r="B7" s="9" t="str">
        <f ca="1"/>
        <v xml:space="preserve">Garcina Cambogia </v>
      </c>
      <c r="C7" s="131" t="str">
        <v xml:space="preserve">Garcina Cambogia </v>
      </c>
      <c r="D7" s="132" t="str">
        <v>50%, 60%, 70%</v>
      </c>
      <c r="E7" s="133" t="s">
        <v>1733</v>
      </c>
      <c r="F7" s="133" t="s">
        <v>1733</v>
      </c>
      <c r="G7" s="133" t="s">
        <v>1733</v>
      </c>
      <c r="H7" s="133" t="s">
        <v>1733</v>
      </c>
    </row>
    <row r="8" spans="1:9">
      <c r="A8" s="104">
        <f>ROW()-ROW(Ext!$B$1)</f>
        <v>7</v>
      </c>
      <c r="B8" s="62" t="str">
        <f ca="1"/>
        <v xml:space="preserve">Milk Thistle </v>
      </c>
      <c r="C8" s="134" t="str">
        <v xml:space="preserve">Milk Thistle </v>
      </c>
      <c r="D8" s="135" t="str">
        <v>40%</v>
      </c>
      <c r="E8" s="133" t="s">
        <v>1733</v>
      </c>
      <c r="F8" s="133" t="s">
        <v>1733</v>
      </c>
      <c r="G8" s="133" t="s">
        <v>1733</v>
      </c>
      <c r="H8" s="133" t="s">
        <v>1733</v>
      </c>
    </row>
    <row r="9" spans="1:9">
      <c r="A9" s="103">
        <f>ROW()-ROW(Ext!$B$1)</f>
        <v>8</v>
      </c>
      <c r="B9" s="9" t="str">
        <f ca="1"/>
        <v xml:space="preserve">Rose Hips </v>
      </c>
      <c r="C9" s="131" t="str">
        <v xml:space="preserve">Rose Hips </v>
      </c>
      <c r="D9" s="132" t="str">
        <v>12% VC</v>
      </c>
      <c r="E9" s="133" t="s">
        <v>1733</v>
      </c>
      <c r="F9" s="133" t="s">
        <v>1733</v>
      </c>
      <c r="G9" s="133" t="s">
        <v>1733</v>
      </c>
      <c r="H9" s="133" t="s">
        <v>1733</v>
      </c>
    </row>
    <row r="10" spans="1:9">
      <c r="A10" s="104">
        <f>ROW()-ROW(Ext!$B$1)</f>
        <v>9</v>
      </c>
      <c r="B10" s="62" t="str">
        <f ca="1"/>
        <v xml:space="preserve">Royal Jelly </v>
      </c>
      <c r="C10" s="134" t="str">
        <v xml:space="preserve">Royal Jelly </v>
      </c>
      <c r="D10" s="135" t="str">
        <v>6.01% 10-HDA</v>
      </c>
      <c r="E10" s="133" t="s">
        <v>1733</v>
      </c>
      <c r="F10" s="133" t="s">
        <v>1733</v>
      </c>
      <c r="G10" s="133" t="s">
        <v>1733</v>
      </c>
      <c r="H10" s="133" t="s">
        <v>1733</v>
      </c>
    </row>
    <row r="11" spans="1:9">
      <c r="A11" s="103">
        <f>ROW()-ROW(Ext!$B$1)</f>
        <v>10</v>
      </c>
      <c r="B11" s="9" t="str">
        <f ca="1"/>
        <v>Rutin</v>
      </c>
      <c r="C11" s="131" t="str">
        <v>Rutin</v>
      </c>
      <c r="D11" s="132" t="str">
        <v>95%; HACCP</v>
      </c>
      <c r="E11" s="133" t="s">
        <v>1733</v>
      </c>
      <c r="F11" s="133" t="s">
        <v>1733</v>
      </c>
      <c r="G11" s="133" t="s">
        <v>1733</v>
      </c>
      <c r="H11" s="133"/>
    </row>
    <row r="12" spans="1:9">
      <c r="A12" s="104">
        <f>ROW()-ROW(Ext!$B$1)</f>
        <v>11</v>
      </c>
      <c r="B12" s="62" t="str">
        <f ca="1"/>
        <v xml:space="preserve">Soybean Isoflavones </v>
      </c>
      <c r="C12" s="134" t="str">
        <v xml:space="preserve">Soybean Isoflavones </v>
      </c>
      <c r="D12" s="135" t="str">
        <v>40% Isoflavones</v>
      </c>
      <c r="E12" s="133" t="s">
        <v>1733</v>
      </c>
      <c r="F12" s="133" t="s">
        <v>1733</v>
      </c>
      <c r="G12" s="133" t="s">
        <v>1733</v>
      </c>
      <c r="H12" s="133" t="s">
        <v>1733</v>
      </c>
    </row>
    <row r="13" spans="1:9">
      <c r="A13" s="103">
        <f>ROW()-ROW(Ext!$B$1)</f>
        <v>12</v>
      </c>
      <c r="B13" s="9" t="str">
        <f ca="1"/>
        <v>Troxerutin</v>
      </c>
      <c r="C13" s="131" t="str">
        <v>Troxerutin</v>
      </c>
      <c r="D13" s="132" t="str">
        <v>95%</v>
      </c>
      <c r="E13" s="133" t="s">
        <v>1733</v>
      </c>
      <c r="F13" s="133" t="s">
        <v>1733</v>
      </c>
      <c r="G13" s="133" t="s">
        <v>1733</v>
      </c>
      <c r="H13" s="133" t="s">
        <v>1733</v>
      </c>
    </row>
    <row r="14" spans="1:9">
      <c r="A14" s="104">
        <f>ROW()-ROW(Ext!$B$1)</f>
        <v>13</v>
      </c>
      <c r="B14" s="62" t="str">
        <f ca="1"/>
        <v xml:space="preserve">Turmeric </v>
      </c>
      <c r="C14" s="134" t="str">
        <v xml:space="preserve">Turmeric </v>
      </c>
      <c r="D14" s="135" t="str">
        <v>95%</v>
      </c>
      <c r="E14" s="133" t="s">
        <v>1733</v>
      </c>
      <c r="F14" s="133" t="s">
        <v>1733</v>
      </c>
      <c r="G14" s="133" t="s">
        <v>1733</v>
      </c>
      <c r="H14" s="133" t="s">
        <v>1733</v>
      </c>
    </row>
    <row r="15" spans="1:9" ht="15.75" thickBot="1">
      <c r="A15" s="136">
        <f>ROW()-ROW(Ext!$B$1)</f>
        <v>14</v>
      </c>
      <c r="B15" s="137" t="str">
        <f ca="1"/>
        <v>Customized Premix</v>
      </c>
      <c r="C15" s="138" t="str">
        <v>Customized Premix</v>
      </c>
      <c r="D15" s="139">
        <v>0</v>
      </c>
      <c r="E15" s="140" t="s">
        <v>1733</v>
      </c>
      <c r="F15" s="140" t="s">
        <v>1733</v>
      </c>
      <c r="G15" s="140" t="s">
        <v>1733</v>
      </c>
      <c r="H15" s="140" t="s">
        <v>1733</v>
      </c>
    </row>
  </sheetData>
  <sheetProtection sheet="1" objects="1" scenarios="1"/>
  <phoneticPr fontId="1" type="noConversion"/>
  <conditionalFormatting sqref="E2:H15">
    <cfRule type="cellIs" dxfId="25" priority="1" operator="greaterThan">
      <formula>0</formula>
    </cfRule>
  </conditionalFormatting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6CFBD-9AD5-40F1-A2D0-19EAAD66FF11}">
  <dimension ref="A1:V47"/>
  <sheetViews>
    <sheetView tabSelected="1" topLeftCell="C1" workbookViewId="0">
      <selection activeCell="S4" sqref="S4"/>
    </sheetView>
  </sheetViews>
  <sheetFormatPr defaultRowHeight="15"/>
  <sheetData>
    <row r="1" spans="1:22">
      <c r="A1" s="5" t="s">
        <v>2199</v>
      </c>
      <c r="B1" s="5" t="s">
        <v>2200</v>
      </c>
      <c r="C1" s="5" t="s">
        <v>2201</v>
      </c>
      <c r="D1" s="5" t="s">
        <v>2202</v>
      </c>
      <c r="E1" s="5" t="s">
        <v>2203</v>
      </c>
      <c r="F1" s="5" t="s">
        <v>2204</v>
      </c>
      <c r="G1" s="30" t="s">
        <v>57</v>
      </c>
      <c r="H1" s="5" t="s">
        <v>2205</v>
      </c>
      <c r="I1" s="5" t="s">
        <v>66</v>
      </c>
      <c r="J1" s="5" t="s">
        <v>2206</v>
      </c>
      <c r="K1" s="5" t="s">
        <v>2207</v>
      </c>
      <c r="L1" s="5" t="s">
        <v>2208</v>
      </c>
      <c r="M1" s="5" t="s">
        <v>2209</v>
      </c>
      <c r="N1" s="5" t="s">
        <v>2210</v>
      </c>
      <c r="O1" s="5" t="s">
        <v>2211</v>
      </c>
      <c r="P1" s="5" t="s">
        <v>2212</v>
      </c>
      <c r="Q1" s="5" t="s">
        <v>2213</v>
      </c>
      <c r="R1" s="5" t="s">
        <v>2214</v>
      </c>
      <c r="S1" s="2" t="s">
        <v>16</v>
      </c>
      <c r="T1" s="188" t="s">
        <v>2392</v>
      </c>
      <c r="U1" s="2" t="s">
        <v>2217</v>
      </c>
      <c r="V1" s="5" t="s">
        <v>2393</v>
      </c>
    </row>
    <row r="2" spans="1:22">
      <c r="A2" s="30" t="s">
        <v>2218</v>
      </c>
      <c r="B2" s="5" t="s">
        <v>2200</v>
      </c>
      <c r="C2" s="5" t="s">
        <v>2219</v>
      </c>
      <c r="D2" s="5" t="s">
        <v>2220</v>
      </c>
      <c r="E2" s="5" t="s">
        <v>2221</v>
      </c>
      <c r="F2" s="5" t="s">
        <v>2222</v>
      </c>
      <c r="G2" s="5" t="s">
        <v>2223</v>
      </c>
      <c r="H2" s="5" t="s">
        <v>2224</v>
      </c>
      <c r="I2" s="5" t="s">
        <v>2225</v>
      </c>
      <c r="J2" s="5" t="s">
        <v>2226</v>
      </c>
      <c r="K2" s="5" t="s">
        <v>2227</v>
      </c>
      <c r="L2" s="5" t="s">
        <v>2228</v>
      </c>
      <c r="M2" s="5" t="s">
        <v>2229</v>
      </c>
      <c r="N2" s="5" t="s">
        <v>2230</v>
      </c>
      <c r="O2" s="5" t="s">
        <v>2211</v>
      </c>
      <c r="P2" s="5" t="s">
        <v>2212</v>
      </c>
      <c r="Q2" s="5" t="s">
        <v>2213</v>
      </c>
      <c r="R2" s="5" t="s">
        <v>2214</v>
      </c>
      <c r="S2" s="5" t="s">
        <v>2215</v>
      </c>
      <c r="T2" s="5" t="s">
        <v>2216</v>
      </c>
      <c r="U2" s="5"/>
      <c r="V2" s="5" t="s">
        <v>2390</v>
      </c>
    </row>
    <row r="3" spans="1:22">
      <c r="A3" s="30" t="s">
        <v>2201</v>
      </c>
      <c r="B3" s="5" t="s">
        <v>2231</v>
      </c>
      <c r="C3" s="5" t="s">
        <v>2201</v>
      </c>
      <c r="D3" s="5" t="s">
        <v>2232</v>
      </c>
      <c r="E3" s="5" t="s">
        <v>2233</v>
      </c>
      <c r="F3" s="5" t="s">
        <v>2234</v>
      </c>
      <c r="G3" s="5" t="s">
        <v>43</v>
      </c>
      <c r="H3" s="5" t="s">
        <v>1</v>
      </c>
      <c r="I3" s="5" t="s">
        <v>66</v>
      </c>
      <c r="J3" s="5" t="s">
        <v>2206</v>
      </c>
      <c r="K3" s="5" t="s">
        <v>2207</v>
      </c>
      <c r="L3" s="5" t="s">
        <v>2208</v>
      </c>
      <c r="M3" s="5" t="s">
        <v>2209</v>
      </c>
      <c r="N3" s="5" t="s">
        <v>2210</v>
      </c>
      <c r="O3" s="5" t="s">
        <v>2211</v>
      </c>
      <c r="P3" s="5" t="s">
        <v>2212</v>
      </c>
      <c r="Q3" s="5" t="s">
        <v>2213</v>
      </c>
      <c r="R3" s="5" t="s">
        <v>2214</v>
      </c>
      <c r="S3" s="5" t="s">
        <v>17</v>
      </c>
      <c r="T3" s="5" t="s">
        <v>2235</v>
      </c>
      <c r="U3" s="5"/>
      <c r="V3" s="5" t="s">
        <v>2391</v>
      </c>
    </row>
    <row r="4" spans="1:22">
      <c r="A4" s="30" t="s">
        <v>2236</v>
      </c>
      <c r="B4" s="5" t="s">
        <v>2237</v>
      </c>
      <c r="C4" s="5" t="s">
        <v>2238</v>
      </c>
      <c r="D4" s="5" t="s">
        <v>2239</v>
      </c>
      <c r="E4" s="5" t="s">
        <v>2240</v>
      </c>
      <c r="F4" s="5" t="s">
        <v>2241</v>
      </c>
      <c r="G4" s="5" t="s">
        <v>58</v>
      </c>
      <c r="H4" s="5" t="s">
        <v>2242</v>
      </c>
      <c r="I4" s="5" t="s">
        <v>2243</v>
      </c>
      <c r="J4" s="5" t="s">
        <v>2244</v>
      </c>
      <c r="K4" s="5" t="s">
        <v>69</v>
      </c>
      <c r="L4" s="5" t="s">
        <v>2245</v>
      </c>
      <c r="M4" s="5" t="s">
        <v>2246</v>
      </c>
      <c r="N4" s="5" t="s">
        <v>2247</v>
      </c>
      <c r="O4" s="5" t="s">
        <v>2248</v>
      </c>
      <c r="P4" s="5" t="s">
        <v>2249</v>
      </c>
      <c r="Q4" s="5" t="s">
        <v>2213</v>
      </c>
      <c r="R4" s="5" t="s">
        <v>2214</v>
      </c>
      <c r="S4" s="5" t="s">
        <v>2394</v>
      </c>
      <c r="T4" s="5"/>
      <c r="U4" s="5"/>
      <c r="V4" s="5" t="s">
        <v>2389</v>
      </c>
    </row>
    <row r="5" spans="1:22">
      <c r="A5" s="30" t="s">
        <v>2203</v>
      </c>
      <c r="B5" s="5" t="s">
        <v>2250</v>
      </c>
      <c r="C5" s="5" t="s">
        <v>2251</v>
      </c>
      <c r="D5" s="5" t="s">
        <v>2252</v>
      </c>
      <c r="E5" s="5" t="s">
        <v>2203</v>
      </c>
      <c r="F5" s="5" t="s">
        <v>2253</v>
      </c>
      <c r="G5" s="5" t="s">
        <v>59</v>
      </c>
      <c r="H5" s="5" t="s">
        <v>2254</v>
      </c>
      <c r="I5" s="5" t="s">
        <v>2255</v>
      </c>
      <c r="J5" s="5" t="s">
        <v>2256</v>
      </c>
      <c r="K5" s="5" t="s">
        <v>70</v>
      </c>
      <c r="L5" s="5" t="s">
        <v>2257</v>
      </c>
      <c r="M5" s="5" t="s">
        <v>2258</v>
      </c>
      <c r="N5" s="5" t="s">
        <v>2259</v>
      </c>
      <c r="O5" s="5" t="s">
        <v>2260</v>
      </c>
      <c r="P5" s="5" t="s">
        <v>2261</v>
      </c>
      <c r="Q5" s="5" t="s">
        <v>2213</v>
      </c>
      <c r="R5" s="5" t="s">
        <v>2214</v>
      </c>
      <c r="S5" s="5"/>
      <c r="T5" s="5"/>
      <c r="U5" s="5"/>
      <c r="V5" s="5"/>
    </row>
    <row r="6" spans="1:22">
      <c r="A6" s="30" t="s">
        <v>2204</v>
      </c>
      <c r="B6" s="5" t="s">
        <v>2262</v>
      </c>
      <c r="C6" s="5" t="s">
        <v>2263</v>
      </c>
      <c r="D6" s="5" t="s">
        <v>2264</v>
      </c>
      <c r="E6" s="5" t="s">
        <v>2265</v>
      </c>
      <c r="F6" s="5" t="s">
        <v>2204</v>
      </c>
      <c r="G6" s="5" t="s">
        <v>60</v>
      </c>
      <c r="H6" s="5" t="s">
        <v>64</v>
      </c>
      <c r="I6" s="5" t="s">
        <v>2266</v>
      </c>
      <c r="J6" s="5" t="s">
        <v>2267</v>
      </c>
      <c r="K6" s="5" t="s">
        <v>71</v>
      </c>
      <c r="L6" s="5" t="s">
        <v>2268</v>
      </c>
      <c r="M6" s="5" t="s">
        <v>2269</v>
      </c>
      <c r="N6" s="5" t="s">
        <v>2270</v>
      </c>
      <c r="O6" s="5" t="s">
        <v>2271</v>
      </c>
      <c r="P6" s="5" t="s">
        <v>2272</v>
      </c>
      <c r="Q6" s="5" t="s">
        <v>2213</v>
      </c>
      <c r="R6" s="5" t="s">
        <v>2214</v>
      </c>
      <c r="S6" s="5" t="s">
        <v>2273</v>
      </c>
      <c r="T6" s="5" t="s">
        <v>2235</v>
      </c>
      <c r="U6" s="5"/>
      <c r="V6" s="5"/>
    </row>
    <row r="7" spans="1:22">
      <c r="A7" s="30" t="s">
        <v>2274</v>
      </c>
      <c r="B7" s="5" t="s">
        <v>2275</v>
      </c>
      <c r="C7" s="5" t="s">
        <v>2276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</row>
    <row r="11" spans="1:22">
      <c r="A11" s="4" t="s">
        <v>43</v>
      </c>
      <c r="B11" s="4" t="s">
        <v>58</v>
      </c>
      <c r="C11" s="4" t="s">
        <v>2203</v>
      </c>
      <c r="D11" s="4" t="s">
        <v>60</v>
      </c>
      <c r="E11" s="4" t="s">
        <v>2277</v>
      </c>
    </row>
    <row r="12" spans="1:22" ht="30">
      <c r="A12" s="81" t="s">
        <v>1112</v>
      </c>
      <c r="B12" s="81" t="s">
        <v>2278</v>
      </c>
      <c r="C12" s="81" t="s">
        <v>2279</v>
      </c>
      <c r="D12" s="81" t="s">
        <v>1112</v>
      </c>
      <c r="E12" s="81" t="s">
        <v>1112</v>
      </c>
    </row>
    <row r="13" spans="1:22" ht="30">
      <c r="A13" s="81" t="s">
        <v>587</v>
      </c>
      <c r="B13" s="81" t="s">
        <v>2280</v>
      </c>
      <c r="C13" s="81" t="s">
        <v>2281</v>
      </c>
      <c r="D13" s="81" t="s">
        <v>2282</v>
      </c>
      <c r="E13" s="81" t="s">
        <v>2283</v>
      </c>
    </row>
    <row r="14" spans="1:22" ht="30">
      <c r="A14" s="81" t="s">
        <v>594</v>
      </c>
      <c r="B14" s="81" t="s">
        <v>2284</v>
      </c>
      <c r="C14" s="81" t="s">
        <v>2285</v>
      </c>
      <c r="D14" s="81" t="s">
        <v>2286</v>
      </c>
      <c r="E14" s="81" t="s">
        <v>2287</v>
      </c>
    </row>
    <row r="15" spans="1:22" ht="30">
      <c r="A15" s="81" t="s">
        <v>80</v>
      </c>
      <c r="B15" s="81" t="s">
        <v>2288</v>
      </c>
      <c r="C15" s="81" t="s">
        <v>2289</v>
      </c>
      <c r="D15" s="81" t="s">
        <v>2290</v>
      </c>
      <c r="E15" s="81" t="s">
        <v>2291</v>
      </c>
    </row>
    <row r="16" spans="1:22" ht="30">
      <c r="A16" s="81" t="s">
        <v>2292</v>
      </c>
      <c r="B16" s="81" t="s">
        <v>2293</v>
      </c>
      <c r="C16" s="81" t="s">
        <v>2294</v>
      </c>
      <c r="D16" s="81" t="s">
        <v>2295</v>
      </c>
      <c r="E16" s="81" t="s">
        <v>2296</v>
      </c>
    </row>
    <row r="17" spans="1:5" ht="30">
      <c r="A17" s="81" t="s">
        <v>165</v>
      </c>
      <c r="B17" s="81" t="s">
        <v>2297</v>
      </c>
      <c r="C17" s="81" t="s">
        <v>2298</v>
      </c>
      <c r="D17" s="81" t="s">
        <v>2299</v>
      </c>
      <c r="E17" s="81" t="s">
        <v>2300</v>
      </c>
    </row>
    <row r="18" spans="1:5" ht="45">
      <c r="A18" s="81" t="s">
        <v>200</v>
      </c>
      <c r="B18" s="81"/>
      <c r="C18" s="81"/>
      <c r="D18" s="81"/>
      <c r="E18" s="160" t="s">
        <v>2301</v>
      </c>
    </row>
    <row r="19" spans="1:5" ht="30">
      <c r="A19" s="81" t="s">
        <v>205</v>
      </c>
      <c r="B19" s="81" t="s">
        <v>2302</v>
      </c>
      <c r="C19" s="81" t="s">
        <v>2303</v>
      </c>
      <c r="D19" s="81" t="s">
        <v>2304</v>
      </c>
      <c r="E19" s="81" t="s">
        <v>2305</v>
      </c>
    </row>
    <row r="20" spans="1:5" ht="30">
      <c r="A20" s="81" t="s">
        <v>216</v>
      </c>
      <c r="B20" s="81" t="s">
        <v>2306</v>
      </c>
      <c r="C20" s="81" t="s">
        <v>2307</v>
      </c>
      <c r="D20" s="81" t="s">
        <v>2308</v>
      </c>
      <c r="E20" s="81" t="s">
        <v>2309</v>
      </c>
    </row>
    <row r="21" spans="1:5" ht="30">
      <c r="A21" s="81" t="s">
        <v>229</v>
      </c>
      <c r="B21" s="81" t="s">
        <v>2310</v>
      </c>
      <c r="C21" s="81" t="s">
        <v>2311</v>
      </c>
      <c r="D21" s="81" t="s">
        <v>2312</v>
      </c>
      <c r="E21" s="81" t="s">
        <v>2313</v>
      </c>
    </row>
    <row r="22" spans="1:5" ht="60">
      <c r="A22" s="81" t="s">
        <v>242</v>
      </c>
      <c r="B22" s="81" t="s">
        <v>2314</v>
      </c>
      <c r="C22" s="81" t="s">
        <v>2315</v>
      </c>
      <c r="D22" s="81" t="s">
        <v>2316</v>
      </c>
      <c r="E22" s="81" t="s">
        <v>2317</v>
      </c>
    </row>
    <row r="23" spans="1:5" ht="30">
      <c r="A23" s="81" t="s">
        <v>2318</v>
      </c>
      <c r="B23" s="81"/>
      <c r="C23" s="81"/>
      <c r="D23" s="81"/>
      <c r="E23" s="160" t="s">
        <v>2319</v>
      </c>
    </row>
    <row r="24" spans="1:5" ht="30">
      <c r="A24" s="81" t="s">
        <v>282</v>
      </c>
      <c r="B24" s="81"/>
      <c r="C24" s="81"/>
      <c r="D24" s="81"/>
      <c r="E24" s="160" t="s">
        <v>2320</v>
      </c>
    </row>
    <row r="25" spans="1:5" ht="30">
      <c r="A25" s="81" t="s">
        <v>318</v>
      </c>
      <c r="B25" s="81" t="s">
        <v>2321</v>
      </c>
      <c r="C25" s="81" t="s">
        <v>2322</v>
      </c>
      <c r="D25" s="81" t="s">
        <v>2323</v>
      </c>
      <c r="E25" s="81" t="s">
        <v>2324</v>
      </c>
    </row>
    <row r="26" spans="1:5" ht="30">
      <c r="A26" s="81" t="s">
        <v>325</v>
      </c>
      <c r="B26" s="81" t="s">
        <v>2325</v>
      </c>
      <c r="C26" s="81" t="s">
        <v>2326</v>
      </c>
      <c r="D26" s="81" t="s">
        <v>2327</v>
      </c>
      <c r="E26" s="81" t="s">
        <v>2328</v>
      </c>
    </row>
    <row r="27" spans="1:5" ht="30">
      <c r="A27" s="81" t="s">
        <v>288</v>
      </c>
      <c r="B27" s="81" t="s">
        <v>2329</v>
      </c>
      <c r="C27" s="81" t="s">
        <v>290</v>
      </c>
      <c r="D27" s="81" t="s">
        <v>291</v>
      </c>
      <c r="E27" s="81" t="s">
        <v>292</v>
      </c>
    </row>
    <row r="28" spans="1:5" ht="60">
      <c r="A28" s="81" t="s">
        <v>368</v>
      </c>
      <c r="B28" s="81" t="s">
        <v>2330</v>
      </c>
      <c r="C28" s="81" t="s">
        <v>2331</v>
      </c>
      <c r="D28" s="81" t="s">
        <v>2332</v>
      </c>
      <c r="E28" s="81" t="s">
        <v>2333</v>
      </c>
    </row>
    <row r="29" spans="1:5" ht="30">
      <c r="A29" s="81" t="s">
        <v>166</v>
      </c>
      <c r="B29" s="81" t="s">
        <v>2334</v>
      </c>
      <c r="C29" s="81" t="s">
        <v>168</v>
      </c>
      <c r="D29" s="81" t="s">
        <v>169</v>
      </c>
      <c r="E29" s="81" t="s">
        <v>170</v>
      </c>
    </row>
    <row r="30" spans="1:5" ht="30">
      <c r="A30" s="81" t="s">
        <v>441</v>
      </c>
      <c r="B30" s="81"/>
      <c r="C30" s="81"/>
      <c r="D30" s="81"/>
      <c r="E30" s="81" t="s">
        <v>2335</v>
      </c>
    </row>
    <row r="31" spans="1:5" ht="45">
      <c r="A31" s="81" t="s">
        <v>1120</v>
      </c>
      <c r="B31" s="81" t="s">
        <v>2336</v>
      </c>
      <c r="C31" s="81" t="s">
        <v>2337</v>
      </c>
      <c r="D31" s="81" t="s">
        <v>2338</v>
      </c>
      <c r="E31" s="81" t="s">
        <v>2339</v>
      </c>
    </row>
    <row r="32" spans="1:5" ht="30">
      <c r="A32" s="81" t="s">
        <v>173</v>
      </c>
      <c r="B32" s="81" t="s">
        <v>2340</v>
      </c>
      <c r="C32" s="81" t="s">
        <v>175</v>
      </c>
      <c r="D32" s="81" t="s">
        <v>176</v>
      </c>
      <c r="E32" s="81" t="s">
        <v>177</v>
      </c>
    </row>
    <row r="33" spans="1:5" ht="30">
      <c r="A33" s="81" t="s">
        <v>462</v>
      </c>
      <c r="B33" s="81" t="s">
        <v>2341</v>
      </c>
      <c r="C33" s="81" t="s">
        <v>2342</v>
      </c>
      <c r="D33" s="81" t="s">
        <v>2343</v>
      </c>
      <c r="E33" s="81" t="s">
        <v>2344</v>
      </c>
    </row>
    <row r="34" spans="1:5" ht="30">
      <c r="A34" s="81" t="s">
        <v>2345</v>
      </c>
      <c r="B34" s="81" t="s">
        <v>2346</v>
      </c>
      <c r="C34" s="81" t="s">
        <v>2347</v>
      </c>
      <c r="D34" s="81" t="s">
        <v>2348</v>
      </c>
      <c r="E34" s="81" t="s">
        <v>2335</v>
      </c>
    </row>
    <row r="35" spans="1:5" ht="30">
      <c r="A35" s="81" t="s">
        <v>475</v>
      </c>
      <c r="B35" s="81"/>
      <c r="C35" s="81"/>
      <c r="D35" s="81"/>
      <c r="E35" s="81" t="s">
        <v>2349</v>
      </c>
    </row>
    <row r="36" spans="1:5" ht="45">
      <c r="A36" s="81" t="s">
        <v>479</v>
      </c>
      <c r="B36" s="81" t="s">
        <v>2350</v>
      </c>
      <c r="C36" s="81" t="s">
        <v>2351</v>
      </c>
      <c r="D36" s="81" t="s">
        <v>2352</v>
      </c>
      <c r="E36" s="81" t="s">
        <v>2353</v>
      </c>
    </row>
    <row r="37" spans="1:5" ht="30">
      <c r="A37" s="81" t="s">
        <v>1100</v>
      </c>
      <c r="B37" s="81" t="s">
        <v>2354</v>
      </c>
      <c r="C37" s="81" t="s">
        <v>2355</v>
      </c>
      <c r="D37" s="81" t="s">
        <v>2356</v>
      </c>
      <c r="E37" s="81" t="s">
        <v>1704</v>
      </c>
    </row>
    <row r="38" spans="1:5" ht="30">
      <c r="A38" s="81" t="s">
        <v>486</v>
      </c>
      <c r="B38" s="81"/>
      <c r="C38" s="81"/>
      <c r="D38" s="81"/>
      <c r="E38" s="160" t="s">
        <v>2357</v>
      </c>
    </row>
    <row r="39" spans="1:5" ht="45">
      <c r="A39" s="81" t="s">
        <v>1094</v>
      </c>
      <c r="B39" s="81" t="s">
        <v>2358</v>
      </c>
      <c r="C39" s="81" t="s">
        <v>2359</v>
      </c>
      <c r="D39" s="81" t="s">
        <v>2360</v>
      </c>
      <c r="E39" s="81" t="s">
        <v>2361</v>
      </c>
    </row>
    <row r="40" spans="1:5" ht="30">
      <c r="A40" s="81" t="s">
        <v>493</v>
      </c>
      <c r="B40" s="81" t="s">
        <v>2362</v>
      </c>
      <c r="C40" s="81" t="s">
        <v>2363</v>
      </c>
      <c r="D40" s="81" t="s">
        <v>2364</v>
      </c>
      <c r="E40" s="81" t="s">
        <v>2365</v>
      </c>
    </row>
    <row r="41" spans="1:5" ht="30">
      <c r="A41" s="81" t="s">
        <v>1136</v>
      </c>
      <c r="B41" s="81" t="s">
        <v>2366</v>
      </c>
      <c r="C41" s="81" t="s">
        <v>2367</v>
      </c>
      <c r="D41" s="81" t="s">
        <v>2368</v>
      </c>
      <c r="E41" s="81" t="s">
        <v>2369</v>
      </c>
    </row>
    <row r="42" spans="1:5" ht="30">
      <c r="A42" s="81" t="s">
        <v>2370</v>
      </c>
      <c r="B42" s="81" t="s">
        <v>2371</v>
      </c>
      <c r="C42" s="81" t="s">
        <v>2372</v>
      </c>
      <c r="D42" s="81" t="s">
        <v>2373</v>
      </c>
      <c r="E42" s="81" t="s">
        <v>2374</v>
      </c>
    </row>
    <row r="43" spans="1:5" ht="30">
      <c r="A43" s="81" t="s">
        <v>1131</v>
      </c>
      <c r="B43" s="81" t="s">
        <v>2375</v>
      </c>
      <c r="C43" s="81" t="s">
        <v>2376</v>
      </c>
      <c r="D43" s="81" t="s">
        <v>1131</v>
      </c>
      <c r="E43" s="81" t="s">
        <v>2377</v>
      </c>
    </row>
    <row r="44" spans="1:5" ht="30">
      <c r="A44" s="81" t="s">
        <v>272</v>
      </c>
      <c r="B44" s="81" t="s">
        <v>2378</v>
      </c>
      <c r="C44" s="81" t="s">
        <v>274</v>
      </c>
      <c r="D44" s="81" t="s">
        <v>272</v>
      </c>
      <c r="E44" s="81" t="s">
        <v>275</v>
      </c>
    </row>
    <row r="45" spans="1:5" ht="30">
      <c r="A45" s="81" t="s">
        <v>277</v>
      </c>
      <c r="B45" s="81" t="s">
        <v>2379</v>
      </c>
      <c r="C45" s="81" t="s">
        <v>279</v>
      </c>
      <c r="D45" s="81" t="s">
        <v>277</v>
      </c>
      <c r="E45" s="81" t="s">
        <v>2380</v>
      </c>
    </row>
    <row r="46" spans="1:5" ht="30">
      <c r="A46" s="81" t="s">
        <v>1104</v>
      </c>
      <c r="B46" s="81" t="s">
        <v>2381</v>
      </c>
      <c r="C46" s="81" t="s">
        <v>2382</v>
      </c>
      <c r="D46" s="81" t="s">
        <v>2383</v>
      </c>
      <c r="E46" s="81" t="s">
        <v>2384</v>
      </c>
    </row>
    <row r="47" spans="1:5">
      <c r="A47" s="81" t="s">
        <v>715</v>
      </c>
      <c r="B47" s="81" t="s">
        <v>2385</v>
      </c>
      <c r="C47" s="81" t="s">
        <v>2386</v>
      </c>
      <c r="D47" s="81" t="s">
        <v>2387</v>
      </c>
      <c r="E47" s="81" t="s">
        <v>2388</v>
      </c>
    </row>
  </sheetData>
  <conditionalFormatting sqref="A11:E47">
    <cfRule type="duplicateValues" dxfId="24" priority="1"/>
  </conditionalFormatting>
  <pageMargins left="0.7" right="0.7" top="0.75" bottom="0.75" header="0.3" footer="0.3"/>
  <pageSetup paperSize="9" orientation="portrait" r:id="rId1"/>
  <legacyDrawing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Preface</vt:lpstr>
      <vt:lpstr>Catalog</vt:lpstr>
      <vt:lpstr>All</vt:lpstr>
      <vt:lpstr>Fml</vt:lpstr>
      <vt:lpstr>API</vt:lpstr>
      <vt:lpstr>Vet</vt:lpstr>
      <vt:lpstr>Int</vt:lpstr>
      <vt:lpstr>Vit</vt:lpstr>
      <vt:lpstr>AA</vt:lpstr>
      <vt:lpstr>Poly</vt:lpstr>
      <vt:lpstr>Cos</vt:lpstr>
      <vt:lpstr>Ext</vt:lpstr>
      <vt:lpstr>Parameter</vt:lpstr>
    </vt:vector>
  </TitlesOfParts>
  <Manager>Siqiniq@limsym.onmicrosoft.com</Manager>
  <Company>Hangzhou ICH Biofarm Co.,Ltd.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Hangzhou ICH's Catalog (Standard)</dc:title>
  <dc:subject/>
  <dc:creator>Siqiniq Leng (冷世聪)</dc:creator>
  <cp:keywords/>
  <dc:description>Updates Available on pharmchem6@ichemie.com</dc:description>
  <cp:lastModifiedBy>Siqiniq (Co)</cp:lastModifiedBy>
  <cp:revision/>
  <dcterms:created xsi:type="dcterms:W3CDTF">2024-06-27T00:37:37Z</dcterms:created>
  <dcterms:modified xsi:type="dcterms:W3CDTF">2025-03-31T02:34:15Z</dcterms:modified>
  <cp:category>Standard</cp:category>
  <cp:contentStatus>Version 240627 (Thailand)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2024-06-27T01:58:59Z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a6b51fce-4584-4d57-b562-688448fd3281</vt:lpwstr>
  </property>
  <property fmtid="{D5CDD505-2E9C-101B-9397-08002B2CF9AE}" pid="7" name="MSIP_Label_defa4170-0d19-0005-0004-bc88714345d2_ActionId">
    <vt:lpwstr>de5c40b0-8507-4c90-a1f2-c24ceb2aa14c</vt:lpwstr>
  </property>
  <property fmtid="{D5CDD505-2E9C-101B-9397-08002B2CF9AE}" pid="8" name="MSIP_Label_defa4170-0d19-0005-0004-bc88714345d2_ContentBits">
    <vt:lpwstr>0</vt:lpwstr>
  </property>
</Properties>
</file>