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"/>
  </bookViews>
  <sheets>
    <sheet name="网络2.3-中欧新蓝筹混合" sheetId="7" r:id="rId1"/>
    <sheet name="网络2.3-富国中证500增强" sheetId="6" r:id="rId2"/>
    <sheet name="网格1.0" sheetId="1" r:id="rId3"/>
    <sheet name="网络2.0" sheetId="2" r:id="rId4"/>
  </sheets>
  <calcPr calcId="145621"/>
</workbook>
</file>

<file path=xl/calcChain.xml><?xml version="1.0" encoding="utf-8"?>
<calcChain xmlns="http://schemas.openxmlformats.org/spreadsheetml/2006/main">
  <c r="B33" i="7" l="1"/>
  <c r="B34" i="7" s="1"/>
  <c r="D32" i="7"/>
  <c r="C32" i="7"/>
  <c r="G32" i="7" s="1"/>
  <c r="K30" i="7"/>
  <c r="D33" i="7" s="1"/>
  <c r="B23" i="7"/>
  <c r="B24" i="7" s="1"/>
  <c r="B25" i="7" s="1"/>
  <c r="B26" i="7" s="1"/>
  <c r="C22" i="7"/>
  <c r="G23" i="7" s="1"/>
  <c r="K20" i="7"/>
  <c r="B6" i="7"/>
  <c r="B7" i="7" s="1"/>
  <c r="B8" i="7" s="1"/>
  <c r="B9" i="7" s="1"/>
  <c r="B10" i="7" s="1"/>
  <c r="B11" i="7" s="1"/>
  <c r="B12" i="7" s="1"/>
  <c r="B13" i="7" s="1"/>
  <c r="B14" i="7" s="1"/>
  <c r="B15" i="7" s="1"/>
  <c r="B16" i="7" s="1"/>
  <c r="C5" i="7"/>
  <c r="G6" i="7" s="1"/>
  <c r="B5" i="7"/>
  <c r="C4" i="7"/>
  <c r="G4" i="7" s="1"/>
  <c r="K2" i="7"/>
  <c r="D12" i="7" s="1"/>
  <c r="D6" i="7" l="1"/>
  <c r="D7" i="7"/>
  <c r="G5" i="7"/>
  <c r="N5" i="7" s="1"/>
  <c r="N4" i="7"/>
  <c r="D5" i="7"/>
  <c r="E5" i="7" s="1"/>
  <c r="D26" i="7"/>
  <c r="D23" i="7"/>
  <c r="D25" i="7"/>
  <c r="D24" i="7"/>
  <c r="D22" i="7"/>
  <c r="D8" i="7"/>
  <c r="N32" i="7"/>
  <c r="D11" i="7"/>
  <c r="D10" i="7"/>
  <c r="D16" i="7"/>
  <c r="D13" i="7"/>
  <c r="D15" i="7"/>
  <c r="D14" i="7"/>
  <c r="D4" i="7"/>
  <c r="C6" i="7"/>
  <c r="D9" i="7"/>
  <c r="G22" i="7"/>
  <c r="E32" i="7"/>
  <c r="O32" i="7" s="1"/>
  <c r="AB32" i="7" s="1"/>
  <c r="C33" i="7"/>
  <c r="E33" i="7" s="1"/>
  <c r="G33" i="7"/>
  <c r="D34" i="7"/>
  <c r="D35" i="7" s="1"/>
  <c r="F32" i="7"/>
  <c r="C23" i="7"/>
  <c r="D7" i="6"/>
  <c r="K2" i="6"/>
  <c r="D8" i="6" s="1"/>
  <c r="K30" i="6"/>
  <c r="D34" i="6" s="1"/>
  <c r="K20" i="6"/>
  <c r="D25" i="6" s="1"/>
  <c r="G22" i="6"/>
  <c r="G33" i="6"/>
  <c r="B33" i="6"/>
  <c r="B34" i="6" s="1"/>
  <c r="B23" i="6"/>
  <c r="B24" i="6" s="1"/>
  <c r="B25" i="6" s="1"/>
  <c r="B26" i="6" s="1"/>
  <c r="C32" i="6"/>
  <c r="G32" i="6" s="1"/>
  <c r="C22" i="6"/>
  <c r="C23" i="6" s="1"/>
  <c r="C24" i="6" s="1"/>
  <c r="C25" i="6" s="1"/>
  <c r="C26" i="6" s="1"/>
  <c r="C4" i="6"/>
  <c r="G5" i="6" s="1"/>
  <c r="B5" i="6"/>
  <c r="D26" i="6" l="1"/>
  <c r="D22" i="6"/>
  <c r="E22" i="6" s="1"/>
  <c r="D15" i="6"/>
  <c r="D11" i="6"/>
  <c r="D32" i="6"/>
  <c r="E32" i="6" s="1"/>
  <c r="D33" i="6"/>
  <c r="D23" i="6"/>
  <c r="D24" i="6"/>
  <c r="D14" i="6"/>
  <c r="D10" i="6"/>
  <c r="D6" i="6"/>
  <c r="D4" i="6"/>
  <c r="E4" i="6" s="1"/>
  <c r="O4" i="6" s="1"/>
  <c r="AB4" i="6" s="1"/>
  <c r="D13" i="6"/>
  <c r="D9" i="6"/>
  <c r="D5" i="6"/>
  <c r="D16" i="6"/>
  <c r="D12" i="6"/>
  <c r="F5" i="7"/>
  <c r="I5" i="7" s="1"/>
  <c r="J5" i="7" s="1"/>
  <c r="K5" i="7" s="1"/>
  <c r="N33" i="7"/>
  <c r="D17" i="7"/>
  <c r="E4" i="7"/>
  <c r="P5" i="7"/>
  <c r="G24" i="7"/>
  <c r="C24" i="7"/>
  <c r="E24" i="7"/>
  <c r="G7" i="7"/>
  <c r="C7" i="7"/>
  <c r="P6" i="7"/>
  <c r="O6" i="7"/>
  <c r="I32" i="7"/>
  <c r="J32" i="7" s="1"/>
  <c r="K32" i="7" s="1"/>
  <c r="E23" i="7"/>
  <c r="P23" i="7" s="1"/>
  <c r="N6" i="7"/>
  <c r="G34" i="7"/>
  <c r="C34" i="7"/>
  <c r="O33" i="7"/>
  <c r="F33" i="7"/>
  <c r="I33" i="7" s="1"/>
  <c r="J33" i="7" s="1"/>
  <c r="P33" i="7"/>
  <c r="N22" i="7"/>
  <c r="N23" i="7"/>
  <c r="D27" i="7"/>
  <c r="E22" i="7"/>
  <c r="E6" i="7"/>
  <c r="F6" i="7" s="1"/>
  <c r="C5" i="6"/>
  <c r="C6" i="6" s="1"/>
  <c r="C7" i="6" s="1"/>
  <c r="C8" i="6" s="1"/>
  <c r="C9" i="6" s="1"/>
  <c r="C10" i="6" s="1"/>
  <c r="C11" i="6" s="1"/>
  <c r="C12" i="6" s="1"/>
  <c r="C13" i="6" s="1"/>
  <c r="C14" i="6" s="1"/>
  <c r="C15" i="6" s="1"/>
  <c r="C16" i="6" s="1"/>
  <c r="G4" i="6"/>
  <c r="N4" i="6" s="1"/>
  <c r="N22" i="6"/>
  <c r="G23" i="6"/>
  <c r="E23" i="6"/>
  <c r="C33" i="6"/>
  <c r="G24" i="6"/>
  <c r="N23" i="6"/>
  <c r="E24" i="6"/>
  <c r="B6" i="6"/>
  <c r="B7" i="6" s="1"/>
  <c r="B8" i="6" s="1"/>
  <c r="B9" i="6" s="1"/>
  <c r="B10" i="6" s="1"/>
  <c r="B11" i="6" s="1"/>
  <c r="B12" i="6" s="1"/>
  <c r="B13" i="6" s="1"/>
  <c r="B14" i="6" s="1"/>
  <c r="B15" i="6" s="1"/>
  <c r="B16" i="6" s="1"/>
  <c r="D4" i="2"/>
  <c r="D5" i="2"/>
  <c r="D6" i="2" s="1"/>
  <c r="D7" i="2" s="1"/>
  <c r="D8" i="2" s="1"/>
  <c r="D9" i="2" s="1"/>
  <c r="D10" i="2" s="1"/>
  <c r="D11" i="2" s="1"/>
  <c r="D12" i="2" s="1"/>
  <c r="D13" i="2" s="1"/>
  <c r="D14" i="2" s="1"/>
  <c r="D3" i="2"/>
  <c r="G3" i="2"/>
  <c r="C3" i="2"/>
  <c r="C4" i="2" s="1"/>
  <c r="B3" i="2"/>
  <c r="B4" i="2" s="1"/>
  <c r="B5" i="2" s="1"/>
  <c r="B6" i="2" s="1"/>
  <c r="B7" i="2" s="1"/>
  <c r="B8" i="2" s="1"/>
  <c r="B9" i="2" s="1"/>
  <c r="B10" i="2" s="1"/>
  <c r="B11" i="2" s="1"/>
  <c r="B12" i="2" s="1"/>
  <c r="B13" i="2" s="1"/>
  <c r="B14" i="2" s="1"/>
  <c r="G2" i="2"/>
  <c r="E2" i="2"/>
  <c r="F2" i="2" s="1"/>
  <c r="J3" i="1"/>
  <c r="J4" i="1"/>
  <c r="J5" i="1"/>
  <c r="J6" i="1"/>
  <c r="J7" i="1"/>
  <c r="J8" i="1"/>
  <c r="J2" i="1"/>
  <c r="F3" i="1"/>
  <c r="F4" i="1"/>
  <c r="F5" i="1"/>
  <c r="F6" i="1"/>
  <c r="F7" i="1"/>
  <c r="F8" i="1"/>
  <c r="F2" i="1"/>
  <c r="E3" i="1"/>
  <c r="I3" i="1" s="1"/>
  <c r="H3" i="1" s="1"/>
  <c r="E2" i="1"/>
  <c r="Q25" i="6" l="1"/>
  <c r="Q26" i="6"/>
  <c r="Q24" i="6"/>
  <c r="F23" i="6"/>
  <c r="P24" i="6"/>
  <c r="P25" i="6"/>
  <c r="P26" i="6"/>
  <c r="P23" i="6"/>
  <c r="O23" i="6"/>
  <c r="O22" i="6"/>
  <c r="AB22" i="6" s="1"/>
  <c r="O24" i="6"/>
  <c r="O25" i="6"/>
  <c r="O26" i="6"/>
  <c r="F4" i="6"/>
  <c r="I4" i="6" s="1"/>
  <c r="J4" i="6" s="1"/>
  <c r="O5" i="6"/>
  <c r="L5" i="7"/>
  <c r="M5" i="7" s="1"/>
  <c r="K33" i="7"/>
  <c r="L33" i="7"/>
  <c r="M33" i="7" s="1"/>
  <c r="L32" i="7"/>
  <c r="M32" i="7" s="1"/>
  <c r="F23" i="7"/>
  <c r="I23" i="7" s="1"/>
  <c r="J23" i="7" s="1"/>
  <c r="K23" i="7" s="1"/>
  <c r="P34" i="7"/>
  <c r="O34" i="7"/>
  <c r="O22" i="7"/>
  <c r="AB22" i="7" s="1"/>
  <c r="F22" i="7"/>
  <c r="I22" i="7" s="1"/>
  <c r="J22" i="7" s="1"/>
  <c r="N34" i="7"/>
  <c r="O23" i="7"/>
  <c r="AB23" i="7" s="1"/>
  <c r="O4" i="7"/>
  <c r="AB4" i="7" s="1"/>
  <c r="F4" i="7"/>
  <c r="O5" i="7"/>
  <c r="AB5" i="7" s="1"/>
  <c r="E34" i="7"/>
  <c r="F34" i="7" s="1"/>
  <c r="N7" i="7"/>
  <c r="N24" i="7"/>
  <c r="I6" i="7"/>
  <c r="J6" i="7" s="1"/>
  <c r="K6" i="7" s="1"/>
  <c r="AB33" i="7"/>
  <c r="Q6" i="7"/>
  <c r="AB6" i="7" s="1"/>
  <c r="G8" i="7"/>
  <c r="C8" i="7"/>
  <c r="Q7" i="7"/>
  <c r="P7" i="7"/>
  <c r="O7" i="7"/>
  <c r="E7" i="7"/>
  <c r="F7" i="7" s="1"/>
  <c r="I7" i="7" s="1"/>
  <c r="J7" i="7" s="1"/>
  <c r="K7" i="7" s="1"/>
  <c r="Q24" i="7"/>
  <c r="G25" i="7"/>
  <c r="C25" i="7"/>
  <c r="P24" i="7"/>
  <c r="O24" i="7"/>
  <c r="F24" i="7"/>
  <c r="I24" i="7" s="1"/>
  <c r="J24" i="7" s="1"/>
  <c r="N5" i="6"/>
  <c r="G6" i="6"/>
  <c r="C34" i="6"/>
  <c r="E34" i="6" s="1"/>
  <c r="Q34" i="6" s="1"/>
  <c r="G34" i="6"/>
  <c r="F32" i="6"/>
  <c r="O33" i="6"/>
  <c r="O32" i="6"/>
  <c r="AB32" i="6" s="1"/>
  <c r="O34" i="6"/>
  <c r="E5" i="6"/>
  <c r="F5" i="6" s="1"/>
  <c r="I5" i="6" s="1"/>
  <c r="J5" i="6" s="1"/>
  <c r="K5" i="6" s="1"/>
  <c r="E33" i="6"/>
  <c r="N32" i="6"/>
  <c r="I32" i="6"/>
  <c r="J32" i="6" s="1"/>
  <c r="N33" i="6"/>
  <c r="G25" i="6"/>
  <c r="F24" i="6"/>
  <c r="I24" i="6" s="1"/>
  <c r="J24" i="6" s="1"/>
  <c r="K24" i="6" s="1"/>
  <c r="N24" i="6"/>
  <c r="I23" i="6"/>
  <c r="J23" i="6" s="1"/>
  <c r="K23" i="6" s="1"/>
  <c r="F22" i="6"/>
  <c r="I22" i="6" s="1"/>
  <c r="J22" i="6" s="1"/>
  <c r="AB23" i="6"/>
  <c r="G7" i="6"/>
  <c r="P5" i="6"/>
  <c r="I2" i="2"/>
  <c r="D15" i="2"/>
  <c r="N4" i="2"/>
  <c r="N3" i="2"/>
  <c r="N2" i="2"/>
  <c r="AA2" i="2" s="1"/>
  <c r="J2" i="2"/>
  <c r="K2" i="2" s="1"/>
  <c r="G5" i="2"/>
  <c r="C5" i="2"/>
  <c r="E4" i="2"/>
  <c r="P4" i="2" s="1"/>
  <c r="G4" i="2"/>
  <c r="E3" i="2"/>
  <c r="G4" i="1"/>
  <c r="G3" i="1"/>
  <c r="C3" i="1"/>
  <c r="B3" i="1"/>
  <c r="B4" i="1" s="1"/>
  <c r="B5" i="1" s="1"/>
  <c r="B6" i="1" s="1"/>
  <c r="B7" i="1" s="1"/>
  <c r="B8" i="1" s="1"/>
  <c r="G2" i="1"/>
  <c r="AB5" i="6" l="1"/>
  <c r="AB24" i="7"/>
  <c r="I34" i="7"/>
  <c r="J34" i="7" s="1"/>
  <c r="K34" i="7" s="1"/>
  <c r="K35" i="7" s="1"/>
  <c r="F35" i="7"/>
  <c r="L23" i="7"/>
  <c r="M23" i="7" s="1"/>
  <c r="R7" i="7"/>
  <c r="AB7" i="7" s="1"/>
  <c r="L6" i="7"/>
  <c r="M6" i="7" s="1"/>
  <c r="K24" i="7"/>
  <c r="L24" i="7"/>
  <c r="M24" i="7" s="1"/>
  <c r="K22" i="7"/>
  <c r="L22" i="7"/>
  <c r="M22" i="7" s="1"/>
  <c r="N25" i="7"/>
  <c r="G9" i="7"/>
  <c r="C9" i="7"/>
  <c r="R8" i="7"/>
  <c r="P8" i="7"/>
  <c r="O8" i="7"/>
  <c r="Q8" i="7"/>
  <c r="E8" i="7"/>
  <c r="F8" i="7" s="1"/>
  <c r="N8" i="7"/>
  <c r="I4" i="7"/>
  <c r="J4" i="7" s="1"/>
  <c r="G26" i="7"/>
  <c r="C26" i="7"/>
  <c r="Q25" i="7"/>
  <c r="P25" i="7"/>
  <c r="O25" i="7"/>
  <c r="E25" i="7"/>
  <c r="R25" i="7" s="1"/>
  <c r="L7" i="7"/>
  <c r="M7" i="7" s="1"/>
  <c r="Q34" i="7"/>
  <c r="AB34" i="7" s="1"/>
  <c r="F36" i="7" s="1"/>
  <c r="P6" i="6"/>
  <c r="P33" i="6"/>
  <c r="AB33" i="6" s="1"/>
  <c r="P34" i="6"/>
  <c r="L5" i="6"/>
  <c r="M5" i="6" s="1"/>
  <c r="D35" i="6"/>
  <c r="K32" i="6"/>
  <c r="L32" i="6"/>
  <c r="M32" i="6" s="1"/>
  <c r="F34" i="6"/>
  <c r="I34" i="6" s="1"/>
  <c r="J34" i="6" s="1"/>
  <c r="K34" i="6" s="1"/>
  <c r="L24" i="6"/>
  <c r="M24" i="6" s="1"/>
  <c r="N34" i="6"/>
  <c r="F33" i="6"/>
  <c r="I33" i="6" s="1"/>
  <c r="J33" i="6" s="1"/>
  <c r="K33" i="6" s="1"/>
  <c r="K22" i="6"/>
  <c r="L22" i="6"/>
  <c r="M22" i="6" s="1"/>
  <c r="G26" i="6"/>
  <c r="N25" i="6"/>
  <c r="E25" i="6"/>
  <c r="E26" i="6"/>
  <c r="S26" i="6" s="1"/>
  <c r="L23" i="6"/>
  <c r="M23" i="6" s="1"/>
  <c r="E7" i="6"/>
  <c r="N6" i="6"/>
  <c r="E6" i="6"/>
  <c r="AB24" i="6" s="1"/>
  <c r="O6" i="6"/>
  <c r="E8" i="6"/>
  <c r="K4" i="6"/>
  <c r="L4" i="6"/>
  <c r="M4" i="6" s="1"/>
  <c r="O5" i="2"/>
  <c r="P5" i="2"/>
  <c r="N5" i="2"/>
  <c r="O3" i="2"/>
  <c r="AA3" i="2" s="1"/>
  <c r="O4" i="2"/>
  <c r="AA4" i="2" s="1"/>
  <c r="L2" i="2"/>
  <c r="M2" i="2" s="1"/>
  <c r="F3" i="2"/>
  <c r="C6" i="2"/>
  <c r="E5" i="2"/>
  <c r="Q5" i="2" s="1"/>
  <c r="G6" i="2"/>
  <c r="F4" i="2"/>
  <c r="I4" i="2" s="1"/>
  <c r="C4" i="1"/>
  <c r="E4" i="1" s="1"/>
  <c r="I4" i="1" s="1"/>
  <c r="H4" i="1" s="1"/>
  <c r="I2" i="1"/>
  <c r="H2" i="1" s="1"/>
  <c r="F25" i="6" l="1"/>
  <c r="R25" i="6"/>
  <c r="R26" i="6"/>
  <c r="L34" i="7"/>
  <c r="M34" i="7" s="1"/>
  <c r="M35" i="7" s="1"/>
  <c r="F37" i="7"/>
  <c r="K4" i="7"/>
  <c r="L4" i="7"/>
  <c r="M4" i="7" s="1"/>
  <c r="N9" i="7"/>
  <c r="F25" i="7"/>
  <c r="Q26" i="7"/>
  <c r="P26" i="7"/>
  <c r="O26" i="7"/>
  <c r="R26" i="7"/>
  <c r="E26" i="7"/>
  <c r="F26" i="7" s="1"/>
  <c r="I26" i="7" s="1"/>
  <c r="J26" i="7" s="1"/>
  <c r="K26" i="7" s="1"/>
  <c r="I8" i="7"/>
  <c r="J8" i="7" s="1"/>
  <c r="K8" i="7" s="1"/>
  <c r="S8" i="7"/>
  <c r="AB8" i="7" s="1"/>
  <c r="I25" i="7"/>
  <c r="J25" i="7" s="1"/>
  <c r="K25" i="7" s="1"/>
  <c r="P9" i="7"/>
  <c r="R9" i="7"/>
  <c r="G10" i="7"/>
  <c r="S9" i="7"/>
  <c r="O9" i="7"/>
  <c r="Q9" i="7"/>
  <c r="C10" i="7"/>
  <c r="E9" i="7"/>
  <c r="AB25" i="7"/>
  <c r="N26" i="7"/>
  <c r="AB34" i="6"/>
  <c r="F36" i="6" s="1"/>
  <c r="L34" i="6"/>
  <c r="M34" i="6" s="1"/>
  <c r="L33" i="6"/>
  <c r="M33" i="6" s="1"/>
  <c r="AB25" i="6"/>
  <c r="N26" i="6"/>
  <c r="I25" i="6"/>
  <c r="J25" i="6" s="1"/>
  <c r="K25" i="6" s="1"/>
  <c r="F26" i="6"/>
  <c r="N7" i="6"/>
  <c r="R7" i="6"/>
  <c r="O7" i="6"/>
  <c r="F7" i="6"/>
  <c r="I7" i="6" s="1"/>
  <c r="J7" i="6" s="1"/>
  <c r="L7" i="6" s="1"/>
  <c r="M7" i="6" s="1"/>
  <c r="G8" i="6"/>
  <c r="N8" i="6" s="1"/>
  <c r="Q6" i="6"/>
  <c r="AB6" i="6" s="1"/>
  <c r="F6" i="6"/>
  <c r="I6" i="6" s="1"/>
  <c r="J6" i="6" s="1"/>
  <c r="K6" i="6" s="1"/>
  <c r="Q7" i="6"/>
  <c r="P7" i="6"/>
  <c r="P8" i="6"/>
  <c r="Q8" i="6"/>
  <c r="O8" i="6"/>
  <c r="G9" i="6"/>
  <c r="S8" i="6"/>
  <c r="R8" i="6"/>
  <c r="F8" i="6"/>
  <c r="I3" i="2"/>
  <c r="J3" i="2" s="1"/>
  <c r="K3" i="2" s="1"/>
  <c r="AA5" i="2"/>
  <c r="Q6" i="2"/>
  <c r="N6" i="2"/>
  <c r="O6" i="2"/>
  <c r="P6" i="2"/>
  <c r="C7" i="2"/>
  <c r="E6" i="2"/>
  <c r="R6" i="2" s="1"/>
  <c r="G7" i="2"/>
  <c r="F5" i="2"/>
  <c r="I5" i="2" s="1"/>
  <c r="C5" i="1"/>
  <c r="E5" i="1" s="1"/>
  <c r="I5" i="1" s="1"/>
  <c r="H5" i="1" s="1"/>
  <c r="K4" i="1"/>
  <c r="G5" i="1"/>
  <c r="K3" i="1"/>
  <c r="K2" i="1"/>
  <c r="K27" i="7" l="1"/>
  <c r="L8" i="7"/>
  <c r="M8" i="7" s="1"/>
  <c r="F9" i="7"/>
  <c r="I9" i="7" s="1"/>
  <c r="J9" i="7" s="1"/>
  <c r="K9" i="7" s="1"/>
  <c r="T9" i="7"/>
  <c r="AB9" i="7" s="1"/>
  <c r="F27" i="7"/>
  <c r="Q10" i="7"/>
  <c r="S10" i="7"/>
  <c r="O10" i="7"/>
  <c r="R10" i="7"/>
  <c r="C11" i="7"/>
  <c r="P10" i="7"/>
  <c r="G11" i="7"/>
  <c r="T10" i="7"/>
  <c r="E10" i="7"/>
  <c r="U10" i="7" s="1"/>
  <c r="N10" i="7"/>
  <c r="L26" i="7"/>
  <c r="M26" i="7" s="1"/>
  <c r="S26" i="7"/>
  <c r="AB26" i="7" s="1"/>
  <c r="F28" i="7" s="1"/>
  <c r="F29" i="7" s="1"/>
  <c r="L25" i="7"/>
  <c r="M25" i="7" s="1"/>
  <c r="L25" i="6"/>
  <c r="M25" i="6" s="1"/>
  <c r="AB26" i="6"/>
  <c r="F28" i="6" s="1"/>
  <c r="I26" i="6"/>
  <c r="J26" i="6" s="1"/>
  <c r="I8" i="6"/>
  <c r="J8" i="6" s="1"/>
  <c r="K8" i="6" s="1"/>
  <c r="K7" i="6"/>
  <c r="AB7" i="6"/>
  <c r="L6" i="6"/>
  <c r="M6" i="6" s="1"/>
  <c r="S9" i="6"/>
  <c r="O9" i="6"/>
  <c r="P9" i="6"/>
  <c r="R9" i="6"/>
  <c r="E10" i="6"/>
  <c r="Q9" i="6"/>
  <c r="G10" i="6"/>
  <c r="N9" i="6"/>
  <c r="E9" i="6"/>
  <c r="T9" i="6" s="1"/>
  <c r="AB8" i="6"/>
  <c r="AA6" i="2"/>
  <c r="P7" i="2"/>
  <c r="Q7" i="2"/>
  <c r="N7" i="2"/>
  <c r="O7" i="2"/>
  <c r="R7" i="2"/>
  <c r="J4" i="2"/>
  <c r="K4" i="2" s="1"/>
  <c r="L3" i="2"/>
  <c r="M3" i="2" s="1"/>
  <c r="F6" i="2"/>
  <c r="C8" i="2"/>
  <c r="E7" i="2"/>
  <c r="S7" i="2" s="1"/>
  <c r="G8" i="2"/>
  <c r="C6" i="1"/>
  <c r="E6" i="1" s="1"/>
  <c r="I6" i="1" s="1"/>
  <c r="K5" i="1"/>
  <c r="G6" i="1"/>
  <c r="F10" i="7" l="1"/>
  <c r="I10" i="7" s="1"/>
  <c r="J10" i="7" s="1"/>
  <c r="K10" i="7" s="1"/>
  <c r="N11" i="7"/>
  <c r="M27" i="7"/>
  <c r="AB10" i="7"/>
  <c r="L9" i="7"/>
  <c r="M9" i="7" s="1"/>
  <c r="G12" i="7"/>
  <c r="C12" i="7"/>
  <c r="U11" i="7"/>
  <c r="Q11" i="7"/>
  <c r="T11" i="7"/>
  <c r="P11" i="7"/>
  <c r="S11" i="7"/>
  <c r="O11" i="7"/>
  <c r="R11" i="7"/>
  <c r="E11" i="7"/>
  <c r="K26" i="6"/>
  <c r="L26" i="6"/>
  <c r="M26" i="6" s="1"/>
  <c r="L8" i="6"/>
  <c r="M8" i="6" s="1"/>
  <c r="N10" i="6"/>
  <c r="U10" i="6"/>
  <c r="Q10" i="6"/>
  <c r="R10" i="6"/>
  <c r="F10" i="6"/>
  <c r="I10" i="6" s="1"/>
  <c r="J10" i="6" s="1"/>
  <c r="G11" i="6"/>
  <c r="P10" i="6"/>
  <c r="T10" i="6"/>
  <c r="O10" i="6"/>
  <c r="S10" i="6"/>
  <c r="F9" i="6"/>
  <c r="AB9" i="6"/>
  <c r="S8" i="2"/>
  <c r="R8" i="2"/>
  <c r="P8" i="2"/>
  <c r="Q8" i="2"/>
  <c r="N8" i="2"/>
  <c r="O8" i="2"/>
  <c r="AA7" i="2"/>
  <c r="I6" i="2"/>
  <c r="J6" i="2" s="1"/>
  <c r="L4" i="2"/>
  <c r="M4" i="2" s="1"/>
  <c r="J5" i="2"/>
  <c r="K5" i="2" s="1"/>
  <c r="F7" i="2"/>
  <c r="I7" i="2" s="1"/>
  <c r="G9" i="2"/>
  <c r="C9" i="2"/>
  <c r="E8" i="2"/>
  <c r="T8" i="2" s="1"/>
  <c r="H6" i="1"/>
  <c r="C7" i="1"/>
  <c r="E7" i="1" s="1"/>
  <c r="I7" i="1" s="1"/>
  <c r="G7" i="1"/>
  <c r="K6" i="1"/>
  <c r="L10" i="7" l="1"/>
  <c r="M10" i="7" s="1"/>
  <c r="V11" i="7"/>
  <c r="AB11" i="7" s="1"/>
  <c r="T12" i="7"/>
  <c r="P12" i="7"/>
  <c r="S12" i="7"/>
  <c r="O12" i="7"/>
  <c r="G13" i="7"/>
  <c r="C13" i="7"/>
  <c r="V12" i="7"/>
  <c r="R12" i="7"/>
  <c r="U12" i="7"/>
  <c r="Q12" i="7"/>
  <c r="E12" i="7"/>
  <c r="W12" i="7" s="1"/>
  <c r="F11" i="7"/>
  <c r="I11" i="7" s="1"/>
  <c r="J11" i="7" s="1"/>
  <c r="N12" i="7"/>
  <c r="F35" i="6"/>
  <c r="F37" i="6" s="1"/>
  <c r="K10" i="6"/>
  <c r="L10" i="6"/>
  <c r="M10" i="6" s="1"/>
  <c r="I9" i="6"/>
  <c r="J9" i="6" s="1"/>
  <c r="R11" i="6"/>
  <c r="G12" i="6"/>
  <c r="Q11" i="6"/>
  <c r="P11" i="6"/>
  <c r="T11" i="6"/>
  <c r="O11" i="6"/>
  <c r="S11" i="6"/>
  <c r="U11" i="6"/>
  <c r="N11" i="6"/>
  <c r="E12" i="6"/>
  <c r="AB10" i="6"/>
  <c r="E11" i="6"/>
  <c r="AA8" i="2"/>
  <c r="N9" i="2"/>
  <c r="T9" i="2"/>
  <c r="S9" i="2"/>
  <c r="O9" i="2"/>
  <c r="R9" i="2"/>
  <c r="P9" i="2"/>
  <c r="Q9" i="2"/>
  <c r="J7" i="2"/>
  <c r="L5" i="2"/>
  <c r="M5" i="2" s="1"/>
  <c r="K6" i="2"/>
  <c r="L6" i="2"/>
  <c r="M6" i="2" s="1"/>
  <c r="E9" i="2"/>
  <c r="U9" i="2" s="1"/>
  <c r="C10" i="2"/>
  <c r="G10" i="2"/>
  <c r="F8" i="2"/>
  <c r="I8" i="2" s="1"/>
  <c r="H7" i="1"/>
  <c r="C8" i="1"/>
  <c r="K7" i="1"/>
  <c r="G8" i="1"/>
  <c r="K11" i="7" l="1"/>
  <c r="L11" i="7"/>
  <c r="M11" i="7" s="1"/>
  <c r="N13" i="7"/>
  <c r="F12" i="7"/>
  <c r="AB12" i="7"/>
  <c r="I12" i="7"/>
  <c r="J12" i="7" s="1"/>
  <c r="K12" i="7" s="1"/>
  <c r="V13" i="7"/>
  <c r="R13" i="7"/>
  <c r="U13" i="7"/>
  <c r="Q13" i="7"/>
  <c r="T13" i="7"/>
  <c r="P13" i="7"/>
  <c r="S13" i="7"/>
  <c r="G14" i="7"/>
  <c r="O13" i="7"/>
  <c r="W13" i="7"/>
  <c r="C14" i="7"/>
  <c r="E13" i="7"/>
  <c r="K35" i="6"/>
  <c r="M35" i="6"/>
  <c r="K9" i="6"/>
  <c r="L9" i="6"/>
  <c r="M9" i="6" s="1"/>
  <c r="N12" i="6"/>
  <c r="V12" i="6"/>
  <c r="R12" i="6"/>
  <c r="F12" i="6"/>
  <c r="I12" i="6" s="1"/>
  <c r="J12" i="6" s="1"/>
  <c r="K12" i="6" s="1"/>
  <c r="S12" i="6"/>
  <c r="W12" i="6"/>
  <c r="U12" i="6"/>
  <c r="P12" i="6"/>
  <c r="T12" i="6"/>
  <c r="O12" i="6"/>
  <c r="G13" i="6"/>
  <c r="Q12" i="6"/>
  <c r="F11" i="6"/>
  <c r="V11" i="6"/>
  <c r="AB11" i="6" s="1"/>
  <c r="U10" i="2"/>
  <c r="R10" i="2"/>
  <c r="P10" i="2"/>
  <c r="Q10" i="2"/>
  <c r="N10" i="2"/>
  <c r="T10" i="2"/>
  <c r="S10" i="2"/>
  <c r="O10" i="2"/>
  <c r="AA9" i="2"/>
  <c r="K7" i="2"/>
  <c r="L7" i="2"/>
  <c r="M7" i="2" s="1"/>
  <c r="F9" i="2"/>
  <c r="I9" i="2" s="1"/>
  <c r="E10" i="2"/>
  <c r="G11" i="2"/>
  <c r="C11" i="2"/>
  <c r="E8" i="1"/>
  <c r="I8" i="1" s="1"/>
  <c r="W14" i="7" l="1"/>
  <c r="S14" i="7"/>
  <c r="O14" i="7"/>
  <c r="V14" i="7"/>
  <c r="R14" i="7"/>
  <c r="U14" i="7"/>
  <c r="Q14" i="7"/>
  <c r="C15" i="7"/>
  <c r="X14" i="7"/>
  <c r="G15" i="7"/>
  <c r="T14" i="7"/>
  <c r="P14" i="7"/>
  <c r="E14" i="7"/>
  <c r="F14" i="7" s="1"/>
  <c r="F13" i="7"/>
  <c r="I13" i="7" s="1"/>
  <c r="J13" i="7" s="1"/>
  <c r="N14" i="7"/>
  <c r="X13" i="7"/>
  <c r="AB13" i="7" s="1"/>
  <c r="L12" i="7"/>
  <c r="M12" i="7" s="1"/>
  <c r="AB12" i="6"/>
  <c r="L12" i="6"/>
  <c r="M12" i="6" s="1"/>
  <c r="U13" i="6"/>
  <c r="Q13" i="6"/>
  <c r="W13" i="6"/>
  <c r="V13" i="6"/>
  <c r="P13" i="6"/>
  <c r="T13" i="6"/>
  <c r="O13" i="6"/>
  <c r="G14" i="6"/>
  <c r="S13" i="6"/>
  <c r="R13" i="6"/>
  <c r="I11" i="6"/>
  <c r="J11" i="6" s="1"/>
  <c r="N13" i="6"/>
  <c r="E13" i="6"/>
  <c r="X13" i="6" s="1"/>
  <c r="V10" i="2"/>
  <c r="AA10" i="2" s="1"/>
  <c r="S11" i="2"/>
  <c r="U11" i="2"/>
  <c r="P11" i="2"/>
  <c r="V11" i="2"/>
  <c r="Q11" i="2"/>
  <c r="N11" i="2"/>
  <c r="T11" i="2"/>
  <c r="O11" i="2"/>
  <c r="R11" i="2"/>
  <c r="J9" i="2"/>
  <c r="K9" i="2" s="1"/>
  <c r="J8" i="2"/>
  <c r="K8" i="2" s="1"/>
  <c r="F10" i="2"/>
  <c r="I10" i="2" s="1"/>
  <c r="E11" i="2"/>
  <c r="G12" i="2"/>
  <c r="C12" i="2"/>
  <c r="H8" i="1"/>
  <c r="K13" i="7" l="1"/>
  <c r="L13" i="7"/>
  <c r="M13" i="7" s="1"/>
  <c r="I14" i="7"/>
  <c r="J14" i="7" s="1"/>
  <c r="K14" i="7" s="1"/>
  <c r="N15" i="7"/>
  <c r="Y14" i="7"/>
  <c r="AB14" i="7" s="1"/>
  <c r="W15" i="7"/>
  <c r="S15" i="7"/>
  <c r="O15" i="7"/>
  <c r="V15" i="7"/>
  <c r="R15" i="7"/>
  <c r="G16" i="7"/>
  <c r="C16" i="7"/>
  <c r="Y15" i="7"/>
  <c r="U15" i="7"/>
  <c r="Q15" i="7"/>
  <c r="T15" i="7"/>
  <c r="P15" i="7"/>
  <c r="X15" i="7"/>
  <c r="E15" i="7"/>
  <c r="G15" i="6"/>
  <c r="E15" i="6"/>
  <c r="W14" i="6"/>
  <c r="S14" i="6"/>
  <c r="O14" i="6"/>
  <c r="R14" i="6"/>
  <c r="Q14" i="6"/>
  <c r="U14" i="6"/>
  <c r="P14" i="6"/>
  <c r="T14" i="6"/>
  <c r="X14" i="6"/>
  <c r="V14" i="6"/>
  <c r="N14" i="6"/>
  <c r="E14" i="6"/>
  <c r="F14" i="6" s="1"/>
  <c r="I14" i="6" s="1"/>
  <c r="J14" i="6" s="1"/>
  <c r="K14" i="6" s="1"/>
  <c r="AB13" i="6"/>
  <c r="K11" i="6"/>
  <c r="L11" i="6"/>
  <c r="M11" i="6" s="1"/>
  <c r="F13" i="6"/>
  <c r="I13" i="6" s="1"/>
  <c r="J13" i="6" s="1"/>
  <c r="K13" i="6" s="1"/>
  <c r="W11" i="2"/>
  <c r="AA11" i="2" s="1"/>
  <c r="Q12" i="2"/>
  <c r="N12" i="2"/>
  <c r="O12" i="2"/>
  <c r="S12" i="2"/>
  <c r="U12" i="2"/>
  <c r="R12" i="2"/>
  <c r="W12" i="2"/>
  <c r="P12" i="2"/>
  <c r="V12" i="2"/>
  <c r="T12" i="2"/>
  <c r="L8" i="2"/>
  <c r="M8" i="2" s="1"/>
  <c r="L9" i="2"/>
  <c r="M9" i="2" s="1"/>
  <c r="F11" i="2"/>
  <c r="I11" i="2" s="1"/>
  <c r="C13" i="2"/>
  <c r="G13" i="2"/>
  <c r="E12" i="2"/>
  <c r="X12" i="2" s="1"/>
  <c r="K8" i="1"/>
  <c r="N16" i="7" l="1"/>
  <c r="F15" i="7"/>
  <c r="I15" i="7" s="1"/>
  <c r="J15" i="7" s="1"/>
  <c r="K15" i="7" s="1"/>
  <c r="L14" i="7"/>
  <c r="M14" i="7" s="1"/>
  <c r="Z16" i="7"/>
  <c r="V16" i="7"/>
  <c r="R16" i="7"/>
  <c r="Y16" i="7"/>
  <c r="U16" i="7"/>
  <c r="Q16" i="7"/>
  <c r="X16" i="7"/>
  <c r="T16" i="7"/>
  <c r="P16" i="7"/>
  <c r="W16" i="7"/>
  <c r="F16" i="7"/>
  <c r="F17" i="7" s="1"/>
  <c r="O16" i="7"/>
  <c r="S16" i="7"/>
  <c r="E16" i="7"/>
  <c r="Z15" i="7"/>
  <c r="AB15" i="7" s="1"/>
  <c r="D27" i="6"/>
  <c r="Y14" i="6"/>
  <c r="AB14" i="6" s="1"/>
  <c r="D17" i="6"/>
  <c r="G16" i="6"/>
  <c r="X15" i="6"/>
  <c r="T15" i="6"/>
  <c r="P15" i="6"/>
  <c r="Q15" i="6"/>
  <c r="Z15" i="6"/>
  <c r="O15" i="6"/>
  <c r="Y15" i="6"/>
  <c r="S15" i="6"/>
  <c r="W15" i="6"/>
  <c r="R15" i="6"/>
  <c r="F15" i="6"/>
  <c r="I15" i="6" s="1"/>
  <c r="J15" i="6" s="1"/>
  <c r="K15" i="6" s="1"/>
  <c r="V15" i="6"/>
  <c r="U15" i="6"/>
  <c r="L13" i="6"/>
  <c r="M13" i="6" s="1"/>
  <c r="L14" i="6"/>
  <c r="M14" i="6" s="1"/>
  <c r="N15" i="6"/>
  <c r="X13" i="2"/>
  <c r="W13" i="2"/>
  <c r="V13" i="2"/>
  <c r="Q13" i="2"/>
  <c r="T13" i="2"/>
  <c r="S13" i="2"/>
  <c r="O13" i="2"/>
  <c r="U13" i="2"/>
  <c r="R13" i="2"/>
  <c r="P13" i="2"/>
  <c r="N13" i="2"/>
  <c r="AA12" i="2"/>
  <c r="J10" i="2"/>
  <c r="K10" i="2" s="1"/>
  <c r="F12" i="2"/>
  <c r="I12" i="2" s="1"/>
  <c r="E13" i="2"/>
  <c r="Y13" i="2" s="1"/>
  <c r="G14" i="2"/>
  <c r="C14" i="2"/>
  <c r="I16" i="7" l="1"/>
  <c r="J16" i="7" s="1"/>
  <c r="K16" i="7" s="1"/>
  <c r="K17" i="7" s="1"/>
  <c r="AA16" i="7"/>
  <c r="AB16" i="7"/>
  <c r="F18" i="7" s="1"/>
  <c r="F19" i="7" s="1"/>
  <c r="L15" i="7"/>
  <c r="M15" i="7" s="1"/>
  <c r="F27" i="6"/>
  <c r="N16" i="6"/>
  <c r="AB15" i="6"/>
  <c r="L15" i="6"/>
  <c r="M15" i="6" s="1"/>
  <c r="X16" i="6"/>
  <c r="T16" i="6"/>
  <c r="P16" i="6"/>
  <c r="R16" i="6"/>
  <c r="V16" i="6"/>
  <c r="Q16" i="6"/>
  <c r="Z16" i="6"/>
  <c r="U16" i="6"/>
  <c r="O16" i="6"/>
  <c r="Y16" i="6"/>
  <c r="S16" i="6"/>
  <c r="W16" i="6"/>
  <c r="E16" i="6"/>
  <c r="U14" i="2"/>
  <c r="X14" i="2"/>
  <c r="W14" i="2"/>
  <c r="Y14" i="2"/>
  <c r="V14" i="2"/>
  <c r="Q14" i="2"/>
  <c r="N14" i="2"/>
  <c r="T14" i="2"/>
  <c r="S14" i="2"/>
  <c r="O14" i="2"/>
  <c r="R14" i="2"/>
  <c r="P14" i="2"/>
  <c r="AA13" i="2"/>
  <c r="L10" i="2"/>
  <c r="M10" i="2" s="1"/>
  <c r="J11" i="2"/>
  <c r="L11" i="2" s="1"/>
  <c r="M11" i="2" s="1"/>
  <c r="J12" i="2"/>
  <c r="F13" i="2"/>
  <c r="I13" i="2" s="1"/>
  <c r="E14" i="2"/>
  <c r="Z14" i="2" s="1"/>
  <c r="L16" i="7" l="1"/>
  <c r="M16" i="7" s="1"/>
  <c r="M17" i="7"/>
  <c r="AA16" i="6"/>
  <c r="AB16" i="6" s="1"/>
  <c r="F18" i="6" s="1"/>
  <c r="F16" i="6"/>
  <c r="F17" i="6" s="1"/>
  <c r="AA14" i="2"/>
  <c r="F16" i="2" s="1"/>
  <c r="K11" i="2"/>
  <c r="K12" i="2"/>
  <c r="L12" i="2"/>
  <c r="M12" i="2" s="1"/>
  <c r="F14" i="2"/>
  <c r="K27" i="6" l="1"/>
  <c r="M27" i="6"/>
  <c r="F29" i="6"/>
  <c r="F19" i="6"/>
  <c r="I16" i="6"/>
  <c r="J16" i="6" s="1"/>
  <c r="F15" i="2"/>
  <c r="F17" i="2" s="1"/>
  <c r="I14" i="2"/>
  <c r="J13" i="2"/>
  <c r="K13" i="2" s="1"/>
  <c r="K16" i="6" l="1"/>
  <c r="K17" i="6" s="1"/>
  <c r="L16" i="6"/>
  <c r="M16" i="6" s="1"/>
  <c r="M17" i="6" s="1"/>
  <c r="J14" i="2"/>
  <c r="L14" i="2" s="1"/>
  <c r="M14" i="2" s="1"/>
  <c r="L13" i="2"/>
  <c r="M13" i="2" s="1"/>
  <c r="M15" i="2" l="1"/>
  <c r="K14" i="2"/>
  <c r="K15" i="2" s="1"/>
</calcChain>
</file>

<file path=xl/sharedStrings.xml><?xml version="1.0" encoding="utf-8"?>
<sst xmlns="http://schemas.openxmlformats.org/spreadsheetml/2006/main" count="270" uniqueCount="49">
  <si>
    <t>序号</t>
    <phoneticPr fontId="1" type="noConversion"/>
  </si>
  <si>
    <t>档位</t>
    <phoneticPr fontId="1" type="noConversion"/>
  </si>
  <si>
    <t>买入价</t>
    <phoneticPr fontId="1" type="noConversion"/>
  </si>
  <si>
    <t>卖出价</t>
    <phoneticPr fontId="1" type="noConversion"/>
  </si>
  <si>
    <t>买入数量</t>
    <phoneticPr fontId="1" type="noConversion"/>
  </si>
  <si>
    <t>卖出数量</t>
    <phoneticPr fontId="1" type="noConversion"/>
  </si>
  <si>
    <t>卖出金额</t>
    <phoneticPr fontId="1" type="noConversion"/>
  </si>
  <si>
    <t>盈利金额</t>
    <phoneticPr fontId="1" type="noConversion"/>
  </si>
  <si>
    <t>盈利比例</t>
    <phoneticPr fontId="1" type="noConversion"/>
  </si>
  <si>
    <t>子策略：</t>
    <phoneticPr fontId="1" type="noConversion"/>
  </si>
  <si>
    <t>计划买入金额</t>
    <phoneticPr fontId="1" type="noConversion"/>
  </si>
  <si>
    <t>实际买入金额</t>
    <phoneticPr fontId="1" type="noConversion"/>
  </si>
  <si>
    <t>本期留存利润</t>
    <phoneticPr fontId="1" type="noConversion"/>
  </si>
  <si>
    <t>本期留存数量</t>
    <phoneticPr fontId="1" type="noConversion"/>
  </si>
  <si>
    <t>计划卖出金额</t>
    <phoneticPr fontId="1" type="noConversion"/>
  </si>
  <si>
    <t>卖出金额</t>
    <phoneticPr fontId="1" type="noConversion"/>
  </si>
  <si>
    <t>利润留存倍数</t>
    <phoneticPr fontId="1" type="noConversion"/>
  </si>
  <si>
    <t>档1浮亏</t>
    <phoneticPr fontId="1" type="noConversion"/>
  </si>
  <si>
    <t>档2浮亏</t>
    <phoneticPr fontId="1" type="noConversion"/>
  </si>
  <si>
    <t>档3浮亏</t>
    <phoneticPr fontId="1" type="noConversion"/>
  </si>
  <si>
    <t>档4浮亏</t>
    <phoneticPr fontId="1" type="noConversion"/>
  </si>
  <si>
    <t>档5浮亏</t>
    <phoneticPr fontId="1" type="noConversion"/>
  </si>
  <si>
    <t>档6浮亏</t>
    <phoneticPr fontId="1" type="noConversion"/>
  </si>
  <si>
    <t>档7浮亏</t>
    <phoneticPr fontId="1" type="noConversion"/>
  </si>
  <si>
    <t>档8浮亏</t>
    <phoneticPr fontId="1" type="noConversion"/>
  </si>
  <si>
    <t>档9浮亏</t>
    <phoneticPr fontId="1" type="noConversion"/>
  </si>
  <si>
    <t>档10浮亏</t>
    <phoneticPr fontId="1" type="noConversion"/>
  </si>
  <si>
    <t>档11浮亏</t>
    <phoneticPr fontId="1" type="noConversion"/>
  </si>
  <si>
    <t>档12浮亏</t>
    <phoneticPr fontId="1" type="noConversion"/>
  </si>
  <si>
    <t>档13浮亏</t>
    <phoneticPr fontId="1" type="noConversion"/>
  </si>
  <si>
    <t>浮亏</t>
    <phoneticPr fontId="1" type="noConversion"/>
  </si>
  <si>
    <t>最大浮亏比例：</t>
    <phoneticPr fontId="1" type="noConversion"/>
  </si>
  <si>
    <t>最大浮亏金额：</t>
    <phoneticPr fontId="1" type="noConversion"/>
  </si>
  <si>
    <t>* 大网，中网，小网一起上</t>
    <phoneticPr fontId="1" type="noConversion"/>
  </si>
  <si>
    <t>* 留利润永不卖出，或者极度高估才卖</t>
    <phoneticPr fontId="1" type="noConversion"/>
  </si>
  <si>
    <t>* 逐格加码，每一格增加一定投入，最终可以获取更大的利润</t>
    <phoneticPr fontId="1" type="noConversion"/>
  </si>
  <si>
    <t>富国中证500指数(LOF) (161017)</t>
  </si>
  <si>
    <t>超点价:</t>
    <phoneticPr fontId="1" type="noConversion"/>
  </si>
  <si>
    <t>价格梯度:</t>
    <phoneticPr fontId="1" type="noConversion"/>
  </si>
  <si>
    <t>投入梯度:</t>
    <phoneticPr fontId="1" type="noConversion"/>
  </si>
  <si>
    <t>档次</t>
    <phoneticPr fontId="1" type="noConversion"/>
  </si>
  <si>
    <t>小网</t>
    <phoneticPr fontId="1" type="noConversion"/>
  </si>
  <si>
    <t>中网</t>
    <phoneticPr fontId="1" type="noConversion"/>
  </si>
  <si>
    <t>投入基数:</t>
    <phoneticPr fontId="1" type="noConversion"/>
  </si>
  <si>
    <t>大网</t>
    <phoneticPr fontId="1" type="noConversion"/>
  </si>
  <si>
    <t>利润留存</t>
    <phoneticPr fontId="1" type="noConversion"/>
  </si>
  <si>
    <t>实际买入金额</t>
    <phoneticPr fontId="1" type="noConversion"/>
  </si>
  <si>
    <t>投入增额:</t>
    <phoneticPr fontId="1" type="noConversion"/>
  </si>
  <si>
    <t>中欧新蓝筹混合A (166002)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</si>
</sst>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6" formatCode="0.00_ "/>
    <numFmt numFmtId="177" formatCode="0.00_ ;[Red]\-0.00\ "/>
    <numFmt numFmtId="178" formatCode="0.0000_);[Red]\(0.0000\)"/>
    <numFmt numFmtId="179" formatCode="0_ "/>
    <numFmt numFmtId="180" formatCode="0.0_);[Red]\(0.0\)"/>
    <numFmt numFmtId="181" formatCode="0_ ;[Red]\-0\ "/>
  </numFmts>
  <fonts count="11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宋体"/>
      <family val="2"/>
      <scheme val="minor"/>
    </font>
    <font>
      <sz val="10"/>
      <color theme="1"/>
      <name val="宋体"/>
      <family val="3"/>
      <charset val="134"/>
      <scheme val="minor"/>
    </font>
    <font>
      <sz val="10"/>
      <color rgb="FFFF0000"/>
      <name val="宋体"/>
      <family val="2"/>
      <scheme val="minor"/>
    </font>
    <font>
      <sz val="8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0"/>
      <color rgb="FFFF0000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sz val="8"/>
      <color theme="1" tint="0.34998626667073579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65">
    <xf numFmtId="0" fontId="0" fillId="0" borderId="0" xfId="0"/>
    <xf numFmtId="0" fontId="0" fillId="0" borderId="0" xfId="0" applyAlignment="1">
      <alignment horizontal="center" vertical="center"/>
    </xf>
    <xf numFmtId="176" fontId="0" fillId="0" borderId="0" xfId="0" applyNumberFormat="1"/>
    <xf numFmtId="177" fontId="0" fillId="0" borderId="0" xfId="0" applyNumberFormat="1"/>
    <xf numFmtId="0" fontId="0" fillId="0" borderId="1" xfId="0" applyBorder="1"/>
    <xf numFmtId="177" fontId="0" fillId="0" borderId="1" xfId="0" applyNumberFormat="1" applyBorder="1"/>
    <xf numFmtId="10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78" fontId="0" fillId="0" borderId="1" xfId="0" applyNumberFormat="1" applyBorder="1"/>
    <xf numFmtId="178" fontId="0" fillId="0" borderId="0" xfId="0" applyNumberFormat="1"/>
    <xf numFmtId="178" fontId="0" fillId="2" borderId="1" xfId="0" applyNumberFormat="1" applyFill="1" applyBorder="1"/>
    <xf numFmtId="179" fontId="0" fillId="0" borderId="1" xfId="0" applyNumberFormat="1" applyBorder="1"/>
    <xf numFmtId="0" fontId="0" fillId="0" borderId="1" xfId="0" applyBorder="1" applyAlignment="1">
      <alignment horizontal="center" vertical="center" wrapText="1"/>
    </xf>
    <xf numFmtId="178" fontId="0" fillId="0" borderId="1" xfId="0" applyNumberFormat="1" applyBorder="1" applyAlignment="1">
      <alignment horizontal="center" vertical="center" wrapText="1"/>
    </xf>
    <xf numFmtId="178" fontId="0" fillId="2" borderId="1" xfId="0" applyNumberFormat="1" applyFill="1" applyBorder="1" applyAlignment="1">
      <alignment horizontal="center" vertical="center" wrapText="1"/>
    </xf>
    <xf numFmtId="177" fontId="0" fillId="0" borderId="1" xfId="0" applyNumberFormat="1" applyBorder="1" applyAlignment="1">
      <alignment horizontal="center" vertical="center" wrapText="1"/>
    </xf>
    <xf numFmtId="176" fontId="0" fillId="0" borderId="1" xfId="0" applyNumberForma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178" fontId="2" fillId="0" borderId="1" xfId="0" applyNumberFormat="1" applyFont="1" applyBorder="1"/>
    <xf numFmtId="178" fontId="2" fillId="2" borderId="1" xfId="0" applyNumberFormat="1" applyFont="1" applyFill="1" applyBorder="1"/>
    <xf numFmtId="0" fontId="2" fillId="0" borderId="1" xfId="0" applyFont="1" applyBorder="1"/>
    <xf numFmtId="179" fontId="2" fillId="0" borderId="1" xfId="0" applyNumberFormat="1" applyFont="1" applyBorder="1"/>
    <xf numFmtId="180" fontId="2" fillId="2" borderId="1" xfId="0" applyNumberFormat="1" applyFont="1" applyFill="1" applyBorder="1"/>
    <xf numFmtId="0" fontId="2" fillId="0" borderId="0" xfId="0" applyFont="1"/>
    <xf numFmtId="0" fontId="2" fillId="2" borderId="1" xfId="0" applyFont="1" applyFill="1" applyBorder="1" applyAlignment="1">
      <alignment horizontal="center" vertical="center" wrapText="1"/>
    </xf>
    <xf numFmtId="178" fontId="3" fillId="2" borderId="1" xfId="0" applyNumberFormat="1" applyFont="1" applyFill="1" applyBorder="1" applyAlignment="1">
      <alignment horizontal="center" vertical="center" wrapText="1"/>
    </xf>
    <xf numFmtId="176" fontId="3" fillId="2" borderId="1" xfId="0" applyNumberFormat="1" applyFont="1" applyFill="1" applyBorder="1" applyAlignment="1">
      <alignment horizontal="center" vertical="center" wrapText="1"/>
    </xf>
    <xf numFmtId="0" fontId="3" fillId="0" borderId="0" xfId="0" applyFont="1"/>
    <xf numFmtId="0" fontId="4" fillId="2" borderId="1" xfId="0" applyFont="1" applyFill="1" applyBorder="1"/>
    <xf numFmtId="0" fontId="2" fillId="2" borderId="1" xfId="0" applyFont="1" applyFill="1" applyBorder="1"/>
    <xf numFmtId="0" fontId="6" fillId="0" borderId="0" xfId="0" applyFont="1"/>
    <xf numFmtId="179" fontId="5" fillId="2" borderId="1" xfId="0" applyNumberFormat="1" applyFont="1" applyFill="1" applyBorder="1" applyAlignment="1">
      <alignment horizontal="center" vertical="center" wrapText="1"/>
    </xf>
    <xf numFmtId="179" fontId="5" fillId="2" borderId="1" xfId="0" applyNumberFormat="1" applyFont="1" applyFill="1" applyBorder="1"/>
    <xf numFmtId="179" fontId="5" fillId="0" borderId="0" xfId="0" applyNumberFormat="1" applyFont="1"/>
    <xf numFmtId="179" fontId="2" fillId="2" borderId="1" xfId="0" applyNumberFormat="1" applyFont="1" applyFill="1" applyBorder="1" applyAlignment="1">
      <alignment horizontal="center" vertical="center" wrapText="1"/>
    </xf>
    <xf numFmtId="179" fontId="2" fillId="2" borderId="1" xfId="0" applyNumberFormat="1" applyFont="1" applyFill="1" applyBorder="1"/>
    <xf numFmtId="179" fontId="0" fillId="0" borderId="0" xfId="0" applyNumberFormat="1"/>
    <xf numFmtId="0" fontId="7" fillId="2" borderId="1" xfId="0" applyFont="1" applyFill="1" applyBorder="1" applyAlignment="1">
      <alignment vertical="center"/>
    </xf>
    <xf numFmtId="181" fontId="8" fillId="0" borderId="0" xfId="0" applyNumberFormat="1" applyFont="1" applyFill="1" applyBorder="1" applyAlignment="1">
      <alignment horizontal="right" vertical="center"/>
    </xf>
    <xf numFmtId="10" fontId="7" fillId="0" borderId="0" xfId="0" applyNumberFormat="1" applyFont="1" applyFill="1" applyBorder="1"/>
    <xf numFmtId="179" fontId="9" fillId="0" borderId="1" xfId="0" applyNumberFormat="1" applyFont="1" applyBorder="1"/>
    <xf numFmtId="10" fontId="2" fillId="0" borderId="1" xfId="0" applyNumberFormat="1" applyFont="1" applyBorder="1"/>
    <xf numFmtId="0" fontId="0" fillId="0" borderId="0" xfId="0" applyAlignment="1">
      <alignment vertical="center"/>
    </xf>
    <xf numFmtId="0" fontId="10" fillId="0" borderId="0" xfId="1" applyAlignment="1">
      <alignment vertical="center"/>
    </xf>
    <xf numFmtId="178" fontId="2" fillId="4" borderId="1" xfId="0" applyNumberFormat="1" applyFont="1" applyFill="1" applyBorder="1"/>
    <xf numFmtId="176" fontId="5" fillId="0" borderId="0" xfId="0" applyNumberFormat="1" applyFont="1"/>
    <xf numFmtId="179" fontId="0" fillId="0" borderId="0" xfId="0" applyNumberFormat="1" applyAlignment="1">
      <alignment horizontal="center" vertical="center"/>
    </xf>
    <xf numFmtId="179" fontId="5" fillId="0" borderId="0" xfId="0" applyNumberFormat="1" applyFont="1" applyAlignment="1">
      <alignment vertical="center"/>
    </xf>
    <xf numFmtId="0" fontId="0" fillId="6" borderId="0" xfId="0" applyFill="1" applyAlignment="1">
      <alignment vertical="center"/>
    </xf>
    <xf numFmtId="179" fontId="0" fillId="6" borderId="0" xfId="0" applyNumberFormat="1" applyFill="1" applyAlignment="1">
      <alignment vertical="center"/>
    </xf>
    <xf numFmtId="179" fontId="5" fillId="6" borderId="0" xfId="0" applyNumberFormat="1" applyFont="1" applyFill="1" applyAlignment="1">
      <alignment vertical="center"/>
    </xf>
    <xf numFmtId="0" fontId="2" fillId="6" borderId="1" xfId="0" applyFont="1" applyFill="1" applyBorder="1" applyAlignment="1">
      <alignment horizontal="center" vertical="center" wrapText="1"/>
    </xf>
    <xf numFmtId="178" fontId="2" fillId="5" borderId="1" xfId="0" applyNumberFormat="1" applyFont="1" applyFill="1" applyBorder="1"/>
    <xf numFmtId="180" fontId="2" fillId="5" borderId="1" xfId="0" applyNumberFormat="1" applyFont="1" applyFill="1" applyBorder="1"/>
    <xf numFmtId="178" fontId="2" fillId="3" borderId="1" xfId="0" applyNumberFormat="1" applyFont="1" applyFill="1" applyBorder="1"/>
    <xf numFmtId="178" fontId="2" fillId="3" borderId="1" xfId="0" applyNumberFormat="1" applyFont="1" applyFill="1" applyBorder="1" applyAlignment="1">
      <alignment horizontal="right" vertical="center"/>
    </xf>
    <xf numFmtId="178" fontId="2" fillId="4" borderId="1" xfId="0" applyNumberFormat="1" applyFont="1" applyFill="1" applyBorder="1" applyAlignment="1">
      <alignment vertical="center"/>
    </xf>
    <xf numFmtId="9" fontId="2" fillId="4" borderId="1" xfId="0" applyNumberFormat="1" applyFont="1" applyFill="1" applyBorder="1" applyAlignment="1">
      <alignment horizontal="center" vertical="center"/>
    </xf>
    <xf numFmtId="179" fontId="2" fillId="4" borderId="1" xfId="0" applyNumberFormat="1" applyFont="1" applyFill="1" applyBorder="1"/>
    <xf numFmtId="0" fontId="7" fillId="4" borderId="1" xfId="0" applyFont="1" applyFill="1" applyBorder="1" applyAlignment="1">
      <alignment horizontal="center" vertical="center" wrapText="1"/>
    </xf>
    <xf numFmtId="179" fontId="2" fillId="3" borderId="1" xfId="0" applyNumberFormat="1" applyFont="1" applyFill="1" applyBorder="1"/>
    <xf numFmtId="178" fontId="2" fillId="5" borderId="1" xfId="0" applyNumberFormat="1" applyFont="1" applyFill="1" applyBorder="1" applyAlignment="1">
      <alignment horizontal="right" vertical="center"/>
    </xf>
    <xf numFmtId="178" fontId="2" fillId="4" borderId="1" xfId="0" applyNumberFormat="1" applyFont="1" applyFill="1" applyBorder="1" applyAlignment="1">
      <alignment horizontal="right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28</xdr:col>
      <xdr:colOff>247650</xdr:colOff>
      <xdr:row>2</xdr:row>
      <xdr:rowOff>209550</xdr:rowOff>
    </xdr:from>
    <xdr:to>
      <xdr:col>37</xdr:col>
      <xdr:colOff>244295</xdr:colOff>
      <xdr:row>26</xdr:row>
      <xdr:rowOff>114300</xdr:rowOff>
    </xdr:to>
    <xdr:pic>
      <xdr:nvPicPr>
        <xdr:cNvPr id="2" name="图片 1" descr="C://Users/yuanxing/AppData/Local/YNote/data/longber@gmail.com/7968028e4fed41329b4af470929121cb/09084de3ab63b6e973a7608039525a91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06725" y="552450"/>
          <a:ext cx="5997395" cy="392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28</xdr:col>
      <xdr:colOff>247650</xdr:colOff>
      <xdr:row>2</xdr:row>
      <xdr:rowOff>209550</xdr:rowOff>
    </xdr:from>
    <xdr:to>
      <xdr:col>37</xdr:col>
      <xdr:colOff>244295</xdr:colOff>
      <xdr:row>26</xdr:row>
      <xdr:rowOff>114300</xdr:rowOff>
    </xdr:to>
    <xdr:pic>
      <xdr:nvPicPr>
        <xdr:cNvPr id="2" name="图片 1" descr="C://Users/yuanxing/AppData/Local/YNote/data/longber@gmail.com/7968028e4fed41329b4af470929121cb/09084de3ab63b6e973a7608039525a91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40100" y="381000"/>
          <a:ext cx="5997395" cy="392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466725</xdr:colOff>
      <xdr:row>0</xdr:row>
      <xdr:rowOff>161925</xdr:rowOff>
    </xdr:from>
    <xdr:to>
      <xdr:col>19</xdr:col>
      <xdr:colOff>381000</xdr:colOff>
      <xdr:row>9</xdr:row>
      <xdr:rowOff>4966</xdr:rowOff>
    </xdr:to>
    <xdr:pic>
      <xdr:nvPicPr>
        <xdr:cNvPr id="3" name="图片 2" descr="C://Users/yuanxing/AppData/Local/YNote/data/longber@gmail.com/f951d31d45f1447fa46b46bf14ce6938/4f16e722d9ee4c50d674773511b8246f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15225" y="161925"/>
          <a:ext cx="5514975" cy="157659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28</xdr:col>
      <xdr:colOff>152401</xdr:colOff>
      <xdr:row>0</xdr:row>
      <xdr:rowOff>0</xdr:rowOff>
    </xdr:from>
    <xdr:to>
      <xdr:col>35</xdr:col>
      <xdr:colOff>171450</xdr:colOff>
      <xdr:row>20</xdr:row>
      <xdr:rowOff>49100</xdr:rowOff>
    </xdr:to>
    <xdr:pic>
      <xdr:nvPicPr>
        <xdr:cNvPr id="2" name="图片 1" descr="C://Users/yuanxing/AppData/Local/YNote/data/longber@gmail.com/d940bcc4ffe9452e8a196ce74bc1e6d1/6534dacbd5294f63880cf1b5938e3008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44801" y="0"/>
          <a:ext cx="4819649" cy="3344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28</xdr:col>
      <xdr:colOff>134812</xdr:colOff>
      <xdr:row>21</xdr:row>
      <xdr:rowOff>91864</xdr:rowOff>
    </xdr:from>
    <xdr:to>
      <xdr:col>35</xdr:col>
      <xdr:colOff>581026</xdr:colOff>
      <xdr:row>41</xdr:row>
      <xdr:rowOff>19049</xdr:rowOff>
    </xdr:to>
    <xdr:pic>
      <xdr:nvPicPr>
        <xdr:cNvPr id="3" name="图片 2" descr="C://Users/yuanxing/AppData/Local/YNote/data/longber@gmail.com/dc70f077c1b4495f9baa5ccad593d3ed/708169a5f882664f48ca64675d8ec76a.jp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7212" y="3558964"/>
          <a:ext cx="5246814" cy="33561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fund.eastmoney.com/166002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fund.eastmoney.com/161017.html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fund.eastmoney.com/161017.html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C55"/>
  <sheetViews>
    <sheetView workbookViewId="0">
      <selection activeCell="J39" sqref="J39"/>
    </sheetView>
  </sheetViews>
  <sheetFormatPr defaultRowHeight="13.5" x14ac:dyDescent="0.15"/>
  <cols>
    <col min="1" max="1" width="5" customWidth="1"/>
    <col min="2" max="2" width="7.625" bestFit="1" customWidth="1"/>
    <col min="3" max="3" width="6.75" customWidth="1"/>
    <col min="4" max="4" width="8" customWidth="1"/>
    <col min="5" max="5" width="7.375" style="38" customWidth="1"/>
    <col min="6" max="6" width="8" bestFit="1" customWidth="1"/>
    <col min="7" max="7" width="9.625" customWidth="1"/>
    <col min="8" max="8" width="8.875" bestFit="1" customWidth="1"/>
    <col min="9" max="9" width="7.125" bestFit="1" customWidth="1"/>
    <col min="10" max="10" width="8" customWidth="1"/>
    <col min="11" max="11" width="8" bestFit="1" customWidth="1"/>
    <col min="12" max="12" width="8.5" style="38" bestFit="1" customWidth="1"/>
    <col min="13" max="13" width="8.625" customWidth="1"/>
    <col min="14" max="14" width="7.5" customWidth="1"/>
    <col min="15" max="15" width="8" bestFit="1" customWidth="1"/>
    <col min="16" max="24" width="6.375" style="35" bestFit="1" customWidth="1"/>
    <col min="25" max="28" width="7.125" style="35" bestFit="1" customWidth="1"/>
    <col min="29" max="29" width="6.75" style="35" bestFit="1" customWidth="1"/>
  </cols>
  <sheetData>
    <row r="1" spans="1:29" x14ac:dyDescent="0.15">
      <c r="A1" s="45" t="s">
        <v>48</v>
      </c>
    </row>
    <row r="2" spans="1:29" s="44" customFormat="1" x14ac:dyDescent="0.15">
      <c r="A2" s="61" t="s">
        <v>41</v>
      </c>
      <c r="B2" s="53" t="s">
        <v>37</v>
      </c>
      <c r="C2" s="58">
        <v>2.48</v>
      </c>
      <c r="D2" s="53" t="s">
        <v>38</v>
      </c>
      <c r="E2" s="59">
        <v>0.05</v>
      </c>
      <c r="F2" s="53" t="s">
        <v>39</v>
      </c>
      <c r="G2" s="59">
        <v>0.05</v>
      </c>
      <c r="H2" s="53" t="s">
        <v>43</v>
      </c>
      <c r="I2" s="60">
        <v>10000</v>
      </c>
      <c r="J2" s="53" t="s">
        <v>47</v>
      </c>
      <c r="K2" s="60">
        <f>I2*G2</f>
        <v>500</v>
      </c>
      <c r="L2" s="51"/>
      <c r="M2" s="50"/>
      <c r="N2" s="50"/>
      <c r="O2" s="50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49"/>
    </row>
    <row r="3" spans="1:29" s="29" customFormat="1" ht="24" x14ac:dyDescent="0.15">
      <c r="A3" s="26" t="s">
        <v>0</v>
      </c>
      <c r="B3" s="26" t="s">
        <v>40</v>
      </c>
      <c r="C3" s="27" t="s">
        <v>2</v>
      </c>
      <c r="D3" s="36" t="s">
        <v>10</v>
      </c>
      <c r="E3" s="26" t="s">
        <v>4</v>
      </c>
      <c r="F3" s="26" t="s">
        <v>11</v>
      </c>
      <c r="G3" s="27" t="s">
        <v>3</v>
      </c>
      <c r="H3" s="27" t="s">
        <v>45</v>
      </c>
      <c r="I3" s="26" t="s">
        <v>14</v>
      </c>
      <c r="J3" s="26" t="s">
        <v>5</v>
      </c>
      <c r="K3" s="36" t="s">
        <v>6</v>
      </c>
      <c r="L3" s="26" t="s">
        <v>13</v>
      </c>
      <c r="M3" s="28" t="s">
        <v>12</v>
      </c>
      <c r="N3" s="28" t="s">
        <v>8</v>
      </c>
      <c r="O3" s="33" t="s">
        <v>17</v>
      </c>
      <c r="P3" s="33" t="s">
        <v>18</v>
      </c>
      <c r="Q3" s="33" t="s">
        <v>19</v>
      </c>
      <c r="R3" s="33" t="s">
        <v>20</v>
      </c>
      <c r="S3" s="33" t="s">
        <v>21</v>
      </c>
      <c r="T3" s="33" t="s">
        <v>22</v>
      </c>
      <c r="U3" s="33" t="s">
        <v>23</v>
      </c>
      <c r="V3" s="33" t="s">
        <v>24</v>
      </c>
      <c r="W3" s="33" t="s">
        <v>25</v>
      </c>
      <c r="X3" s="33" t="s">
        <v>26</v>
      </c>
      <c r="Y3" s="33" t="s">
        <v>27</v>
      </c>
      <c r="Z3" s="33" t="s">
        <v>28</v>
      </c>
      <c r="AA3" s="33" t="s">
        <v>29</v>
      </c>
      <c r="AB3" s="33" t="s">
        <v>30</v>
      </c>
    </row>
    <row r="4" spans="1:29" s="25" customFormat="1" ht="12" x14ac:dyDescent="0.15">
      <c r="A4" s="19">
        <v>1</v>
      </c>
      <c r="B4" s="56">
        <v>1</v>
      </c>
      <c r="C4" s="57">
        <f>C2</f>
        <v>2.48</v>
      </c>
      <c r="D4" s="62">
        <f>I$2+K$2*(A4-1)</f>
        <v>10000</v>
      </c>
      <c r="E4" s="23">
        <f>INT(D4/C4/100)*100</f>
        <v>4000</v>
      </c>
      <c r="F4" s="23">
        <f>C4*E4</f>
        <v>9920</v>
      </c>
      <c r="G4" s="57">
        <f>INT(C4*(1+E2)*10000)/10000</f>
        <v>2.6040000000000001</v>
      </c>
      <c r="H4" s="55">
        <v>1</v>
      </c>
      <c r="I4" s="23">
        <f>G4*E4-(G4*E4-F4)*H4</f>
        <v>9920</v>
      </c>
      <c r="J4" s="22">
        <f>INT(I4/G4/100)*100</f>
        <v>3800</v>
      </c>
      <c r="K4" s="23">
        <f>J4*G4</f>
        <v>9895.2000000000007</v>
      </c>
      <c r="L4" s="23">
        <f>E4-J4</f>
        <v>200</v>
      </c>
      <c r="M4" s="23">
        <f>L4*G4</f>
        <v>520.80000000000007</v>
      </c>
      <c r="N4" s="43">
        <f>G4/C4-1</f>
        <v>5.0000000000000044E-2</v>
      </c>
      <c r="O4" s="42">
        <f>(C4-C$4)*E$4</f>
        <v>0</v>
      </c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  <c r="AB4" s="42">
        <f>SUM(O4:AA4)</f>
        <v>0</v>
      </c>
    </row>
    <row r="5" spans="1:29" s="25" customFormat="1" ht="12" x14ac:dyDescent="0.15">
      <c r="A5" s="19">
        <v>2</v>
      </c>
      <c r="B5" s="56">
        <f>B4-INT(B$4*$E$2*10000)/10000</f>
        <v>0.95</v>
      </c>
      <c r="C5" s="57">
        <f>C4-INT(C$4*$E$2*10000)/10000</f>
        <v>2.3559999999999999</v>
      </c>
      <c r="D5" s="62">
        <f t="shared" ref="D5:D16" si="0">I$2+K$2*(A5-1)</f>
        <v>10500</v>
      </c>
      <c r="E5" s="23">
        <f t="shared" ref="E5:E16" si="1">INT(D5/C5/100)*100</f>
        <v>4400</v>
      </c>
      <c r="F5" s="23">
        <f t="shared" ref="F5:F16" si="2">C5*E5</f>
        <v>10366.4</v>
      </c>
      <c r="G5" s="54">
        <f t="shared" ref="G5:G16" si="3">C4</f>
        <v>2.48</v>
      </c>
      <c r="H5" s="55">
        <v>1</v>
      </c>
      <c r="I5" s="23">
        <f t="shared" ref="I5:I16" si="4">G5*E5-(G5*E5-F5)*H5</f>
        <v>10366.4</v>
      </c>
      <c r="J5" s="22">
        <f t="shared" ref="J5:J16" si="5">INT(I5/G5/100)*100</f>
        <v>4100</v>
      </c>
      <c r="K5" s="23">
        <f t="shared" ref="K5:K16" si="6">J5*G5</f>
        <v>10168</v>
      </c>
      <c r="L5" s="23">
        <f t="shared" ref="L5:L16" si="7">E5-J5</f>
        <v>300</v>
      </c>
      <c r="M5" s="23">
        <f t="shared" ref="M5:M16" si="8">L5*G5</f>
        <v>744</v>
      </c>
      <c r="N5" s="43">
        <f t="shared" ref="N5:N16" si="9">G5/C5-1</f>
        <v>5.2631578947368363E-2</v>
      </c>
      <c r="O5" s="42">
        <f>(C5-C$4)*E$4</f>
        <v>-496.00000000000045</v>
      </c>
      <c r="P5" s="42">
        <f t="shared" ref="P5:P16" si="10">(C5-C$5)*E$5</f>
        <v>0</v>
      </c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>
        <f t="shared" ref="AB5:AB16" si="11">SUM(O5:AA5)</f>
        <v>-496.00000000000045</v>
      </c>
    </row>
    <row r="6" spans="1:29" s="25" customFormat="1" ht="12" x14ac:dyDescent="0.15">
      <c r="A6" s="19">
        <v>3</v>
      </c>
      <c r="B6" s="56">
        <f t="shared" ref="B6:C16" si="12">B5-INT(B$4*$E$2*10000)/10000</f>
        <v>0.89999999999999991</v>
      </c>
      <c r="C6" s="57">
        <f t="shared" si="12"/>
        <v>2.2319999999999998</v>
      </c>
      <c r="D6" s="62">
        <f t="shared" si="0"/>
        <v>11000</v>
      </c>
      <c r="E6" s="23">
        <f t="shared" si="1"/>
        <v>4900</v>
      </c>
      <c r="F6" s="23">
        <f t="shared" si="2"/>
        <v>10936.8</v>
      </c>
      <c r="G6" s="54">
        <f t="shared" si="3"/>
        <v>2.3559999999999999</v>
      </c>
      <c r="H6" s="55">
        <v>1</v>
      </c>
      <c r="I6" s="23">
        <f t="shared" si="4"/>
        <v>10936.8</v>
      </c>
      <c r="J6" s="22">
        <f t="shared" si="5"/>
        <v>4600</v>
      </c>
      <c r="K6" s="23">
        <f t="shared" si="6"/>
        <v>10837.599999999999</v>
      </c>
      <c r="L6" s="23">
        <f t="shared" si="7"/>
        <v>300</v>
      </c>
      <c r="M6" s="23">
        <f t="shared" si="8"/>
        <v>706.8</v>
      </c>
      <c r="N6" s="43">
        <f t="shared" si="9"/>
        <v>5.555555555555558E-2</v>
      </c>
      <c r="O6" s="42">
        <f t="shared" ref="O6:O16" si="13">(C6-C$4)*E$4</f>
        <v>-992.00000000000091</v>
      </c>
      <c r="P6" s="42">
        <f t="shared" si="10"/>
        <v>-545.60000000000048</v>
      </c>
      <c r="Q6" s="42">
        <f>(C6-C$6)*E$6</f>
        <v>0</v>
      </c>
      <c r="R6" s="42"/>
      <c r="S6" s="42"/>
      <c r="T6" s="42"/>
      <c r="U6" s="42"/>
      <c r="V6" s="42"/>
      <c r="W6" s="42"/>
      <c r="X6" s="42"/>
      <c r="Y6" s="42"/>
      <c r="Z6" s="42"/>
      <c r="AA6" s="42"/>
      <c r="AB6" s="42">
        <f t="shared" si="11"/>
        <v>-1537.6000000000013</v>
      </c>
    </row>
    <row r="7" spans="1:29" s="25" customFormat="1" ht="12" x14ac:dyDescent="0.15">
      <c r="A7" s="19">
        <v>4</v>
      </c>
      <c r="B7" s="56">
        <f t="shared" si="12"/>
        <v>0.84999999999999987</v>
      </c>
      <c r="C7" s="57">
        <f t="shared" si="12"/>
        <v>2.1079999999999997</v>
      </c>
      <c r="D7" s="62">
        <f t="shared" si="0"/>
        <v>11500</v>
      </c>
      <c r="E7" s="23">
        <f t="shared" si="1"/>
        <v>5400</v>
      </c>
      <c r="F7" s="23">
        <f t="shared" si="2"/>
        <v>11383.199999999999</v>
      </c>
      <c r="G7" s="54">
        <f t="shared" si="3"/>
        <v>2.2319999999999998</v>
      </c>
      <c r="H7" s="55">
        <v>1</v>
      </c>
      <c r="I7" s="23">
        <f t="shared" si="4"/>
        <v>11383.199999999999</v>
      </c>
      <c r="J7" s="22">
        <f t="shared" si="5"/>
        <v>5100</v>
      </c>
      <c r="K7" s="23">
        <f t="shared" si="6"/>
        <v>11383.199999999999</v>
      </c>
      <c r="L7" s="23">
        <f t="shared" si="7"/>
        <v>300</v>
      </c>
      <c r="M7" s="23">
        <f t="shared" si="8"/>
        <v>669.59999999999991</v>
      </c>
      <c r="N7" s="43">
        <f t="shared" si="9"/>
        <v>5.8823529411764719E-2</v>
      </c>
      <c r="O7" s="42">
        <f t="shared" si="13"/>
        <v>-1488.0000000000014</v>
      </c>
      <c r="P7" s="42">
        <f t="shared" si="10"/>
        <v>-1091.200000000001</v>
      </c>
      <c r="Q7" s="42">
        <f t="shared" ref="Q7:Q16" si="14">(C7-C$6)*E$6</f>
        <v>-607.60000000000059</v>
      </c>
      <c r="R7" s="42">
        <f>(C7-C$7)*E$7</f>
        <v>0</v>
      </c>
      <c r="S7" s="42"/>
      <c r="T7" s="42"/>
      <c r="U7" s="42"/>
      <c r="V7" s="42"/>
      <c r="W7" s="42"/>
      <c r="X7" s="42"/>
      <c r="Y7" s="42"/>
      <c r="Z7" s="42"/>
      <c r="AA7" s="42"/>
      <c r="AB7" s="42">
        <f t="shared" si="11"/>
        <v>-3186.8000000000029</v>
      </c>
    </row>
    <row r="8" spans="1:29" s="25" customFormat="1" ht="12" x14ac:dyDescent="0.15">
      <c r="A8" s="19">
        <v>5</v>
      </c>
      <c r="B8" s="56">
        <f t="shared" si="12"/>
        <v>0.79999999999999982</v>
      </c>
      <c r="C8" s="57">
        <f t="shared" si="12"/>
        <v>1.9839999999999995</v>
      </c>
      <c r="D8" s="62">
        <f t="shared" si="0"/>
        <v>12000</v>
      </c>
      <c r="E8" s="23">
        <f t="shared" si="1"/>
        <v>6000</v>
      </c>
      <c r="F8" s="23">
        <f t="shared" si="2"/>
        <v>11903.999999999996</v>
      </c>
      <c r="G8" s="54">
        <f t="shared" si="3"/>
        <v>2.1079999999999997</v>
      </c>
      <c r="H8" s="55">
        <v>1</v>
      </c>
      <c r="I8" s="23">
        <f t="shared" si="4"/>
        <v>11903.999999999996</v>
      </c>
      <c r="J8" s="22">
        <f t="shared" si="5"/>
        <v>5600</v>
      </c>
      <c r="K8" s="23">
        <f t="shared" si="6"/>
        <v>11804.799999999997</v>
      </c>
      <c r="L8" s="23">
        <f t="shared" si="7"/>
        <v>400</v>
      </c>
      <c r="M8" s="23">
        <f t="shared" si="8"/>
        <v>843.19999999999982</v>
      </c>
      <c r="N8" s="43">
        <f t="shared" si="9"/>
        <v>6.25E-2</v>
      </c>
      <c r="O8" s="42">
        <f t="shared" si="13"/>
        <v>-1984.0000000000018</v>
      </c>
      <c r="P8" s="42">
        <f t="shared" si="10"/>
        <v>-1636.8000000000015</v>
      </c>
      <c r="Q8" s="42">
        <f t="shared" si="14"/>
        <v>-1215.2000000000012</v>
      </c>
      <c r="R8" s="42">
        <f t="shared" ref="R8:R16" si="15">(C8-C$7)*E$7</f>
        <v>-669.60000000000059</v>
      </c>
      <c r="S8" s="42">
        <f>(C8-C$8)*E$8</f>
        <v>0</v>
      </c>
      <c r="T8" s="42"/>
      <c r="U8" s="42"/>
      <c r="V8" s="42"/>
      <c r="W8" s="42"/>
      <c r="X8" s="42"/>
      <c r="Y8" s="42"/>
      <c r="Z8" s="42"/>
      <c r="AA8" s="42"/>
      <c r="AB8" s="42">
        <f t="shared" si="11"/>
        <v>-5505.6000000000049</v>
      </c>
    </row>
    <row r="9" spans="1:29" s="25" customFormat="1" ht="12" x14ac:dyDescent="0.15">
      <c r="A9" s="19">
        <v>6</v>
      </c>
      <c r="B9" s="56">
        <f t="shared" si="12"/>
        <v>0.74999999999999978</v>
      </c>
      <c r="C9" s="57">
        <f t="shared" si="12"/>
        <v>1.8599999999999994</v>
      </c>
      <c r="D9" s="62">
        <f t="shared" si="0"/>
        <v>12500</v>
      </c>
      <c r="E9" s="23">
        <f t="shared" si="1"/>
        <v>6700</v>
      </c>
      <c r="F9" s="23">
        <f t="shared" si="2"/>
        <v>12461.999999999996</v>
      </c>
      <c r="G9" s="54">
        <f t="shared" si="3"/>
        <v>1.9839999999999995</v>
      </c>
      <c r="H9" s="55">
        <v>1</v>
      </c>
      <c r="I9" s="23">
        <f t="shared" si="4"/>
        <v>12461.999999999996</v>
      </c>
      <c r="J9" s="22">
        <f t="shared" si="5"/>
        <v>6200</v>
      </c>
      <c r="K9" s="23">
        <f t="shared" si="6"/>
        <v>12300.799999999997</v>
      </c>
      <c r="L9" s="23">
        <f t="shared" si="7"/>
        <v>500</v>
      </c>
      <c r="M9" s="23">
        <f t="shared" si="8"/>
        <v>991.99999999999977</v>
      </c>
      <c r="N9" s="43">
        <f t="shared" si="9"/>
        <v>6.6666666666666652E-2</v>
      </c>
      <c r="O9" s="42">
        <f t="shared" si="13"/>
        <v>-2480.0000000000023</v>
      </c>
      <c r="P9" s="42">
        <f t="shared" si="10"/>
        <v>-2182.4000000000019</v>
      </c>
      <c r="Q9" s="42">
        <f t="shared" si="14"/>
        <v>-1822.8000000000015</v>
      </c>
      <c r="R9" s="42">
        <f t="shared" si="15"/>
        <v>-1339.2000000000012</v>
      </c>
      <c r="S9" s="42">
        <f t="shared" ref="S9:S16" si="16">(C9-C$8)*E$8</f>
        <v>-744.00000000000068</v>
      </c>
      <c r="T9" s="42">
        <f>(C9-C$9)*E$9</f>
        <v>0</v>
      </c>
      <c r="U9" s="42"/>
      <c r="V9" s="42"/>
      <c r="W9" s="42"/>
      <c r="X9" s="42"/>
      <c r="Y9" s="42"/>
      <c r="Z9" s="42"/>
      <c r="AA9" s="42"/>
      <c r="AB9" s="42">
        <f t="shared" si="11"/>
        <v>-8568.4000000000069</v>
      </c>
    </row>
    <row r="10" spans="1:29" s="25" customFormat="1" ht="12" x14ac:dyDescent="0.15">
      <c r="A10" s="19">
        <v>7</v>
      </c>
      <c r="B10" s="56">
        <f t="shared" si="12"/>
        <v>0.69999999999999973</v>
      </c>
      <c r="C10" s="57">
        <f t="shared" si="12"/>
        <v>1.7359999999999993</v>
      </c>
      <c r="D10" s="62">
        <f t="shared" si="0"/>
        <v>13000</v>
      </c>
      <c r="E10" s="23">
        <f t="shared" si="1"/>
        <v>7400</v>
      </c>
      <c r="F10" s="23">
        <f t="shared" si="2"/>
        <v>12846.399999999994</v>
      </c>
      <c r="G10" s="54">
        <f t="shared" si="3"/>
        <v>1.8599999999999994</v>
      </c>
      <c r="H10" s="55">
        <v>1</v>
      </c>
      <c r="I10" s="23">
        <f t="shared" si="4"/>
        <v>12846.399999999994</v>
      </c>
      <c r="J10" s="22">
        <f t="shared" si="5"/>
        <v>6900</v>
      </c>
      <c r="K10" s="23">
        <f t="shared" si="6"/>
        <v>12833.999999999996</v>
      </c>
      <c r="L10" s="23">
        <f t="shared" si="7"/>
        <v>500</v>
      </c>
      <c r="M10" s="23">
        <f t="shared" si="8"/>
        <v>929.99999999999977</v>
      </c>
      <c r="N10" s="43">
        <f t="shared" si="9"/>
        <v>7.1428571428571619E-2</v>
      </c>
      <c r="O10" s="42">
        <f t="shared" si="13"/>
        <v>-2976.0000000000027</v>
      </c>
      <c r="P10" s="42">
        <f t="shared" si="10"/>
        <v>-2728.0000000000023</v>
      </c>
      <c r="Q10" s="42">
        <f t="shared" si="14"/>
        <v>-2430.4000000000024</v>
      </c>
      <c r="R10" s="42">
        <f t="shared" si="15"/>
        <v>-2008.8000000000018</v>
      </c>
      <c r="S10" s="42">
        <f t="shared" si="16"/>
        <v>-1488.0000000000014</v>
      </c>
      <c r="T10" s="42">
        <f t="shared" ref="T10:T16" si="17">(C10-C$9)*E$9</f>
        <v>-830.80000000000075</v>
      </c>
      <c r="U10" s="42">
        <f>(C10-C$10)*E$10</f>
        <v>0</v>
      </c>
      <c r="V10" s="42"/>
      <c r="W10" s="42"/>
      <c r="X10" s="42"/>
      <c r="Y10" s="42"/>
      <c r="Z10" s="42"/>
      <c r="AA10" s="42"/>
      <c r="AB10" s="42">
        <f t="shared" si="11"/>
        <v>-12462.000000000013</v>
      </c>
    </row>
    <row r="11" spans="1:29" s="25" customFormat="1" ht="12" x14ac:dyDescent="0.15">
      <c r="A11" s="19">
        <v>8</v>
      </c>
      <c r="B11" s="56">
        <f t="shared" si="12"/>
        <v>0.64999999999999969</v>
      </c>
      <c r="C11" s="64">
        <f t="shared" si="12"/>
        <v>1.6119999999999992</v>
      </c>
      <c r="D11" s="62">
        <f t="shared" si="0"/>
        <v>13500</v>
      </c>
      <c r="E11" s="23">
        <f t="shared" si="1"/>
        <v>8300</v>
      </c>
      <c r="F11" s="23">
        <f t="shared" si="2"/>
        <v>13379.599999999993</v>
      </c>
      <c r="G11" s="54">
        <f t="shared" si="3"/>
        <v>1.7359999999999993</v>
      </c>
      <c r="H11" s="55">
        <v>1</v>
      </c>
      <c r="I11" s="23">
        <f t="shared" si="4"/>
        <v>13379.599999999993</v>
      </c>
      <c r="J11" s="22">
        <f t="shared" si="5"/>
        <v>7700</v>
      </c>
      <c r="K11" s="23">
        <f t="shared" si="6"/>
        <v>13367.199999999995</v>
      </c>
      <c r="L11" s="23">
        <f t="shared" si="7"/>
        <v>600</v>
      </c>
      <c r="M11" s="23">
        <f t="shared" si="8"/>
        <v>1041.5999999999997</v>
      </c>
      <c r="N11" s="43">
        <f t="shared" si="9"/>
        <v>7.6923076923077094E-2</v>
      </c>
      <c r="O11" s="42">
        <f t="shared" si="13"/>
        <v>-3472.0000000000032</v>
      </c>
      <c r="P11" s="42">
        <f t="shared" si="10"/>
        <v>-3273.6000000000031</v>
      </c>
      <c r="Q11" s="42">
        <f t="shared" si="14"/>
        <v>-3038.0000000000027</v>
      </c>
      <c r="R11" s="42">
        <f t="shared" si="15"/>
        <v>-2678.4000000000024</v>
      </c>
      <c r="S11" s="42">
        <f t="shared" si="16"/>
        <v>-2232.0000000000018</v>
      </c>
      <c r="T11" s="42">
        <f t="shared" si="17"/>
        <v>-1661.6000000000015</v>
      </c>
      <c r="U11" s="42">
        <f t="shared" ref="U11:U16" si="18">(C11-C$10)*E$10</f>
        <v>-917.60000000000082</v>
      </c>
      <c r="V11" s="42">
        <f>(C11-C$11)*E$11</f>
        <v>0</v>
      </c>
      <c r="W11" s="42"/>
      <c r="X11" s="42"/>
      <c r="Y11" s="42"/>
      <c r="Z11" s="42"/>
      <c r="AA11" s="42"/>
      <c r="AB11" s="42">
        <f t="shared" si="11"/>
        <v>-17273.200000000015</v>
      </c>
    </row>
    <row r="12" spans="1:29" s="25" customFormat="1" ht="12" x14ac:dyDescent="0.15">
      <c r="A12" s="19">
        <v>9</v>
      </c>
      <c r="B12" s="56">
        <f t="shared" si="12"/>
        <v>0.59999999999999964</v>
      </c>
      <c r="C12" s="57">
        <f t="shared" si="12"/>
        <v>1.4879999999999991</v>
      </c>
      <c r="D12" s="62">
        <f t="shared" si="0"/>
        <v>14000</v>
      </c>
      <c r="E12" s="23">
        <f t="shared" si="1"/>
        <v>9400</v>
      </c>
      <c r="F12" s="23">
        <f t="shared" si="2"/>
        <v>13987.199999999992</v>
      </c>
      <c r="G12" s="54">
        <f t="shared" si="3"/>
        <v>1.6119999999999992</v>
      </c>
      <c r="H12" s="55">
        <v>1</v>
      </c>
      <c r="I12" s="23">
        <f t="shared" si="4"/>
        <v>13987.199999999992</v>
      </c>
      <c r="J12" s="22">
        <f t="shared" si="5"/>
        <v>8600</v>
      </c>
      <c r="K12" s="23">
        <f t="shared" si="6"/>
        <v>13863.199999999993</v>
      </c>
      <c r="L12" s="23">
        <f t="shared" si="7"/>
        <v>800</v>
      </c>
      <c r="M12" s="23">
        <f t="shared" si="8"/>
        <v>1289.5999999999995</v>
      </c>
      <c r="N12" s="43">
        <f t="shared" si="9"/>
        <v>8.3333333333333481E-2</v>
      </c>
      <c r="O12" s="42">
        <f t="shared" si="13"/>
        <v>-3968.0000000000036</v>
      </c>
      <c r="P12" s="42">
        <f t="shared" si="10"/>
        <v>-3819.2000000000035</v>
      </c>
      <c r="Q12" s="42">
        <f t="shared" si="14"/>
        <v>-3645.6000000000031</v>
      </c>
      <c r="R12" s="42">
        <f t="shared" si="15"/>
        <v>-3348.0000000000032</v>
      </c>
      <c r="S12" s="42">
        <f t="shared" si="16"/>
        <v>-2976.0000000000027</v>
      </c>
      <c r="T12" s="42">
        <f t="shared" si="17"/>
        <v>-2492.4000000000024</v>
      </c>
      <c r="U12" s="42">
        <f t="shared" si="18"/>
        <v>-1835.2000000000016</v>
      </c>
      <c r="V12" s="42">
        <f t="shared" ref="V12:V16" si="19">(C12-C$11)*E$11</f>
        <v>-1029.200000000001</v>
      </c>
      <c r="W12" s="42">
        <f>(C12-C$12)*E$12</f>
        <v>0</v>
      </c>
      <c r="X12" s="42"/>
      <c r="Y12" s="42"/>
      <c r="Z12" s="42"/>
      <c r="AA12" s="42"/>
      <c r="AB12" s="42">
        <f t="shared" si="11"/>
        <v>-23113.60000000002</v>
      </c>
    </row>
    <row r="13" spans="1:29" s="25" customFormat="1" ht="12" x14ac:dyDescent="0.15">
      <c r="A13" s="19">
        <v>10</v>
      </c>
      <c r="B13" s="56">
        <f t="shared" si="12"/>
        <v>0.5499999999999996</v>
      </c>
      <c r="C13" s="57">
        <f t="shared" si="12"/>
        <v>1.363999999999999</v>
      </c>
      <c r="D13" s="62">
        <f t="shared" si="0"/>
        <v>14500</v>
      </c>
      <c r="E13" s="23">
        <f t="shared" si="1"/>
        <v>10600</v>
      </c>
      <c r="F13" s="23">
        <f t="shared" si="2"/>
        <v>14458.399999999989</v>
      </c>
      <c r="G13" s="54">
        <f t="shared" si="3"/>
        <v>1.4879999999999991</v>
      </c>
      <c r="H13" s="55">
        <v>1</v>
      </c>
      <c r="I13" s="23">
        <f t="shared" si="4"/>
        <v>14458.399999999989</v>
      </c>
      <c r="J13" s="22">
        <f t="shared" si="5"/>
        <v>9700</v>
      </c>
      <c r="K13" s="23">
        <f t="shared" si="6"/>
        <v>14433.599999999991</v>
      </c>
      <c r="L13" s="23">
        <f t="shared" si="7"/>
        <v>900</v>
      </c>
      <c r="M13" s="23">
        <f t="shared" si="8"/>
        <v>1339.1999999999991</v>
      </c>
      <c r="N13" s="43">
        <f t="shared" si="9"/>
        <v>9.090909090909105E-2</v>
      </c>
      <c r="O13" s="42">
        <f t="shared" si="13"/>
        <v>-4464.0000000000036</v>
      </c>
      <c r="P13" s="42">
        <f t="shared" si="10"/>
        <v>-4364.8000000000038</v>
      </c>
      <c r="Q13" s="42">
        <f t="shared" si="14"/>
        <v>-4253.2000000000035</v>
      </c>
      <c r="R13" s="42">
        <f t="shared" si="15"/>
        <v>-4017.6000000000035</v>
      </c>
      <c r="S13" s="42">
        <f t="shared" si="16"/>
        <v>-3720.0000000000032</v>
      </c>
      <c r="T13" s="42">
        <f t="shared" si="17"/>
        <v>-3323.200000000003</v>
      </c>
      <c r="U13" s="42">
        <f t="shared" si="18"/>
        <v>-2752.8000000000025</v>
      </c>
      <c r="V13" s="42">
        <f t="shared" si="19"/>
        <v>-2058.4000000000019</v>
      </c>
      <c r="W13" s="42">
        <f t="shared" ref="W13:W16" si="20">(C13-C$12)*E$12</f>
        <v>-1165.600000000001</v>
      </c>
      <c r="X13" s="42">
        <f>(C13-C$13)*E$13</f>
        <v>0</v>
      </c>
      <c r="Y13" s="42"/>
      <c r="Z13" s="42"/>
      <c r="AA13" s="42"/>
      <c r="AB13" s="42">
        <f t="shared" si="11"/>
        <v>-30119.600000000028</v>
      </c>
    </row>
    <row r="14" spans="1:29" s="25" customFormat="1" ht="12" x14ac:dyDescent="0.15">
      <c r="A14" s="19">
        <v>11</v>
      </c>
      <c r="B14" s="56">
        <f t="shared" si="12"/>
        <v>0.49999999999999961</v>
      </c>
      <c r="C14" s="57">
        <f t="shared" si="12"/>
        <v>1.2399999999999989</v>
      </c>
      <c r="D14" s="62">
        <f t="shared" si="0"/>
        <v>15000</v>
      </c>
      <c r="E14" s="23">
        <f t="shared" si="1"/>
        <v>12000</v>
      </c>
      <c r="F14" s="23">
        <f t="shared" si="2"/>
        <v>14879.999999999987</v>
      </c>
      <c r="G14" s="54">
        <f t="shared" si="3"/>
        <v>1.363999999999999</v>
      </c>
      <c r="H14" s="55">
        <v>1</v>
      </c>
      <c r="I14" s="23">
        <f t="shared" si="4"/>
        <v>14879.999999999987</v>
      </c>
      <c r="J14" s="22">
        <f t="shared" si="5"/>
        <v>10900</v>
      </c>
      <c r="K14" s="23">
        <f t="shared" si="6"/>
        <v>14867.599999999989</v>
      </c>
      <c r="L14" s="23">
        <f t="shared" si="7"/>
        <v>1100</v>
      </c>
      <c r="M14" s="23">
        <f t="shared" si="8"/>
        <v>1500.399999999999</v>
      </c>
      <c r="N14" s="43">
        <f t="shared" si="9"/>
        <v>0.10000000000000009</v>
      </c>
      <c r="O14" s="42">
        <f t="shared" si="13"/>
        <v>-4960.0000000000045</v>
      </c>
      <c r="P14" s="42">
        <f t="shared" si="10"/>
        <v>-4910.4000000000042</v>
      </c>
      <c r="Q14" s="42">
        <f t="shared" si="14"/>
        <v>-4860.8000000000047</v>
      </c>
      <c r="R14" s="42">
        <f t="shared" si="15"/>
        <v>-4687.2000000000044</v>
      </c>
      <c r="S14" s="42">
        <f t="shared" si="16"/>
        <v>-4464.0000000000036</v>
      </c>
      <c r="T14" s="42">
        <f t="shared" si="17"/>
        <v>-4154.0000000000036</v>
      </c>
      <c r="U14" s="42">
        <f t="shared" si="18"/>
        <v>-3670.4000000000033</v>
      </c>
      <c r="V14" s="42">
        <f t="shared" si="19"/>
        <v>-3087.6000000000026</v>
      </c>
      <c r="W14" s="42">
        <f t="shared" si="20"/>
        <v>-2331.2000000000021</v>
      </c>
      <c r="X14" s="42">
        <f t="shared" ref="X14:X16" si="21">(C14-C$13)*E$13</f>
        <v>-1314.4000000000012</v>
      </c>
      <c r="Y14" s="42">
        <f>(C14-C$14)*E$14</f>
        <v>0</v>
      </c>
      <c r="Z14" s="42"/>
      <c r="AA14" s="42"/>
      <c r="AB14" s="42">
        <f t="shared" si="11"/>
        <v>-38440.000000000036</v>
      </c>
    </row>
    <row r="15" spans="1:29" s="25" customFormat="1" ht="12" x14ac:dyDescent="0.15">
      <c r="A15" s="19">
        <v>12</v>
      </c>
      <c r="B15" s="56">
        <f t="shared" si="12"/>
        <v>0.44999999999999962</v>
      </c>
      <c r="C15" s="57">
        <f t="shared" si="12"/>
        <v>1.1159999999999988</v>
      </c>
      <c r="D15" s="62">
        <f t="shared" si="0"/>
        <v>15500</v>
      </c>
      <c r="E15" s="23">
        <f t="shared" si="1"/>
        <v>13800</v>
      </c>
      <c r="F15" s="23">
        <f t="shared" si="2"/>
        <v>15400.799999999983</v>
      </c>
      <c r="G15" s="54">
        <f t="shared" si="3"/>
        <v>1.2399999999999989</v>
      </c>
      <c r="H15" s="55">
        <v>1</v>
      </c>
      <c r="I15" s="23">
        <f t="shared" si="4"/>
        <v>15400.799999999983</v>
      </c>
      <c r="J15" s="22">
        <f t="shared" si="5"/>
        <v>12400</v>
      </c>
      <c r="K15" s="23">
        <f t="shared" si="6"/>
        <v>15375.999999999985</v>
      </c>
      <c r="L15" s="23">
        <f t="shared" si="7"/>
        <v>1400</v>
      </c>
      <c r="M15" s="23">
        <f t="shared" si="8"/>
        <v>1735.9999999999984</v>
      </c>
      <c r="N15" s="43">
        <f t="shared" si="9"/>
        <v>0.11111111111111138</v>
      </c>
      <c r="O15" s="42">
        <f t="shared" si="13"/>
        <v>-5456.0000000000045</v>
      </c>
      <c r="P15" s="42">
        <f t="shared" si="10"/>
        <v>-5456.0000000000045</v>
      </c>
      <c r="Q15" s="42">
        <f t="shared" si="14"/>
        <v>-5468.4000000000051</v>
      </c>
      <c r="R15" s="42">
        <f t="shared" si="15"/>
        <v>-5356.8000000000047</v>
      </c>
      <c r="S15" s="42">
        <f t="shared" si="16"/>
        <v>-5208.0000000000045</v>
      </c>
      <c r="T15" s="42">
        <f t="shared" si="17"/>
        <v>-4984.8000000000047</v>
      </c>
      <c r="U15" s="42">
        <f t="shared" si="18"/>
        <v>-4588.0000000000036</v>
      </c>
      <c r="V15" s="42">
        <f t="shared" si="19"/>
        <v>-4116.8000000000038</v>
      </c>
      <c r="W15" s="42">
        <f t="shared" si="20"/>
        <v>-3496.8000000000029</v>
      </c>
      <c r="X15" s="42">
        <f t="shared" si="21"/>
        <v>-2628.8000000000025</v>
      </c>
      <c r="Y15" s="42">
        <f t="shared" ref="Y15:Y16" si="22">(C15-C$14)*E$14</f>
        <v>-1488.0000000000014</v>
      </c>
      <c r="Z15" s="42">
        <f>(C15-C$15)*E$15</f>
        <v>0</v>
      </c>
      <c r="AA15" s="42"/>
      <c r="AB15" s="42">
        <f t="shared" si="11"/>
        <v>-48248.400000000038</v>
      </c>
    </row>
    <row r="16" spans="1:29" s="25" customFormat="1" ht="12" x14ac:dyDescent="0.15">
      <c r="A16" s="19">
        <v>13</v>
      </c>
      <c r="B16" s="56">
        <f t="shared" si="12"/>
        <v>0.39999999999999963</v>
      </c>
      <c r="C16" s="57">
        <f t="shared" si="12"/>
        <v>0.99199999999999877</v>
      </c>
      <c r="D16" s="62">
        <f t="shared" si="0"/>
        <v>16000</v>
      </c>
      <c r="E16" s="23">
        <f t="shared" si="1"/>
        <v>16100</v>
      </c>
      <c r="F16" s="23">
        <f t="shared" si="2"/>
        <v>15971.199999999981</v>
      </c>
      <c r="G16" s="54">
        <f t="shared" si="3"/>
        <v>1.1159999999999988</v>
      </c>
      <c r="H16" s="55">
        <v>1</v>
      </c>
      <c r="I16" s="23">
        <f t="shared" si="4"/>
        <v>15971.199999999981</v>
      </c>
      <c r="J16" s="22">
        <f t="shared" si="5"/>
        <v>14300</v>
      </c>
      <c r="K16" s="23">
        <f t="shared" si="6"/>
        <v>15958.799999999983</v>
      </c>
      <c r="L16" s="23">
        <f t="shared" si="7"/>
        <v>1800</v>
      </c>
      <c r="M16" s="23">
        <f t="shared" si="8"/>
        <v>2008.7999999999977</v>
      </c>
      <c r="N16" s="43">
        <f t="shared" si="9"/>
        <v>0.12500000000000022</v>
      </c>
      <c r="O16" s="42">
        <f t="shared" si="13"/>
        <v>-5952.0000000000055</v>
      </c>
      <c r="P16" s="42">
        <f t="shared" si="10"/>
        <v>-6001.6000000000049</v>
      </c>
      <c r="Q16" s="42">
        <f t="shared" si="14"/>
        <v>-6076.0000000000055</v>
      </c>
      <c r="R16" s="42">
        <f t="shared" si="15"/>
        <v>-6026.4000000000051</v>
      </c>
      <c r="S16" s="42">
        <f t="shared" si="16"/>
        <v>-5952.0000000000045</v>
      </c>
      <c r="T16" s="42">
        <f t="shared" si="17"/>
        <v>-5815.600000000004</v>
      </c>
      <c r="U16" s="42">
        <f t="shared" si="18"/>
        <v>-5505.600000000004</v>
      </c>
      <c r="V16" s="42">
        <f t="shared" si="19"/>
        <v>-5146.0000000000036</v>
      </c>
      <c r="W16" s="42">
        <f t="shared" si="20"/>
        <v>-4662.4000000000033</v>
      </c>
      <c r="X16" s="42">
        <f t="shared" si="21"/>
        <v>-3943.2000000000025</v>
      </c>
      <c r="Y16" s="42">
        <f t="shared" si="22"/>
        <v>-2976.0000000000014</v>
      </c>
      <c r="Z16" s="42">
        <f>(C16-C$15)*E$15</f>
        <v>-1711.2</v>
      </c>
      <c r="AA16" s="42">
        <f>(C16-C$16)*E$16</f>
        <v>0</v>
      </c>
      <c r="AB16" s="42">
        <f t="shared" si="11"/>
        <v>-59768.000000000044</v>
      </c>
    </row>
    <row r="17" spans="1:29" s="25" customFormat="1" ht="12" x14ac:dyDescent="0.15">
      <c r="A17" s="30"/>
      <c r="B17" s="30"/>
      <c r="C17" s="31"/>
      <c r="D17" s="37">
        <f>SUM(D4:D16)</f>
        <v>169000</v>
      </c>
      <c r="E17" s="31"/>
      <c r="F17" s="39">
        <f>SUM(F4:F16)</f>
        <v>167895.99999999994</v>
      </c>
      <c r="G17" s="31"/>
      <c r="H17" s="31"/>
      <c r="I17" s="31"/>
      <c r="J17" s="31"/>
      <c r="K17" s="37">
        <f>SUM(K4:K16)</f>
        <v>167089.99999999994</v>
      </c>
      <c r="L17" s="31"/>
      <c r="M17" s="31">
        <f>SUM(M4:M16)</f>
        <v>14321.999999999993</v>
      </c>
      <c r="N17" s="31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</row>
    <row r="18" spans="1:29" x14ac:dyDescent="0.15">
      <c r="A18" s="32" t="s">
        <v>32</v>
      </c>
      <c r="B18" s="32"/>
      <c r="C18" s="32"/>
      <c r="F18" s="40">
        <f>AB16</f>
        <v>-59768.000000000044</v>
      </c>
    </row>
    <row r="19" spans="1:29" x14ac:dyDescent="0.15">
      <c r="A19" s="32" t="s">
        <v>31</v>
      </c>
      <c r="B19" s="32"/>
      <c r="C19" s="32"/>
      <c r="F19" s="41">
        <f>F18/F17</f>
        <v>-0.35598227474150701</v>
      </c>
      <c r="P19" s="47"/>
    </row>
    <row r="20" spans="1:29" s="44" customFormat="1" x14ac:dyDescent="0.15">
      <c r="A20" s="61" t="s">
        <v>42</v>
      </c>
      <c r="B20" s="53" t="s">
        <v>37</v>
      </c>
      <c r="C20" s="58">
        <v>2.48</v>
      </c>
      <c r="D20" s="53" t="s">
        <v>38</v>
      </c>
      <c r="E20" s="59">
        <v>0.15</v>
      </c>
      <c r="F20" s="53" t="s">
        <v>39</v>
      </c>
      <c r="G20" s="59">
        <v>0.15</v>
      </c>
      <c r="H20" s="53" t="s">
        <v>43</v>
      </c>
      <c r="I20" s="60">
        <v>10000</v>
      </c>
      <c r="J20" s="53" t="s">
        <v>47</v>
      </c>
      <c r="K20" s="60">
        <f>I20*G20</f>
        <v>1500</v>
      </c>
      <c r="L20" s="51"/>
      <c r="M20" s="50"/>
      <c r="N20" s="50"/>
      <c r="O20" s="50"/>
      <c r="P20" s="52"/>
      <c r="Q20" s="52"/>
      <c r="R20" s="52"/>
      <c r="S20" s="52"/>
      <c r="T20" s="52"/>
      <c r="U20" s="52"/>
      <c r="V20" s="52"/>
      <c r="W20" s="52"/>
      <c r="X20" s="52"/>
      <c r="Y20" s="52"/>
      <c r="Z20" s="52"/>
      <c r="AA20" s="52"/>
      <c r="AB20" s="52"/>
      <c r="AC20" s="49"/>
    </row>
    <row r="21" spans="1:29" s="29" customFormat="1" ht="24" x14ac:dyDescent="0.15">
      <c r="A21" s="26" t="s">
        <v>0</v>
      </c>
      <c r="B21" s="26" t="s">
        <v>40</v>
      </c>
      <c r="C21" s="27" t="s">
        <v>2</v>
      </c>
      <c r="D21" s="36" t="s">
        <v>10</v>
      </c>
      <c r="E21" s="26" t="s">
        <v>4</v>
      </c>
      <c r="F21" s="26" t="s">
        <v>11</v>
      </c>
      <c r="G21" s="27" t="s">
        <v>3</v>
      </c>
      <c r="H21" s="27" t="s">
        <v>45</v>
      </c>
      <c r="I21" s="26" t="s">
        <v>14</v>
      </c>
      <c r="J21" s="26" t="s">
        <v>5</v>
      </c>
      <c r="K21" s="36" t="s">
        <v>6</v>
      </c>
      <c r="L21" s="26" t="s">
        <v>13</v>
      </c>
      <c r="M21" s="28" t="s">
        <v>12</v>
      </c>
      <c r="N21" s="28" t="s">
        <v>8</v>
      </c>
      <c r="O21" s="33" t="s">
        <v>17</v>
      </c>
      <c r="P21" s="33" t="s">
        <v>18</v>
      </c>
      <c r="Q21" s="33" t="s">
        <v>19</v>
      </c>
      <c r="R21" s="33" t="s">
        <v>20</v>
      </c>
      <c r="S21" s="33" t="s">
        <v>21</v>
      </c>
      <c r="T21" s="33" t="s">
        <v>22</v>
      </c>
      <c r="U21" s="33" t="s">
        <v>23</v>
      </c>
      <c r="V21" s="33" t="s">
        <v>24</v>
      </c>
      <c r="W21" s="33" t="s">
        <v>25</v>
      </c>
      <c r="X21" s="33" t="s">
        <v>26</v>
      </c>
      <c r="Y21" s="33" t="s">
        <v>27</v>
      </c>
      <c r="Z21" s="33" t="s">
        <v>28</v>
      </c>
      <c r="AA21" s="33" t="s">
        <v>29</v>
      </c>
      <c r="AB21" s="33" t="s">
        <v>30</v>
      </c>
    </row>
    <row r="22" spans="1:29" s="25" customFormat="1" ht="12" x14ac:dyDescent="0.15">
      <c r="A22" s="19">
        <v>1</v>
      </c>
      <c r="B22" s="56">
        <v>1</v>
      </c>
      <c r="C22" s="57">
        <f>C20</f>
        <v>2.48</v>
      </c>
      <c r="D22" s="62">
        <f>I$20+K$20*(A22-1)</f>
        <v>10000</v>
      </c>
      <c r="E22" s="23">
        <f>INT(D22/C22/100)*100</f>
        <v>4000</v>
      </c>
      <c r="F22" s="23">
        <f>C22*E22</f>
        <v>9920</v>
      </c>
      <c r="G22" s="57">
        <f>INT(C22*(1+E20)*10000)/10000</f>
        <v>2.8519999999999999</v>
      </c>
      <c r="H22" s="55">
        <v>1</v>
      </c>
      <c r="I22" s="23">
        <f>G22*E22-(G22*E22-F22)*H22</f>
        <v>9920</v>
      </c>
      <c r="J22" s="22">
        <f>INT(I22/G22/100)*100</f>
        <v>3400</v>
      </c>
      <c r="K22" s="23">
        <f>J22*G22</f>
        <v>9696.7999999999993</v>
      </c>
      <c r="L22" s="23">
        <f>E22-J22</f>
        <v>600</v>
      </c>
      <c r="M22" s="23">
        <f>L22*G22</f>
        <v>1711.1999999999998</v>
      </c>
      <c r="N22" s="43">
        <f>G22/C22-1</f>
        <v>0.14999999999999991</v>
      </c>
      <c r="O22" s="42">
        <f>(C22-C$22)*E$22</f>
        <v>0</v>
      </c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2">
        <f>SUM(O22:AA22)</f>
        <v>0</v>
      </c>
    </row>
    <row r="23" spans="1:29" s="25" customFormat="1" ht="12" x14ac:dyDescent="0.15">
      <c r="A23" s="19">
        <v>2</v>
      </c>
      <c r="B23" s="56">
        <f>B22-INT(B$22*$E$20*10000)/10000</f>
        <v>0.85</v>
      </c>
      <c r="C23" s="56">
        <f>C22-INT(C$22*$E$20*10000)/10000</f>
        <v>2.1080000000000001</v>
      </c>
      <c r="D23" s="62">
        <f>I$20+K$20*(A23-1)</f>
        <v>11500</v>
      </c>
      <c r="E23" s="23">
        <f t="shared" ref="E23:E26" si="23">INT(D23/C23/100)*100</f>
        <v>5400</v>
      </c>
      <c r="F23" s="23">
        <f t="shared" ref="F23:F26" si="24">C23*E23</f>
        <v>11383.2</v>
      </c>
      <c r="G23" s="54">
        <f t="shared" ref="G23:G26" si="25">C22</f>
        <v>2.48</v>
      </c>
      <c r="H23" s="55">
        <v>1</v>
      </c>
      <c r="I23" s="23">
        <f t="shared" ref="I23:I26" si="26">G23*E23-(G23*E23-F23)*H23</f>
        <v>11383.2</v>
      </c>
      <c r="J23" s="22">
        <f t="shared" ref="J23:J26" si="27">INT(I23/G23/100)*100</f>
        <v>4500</v>
      </c>
      <c r="K23" s="23">
        <f t="shared" ref="K23:K26" si="28">J23*G23</f>
        <v>11160</v>
      </c>
      <c r="L23" s="23">
        <f t="shared" ref="L23:L26" si="29">E23-J23</f>
        <v>900</v>
      </c>
      <c r="M23" s="23">
        <f t="shared" ref="M23:M26" si="30">L23*G23</f>
        <v>2232</v>
      </c>
      <c r="N23" s="43">
        <f t="shared" ref="N23:N26" si="31">G23/C23-1</f>
        <v>0.17647058823529416</v>
      </c>
      <c r="O23" s="42">
        <f t="shared" ref="O23:O26" si="32">(C23-C$22)*E$22</f>
        <v>-1487.9999999999995</v>
      </c>
      <c r="P23" s="42">
        <f>(C23-C$23)*E$23</f>
        <v>0</v>
      </c>
      <c r="Q23" s="42"/>
      <c r="R23" s="42"/>
      <c r="S23" s="42"/>
      <c r="T23" s="42"/>
      <c r="U23" s="42"/>
      <c r="V23" s="42"/>
      <c r="W23" s="42"/>
      <c r="X23" s="42"/>
      <c r="Y23" s="42"/>
      <c r="Z23" s="42"/>
      <c r="AA23" s="42"/>
      <c r="AB23" s="42">
        <f t="shared" ref="AB23:AB26" si="33">SUM(O23:AA23)</f>
        <v>-1487.9999999999995</v>
      </c>
    </row>
    <row r="24" spans="1:29" s="25" customFormat="1" ht="12" x14ac:dyDescent="0.15">
      <c r="A24" s="19">
        <v>3</v>
      </c>
      <c r="B24" s="56">
        <f t="shared" ref="B24:C26" si="34">B23-INT(B$22*$E$20*10000)/10000</f>
        <v>0.7</v>
      </c>
      <c r="C24" s="46">
        <f t="shared" si="34"/>
        <v>1.7360000000000002</v>
      </c>
      <c r="D24" s="62">
        <f>I$20+K$20*(A24-1)</f>
        <v>13000</v>
      </c>
      <c r="E24" s="23">
        <f t="shared" si="23"/>
        <v>7400</v>
      </c>
      <c r="F24" s="23">
        <f t="shared" si="24"/>
        <v>12846.400000000001</v>
      </c>
      <c r="G24" s="54">
        <f t="shared" si="25"/>
        <v>2.1080000000000001</v>
      </c>
      <c r="H24" s="55">
        <v>1</v>
      </c>
      <c r="I24" s="23">
        <f t="shared" si="26"/>
        <v>12846.400000000001</v>
      </c>
      <c r="J24" s="22">
        <f t="shared" si="27"/>
        <v>6000</v>
      </c>
      <c r="K24" s="23">
        <f t="shared" si="28"/>
        <v>12648</v>
      </c>
      <c r="L24" s="23">
        <f t="shared" si="29"/>
        <v>1400</v>
      </c>
      <c r="M24" s="23">
        <f t="shared" si="30"/>
        <v>2951.2000000000003</v>
      </c>
      <c r="N24" s="43">
        <f t="shared" si="31"/>
        <v>0.21428571428571419</v>
      </c>
      <c r="O24" s="42">
        <f t="shared" si="32"/>
        <v>-2975.9999999999991</v>
      </c>
      <c r="P24" s="42">
        <f t="shared" ref="P24:P26" si="35">(C24-C$23)*E$23</f>
        <v>-2008.7999999999993</v>
      </c>
      <c r="Q24" s="42">
        <f>(C24-C$24)*E$24</f>
        <v>0</v>
      </c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42">
        <f t="shared" si="33"/>
        <v>-4984.7999999999984</v>
      </c>
    </row>
    <row r="25" spans="1:29" s="25" customFormat="1" ht="12" x14ac:dyDescent="0.15">
      <c r="A25" s="19">
        <v>4</v>
      </c>
      <c r="B25" s="56">
        <f t="shared" si="34"/>
        <v>0.54999999999999993</v>
      </c>
      <c r="C25" s="56">
        <f t="shared" si="34"/>
        <v>1.3640000000000003</v>
      </c>
      <c r="D25" s="62">
        <f>I$20+K$20*(A25-1)</f>
        <v>14500</v>
      </c>
      <c r="E25" s="23">
        <f t="shared" si="23"/>
        <v>10600</v>
      </c>
      <c r="F25" s="23">
        <f t="shared" si="24"/>
        <v>14458.400000000003</v>
      </c>
      <c r="G25" s="54">
        <f t="shared" si="25"/>
        <v>1.7360000000000002</v>
      </c>
      <c r="H25" s="55">
        <v>1</v>
      </c>
      <c r="I25" s="23">
        <f t="shared" si="26"/>
        <v>14458.400000000003</v>
      </c>
      <c r="J25" s="22">
        <f t="shared" si="27"/>
        <v>8300</v>
      </c>
      <c r="K25" s="23">
        <f t="shared" si="28"/>
        <v>14408.800000000001</v>
      </c>
      <c r="L25" s="23">
        <f t="shared" si="29"/>
        <v>2300</v>
      </c>
      <c r="M25" s="23">
        <f t="shared" si="30"/>
        <v>3992.8000000000006</v>
      </c>
      <c r="N25" s="43">
        <f t="shared" si="31"/>
        <v>0.27272727272727249</v>
      </c>
      <c r="O25" s="42">
        <f t="shared" si="32"/>
        <v>-4463.9999999999982</v>
      </c>
      <c r="P25" s="42">
        <f t="shared" si="35"/>
        <v>-4017.5999999999985</v>
      </c>
      <c r="Q25" s="42">
        <f t="shared" ref="Q25:Q26" si="36">(C25-C$24)*E$24</f>
        <v>-2752.7999999999993</v>
      </c>
      <c r="R25" s="42">
        <f>(C25-C$25)*E$25</f>
        <v>0</v>
      </c>
      <c r="S25" s="42"/>
      <c r="T25" s="42"/>
      <c r="U25" s="42"/>
      <c r="V25" s="42"/>
      <c r="W25" s="42"/>
      <c r="X25" s="42"/>
      <c r="Y25" s="42"/>
      <c r="Z25" s="42"/>
      <c r="AA25" s="42"/>
      <c r="AB25" s="42">
        <f t="shared" si="33"/>
        <v>-11234.399999999996</v>
      </c>
    </row>
    <row r="26" spans="1:29" s="25" customFormat="1" ht="12" x14ac:dyDescent="0.15">
      <c r="A26" s="19">
        <v>5</v>
      </c>
      <c r="B26" s="56">
        <f t="shared" si="34"/>
        <v>0.39999999999999991</v>
      </c>
      <c r="C26" s="56">
        <f t="shared" si="34"/>
        <v>0.99200000000000033</v>
      </c>
      <c r="D26" s="62">
        <f>I$20+K$20*(A26-1)</f>
        <v>16000</v>
      </c>
      <c r="E26" s="23">
        <f t="shared" si="23"/>
        <v>16100</v>
      </c>
      <c r="F26" s="23">
        <f t="shared" si="24"/>
        <v>15971.200000000004</v>
      </c>
      <c r="G26" s="54">
        <f t="shared" si="25"/>
        <v>1.3640000000000003</v>
      </c>
      <c r="H26" s="55">
        <v>1</v>
      </c>
      <c r="I26" s="23">
        <f t="shared" si="26"/>
        <v>15971.200000000004</v>
      </c>
      <c r="J26" s="22">
        <f t="shared" si="27"/>
        <v>11700</v>
      </c>
      <c r="K26" s="23">
        <f t="shared" si="28"/>
        <v>15958.800000000003</v>
      </c>
      <c r="L26" s="23">
        <f t="shared" si="29"/>
        <v>4400</v>
      </c>
      <c r="M26" s="23">
        <f t="shared" si="30"/>
        <v>6001.6000000000013</v>
      </c>
      <c r="N26" s="43">
        <f t="shared" si="31"/>
        <v>0.37499999999999978</v>
      </c>
      <c r="O26" s="42">
        <f t="shared" si="32"/>
        <v>-5951.9999999999982</v>
      </c>
      <c r="P26" s="42">
        <f t="shared" si="35"/>
        <v>-6026.3999999999978</v>
      </c>
      <c r="Q26" s="42">
        <f t="shared" si="36"/>
        <v>-5505.5999999999995</v>
      </c>
      <c r="R26" s="42">
        <f>(C26-C$25)*E$25</f>
        <v>-3943.2</v>
      </c>
      <c r="S26" s="42">
        <f>(C26-C$26)*E$26</f>
        <v>0</v>
      </c>
      <c r="T26" s="42"/>
      <c r="U26" s="42"/>
      <c r="V26" s="42"/>
      <c r="W26" s="42"/>
      <c r="X26" s="42"/>
      <c r="Y26" s="42"/>
      <c r="Z26" s="42"/>
      <c r="AA26" s="42"/>
      <c r="AB26" s="42">
        <f t="shared" si="33"/>
        <v>-21427.199999999997</v>
      </c>
    </row>
    <row r="27" spans="1:29" s="25" customFormat="1" ht="12" x14ac:dyDescent="0.15">
      <c r="A27" s="30"/>
      <c r="B27" s="30"/>
      <c r="C27" s="31"/>
      <c r="D27" s="37">
        <f>SUM(D22:D26)</f>
        <v>65000</v>
      </c>
      <c r="E27" s="31"/>
      <c r="F27" s="39">
        <f>SUM(F22:F26)</f>
        <v>64579.200000000012</v>
      </c>
      <c r="G27" s="31"/>
      <c r="H27" s="31"/>
      <c r="I27" s="31"/>
      <c r="J27" s="31"/>
      <c r="K27" s="37">
        <f>SUM(K22:K26)</f>
        <v>63872.400000000009</v>
      </c>
      <c r="L27" s="31"/>
      <c r="M27" s="31">
        <f>SUM(M22:M26)</f>
        <v>16888.800000000003</v>
      </c>
      <c r="N27" s="31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</row>
    <row r="28" spans="1:29" x14ac:dyDescent="0.15">
      <c r="A28" s="32" t="s">
        <v>32</v>
      </c>
      <c r="B28" s="32"/>
      <c r="C28" s="32"/>
      <c r="F28" s="40">
        <f>AB26</f>
        <v>-21427.199999999997</v>
      </c>
    </row>
    <row r="29" spans="1:29" x14ac:dyDescent="0.15">
      <c r="A29" s="32" t="s">
        <v>31</v>
      </c>
      <c r="B29" s="32"/>
      <c r="C29" s="32"/>
      <c r="F29" s="41">
        <f>F28/F27</f>
        <v>-0.33179723502304137</v>
      </c>
      <c r="P29" s="47"/>
    </row>
    <row r="30" spans="1:29" s="44" customFormat="1" x14ac:dyDescent="0.15">
      <c r="A30" s="61" t="s">
        <v>44</v>
      </c>
      <c r="B30" s="53" t="s">
        <v>37</v>
      </c>
      <c r="C30" s="58">
        <v>2.48</v>
      </c>
      <c r="D30" s="53" t="s">
        <v>38</v>
      </c>
      <c r="E30" s="59">
        <v>0.3</v>
      </c>
      <c r="F30" s="53" t="s">
        <v>39</v>
      </c>
      <c r="G30" s="59">
        <v>0.3</v>
      </c>
      <c r="H30" s="53" t="s">
        <v>43</v>
      </c>
      <c r="I30" s="60">
        <v>10000</v>
      </c>
      <c r="J30" s="53" t="s">
        <v>47</v>
      </c>
      <c r="K30" s="60">
        <f>I30*G30</f>
        <v>3000</v>
      </c>
      <c r="L30" s="51"/>
      <c r="M30" s="50"/>
      <c r="N30" s="50"/>
      <c r="O30" s="50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49"/>
    </row>
    <row r="31" spans="1:29" s="29" customFormat="1" ht="24" x14ac:dyDescent="0.15">
      <c r="A31" s="26" t="s">
        <v>0</v>
      </c>
      <c r="B31" s="26" t="s">
        <v>40</v>
      </c>
      <c r="C31" s="27" t="s">
        <v>2</v>
      </c>
      <c r="D31" s="36" t="s">
        <v>10</v>
      </c>
      <c r="E31" s="26" t="s">
        <v>4</v>
      </c>
      <c r="F31" s="26" t="s">
        <v>11</v>
      </c>
      <c r="G31" s="27" t="s">
        <v>3</v>
      </c>
      <c r="H31" s="27" t="s">
        <v>45</v>
      </c>
      <c r="I31" s="26" t="s">
        <v>14</v>
      </c>
      <c r="J31" s="26" t="s">
        <v>5</v>
      </c>
      <c r="K31" s="36" t="s">
        <v>6</v>
      </c>
      <c r="L31" s="26" t="s">
        <v>13</v>
      </c>
      <c r="M31" s="28" t="s">
        <v>12</v>
      </c>
      <c r="N31" s="28" t="s">
        <v>8</v>
      </c>
      <c r="O31" s="33" t="s">
        <v>17</v>
      </c>
      <c r="P31" s="33" t="s">
        <v>18</v>
      </c>
      <c r="Q31" s="33" t="s">
        <v>19</v>
      </c>
      <c r="R31" s="33" t="s">
        <v>20</v>
      </c>
      <c r="S31" s="33" t="s">
        <v>21</v>
      </c>
      <c r="T31" s="33" t="s">
        <v>22</v>
      </c>
      <c r="U31" s="33" t="s">
        <v>23</v>
      </c>
      <c r="V31" s="33" t="s">
        <v>24</v>
      </c>
      <c r="W31" s="33" t="s">
        <v>25</v>
      </c>
      <c r="X31" s="33" t="s">
        <v>26</v>
      </c>
      <c r="Y31" s="33" t="s">
        <v>27</v>
      </c>
      <c r="Z31" s="33" t="s">
        <v>28</v>
      </c>
      <c r="AA31" s="33" t="s">
        <v>29</v>
      </c>
      <c r="AB31" s="33" t="s">
        <v>30</v>
      </c>
    </row>
    <row r="32" spans="1:29" s="25" customFormat="1" ht="12" x14ac:dyDescent="0.15">
      <c r="A32" s="19">
        <v>1</v>
      </c>
      <c r="B32" s="57">
        <v>1</v>
      </c>
      <c r="C32" s="57">
        <f>C30</f>
        <v>2.48</v>
      </c>
      <c r="D32" s="62">
        <f>I$30+K$30*(A32-1)</f>
        <v>10000</v>
      </c>
      <c r="E32" s="23">
        <f>INT(D32/C32/100)*100</f>
        <v>4000</v>
      </c>
      <c r="F32" s="23">
        <f>C32*E32</f>
        <v>9920</v>
      </c>
      <c r="G32" s="57">
        <f>INT(C32*(1+E30)*10000)/10000</f>
        <v>3.2240000000000002</v>
      </c>
      <c r="H32" s="55">
        <v>1</v>
      </c>
      <c r="I32" s="23">
        <f>G32*E32-(G32*E32-F32)*H32</f>
        <v>9920</v>
      </c>
      <c r="J32" s="22">
        <f>INT(I32/G32/100)*100</f>
        <v>3000</v>
      </c>
      <c r="K32" s="23">
        <f>J32*G32</f>
        <v>9672</v>
      </c>
      <c r="L32" s="23">
        <f>E32-J32</f>
        <v>1000</v>
      </c>
      <c r="M32" s="23">
        <f>L32*G32</f>
        <v>3224</v>
      </c>
      <c r="N32" s="43">
        <f>G32/C32-1</f>
        <v>0.30000000000000004</v>
      </c>
      <c r="O32" s="42">
        <f>(C32-C$32)*E$32</f>
        <v>0</v>
      </c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  <c r="AB32" s="42">
        <f>SUM(O32:AA32)</f>
        <v>0</v>
      </c>
    </row>
    <row r="33" spans="1:28" s="25" customFormat="1" ht="12" x14ac:dyDescent="0.15">
      <c r="A33" s="19">
        <v>2</v>
      </c>
      <c r="B33" s="57">
        <f>B32-INT(B$32*$E$30*10000)/10000</f>
        <v>0.7</v>
      </c>
      <c r="C33" s="46">
        <f t="shared" ref="C33:C34" si="37">C32-INT(C$32*$E$30*10000)/10000</f>
        <v>1.736</v>
      </c>
      <c r="D33" s="62">
        <f>I$30+K$30*(A33-1)</f>
        <v>13000</v>
      </c>
      <c r="E33" s="23">
        <f t="shared" ref="E33:E34" si="38">INT(D33/C33/100)*100</f>
        <v>7400</v>
      </c>
      <c r="F33" s="23">
        <f t="shared" ref="F33:F34" si="39">C33*E33</f>
        <v>12846.4</v>
      </c>
      <c r="G33" s="63">
        <f>C32</f>
        <v>2.48</v>
      </c>
      <c r="H33" s="55">
        <v>1</v>
      </c>
      <c r="I33" s="23">
        <f t="shared" ref="I33:I34" si="40">G33*E33-(G33*E33-F33)*H33</f>
        <v>12846.4</v>
      </c>
      <c r="J33" s="22">
        <f t="shared" ref="J33:J34" si="41">INT(I33/G33/100)*100</f>
        <v>5100</v>
      </c>
      <c r="K33" s="23">
        <f t="shared" ref="K33:K34" si="42">J33*G33</f>
        <v>12648</v>
      </c>
      <c r="L33" s="23">
        <f t="shared" ref="L33:L34" si="43">E33-J33</f>
        <v>2300</v>
      </c>
      <c r="M33" s="23">
        <f t="shared" ref="M33:M34" si="44">L33*G33</f>
        <v>5704</v>
      </c>
      <c r="N33" s="43">
        <f t="shared" ref="N33:N34" si="45">G33/C33-1</f>
        <v>0.4285714285714286</v>
      </c>
      <c r="O33" s="42">
        <f>(C33-C$32)*E$32</f>
        <v>-2976</v>
      </c>
      <c r="P33" s="42">
        <f>(C33-C$33)*E$33</f>
        <v>0</v>
      </c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>
        <f t="shared" ref="AB33:AB34" si="46">SUM(O33:AA33)</f>
        <v>-2976</v>
      </c>
    </row>
    <row r="34" spans="1:28" s="25" customFormat="1" ht="12" x14ac:dyDescent="0.15">
      <c r="A34" s="19">
        <v>3</v>
      </c>
      <c r="B34" s="57">
        <f t="shared" ref="B34" si="47">B33-INT(B$32*$E$30*10000)/10000</f>
        <v>0.39999999999999997</v>
      </c>
      <c r="C34" s="56">
        <f t="shared" si="37"/>
        <v>0.99199999999999999</v>
      </c>
      <c r="D34" s="62">
        <f>I$30+K$30*(A34-1)</f>
        <v>16000</v>
      </c>
      <c r="E34" s="23">
        <f t="shared" si="38"/>
        <v>16100</v>
      </c>
      <c r="F34" s="23">
        <f t="shared" si="39"/>
        <v>15971.2</v>
      </c>
      <c r="G34" s="63">
        <f>C33</f>
        <v>1.736</v>
      </c>
      <c r="H34" s="55">
        <v>1</v>
      </c>
      <c r="I34" s="23">
        <f t="shared" si="40"/>
        <v>15971.2</v>
      </c>
      <c r="J34" s="22">
        <f t="shared" si="41"/>
        <v>9200</v>
      </c>
      <c r="K34" s="23">
        <f t="shared" si="42"/>
        <v>15971.2</v>
      </c>
      <c r="L34" s="23">
        <f t="shared" si="43"/>
        <v>6900</v>
      </c>
      <c r="M34" s="23">
        <f t="shared" si="44"/>
        <v>11978.4</v>
      </c>
      <c r="N34" s="43">
        <f t="shared" si="45"/>
        <v>0.75</v>
      </c>
      <c r="O34" s="42">
        <f>(C34-C$32)*E$32</f>
        <v>-5952</v>
      </c>
      <c r="P34" s="42">
        <f>(C34-C$33)*E$33</f>
        <v>-5505.6</v>
      </c>
      <c r="Q34" s="42">
        <f>(C34-C$34)*E$34</f>
        <v>0</v>
      </c>
      <c r="R34" s="42"/>
      <c r="S34" s="42"/>
      <c r="T34" s="42"/>
      <c r="U34" s="42"/>
      <c r="V34" s="42"/>
      <c r="W34" s="42"/>
      <c r="X34" s="42"/>
      <c r="Y34" s="42"/>
      <c r="Z34" s="42"/>
      <c r="AA34" s="42"/>
      <c r="AB34" s="42">
        <f t="shared" si="46"/>
        <v>-11457.6</v>
      </c>
    </row>
    <row r="35" spans="1:28" s="25" customFormat="1" ht="12" x14ac:dyDescent="0.15">
      <c r="A35" s="30"/>
      <c r="B35" s="30"/>
      <c r="C35" s="31"/>
      <c r="D35" s="37">
        <f>SUM(D32:D34)</f>
        <v>39000</v>
      </c>
      <c r="E35" s="31"/>
      <c r="F35" s="39">
        <f>SUM(F32:F34)</f>
        <v>38737.600000000006</v>
      </c>
      <c r="G35" s="31"/>
      <c r="H35" s="31"/>
      <c r="I35" s="31"/>
      <c r="J35" s="31"/>
      <c r="K35" s="37">
        <f>SUM(K32:K34)</f>
        <v>38291.199999999997</v>
      </c>
      <c r="L35" s="31"/>
      <c r="M35" s="31">
        <f>SUM(M32:M34)</f>
        <v>20906.400000000001</v>
      </c>
      <c r="N35" s="31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</row>
    <row r="36" spans="1:28" x14ac:dyDescent="0.15">
      <c r="A36" s="32" t="s">
        <v>32</v>
      </c>
      <c r="B36" s="32"/>
      <c r="C36" s="32"/>
      <c r="F36" s="40">
        <f>AB34</f>
        <v>-11457.6</v>
      </c>
    </row>
    <row r="37" spans="1:28" x14ac:dyDescent="0.15">
      <c r="A37" s="32" t="s">
        <v>31</v>
      </c>
      <c r="B37" s="32"/>
      <c r="C37" s="32"/>
      <c r="F37" s="41">
        <f>F36/F35</f>
        <v>-0.29577464788732388</v>
      </c>
      <c r="P37" s="47"/>
    </row>
    <row r="39" spans="1:28" x14ac:dyDescent="0.15">
      <c r="D39" t="s">
        <v>9</v>
      </c>
    </row>
    <row r="40" spans="1:28" x14ac:dyDescent="0.15">
      <c r="D40" t="s">
        <v>34</v>
      </c>
    </row>
    <row r="41" spans="1:28" x14ac:dyDescent="0.15">
      <c r="D41" t="s">
        <v>35</v>
      </c>
    </row>
    <row r="42" spans="1:28" x14ac:dyDescent="0.15">
      <c r="D42" t="s">
        <v>33</v>
      </c>
    </row>
    <row r="52" spans="12:12" x14ac:dyDescent="0.15">
      <c r="L52" s="48"/>
    </row>
    <row r="55" spans="12:12" x14ac:dyDescent="0.15">
      <c r="L55" s="48"/>
    </row>
  </sheetData>
  <phoneticPr fontId="1" type="noConversion"/>
  <hyperlinks>
    <hyperlink ref="A1" r:id="rId1" display="http://fund.eastmoney.com/166002.html"/>
  </hyperlinks>
  <pageMargins left="0.7" right="0.7" top="0.75" bottom="0.75" header="0.3" footer="0.3"/>
  <pageSetup paperSize="9" orientation="portrait" horizontalDpi="4294967293" verticalDpi="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C55"/>
  <sheetViews>
    <sheetView tabSelected="1" workbookViewId="0">
      <selection activeCell="I38" sqref="I38"/>
    </sheetView>
  </sheetViews>
  <sheetFormatPr defaultRowHeight="13.5" x14ac:dyDescent="0.15"/>
  <cols>
    <col min="1" max="1" width="5" customWidth="1"/>
    <col min="2" max="2" width="7.625" bestFit="1" customWidth="1"/>
    <col min="3" max="3" width="6.75" customWidth="1"/>
    <col min="4" max="4" width="8" customWidth="1"/>
    <col min="5" max="5" width="7.375" style="38" customWidth="1"/>
    <col min="6" max="6" width="8" bestFit="1" customWidth="1"/>
    <col min="7" max="7" width="9.625" customWidth="1"/>
    <col min="8" max="8" width="8.875" bestFit="1" customWidth="1"/>
    <col min="9" max="9" width="7.125" bestFit="1" customWidth="1"/>
    <col min="10" max="10" width="8" customWidth="1"/>
    <col min="11" max="11" width="8" bestFit="1" customWidth="1"/>
    <col min="12" max="12" width="8.5" style="38" bestFit="1" customWidth="1"/>
    <col min="13" max="13" width="8.625" customWidth="1"/>
    <col min="14" max="14" width="7.5" customWidth="1"/>
    <col min="15" max="15" width="8" bestFit="1" customWidth="1"/>
    <col min="16" max="24" width="6.375" style="35" bestFit="1" customWidth="1"/>
    <col min="25" max="28" width="7.125" style="35" bestFit="1" customWidth="1"/>
    <col min="29" max="29" width="6.75" style="35" bestFit="1" customWidth="1"/>
  </cols>
  <sheetData>
    <row r="1" spans="1:29" x14ac:dyDescent="0.15">
      <c r="A1" s="45" t="s">
        <v>36</v>
      </c>
    </row>
    <row r="2" spans="1:29" s="44" customFormat="1" x14ac:dyDescent="0.15">
      <c r="A2" s="61" t="s">
        <v>41</v>
      </c>
      <c r="B2" s="53" t="s">
        <v>37</v>
      </c>
      <c r="C2" s="58">
        <v>2.9</v>
      </c>
      <c r="D2" s="53" t="s">
        <v>38</v>
      </c>
      <c r="E2" s="59">
        <v>0.05</v>
      </c>
      <c r="F2" s="53" t="s">
        <v>39</v>
      </c>
      <c r="G2" s="59">
        <v>0.05</v>
      </c>
      <c r="H2" s="53" t="s">
        <v>43</v>
      </c>
      <c r="I2" s="60">
        <v>10000</v>
      </c>
      <c r="J2" s="53" t="s">
        <v>47</v>
      </c>
      <c r="K2" s="60">
        <f>I2*G2</f>
        <v>500</v>
      </c>
      <c r="L2" s="51"/>
      <c r="M2" s="50"/>
      <c r="N2" s="50"/>
      <c r="O2" s="50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49"/>
    </row>
    <row r="3" spans="1:29" s="29" customFormat="1" ht="24" x14ac:dyDescent="0.15">
      <c r="A3" s="26" t="s">
        <v>0</v>
      </c>
      <c r="B3" s="26" t="s">
        <v>40</v>
      </c>
      <c r="C3" s="27" t="s">
        <v>2</v>
      </c>
      <c r="D3" s="36" t="s">
        <v>10</v>
      </c>
      <c r="E3" s="26" t="s">
        <v>4</v>
      </c>
      <c r="F3" s="26" t="s">
        <v>46</v>
      </c>
      <c r="G3" s="27" t="s">
        <v>3</v>
      </c>
      <c r="H3" s="27" t="s">
        <v>45</v>
      </c>
      <c r="I3" s="26" t="s">
        <v>14</v>
      </c>
      <c r="J3" s="26" t="s">
        <v>5</v>
      </c>
      <c r="K3" s="36" t="s">
        <v>6</v>
      </c>
      <c r="L3" s="26" t="s">
        <v>13</v>
      </c>
      <c r="M3" s="28" t="s">
        <v>12</v>
      </c>
      <c r="N3" s="28" t="s">
        <v>8</v>
      </c>
      <c r="O3" s="33" t="s">
        <v>17</v>
      </c>
      <c r="P3" s="33" t="s">
        <v>18</v>
      </c>
      <c r="Q3" s="33" t="s">
        <v>19</v>
      </c>
      <c r="R3" s="33" t="s">
        <v>20</v>
      </c>
      <c r="S3" s="33" t="s">
        <v>21</v>
      </c>
      <c r="T3" s="33" t="s">
        <v>22</v>
      </c>
      <c r="U3" s="33" t="s">
        <v>23</v>
      </c>
      <c r="V3" s="33" t="s">
        <v>24</v>
      </c>
      <c r="W3" s="33" t="s">
        <v>25</v>
      </c>
      <c r="X3" s="33" t="s">
        <v>26</v>
      </c>
      <c r="Y3" s="33" t="s">
        <v>27</v>
      </c>
      <c r="Z3" s="33" t="s">
        <v>28</v>
      </c>
      <c r="AA3" s="33" t="s">
        <v>29</v>
      </c>
      <c r="AB3" s="33" t="s">
        <v>30</v>
      </c>
    </row>
    <row r="4" spans="1:29" s="25" customFormat="1" ht="12" x14ac:dyDescent="0.15">
      <c r="A4" s="19">
        <v>1</v>
      </c>
      <c r="B4" s="56">
        <v>1</v>
      </c>
      <c r="C4" s="57">
        <f>C2</f>
        <v>2.9</v>
      </c>
      <c r="D4" s="62">
        <f>I$2+K$2*(A4-1)</f>
        <v>10000</v>
      </c>
      <c r="E4" s="23">
        <f>INT(D4/C4/100)*100</f>
        <v>3400</v>
      </c>
      <c r="F4" s="23">
        <f>C4*E4</f>
        <v>9860</v>
      </c>
      <c r="G4" s="57">
        <f>INT(C4*(1+E2)*10000)/10000</f>
        <v>3.0449999999999999</v>
      </c>
      <c r="H4" s="55">
        <v>1</v>
      </c>
      <c r="I4" s="23">
        <f>G4*E4-(G4*E4-F4)*H4</f>
        <v>9860</v>
      </c>
      <c r="J4" s="22">
        <f>INT(I4/G4/100)*100</f>
        <v>3200</v>
      </c>
      <c r="K4" s="23">
        <f>J4*G4</f>
        <v>9744</v>
      </c>
      <c r="L4" s="23">
        <f>E4-J4</f>
        <v>200</v>
      </c>
      <c r="M4" s="23">
        <f>L4*G4</f>
        <v>609</v>
      </c>
      <c r="N4" s="43">
        <f>G4/C4-1</f>
        <v>5.0000000000000044E-2</v>
      </c>
      <c r="O4" s="42">
        <f>(C4-C$4)*E$4</f>
        <v>0</v>
      </c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  <c r="AB4" s="42">
        <f>SUM(O4:AA4)</f>
        <v>0</v>
      </c>
    </row>
    <row r="5" spans="1:29" s="25" customFormat="1" ht="12" x14ac:dyDescent="0.15">
      <c r="A5" s="19">
        <v>2</v>
      </c>
      <c r="B5" s="56">
        <f>B4-INT(B$4*$E$2*10000)/10000</f>
        <v>0.95</v>
      </c>
      <c r="C5" s="57">
        <f>C4-INT(C$4*$E$2*10000)/10000</f>
        <v>2.7549999999999999</v>
      </c>
      <c r="D5" s="62">
        <f t="shared" ref="D5:D16" si="0">I$2+K$2*(A5-1)</f>
        <v>10500</v>
      </c>
      <c r="E5" s="23">
        <f t="shared" ref="E5:E16" si="1">INT(D5/C5/100)*100</f>
        <v>3800</v>
      </c>
      <c r="F5" s="23">
        <f t="shared" ref="F5:F16" si="2">C5*E5</f>
        <v>10469</v>
      </c>
      <c r="G5" s="54">
        <f t="shared" ref="G5:G16" si="3">C4</f>
        <v>2.9</v>
      </c>
      <c r="H5" s="55">
        <v>1</v>
      </c>
      <c r="I5" s="23">
        <f t="shared" ref="I5:I16" si="4">G5*E5-(G5*E5-F5)*H5</f>
        <v>10469</v>
      </c>
      <c r="J5" s="22">
        <f t="shared" ref="J5:J16" si="5">INT(I5/G5/100)*100</f>
        <v>3600</v>
      </c>
      <c r="K5" s="23">
        <f t="shared" ref="K5:K16" si="6">J5*G5</f>
        <v>10440</v>
      </c>
      <c r="L5" s="23">
        <f t="shared" ref="L5:L16" si="7">E5-J5</f>
        <v>200</v>
      </c>
      <c r="M5" s="23">
        <f t="shared" ref="M5:M16" si="8">L5*G5</f>
        <v>580</v>
      </c>
      <c r="N5" s="43">
        <f t="shared" ref="N5:N16" si="9">G5/C5-1</f>
        <v>5.2631578947368363E-2</v>
      </c>
      <c r="O5" s="42">
        <f>(C5-C$4)*E$4</f>
        <v>-493.00000000000006</v>
      </c>
      <c r="P5" s="42">
        <f t="shared" ref="P5:P16" si="10">(C5-C$5)*E$5</f>
        <v>0</v>
      </c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>
        <f t="shared" ref="AB5:AB16" si="11">SUM(O5:AA5)</f>
        <v>-493.00000000000006</v>
      </c>
    </row>
    <row r="6" spans="1:29" s="25" customFormat="1" ht="12" x14ac:dyDescent="0.15">
      <c r="A6" s="19">
        <v>3</v>
      </c>
      <c r="B6" s="56">
        <f t="shared" ref="B6:C16" si="12">B5-INT(B$4*$E$2*10000)/10000</f>
        <v>0.89999999999999991</v>
      </c>
      <c r="C6" s="57">
        <f t="shared" si="12"/>
        <v>2.61</v>
      </c>
      <c r="D6" s="62">
        <f t="shared" si="0"/>
        <v>11000</v>
      </c>
      <c r="E6" s="23">
        <f t="shared" si="1"/>
        <v>4200</v>
      </c>
      <c r="F6" s="23">
        <f t="shared" si="2"/>
        <v>10962</v>
      </c>
      <c r="G6" s="54">
        <f t="shared" si="3"/>
        <v>2.7549999999999999</v>
      </c>
      <c r="H6" s="55">
        <v>1</v>
      </c>
      <c r="I6" s="23">
        <f t="shared" si="4"/>
        <v>10962</v>
      </c>
      <c r="J6" s="22">
        <f t="shared" si="5"/>
        <v>3900</v>
      </c>
      <c r="K6" s="23">
        <f t="shared" si="6"/>
        <v>10744.5</v>
      </c>
      <c r="L6" s="23">
        <f t="shared" si="7"/>
        <v>300</v>
      </c>
      <c r="M6" s="23">
        <f t="shared" si="8"/>
        <v>826.5</v>
      </c>
      <c r="N6" s="43">
        <f t="shared" si="9"/>
        <v>5.555555555555558E-2</v>
      </c>
      <c r="O6" s="42">
        <f t="shared" ref="O6:O16" si="13">(C6-C$4)*E$4</f>
        <v>-986.00000000000011</v>
      </c>
      <c r="P6" s="42">
        <f t="shared" si="10"/>
        <v>-551.00000000000011</v>
      </c>
      <c r="Q6" s="42">
        <f>(C6-C$6)*E$6</f>
        <v>0</v>
      </c>
      <c r="R6" s="42"/>
      <c r="S6" s="42"/>
      <c r="T6" s="42"/>
      <c r="U6" s="42"/>
      <c r="V6" s="42"/>
      <c r="W6" s="42"/>
      <c r="X6" s="42"/>
      <c r="Y6" s="42"/>
      <c r="Z6" s="42"/>
      <c r="AA6" s="42"/>
      <c r="AB6" s="42">
        <f t="shared" si="11"/>
        <v>-1537.0000000000002</v>
      </c>
    </row>
    <row r="7" spans="1:29" s="25" customFormat="1" ht="12" x14ac:dyDescent="0.15">
      <c r="A7" s="19">
        <v>4</v>
      </c>
      <c r="B7" s="56">
        <f t="shared" si="12"/>
        <v>0.84999999999999987</v>
      </c>
      <c r="C7" s="57">
        <f t="shared" si="12"/>
        <v>2.4649999999999999</v>
      </c>
      <c r="D7" s="62">
        <f t="shared" si="0"/>
        <v>11500</v>
      </c>
      <c r="E7" s="23">
        <f t="shared" si="1"/>
        <v>4600</v>
      </c>
      <c r="F7" s="23">
        <f t="shared" si="2"/>
        <v>11339</v>
      </c>
      <c r="G7" s="54">
        <f t="shared" si="3"/>
        <v>2.61</v>
      </c>
      <c r="H7" s="55">
        <v>1</v>
      </c>
      <c r="I7" s="23">
        <f t="shared" si="4"/>
        <v>11339</v>
      </c>
      <c r="J7" s="22">
        <f t="shared" si="5"/>
        <v>4300</v>
      </c>
      <c r="K7" s="23">
        <f t="shared" si="6"/>
        <v>11223</v>
      </c>
      <c r="L7" s="23">
        <f t="shared" si="7"/>
        <v>300</v>
      </c>
      <c r="M7" s="23">
        <f t="shared" si="8"/>
        <v>783</v>
      </c>
      <c r="N7" s="43">
        <f t="shared" si="9"/>
        <v>5.8823529411764719E-2</v>
      </c>
      <c r="O7" s="42">
        <f t="shared" si="13"/>
        <v>-1479.0000000000002</v>
      </c>
      <c r="P7" s="42">
        <f t="shared" si="10"/>
        <v>-1102.0000000000002</v>
      </c>
      <c r="Q7" s="42">
        <f t="shared" ref="Q7:Q16" si="14">(C7-C$6)*E$6</f>
        <v>-609.00000000000011</v>
      </c>
      <c r="R7" s="42">
        <f>(C7-C$7)*E$7</f>
        <v>0</v>
      </c>
      <c r="S7" s="42"/>
      <c r="T7" s="42"/>
      <c r="U7" s="42"/>
      <c r="V7" s="42"/>
      <c r="W7" s="42"/>
      <c r="X7" s="42"/>
      <c r="Y7" s="42"/>
      <c r="Z7" s="42"/>
      <c r="AA7" s="42"/>
      <c r="AB7" s="42">
        <f t="shared" si="11"/>
        <v>-3190.0000000000005</v>
      </c>
    </row>
    <row r="8" spans="1:29" s="25" customFormat="1" ht="12" x14ac:dyDescent="0.15">
      <c r="A8" s="19">
        <v>5</v>
      </c>
      <c r="B8" s="56">
        <f t="shared" si="12"/>
        <v>0.79999999999999982</v>
      </c>
      <c r="C8" s="57">
        <f t="shared" si="12"/>
        <v>2.3199999999999998</v>
      </c>
      <c r="D8" s="62">
        <f t="shared" si="0"/>
        <v>12000</v>
      </c>
      <c r="E8" s="23">
        <f t="shared" si="1"/>
        <v>5100</v>
      </c>
      <c r="F8" s="23">
        <f t="shared" si="2"/>
        <v>11832</v>
      </c>
      <c r="G8" s="54">
        <f t="shared" si="3"/>
        <v>2.4649999999999999</v>
      </c>
      <c r="H8" s="55">
        <v>1</v>
      </c>
      <c r="I8" s="23">
        <f t="shared" si="4"/>
        <v>11832</v>
      </c>
      <c r="J8" s="22">
        <f t="shared" si="5"/>
        <v>4800</v>
      </c>
      <c r="K8" s="23">
        <f t="shared" si="6"/>
        <v>11832</v>
      </c>
      <c r="L8" s="23">
        <f t="shared" si="7"/>
        <v>300</v>
      </c>
      <c r="M8" s="23">
        <f t="shared" si="8"/>
        <v>739.5</v>
      </c>
      <c r="N8" s="43">
        <f t="shared" si="9"/>
        <v>6.25E-2</v>
      </c>
      <c r="O8" s="42">
        <f t="shared" si="13"/>
        <v>-1972.0000000000002</v>
      </c>
      <c r="P8" s="42">
        <f t="shared" si="10"/>
        <v>-1653.0000000000002</v>
      </c>
      <c r="Q8" s="42">
        <f t="shared" si="14"/>
        <v>-1218.0000000000002</v>
      </c>
      <c r="R8" s="42">
        <f t="shared" ref="R8:R16" si="15">(C8-C$7)*E$7</f>
        <v>-667.00000000000011</v>
      </c>
      <c r="S8" s="42">
        <f>(C8-C$8)*E$8</f>
        <v>0</v>
      </c>
      <c r="T8" s="42"/>
      <c r="U8" s="42"/>
      <c r="V8" s="42"/>
      <c r="W8" s="42"/>
      <c r="X8" s="42"/>
      <c r="Y8" s="42"/>
      <c r="Z8" s="42"/>
      <c r="AA8" s="42"/>
      <c r="AB8" s="42">
        <f t="shared" si="11"/>
        <v>-5510.0000000000009</v>
      </c>
    </row>
    <row r="9" spans="1:29" s="25" customFormat="1" ht="12" x14ac:dyDescent="0.15">
      <c r="A9" s="19">
        <v>6</v>
      </c>
      <c r="B9" s="56">
        <f t="shared" si="12"/>
        <v>0.74999999999999978</v>
      </c>
      <c r="C9" s="57">
        <f t="shared" si="12"/>
        <v>2.1749999999999998</v>
      </c>
      <c r="D9" s="62">
        <f t="shared" si="0"/>
        <v>12500</v>
      </c>
      <c r="E9" s="23">
        <f t="shared" si="1"/>
        <v>5700</v>
      </c>
      <c r="F9" s="23">
        <f t="shared" si="2"/>
        <v>12397.499999999998</v>
      </c>
      <c r="G9" s="54">
        <f t="shared" si="3"/>
        <v>2.3199999999999998</v>
      </c>
      <c r="H9" s="55">
        <v>1</v>
      </c>
      <c r="I9" s="23">
        <f t="shared" si="4"/>
        <v>12397.499999999998</v>
      </c>
      <c r="J9" s="22">
        <f t="shared" si="5"/>
        <v>5300</v>
      </c>
      <c r="K9" s="23">
        <f t="shared" si="6"/>
        <v>12296</v>
      </c>
      <c r="L9" s="23">
        <f t="shared" si="7"/>
        <v>400</v>
      </c>
      <c r="M9" s="23">
        <f t="shared" si="8"/>
        <v>927.99999999999989</v>
      </c>
      <c r="N9" s="43">
        <f t="shared" si="9"/>
        <v>6.6666666666666652E-2</v>
      </c>
      <c r="O9" s="42">
        <f t="shared" si="13"/>
        <v>-2465.0000000000005</v>
      </c>
      <c r="P9" s="42">
        <f t="shared" si="10"/>
        <v>-2204.0000000000005</v>
      </c>
      <c r="Q9" s="42">
        <f t="shared" si="14"/>
        <v>-1827.0000000000002</v>
      </c>
      <c r="R9" s="42">
        <f t="shared" si="15"/>
        <v>-1334.0000000000002</v>
      </c>
      <c r="S9" s="42">
        <f t="shared" ref="S9:S16" si="16">(C9-C$8)*E$8</f>
        <v>-739.50000000000011</v>
      </c>
      <c r="T9" s="42">
        <f>(C9-C$9)*E$9</f>
        <v>0</v>
      </c>
      <c r="U9" s="42"/>
      <c r="V9" s="42"/>
      <c r="W9" s="42"/>
      <c r="X9" s="42"/>
      <c r="Y9" s="42"/>
      <c r="Z9" s="42"/>
      <c r="AA9" s="42"/>
      <c r="AB9" s="42">
        <f t="shared" si="11"/>
        <v>-8569.5000000000018</v>
      </c>
    </row>
    <row r="10" spans="1:29" s="25" customFormat="1" ht="12" x14ac:dyDescent="0.15">
      <c r="A10" s="19">
        <v>7</v>
      </c>
      <c r="B10" s="56">
        <f t="shared" si="12"/>
        <v>0.69999999999999973</v>
      </c>
      <c r="C10" s="57">
        <f t="shared" si="12"/>
        <v>2.0299999999999998</v>
      </c>
      <c r="D10" s="62">
        <f t="shared" si="0"/>
        <v>13000</v>
      </c>
      <c r="E10" s="23">
        <f t="shared" si="1"/>
        <v>6400</v>
      </c>
      <c r="F10" s="23">
        <f t="shared" si="2"/>
        <v>12991.999999999998</v>
      </c>
      <c r="G10" s="54">
        <f t="shared" si="3"/>
        <v>2.1749999999999998</v>
      </c>
      <c r="H10" s="55">
        <v>1</v>
      </c>
      <c r="I10" s="23">
        <f t="shared" si="4"/>
        <v>12991.999999999998</v>
      </c>
      <c r="J10" s="22">
        <f t="shared" si="5"/>
        <v>5900</v>
      </c>
      <c r="K10" s="23">
        <f t="shared" si="6"/>
        <v>12832.499999999998</v>
      </c>
      <c r="L10" s="23">
        <f t="shared" si="7"/>
        <v>500</v>
      </c>
      <c r="M10" s="23">
        <f t="shared" si="8"/>
        <v>1087.5</v>
      </c>
      <c r="N10" s="43">
        <f t="shared" si="9"/>
        <v>7.1428571428571397E-2</v>
      </c>
      <c r="O10" s="42">
        <f t="shared" si="13"/>
        <v>-2958.0000000000005</v>
      </c>
      <c r="P10" s="42">
        <f t="shared" si="10"/>
        <v>-2755.0000000000005</v>
      </c>
      <c r="Q10" s="42">
        <f t="shared" si="14"/>
        <v>-2436.0000000000005</v>
      </c>
      <c r="R10" s="42">
        <f t="shared" si="15"/>
        <v>-2001.0000000000002</v>
      </c>
      <c r="S10" s="42">
        <f t="shared" si="16"/>
        <v>-1479.0000000000002</v>
      </c>
      <c r="T10" s="42">
        <f t="shared" ref="T10:T16" si="17">(C10-C$9)*E$9</f>
        <v>-826.50000000000011</v>
      </c>
      <c r="U10" s="42">
        <f>(C10-C$10)*E$10</f>
        <v>0</v>
      </c>
      <c r="V10" s="42"/>
      <c r="W10" s="42"/>
      <c r="X10" s="42"/>
      <c r="Y10" s="42"/>
      <c r="Z10" s="42"/>
      <c r="AA10" s="42"/>
      <c r="AB10" s="42">
        <f t="shared" si="11"/>
        <v>-12455.500000000002</v>
      </c>
    </row>
    <row r="11" spans="1:29" s="25" customFormat="1" ht="12" x14ac:dyDescent="0.15">
      <c r="A11" s="19">
        <v>8</v>
      </c>
      <c r="B11" s="56">
        <f t="shared" si="12"/>
        <v>0.64999999999999969</v>
      </c>
      <c r="C11" s="64">
        <f t="shared" si="12"/>
        <v>1.8849999999999998</v>
      </c>
      <c r="D11" s="62">
        <f t="shared" si="0"/>
        <v>13500</v>
      </c>
      <c r="E11" s="23">
        <f t="shared" si="1"/>
        <v>7100</v>
      </c>
      <c r="F11" s="23">
        <f t="shared" si="2"/>
        <v>13383.499999999998</v>
      </c>
      <c r="G11" s="54">
        <f t="shared" si="3"/>
        <v>2.0299999999999998</v>
      </c>
      <c r="H11" s="55">
        <v>1</v>
      </c>
      <c r="I11" s="23">
        <f t="shared" si="4"/>
        <v>13383.499999999998</v>
      </c>
      <c r="J11" s="22">
        <f t="shared" si="5"/>
        <v>6500</v>
      </c>
      <c r="K11" s="23">
        <f t="shared" si="6"/>
        <v>13194.999999999998</v>
      </c>
      <c r="L11" s="23">
        <f t="shared" si="7"/>
        <v>600</v>
      </c>
      <c r="M11" s="23">
        <f t="shared" si="8"/>
        <v>1217.9999999999998</v>
      </c>
      <c r="N11" s="43">
        <f t="shared" si="9"/>
        <v>7.6923076923076872E-2</v>
      </c>
      <c r="O11" s="42">
        <f t="shared" si="13"/>
        <v>-3451.0000000000005</v>
      </c>
      <c r="P11" s="42">
        <f t="shared" si="10"/>
        <v>-3306.0000000000005</v>
      </c>
      <c r="Q11" s="42">
        <f t="shared" si="14"/>
        <v>-3045.0000000000005</v>
      </c>
      <c r="R11" s="42">
        <f t="shared" si="15"/>
        <v>-2668.0000000000005</v>
      </c>
      <c r="S11" s="42">
        <f t="shared" si="16"/>
        <v>-2218.5000000000005</v>
      </c>
      <c r="T11" s="42">
        <f t="shared" si="17"/>
        <v>-1653.0000000000002</v>
      </c>
      <c r="U11" s="42">
        <f t="shared" ref="U11:U16" si="18">(C11-C$10)*E$10</f>
        <v>-928.00000000000011</v>
      </c>
      <c r="V11" s="42">
        <f>(C11-C$11)*E$11</f>
        <v>0</v>
      </c>
      <c r="W11" s="42"/>
      <c r="X11" s="42"/>
      <c r="Y11" s="42"/>
      <c r="Z11" s="42"/>
      <c r="AA11" s="42"/>
      <c r="AB11" s="42">
        <f t="shared" si="11"/>
        <v>-17269.500000000004</v>
      </c>
    </row>
    <row r="12" spans="1:29" s="25" customFormat="1" ht="12" x14ac:dyDescent="0.15">
      <c r="A12" s="19">
        <v>9</v>
      </c>
      <c r="B12" s="56">
        <f t="shared" si="12"/>
        <v>0.59999999999999964</v>
      </c>
      <c r="C12" s="57">
        <f t="shared" si="12"/>
        <v>1.7399999999999998</v>
      </c>
      <c r="D12" s="62">
        <f t="shared" si="0"/>
        <v>14000</v>
      </c>
      <c r="E12" s="23">
        <f t="shared" si="1"/>
        <v>8000</v>
      </c>
      <c r="F12" s="23">
        <f t="shared" si="2"/>
        <v>13919.999999999998</v>
      </c>
      <c r="G12" s="54">
        <f t="shared" si="3"/>
        <v>1.8849999999999998</v>
      </c>
      <c r="H12" s="55">
        <v>1</v>
      </c>
      <c r="I12" s="23">
        <f t="shared" si="4"/>
        <v>13919.999999999998</v>
      </c>
      <c r="J12" s="22">
        <f t="shared" si="5"/>
        <v>7300</v>
      </c>
      <c r="K12" s="23">
        <f t="shared" si="6"/>
        <v>13760.499999999998</v>
      </c>
      <c r="L12" s="23">
        <f t="shared" si="7"/>
        <v>700</v>
      </c>
      <c r="M12" s="23">
        <f t="shared" si="8"/>
        <v>1319.4999999999998</v>
      </c>
      <c r="N12" s="43">
        <f t="shared" si="9"/>
        <v>8.3333333333333259E-2</v>
      </c>
      <c r="O12" s="42">
        <f t="shared" si="13"/>
        <v>-3944.0000000000005</v>
      </c>
      <c r="P12" s="42">
        <f t="shared" si="10"/>
        <v>-3857.0000000000005</v>
      </c>
      <c r="Q12" s="42">
        <f t="shared" si="14"/>
        <v>-3654.0000000000005</v>
      </c>
      <c r="R12" s="42">
        <f t="shared" si="15"/>
        <v>-3335.0000000000005</v>
      </c>
      <c r="S12" s="42">
        <f t="shared" si="16"/>
        <v>-2958.0000000000005</v>
      </c>
      <c r="T12" s="42">
        <f t="shared" si="17"/>
        <v>-2479.5000000000005</v>
      </c>
      <c r="U12" s="42">
        <f t="shared" si="18"/>
        <v>-1856.0000000000002</v>
      </c>
      <c r="V12" s="42">
        <f t="shared" ref="V12:V16" si="19">(C12-C$11)*E$11</f>
        <v>-1029.5000000000002</v>
      </c>
      <c r="W12" s="42">
        <f>(C12-C$12)*E$12</f>
        <v>0</v>
      </c>
      <c r="X12" s="42"/>
      <c r="Y12" s="42"/>
      <c r="Z12" s="42"/>
      <c r="AA12" s="42"/>
      <c r="AB12" s="42">
        <f t="shared" si="11"/>
        <v>-23113.000000000004</v>
      </c>
    </row>
    <row r="13" spans="1:29" s="25" customFormat="1" ht="12" x14ac:dyDescent="0.15">
      <c r="A13" s="19">
        <v>10</v>
      </c>
      <c r="B13" s="56">
        <f t="shared" si="12"/>
        <v>0.5499999999999996</v>
      </c>
      <c r="C13" s="57">
        <f t="shared" si="12"/>
        <v>1.5949999999999998</v>
      </c>
      <c r="D13" s="62">
        <f t="shared" si="0"/>
        <v>14500</v>
      </c>
      <c r="E13" s="23">
        <f t="shared" si="1"/>
        <v>9000</v>
      </c>
      <c r="F13" s="23">
        <f t="shared" si="2"/>
        <v>14354.999999999998</v>
      </c>
      <c r="G13" s="54">
        <f t="shared" si="3"/>
        <v>1.7399999999999998</v>
      </c>
      <c r="H13" s="55">
        <v>1</v>
      </c>
      <c r="I13" s="23">
        <f t="shared" si="4"/>
        <v>14354.999999999998</v>
      </c>
      <c r="J13" s="22">
        <f t="shared" si="5"/>
        <v>8200</v>
      </c>
      <c r="K13" s="23">
        <f t="shared" si="6"/>
        <v>14267.999999999998</v>
      </c>
      <c r="L13" s="23">
        <f t="shared" si="7"/>
        <v>800</v>
      </c>
      <c r="M13" s="23">
        <f t="shared" si="8"/>
        <v>1391.9999999999998</v>
      </c>
      <c r="N13" s="43">
        <f t="shared" si="9"/>
        <v>9.0909090909090828E-2</v>
      </c>
      <c r="O13" s="42">
        <f t="shared" si="13"/>
        <v>-4437.0000000000009</v>
      </c>
      <c r="P13" s="42">
        <f t="shared" si="10"/>
        <v>-4408.0000000000009</v>
      </c>
      <c r="Q13" s="42">
        <f t="shared" si="14"/>
        <v>-4263.0000000000009</v>
      </c>
      <c r="R13" s="42">
        <f t="shared" si="15"/>
        <v>-4002.0000000000005</v>
      </c>
      <c r="S13" s="42">
        <f t="shared" si="16"/>
        <v>-3697.5000000000005</v>
      </c>
      <c r="T13" s="42">
        <f t="shared" si="17"/>
        <v>-3306.0000000000005</v>
      </c>
      <c r="U13" s="42">
        <f t="shared" si="18"/>
        <v>-2784.0000000000005</v>
      </c>
      <c r="V13" s="42">
        <f t="shared" si="19"/>
        <v>-2059.0000000000005</v>
      </c>
      <c r="W13" s="42">
        <f t="shared" ref="W13:W16" si="20">(C13-C$12)*E$12</f>
        <v>-1160.0000000000002</v>
      </c>
      <c r="X13" s="42">
        <f>(C13-C$13)*E$13</f>
        <v>0</v>
      </c>
      <c r="Y13" s="42"/>
      <c r="Z13" s="42"/>
      <c r="AA13" s="42"/>
      <c r="AB13" s="42">
        <f t="shared" si="11"/>
        <v>-30116.500000000004</v>
      </c>
    </row>
    <row r="14" spans="1:29" s="25" customFormat="1" ht="12" x14ac:dyDescent="0.15">
      <c r="A14" s="19">
        <v>11</v>
      </c>
      <c r="B14" s="56">
        <f t="shared" si="12"/>
        <v>0.49999999999999961</v>
      </c>
      <c r="C14" s="57">
        <f t="shared" si="12"/>
        <v>1.4499999999999997</v>
      </c>
      <c r="D14" s="62">
        <f t="shared" si="0"/>
        <v>15000</v>
      </c>
      <c r="E14" s="23">
        <f t="shared" si="1"/>
        <v>10300</v>
      </c>
      <c r="F14" s="23">
        <f t="shared" si="2"/>
        <v>14934.999999999996</v>
      </c>
      <c r="G14" s="54">
        <f t="shared" si="3"/>
        <v>1.5949999999999998</v>
      </c>
      <c r="H14" s="55">
        <v>1</v>
      </c>
      <c r="I14" s="23">
        <f t="shared" si="4"/>
        <v>14934.999999999996</v>
      </c>
      <c r="J14" s="22">
        <f t="shared" si="5"/>
        <v>9300</v>
      </c>
      <c r="K14" s="23">
        <f t="shared" si="6"/>
        <v>14833.499999999998</v>
      </c>
      <c r="L14" s="23">
        <f t="shared" si="7"/>
        <v>1000</v>
      </c>
      <c r="M14" s="23">
        <f t="shared" si="8"/>
        <v>1594.9999999999998</v>
      </c>
      <c r="N14" s="43">
        <f t="shared" si="9"/>
        <v>0.10000000000000009</v>
      </c>
      <c r="O14" s="42">
        <f t="shared" si="13"/>
        <v>-4930.0000000000009</v>
      </c>
      <c r="P14" s="42">
        <f t="shared" si="10"/>
        <v>-4959.0000000000009</v>
      </c>
      <c r="Q14" s="42">
        <f t="shared" si="14"/>
        <v>-4872.0000000000009</v>
      </c>
      <c r="R14" s="42">
        <f t="shared" si="15"/>
        <v>-4669.0000000000009</v>
      </c>
      <c r="S14" s="42">
        <f t="shared" si="16"/>
        <v>-4437.0000000000009</v>
      </c>
      <c r="T14" s="42">
        <f t="shared" si="17"/>
        <v>-4132.5000000000009</v>
      </c>
      <c r="U14" s="42">
        <f t="shared" si="18"/>
        <v>-3712.0000000000005</v>
      </c>
      <c r="V14" s="42">
        <f t="shared" si="19"/>
        <v>-3088.5000000000005</v>
      </c>
      <c r="W14" s="42">
        <f t="shared" si="20"/>
        <v>-2320.0000000000005</v>
      </c>
      <c r="X14" s="42">
        <f t="shared" ref="X14:X16" si="21">(C14-C$13)*E$13</f>
        <v>-1305.0000000000002</v>
      </c>
      <c r="Y14" s="42">
        <f>(C14-C$14)*E$14</f>
        <v>0</v>
      </c>
      <c r="Z14" s="42"/>
      <c r="AA14" s="42"/>
      <c r="AB14" s="42">
        <f t="shared" si="11"/>
        <v>-38425.000000000007</v>
      </c>
    </row>
    <row r="15" spans="1:29" s="25" customFormat="1" ht="12" x14ac:dyDescent="0.15">
      <c r="A15" s="19">
        <v>12</v>
      </c>
      <c r="B15" s="56">
        <f t="shared" si="12"/>
        <v>0.44999999999999962</v>
      </c>
      <c r="C15" s="57">
        <f t="shared" si="12"/>
        <v>1.3049999999999997</v>
      </c>
      <c r="D15" s="62">
        <f t="shared" si="0"/>
        <v>15500</v>
      </c>
      <c r="E15" s="23">
        <f t="shared" si="1"/>
        <v>11800</v>
      </c>
      <c r="F15" s="23">
        <f t="shared" si="2"/>
        <v>15398.999999999996</v>
      </c>
      <c r="G15" s="54">
        <f t="shared" si="3"/>
        <v>1.4499999999999997</v>
      </c>
      <c r="H15" s="55">
        <v>1</v>
      </c>
      <c r="I15" s="23">
        <f t="shared" si="4"/>
        <v>15398.999999999996</v>
      </c>
      <c r="J15" s="22">
        <f t="shared" si="5"/>
        <v>10600</v>
      </c>
      <c r="K15" s="23">
        <f t="shared" si="6"/>
        <v>15369.999999999996</v>
      </c>
      <c r="L15" s="23">
        <f t="shared" si="7"/>
        <v>1200</v>
      </c>
      <c r="M15" s="23">
        <f t="shared" si="8"/>
        <v>1739.9999999999998</v>
      </c>
      <c r="N15" s="43">
        <f t="shared" si="9"/>
        <v>0.11111111111111116</v>
      </c>
      <c r="O15" s="42">
        <f t="shared" si="13"/>
        <v>-5423.0000000000009</v>
      </c>
      <c r="P15" s="42">
        <f t="shared" si="10"/>
        <v>-5510.0000000000009</v>
      </c>
      <c r="Q15" s="42">
        <f t="shared" si="14"/>
        <v>-5481.0000000000009</v>
      </c>
      <c r="R15" s="42">
        <f t="shared" si="15"/>
        <v>-5336.0000000000009</v>
      </c>
      <c r="S15" s="42">
        <f t="shared" si="16"/>
        <v>-5176.5000000000009</v>
      </c>
      <c r="T15" s="42">
        <f t="shared" si="17"/>
        <v>-4959.0000000000009</v>
      </c>
      <c r="U15" s="42">
        <f t="shared" si="18"/>
        <v>-4640.0000000000009</v>
      </c>
      <c r="V15" s="42">
        <f t="shared" si="19"/>
        <v>-4118.0000000000009</v>
      </c>
      <c r="W15" s="42">
        <f t="shared" si="20"/>
        <v>-3480.0000000000005</v>
      </c>
      <c r="X15" s="42">
        <f t="shared" si="21"/>
        <v>-2610.0000000000005</v>
      </c>
      <c r="Y15" s="42">
        <f t="shared" ref="Y15:Y16" si="22">(C15-C$14)*E$14</f>
        <v>-1493.5000000000002</v>
      </c>
      <c r="Z15" s="42">
        <f>(C15-C$15)*E$15</f>
        <v>0</v>
      </c>
      <c r="AA15" s="42"/>
      <c r="AB15" s="42">
        <f t="shared" si="11"/>
        <v>-48227.000000000007</v>
      </c>
    </row>
    <row r="16" spans="1:29" s="25" customFormat="1" ht="12" x14ac:dyDescent="0.15">
      <c r="A16" s="19">
        <v>13</v>
      </c>
      <c r="B16" s="56">
        <f t="shared" si="12"/>
        <v>0.39999999999999963</v>
      </c>
      <c r="C16" s="57">
        <f t="shared" si="12"/>
        <v>1.1599999999999997</v>
      </c>
      <c r="D16" s="62">
        <f t="shared" si="0"/>
        <v>16000</v>
      </c>
      <c r="E16" s="23">
        <f t="shared" si="1"/>
        <v>13700</v>
      </c>
      <c r="F16" s="23">
        <f t="shared" si="2"/>
        <v>15891.999999999996</v>
      </c>
      <c r="G16" s="54">
        <f t="shared" si="3"/>
        <v>1.3049999999999997</v>
      </c>
      <c r="H16" s="55">
        <v>1</v>
      </c>
      <c r="I16" s="23">
        <f t="shared" si="4"/>
        <v>15891.999999999996</v>
      </c>
      <c r="J16" s="22">
        <f t="shared" si="5"/>
        <v>12100</v>
      </c>
      <c r="K16" s="23">
        <f t="shared" si="6"/>
        <v>15790.499999999996</v>
      </c>
      <c r="L16" s="23">
        <f t="shared" si="7"/>
        <v>1600</v>
      </c>
      <c r="M16" s="23">
        <f t="shared" si="8"/>
        <v>2087.9999999999995</v>
      </c>
      <c r="N16" s="43">
        <f t="shared" si="9"/>
        <v>0.125</v>
      </c>
      <c r="O16" s="42">
        <f t="shared" si="13"/>
        <v>-5916.0000000000009</v>
      </c>
      <c r="P16" s="42">
        <f t="shared" si="10"/>
        <v>-6061.0000000000009</v>
      </c>
      <c r="Q16" s="42">
        <f t="shared" si="14"/>
        <v>-6090.0000000000009</v>
      </c>
      <c r="R16" s="42">
        <f t="shared" si="15"/>
        <v>-6003.0000000000009</v>
      </c>
      <c r="S16" s="42">
        <f t="shared" si="16"/>
        <v>-5916.0000000000009</v>
      </c>
      <c r="T16" s="42">
        <f t="shared" si="17"/>
        <v>-5785.5000000000009</v>
      </c>
      <c r="U16" s="42">
        <f t="shared" si="18"/>
        <v>-5568.0000000000009</v>
      </c>
      <c r="V16" s="42">
        <f t="shared" si="19"/>
        <v>-5147.5000000000009</v>
      </c>
      <c r="W16" s="42">
        <f t="shared" si="20"/>
        <v>-4640.0000000000009</v>
      </c>
      <c r="X16" s="42">
        <f t="shared" si="21"/>
        <v>-3915.0000000000005</v>
      </c>
      <c r="Y16" s="42">
        <f t="shared" si="22"/>
        <v>-2987.0000000000005</v>
      </c>
      <c r="Z16" s="42">
        <f>(C16-C$15)*E$15</f>
        <v>-1711.0000000000002</v>
      </c>
      <c r="AA16" s="42">
        <f>(C16-C$16)*E$16</f>
        <v>0</v>
      </c>
      <c r="AB16" s="42">
        <f t="shared" si="11"/>
        <v>-59740.000000000007</v>
      </c>
    </row>
    <row r="17" spans="1:29" s="25" customFormat="1" ht="12" x14ac:dyDescent="0.15">
      <c r="A17" s="30"/>
      <c r="B17" s="30"/>
      <c r="C17" s="31"/>
      <c r="D17" s="37">
        <f>SUM(D4:D16)</f>
        <v>169000</v>
      </c>
      <c r="E17" s="31"/>
      <c r="F17" s="39">
        <f>SUM(F4:F16)</f>
        <v>167736</v>
      </c>
      <c r="G17" s="31"/>
      <c r="H17" s="31"/>
      <c r="I17" s="31"/>
      <c r="J17" s="31"/>
      <c r="K17" s="37">
        <f>SUM(K4:K16)</f>
        <v>166329.5</v>
      </c>
      <c r="L17" s="31"/>
      <c r="M17" s="31">
        <f>SUM(M4:M16)</f>
        <v>14906</v>
      </c>
      <c r="N17" s="31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</row>
    <row r="18" spans="1:29" x14ac:dyDescent="0.15">
      <c r="A18" s="32" t="s">
        <v>32</v>
      </c>
      <c r="B18" s="32"/>
      <c r="C18" s="32"/>
      <c r="F18" s="40">
        <f>AB16</f>
        <v>-59740.000000000007</v>
      </c>
    </row>
    <row r="19" spans="1:29" x14ac:dyDescent="0.15">
      <c r="A19" s="32" t="s">
        <v>31</v>
      </c>
      <c r="B19" s="32"/>
      <c r="C19" s="32"/>
      <c r="F19" s="41">
        <f>F18/F17</f>
        <v>-0.35615491009681888</v>
      </c>
      <c r="P19" s="47"/>
    </row>
    <row r="20" spans="1:29" s="44" customFormat="1" x14ac:dyDescent="0.15">
      <c r="A20" s="61" t="s">
        <v>42</v>
      </c>
      <c r="B20" s="53" t="s">
        <v>37</v>
      </c>
      <c r="C20" s="58">
        <v>2.9</v>
      </c>
      <c r="D20" s="53" t="s">
        <v>38</v>
      </c>
      <c r="E20" s="59">
        <v>0.15</v>
      </c>
      <c r="F20" s="53" t="s">
        <v>39</v>
      </c>
      <c r="G20" s="59">
        <v>0.15</v>
      </c>
      <c r="H20" s="53" t="s">
        <v>43</v>
      </c>
      <c r="I20" s="60">
        <v>10000</v>
      </c>
      <c r="J20" s="53" t="s">
        <v>47</v>
      </c>
      <c r="K20" s="60">
        <f>I20*G20</f>
        <v>1500</v>
      </c>
      <c r="L20" s="51"/>
      <c r="M20" s="50"/>
      <c r="N20" s="50"/>
      <c r="O20" s="50"/>
      <c r="P20" s="52"/>
      <c r="Q20" s="52"/>
      <c r="R20" s="52"/>
      <c r="S20" s="52"/>
      <c r="T20" s="52"/>
      <c r="U20" s="52"/>
      <c r="V20" s="52"/>
      <c r="W20" s="52"/>
      <c r="X20" s="52"/>
      <c r="Y20" s="52"/>
      <c r="Z20" s="52"/>
      <c r="AA20" s="52"/>
      <c r="AB20" s="52"/>
      <c r="AC20" s="49"/>
    </row>
    <row r="21" spans="1:29" s="29" customFormat="1" ht="24" x14ac:dyDescent="0.15">
      <c r="A21" s="26" t="s">
        <v>0</v>
      </c>
      <c r="B21" s="26" t="s">
        <v>40</v>
      </c>
      <c r="C21" s="27" t="s">
        <v>2</v>
      </c>
      <c r="D21" s="36" t="s">
        <v>10</v>
      </c>
      <c r="E21" s="26" t="s">
        <v>4</v>
      </c>
      <c r="F21" s="26" t="s">
        <v>46</v>
      </c>
      <c r="G21" s="27" t="s">
        <v>3</v>
      </c>
      <c r="H21" s="27" t="s">
        <v>45</v>
      </c>
      <c r="I21" s="26" t="s">
        <v>14</v>
      </c>
      <c r="J21" s="26" t="s">
        <v>5</v>
      </c>
      <c r="K21" s="36" t="s">
        <v>6</v>
      </c>
      <c r="L21" s="26" t="s">
        <v>13</v>
      </c>
      <c r="M21" s="28" t="s">
        <v>12</v>
      </c>
      <c r="N21" s="28" t="s">
        <v>8</v>
      </c>
      <c r="O21" s="33" t="s">
        <v>17</v>
      </c>
      <c r="P21" s="33" t="s">
        <v>18</v>
      </c>
      <c r="Q21" s="33" t="s">
        <v>19</v>
      </c>
      <c r="R21" s="33" t="s">
        <v>20</v>
      </c>
      <c r="S21" s="33" t="s">
        <v>21</v>
      </c>
      <c r="T21" s="33" t="s">
        <v>22</v>
      </c>
      <c r="U21" s="33" t="s">
        <v>23</v>
      </c>
      <c r="V21" s="33" t="s">
        <v>24</v>
      </c>
      <c r="W21" s="33" t="s">
        <v>25</v>
      </c>
      <c r="X21" s="33" t="s">
        <v>26</v>
      </c>
      <c r="Y21" s="33" t="s">
        <v>27</v>
      </c>
      <c r="Z21" s="33" t="s">
        <v>28</v>
      </c>
      <c r="AA21" s="33" t="s">
        <v>29</v>
      </c>
      <c r="AB21" s="33" t="s">
        <v>30</v>
      </c>
    </row>
    <row r="22" spans="1:29" s="25" customFormat="1" ht="12" x14ac:dyDescent="0.15">
      <c r="A22" s="19">
        <v>1</v>
      </c>
      <c r="B22" s="56">
        <v>1</v>
      </c>
      <c r="C22" s="57">
        <f>C20</f>
        <v>2.9</v>
      </c>
      <c r="D22" s="62">
        <f>I$20+K$20*(A22-1)</f>
        <v>10000</v>
      </c>
      <c r="E22" s="23">
        <f>INT(D22/C22/100)*100</f>
        <v>3400</v>
      </c>
      <c r="F22" s="23">
        <f>C22*E22</f>
        <v>9860</v>
      </c>
      <c r="G22" s="57">
        <f>INT(C22*(1+E20)*10000)/10000</f>
        <v>3.335</v>
      </c>
      <c r="H22" s="55">
        <v>1</v>
      </c>
      <c r="I22" s="23">
        <f>G22*E22-(G22*E22-F22)*H22</f>
        <v>9860</v>
      </c>
      <c r="J22" s="22">
        <f>INT(I22/G22/100)*100</f>
        <v>2900</v>
      </c>
      <c r="K22" s="23">
        <f>J22*G22</f>
        <v>9671.5</v>
      </c>
      <c r="L22" s="23">
        <f>E22-J22</f>
        <v>500</v>
      </c>
      <c r="M22" s="23">
        <f>L22*G22</f>
        <v>1667.5</v>
      </c>
      <c r="N22" s="43">
        <f>G22/C22-1</f>
        <v>0.15000000000000013</v>
      </c>
      <c r="O22" s="42">
        <f>(C22-C$22)*E$22</f>
        <v>0</v>
      </c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2">
        <f>SUM(O22:AA22)</f>
        <v>0</v>
      </c>
    </row>
    <row r="23" spans="1:29" s="25" customFormat="1" ht="12" x14ac:dyDescent="0.15">
      <c r="A23" s="19">
        <v>2</v>
      </c>
      <c r="B23" s="56">
        <f>B22-INT(B$22*$E$20*10000)/10000</f>
        <v>0.85</v>
      </c>
      <c r="C23" s="56">
        <f>C22-INT(C$22*$E$20*10000)/10000</f>
        <v>2.4649999999999999</v>
      </c>
      <c r="D23" s="62">
        <f>I$20+K$20*(A23-1)</f>
        <v>11500</v>
      </c>
      <c r="E23" s="23">
        <f t="shared" ref="E23:E26" si="23">INT(D23/C23/100)*100</f>
        <v>4600</v>
      </c>
      <c r="F23" s="23">
        <f t="shared" ref="F23:F26" si="24">C23*E23</f>
        <v>11339</v>
      </c>
      <c r="G23" s="54">
        <f t="shared" ref="G23:G26" si="25">C22</f>
        <v>2.9</v>
      </c>
      <c r="H23" s="55">
        <v>1</v>
      </c>
      <c r="I23" s="23">
        <f t="shared" ref="I23:I26" si="26">G23*E23-(G23*E23-F23)*H23</f>
        <v>11339</v>
      </c>
      <c r="J23" s="22">
        <f t="shared" ref="J23:J26" si="27">INT(I23/G23/100)*100</f>
        <v>3900</v>
      </c>
      <c r="K23" s="23">
        <f t="shared" ref="K23:K26" si="28">J23*G23</f>
        <v>11310</v>
      </c>
      <c r="L23" s="23">
        <f t="shared" ref="L23:L26" si="29">E23-J23</f>
        <v>700</v>
      </c>
      <c r="M23" s="23">
        <f t="shared" ref="M23:M26" si="30">L23*G23</f>
        <v>2030</v>
      </c>
      <c r="N23" s="43">
        <f t="shared" ref="N23:N26" si="31">G23/C23-1</f>
        <v>0.17647058823529416</v>
      </c>
      <c r="O23" s="42">
        <f t="shared" ref="O23:O26" si="32">(C23-C$22)*E$22</f>
        <v>-1479.0000000000002</v>
      </c>
      <c r="P23" s="42">
        <f>(C23-C$23)*E$23</f>
        <v>0</v>
      </c>
      <c r="Q23" s="42"/>
      <c r="R23" s="42"/>
      <c r="S23" s="42"/>
      <c r="T23" s="42"/>
      <c r="U23" s="42"/>
      <c r="V23" s="42"/>
      <c r="W23" s="42"/>
      <c r="X23" s="42"/>
      <c r="Y23" s="42"/>
      <c r="Z23" s="42"/>
      <c r="AA23" s="42"/>
      <c r="AB23" s="42">
        <f t="shared" ref="AB23:AB26" si="33">SUM(O23:AA23)</f>
        <v>-1479.0000000000002</v>
      </c>
    </row>
    <row r="24" spans="1:29" s="25" customFormat="1" ht="12" x14ac:dyDescent="0.15">
      <c r="A24" s="19">
        <v>3</v>
      </c>
      <c r="B24" s="56">
        <f t="shared" ref="B24:C26" si="34">B23-INT(B$22*$E$20*10000)/10000</f>
        <v>0.7</v>
      </c>
      <c r="C24" s="46">
        <f t="shared" si="34"/>
        <v>2.0299999999999998</v>
      </c>
      <c r="D24" s="62">
        <f>I$20+K$20*(A24-1)</f>
        <v>13000</v>
      </c>
      <c r="E24" s="23">
        <f t="shared" si="23"/>
        <v>6400</v>
      </c>
      <c r="F24" s="23">
        <f t="shared" si="24"/>
        <v>12991.999999999998</v>
      </c>
      <c r="G24" s="54">
        <f t="shared" si="25"/>
        <v>2.4649999999999999</v>
      </c>
      <c r="H24" s="55">
        <v>1</v>
      </c>
      <c r="I24" s="23">
        <f t="shared" si="26"/>
        <v>12991.999999999998</v>
      </c>
      <c r="J24" s="22">
        <f t="shared" si="27"/>
        <v>5200</v>
      </c>
      <c r="K24" s="23">
        <f t="shared" si="28"/>
        <v>12818</v>
      </c>
      <c r="L24" s="23">
        <f t="shared" si="29"/>
        <v>1200</v>
      </c>
      <c r="M24" s="23">
        <f t="shared" si="30"/>
        <v>2958</v>
      </c>
      <c r="N24" s="43">
        <f t="shared" si="31"/>
        <v>0.21428571428571441</v>
      </c>
      <c r="O24" s="42">
        <f t="shared" si="32"/>
        <v>-2958.0000000000005</v>
      </c>
      <c r="P24" s="42">
        <f t="shared" ref="P24:P26" si="35">(C24-C$23)*E$23</f>
        <v>-2001.0000000000002</v>
      </c>
      <c r="Q24" s="42">
        <f>(C24-C$24)*E$24</f>
        <v>0</v>
      </c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42">
        <f t="shared" si="33"/>
        <v>-4959.0000000000009</v>
      </c>
    </row>
    <row r="25" spans="1:29" s="25" customFormat="1" ht="12" x14ac:dyDescent="0.15">
      <c r="A25" s="19">
        <v>4</v>
      </c>
      <c r="B25" s="56">
        <f t="shared" si="34"/>
        <v>0.54999999999999993</v>
      </c>
      <c r="C25" s="56">
        <f t="shared" si="34"/>
        <v>1.5949999999999998</v>
      </c>
      <c r="D25" s="62">
        <f>I$20+K$20*(A25-1)</f>
        <v>14500</v>
      </c>
      <c r="E25" s="23">
        <f t="shared" si="23"/>
        <v>9000</v>
      </c>
      <c r="F25" s="23">
        <f t="shared" si="24"/>
        <v>14354.999999999998</v>
      </c>
      <c r="G25" s="54">
        <f t="shared" si="25"/>
        <v>2.0299999999999998</v>
      </c>
      <c r="H25" s="55">
        <v>1</v>
      </c>
      <c r="I25" s="23">
        <f t="shared" si="26"/>
        <v>14354.999999999998</v>
      </c>
      <c r="J25" s="22">
        <f t="shared" si="27"/>
        <v>7000</v>
      </c>
      <c r="K25" s="23">
        <f t="shared" si="28"/>
        <v>14209.999999999998</v>
      </c>
      <c r="L25" s="23">
        <f t="shared" si="29"/>
        <v>2000</v>
      </c>
      <c r="M25" s="23">
        <f t="shared" si="30"/>
        <v>4059.9999999999995</v>
      </c>
      <c r="N25" s="43">
        <f t="shared" si="31"/>
        <v>0.27272727272727271</v>
      </c>
      <c r="O25" s="42">
        <f t="shared" si="32"/>
        <v>-4437.0000000000009</v>
      </c>
      <c r="P25" s="42">
        <f t="shared" si="35"/>
        <v>-4002.0000000000005</v>
      </c>
      <c r="Q25" s="42">
        <f t="shared" ref="Q25:Q26" si="36">(C25-C$24)*E$24</f>
        <v>-2784.0000000000005</v>
      </c>
      <c r="R25" s="42">
        <f>(C25-C$25)*E$25</f>
        <v>0</v>
      </c>
      <c r="S25" s="42"/>
      <c r="T25" s="42"/>
      <c r="U25" s="42"/>
      <c r="V25" s="42"/>
      <c r="W25" s="42"/>
      <c r="X25" s="42"/>
      <c r="Y25" s="42"/>
      <c r="Z25" s="42"/>
      <c r="AA25" s="42"/>
      <c r="AB25" s="42">
        <f t="shared" si="33"/>
        <v>-11223.000000000002</v>
      </c>
    </row>
    <row r="26" spans="1:29" s="25" customFormat="1" ht="12" x14ac:dyDescent="0.15">
      <c r="A26" s="19">
        <v>5</v>
      </c>
      <c r="B26" s="56">
        <f t="shared" si="34"/>
        <v>0.39999999999999991</v>
      </c>
      <c r="C26" s="56">
        <f t="shared" si="34"/>
        <v>1.1599999999999997</v>
      </c>
      <c r="D26" s="62">
        <f>I$20+K$20*(A26-1)</f>
        <v>16000</v>
      </c>
      <c r="E26" s="23">
        <f t="shared" si="23"/>
        <v>13700</v>
      </c>
      <c r="F26" s="23">
        <f t="shared" si="24"/>
        <v>15891.999999999996</v>
      </c>
      <c r="G26" s="54">
        <f t="shared" si="25"/>
        <v>1.5949999999999998</v>
      </c>
      <c r="H26" s="55">
        <v>1</v>
      </c>
      <c r="I26" s="23">
        <f t="shared" si="26"/>
        <v>15891.999999999996</v>
      </c>
      <c r="J26" s="22">
        <f t="shared" si="27"/>
        <v>9900</v>
      </c>
      <c r="K26" s="23">
        <f t="shared" si="28"/>
        <v>15790.499999999998</v>
      </c>
      <c r="L26" s="23">
        <f t="shared" si="29"/>
        <v>3800</v>
      </c>
      <c r="M26" s="23">
        <f t="shared" si="30"/>
        <v>6060.9999999999991</v>
      </c>
      <c r="N26" s="43">
        <f t="shared" si="31"/>
        <v>0.37500000000000022</v>
      </c>
      <c r="O26" s="42">
        <f t="shared" si="32"/>
        <v>-5916.0000000000009</v>
      </c>
      <c r="P26" s="42">
        <f t="shared" si="35"/>
        <v>-6003.0000000000009</v>
      </c>
      <c r="Q26" s="42">
        <f t="shared" si="36"/>
        <v>-5568.0000000000009</v>
      </c>
      <c r="R26" s="42">
        <f>(C26-C$25)*E$25</f>
        <v>-3915.0000000000005</v>
      </c>
      <c r="S26" s="42">
        <f>(C26-C$26)*E$26</f>
        <v>0</v>
      </c>
      <c r="T26" s="42"/>
      <c r="U26" s="42"/>
      <c r="V26" s="42"/>
      <c r="W26" s="42"/>
      <c r="X26" s="42"/>
      <c r="Y26" s="42"/>
      <c r="Z26" s="42"/>
      <c r="AA26" s="42"/>
      <c r="AB26" s="42">
        <f t="shared" si="33"/>
        <v>-21402.000000000004</v>
      </c>
    </row>
    <row r="27" spans="1:29" s="25" customFormat="1" ht="12" x14ac:dyDescent="0.15">
      <c r="A27" s="30"/>
      <c r="B27" s="30"/>
      <c r="C27" s="31"/>
      <c r="D27" s="37">
        <f>SUM(D22:D26)</f>
        <v>65000</v>
      </c>
      <c r="E27" s="31"/>
      <c r="F27" s="39">
        <f>SUM(F22:F26)</f>
        <v>64438</v>
      </c>
      <c r="G27" s="31"/>
      <c r="H27" s="31"/>
      <c r="I27" s="31"/>
      <c r="J27" s="31"/>
      <c r="K27" s="37">
        <f>SUM(K22:K26)</f>
        <v>63800</v>
      </c>
      <c r="L27" s="31"/>
      <c r="M27" s="31">
        <f>SUM(M22:M26)</f>
        <v>16776.5</v>
      </c>
      <c r="N27" s="31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</row>
    <row r="28" spans="1:29" x14ac:dyDescent="0.15">
      <c r="A28" s="32" t="s">
        <v>32</v>
      </c>
      <c r="B28" s="32"/>
      <c r="C28" s="32"/>
      <c r="F28" s="40">
        <f>AB26</f>
        <v>-21402.000000000004</v>
      </c>
    </row>
    <row r="29" spans="1:29" x14ac:dyDescent="0.15">
      <c r="A29" s="32" t="s">
        <v>31</v>
      </c>
      <c r="B29" s="32"/>
      <c r="C29" s="32"/>
      <c r="F29" s="41">
        <f>F28/F27</f>
        <v>-0.33213321332133217</v>
      </c>
      <c r="P29" s="47"/>
    </row>
    <row r="30" spans="1:29" s="44" customFormat="1" x14ac:dyDescent="0.15">
      <c r="A30" s="61" t="s">
        <v>44</v>
      </c>
      <c r="B30" s="53" t="s">
        <v>37</v>
      </c>
      <c r="C30" s="58">
        <v>2.9</v>
      </c>
      <c r="D30" s="53" t="s">
        <v>38</v>
      </c>
      <c r="E30" s="59">
        <v>0.3</v>
      </c>
      <c r="F30" s="53" t="s">
        <v>39</v>
      </c>
      <c r="G30" s="59">
        <v>0.3</v>
      </c>
      <c r="H30" s="53" t="s">
        <v>43</v>
      </c>
      <c r="I30" s="60">
        <v>10000</v>
      </c>
      <c r="J30" s="53" t="s">
        <v>47</v>
      </c>
      <c r="K30" s="60">
        <f>I30*G30</f>
        <v>3000</v>
      </c>
      <c r="L30" s="51"/>
      <c r="M30" s="50"/>
      <c r="N30" s="50"/>
      <c r="O30" s="50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49"/>
    </row>
    <row r="31" spans="1:29" s="29" customFormat="1" ht="24" x14ac:dyDescent="0.15">
      <c r="A31" s="26" t="s">
        <v>0</v>
      </c>
      <c r="B31" s="26" t="s">
        <v>40</v>
      </c>
      <c r="C31" s="27" t="s">
        <v>2</v>
      </c>
      <c r="D31" s="36" t="s">
        <v>10</v>
      </c>
      <c r="E31" s="26" t="s">
        <v>4</v>
      </c>
      <c r="F31" s="26" t="s">
        <v>46</v>
      </c>
      <c r="G31" s="27" t="s">
        <v>3</v>
      </c>
      <c r="H31" s="27" t="s">
        <v>45</v>
      </c>
      <c r="I31" s="26" t="s">
        <v>14</v>
      </c>
      <c r="J31" s="26" t="s">
        <v>5</v>
      </c>
      <c r="K31" s="36" t="s">
        <v>6</v>
      </c>
      <c r="L31" s="26" t="s">
        <v>13</v>
      </c>
      <c r="M31" s="28" t="s">
        <v>12</v>
      </c>
      <c r="N31" s="28" t="s">
        <v>8</v>
      </c>
      <c r="O31" s="33" t="s">
        <v>17</v>
      </c>
      <c r="P31" s="33" t="s">
        <v>18</v>
      </c>
      <c r="Q31" s="33" t="s">
        <v>19</v>
      </c>
      <c r="R31" s="33" t="s">
        <v>20</v>
      </c>
      <c r="S31" s="33" t="s">
        <v>21</v>
      </c>
      <c r="T31" s="33" t="s">
        <v>22</v>
      </c>
      <c r="U31" s="33" t="s">
        <v>23</v>
      </c>
      <c r="V31" s="33" t="s">
        <v>24</v>
      </c>
      <c r="W31" s="33" t="s">
        <v>25</v>
      </c>
      <c r="X31" s="33" t="s">
        <v>26</v>
      </c>
      <c r="Y31" s="33" t="s">
        <v>27</v>
      </c>
      <c r="Z31" s="33" t="s">
        <v>28</v>
      </c>
      <c r="AA31" s="33" t="s">
        <v>29</v>
      </c>
      <c r="AB31" s="33" t="s">
        <v>30</v>
      </c>
    </row>
    <row r="32" spans="1:29" s="25" customFormat="1" ht="12" x14ac:dyDescent="0.15">
      <c r="A32" s="19">
        <v>1</v>
      </c>
      <c r="B32" s="57">
        <v>1</v>
      </c>
      <c r="C32" s="57">
        <f>C30</f>
        <v>2.9</v>
      </c>
      <c r="D32" s="62">
        <f>I$30+K$30*(A32-1)</f>
        <v>10000</v>
      </c>
      <c r="E32" s="23">
        <f>INT(D32/C32/100)*100</f>
        <v>3400</v>
      </c>
      <c r="F32" s="23">
        <f>C32*E32</f>
        <v>9860</v>
      </c>
      <c r="G32" s="57">
        <f>INT(C32*(1+E30)*10000)/10000</f>
        <v>3.77</v>
      </c>
      <c r="H32" s="55">
        <v>1</v>
      </c>
      <c r="I32" s="23">
        <f>G32*E32-(G32*E32-F32)*H32</f>
        <v>9860</v>
      </c>
      <c r="J32" s="22">
        <f>INT(I32/G32/100)*100</f>
        <v>2600</v>
      </c>
      <c r="K32" s="23">
        <f>J32*G32</f>
        <v>9802</v>
      </c>
      <c r="L32" s="23">
        <f>E32-J32</f>
        <v>800</v>
      </c>
      <c r="M32" s="23">
        <f>L32*G32</f>
        <v>3016</v>
      </c>
      <c r="N32" s="43">
        <f>G32/C32-1</f>
        <v>0.30000000000000004</v>
      </c>
      <c r="O32" s="42">
        <f>(C32-C$32)*E$32</f>
        <v>0</v>
      </c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  <c r="AB32" s="42">
        <f>SUM(O32:AA32)</f>
        <v>0</v>
      </c>
    </row>
    <row r="33" spans="1:28" s="25" customFormat="1" ht="12" x14ac:dyDescent="0.15">
      <c r="A33" s="19">
        <v>2</v>
      </c>
      <c r="B33" s="57">
        <f>B32-INT(B$32*$E$30*10000)/10000</f>
        <v>0.7</v>
      </c>
      <c r="C33" s="46">
        <f t="shared" ref="C33:C34" si="37">C32-INT(C$32*$E$30*10000)/10000</f>
        <v>2.0299999999999998</v>
      </c>
      <c r="D33" s="62">
        <f>I$30+K$30*(A33-1)</f>
        <v>13000</v>
      </c>
      <c r="E33" s="23">
        <f t="shared" ref="E33:E34" si="38">INT(D33/C33/100)*100</f>
        <v>6400</v>
      </c>
      <c r="F33" s="23">
        <f t="shared" ref="F33:F34" si="39">C33*E33</f>
        <v>12991.999999999998</v>
      </c>
      <c r="G33" s="63">
        <f>C32</f>
        <v>2.9</v>
      </c>
      <c r="H33" s="55">
        <v>1</v>
      </c>
      <c r="I33" s="23">
        <f t="shared" ref="I33:I34" si="40">G33*E33-(G33*E33-F33)*H33</f>
        <v>12991.999999999998</v>
      </c>
      <c r="J33" s="22">
        <f t="shared" ref="J33:J34" si="41">INT(I33/G33/100)*100</f>
        <v>4400</v>
      </c>
      <c r="K33" s="23">
        <f t="shared" ref="K33:K34" si="42">J33*G33</f>
        <v>12760</v>
      </c>
      <c r="L33" s="23">
        <f t="shared" ref="L33:L34" si="43">E33-J33</f>
        <v>2000</v>
      </c>
      <c r="M33" s="23">
        <f t="shared" ref="M33:M34" si="44">L33*G33</f>
        <v>5800</v>
      </c>
      <c r="N33" s="43">
        <f t="shared" ref="N33:N34" si="45">G33/C33-1</f>
        <v>0.4285714285714286</v>
      </c>
      <c r="O33" s="42">
        <f>(C33-C$32)*E$32</f>
        <v>-2958.0000000000005</v>
      </c>
      <c r="P33" s="42">
        <f>(C33-C$33)*E$33</f>
        <v>0</v>
      </c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>
        <f t="shared" ref="AB33:AB34" si="46">SUM(O33:AA33)</f>
        <v>-2958.0000000000005</v>
      </c>
    </row>
    <row r="34" spans="1:28" s="25" customFormat="1" ht="12" x14ac:dyDescent="0.15">
      <c r="A34" s="19">
        <v>3</v>
      </c>
      <c r="B34" s="57">
        <f t="shared" ref="B34" si="47">B33-INT(B$32*$E$30*10000)/10000</f>
        <v>0.39999999999999997</v>
      </c>
      <c r="C34" s="56">
        <f t="shared" si="37"/>
        <v>1.1599999999999997</v>
      </c>
      <c r="D34" s="62">
        <f>I$30+K$30*(A34-1)</f>
        <v>16000</v>
      </c>
      <c r="E34" s="23">
        <f t="shared" si="38"/>
        <v>13700</v>
      </c>
      <c r="F34" s="23">
        <f t="shared" si="39"/>
        <v>15891.999999999996</v>
      </c>
      <c r="G34" s="63">
        <f>C33</f>
        <v>2.0299999999999998</v>
      </c>
      <c r="H34" s="55">
        <v>1</v>
      </c>
      <c r="I34" s="23">
        <f t="shared" si="40"/>
        <v>15891.999999999996</v>
      </c>
      <c r="J34" s="22">
        <f t="shared" si="41"/>
        <v>7800</v>
      </c>
      <c r="K34" s="23">
        <f t="shared" si="42"/>
        <v>15833.999999999998</v>
      </c>
      <c r="L34" s="23">
        <f t="shared" si="43"/>
        <v>5900</v>
      </c>
      <c r="M34" s="23">
        <f t="shared" si="44"/>
        <v>11976.999999999998</v>
      </c>
      <c r="N34" s="43">
        <f t="shared" si="45"/>
        <v>0.75000000000000022</v>
      </c>
      <c r="O34" s="42">
        <f>(C34-C$32)*E$32</f>
        <v>-5916.0000000000009</v>
      </c>
      <c r="P34" s="42">
        <f>(C34-C$33)*E$33</f>
        <v>-5568.0000000000009</v>
      </c>
      <c r="Q34" s="42">
        <f>(C34-C$34)*E$34</f>
        <v>0</v>
      </c>
      <c r="R34" s="42"/>
      <c r="S34" s="42"/>
      <c r="T34" s="42"/>
      <c r="U34" s="42"/>
      <c r="V34" s="42"/>
      <c r="W34" s="42"/>
      <c r="X34" s="42"/>
      <c r="Y34" s="42"/>
      <c r="Z34" s="42"/>
      <c r="AA34" s="42"/>
      <c r="AB34" s="42">
        <f t="shared" si="46"/>
        <v>-11484.000000000002</v>
      </c>
    </row>
    <row r="35" spans="1:28" s="25" customFormat="1" ht="12" x14ac:dyDescent="0.15">
      <c r="A35" s="30"/>
      <c r="B35" s="30"/>
      <c r="C35" s="31"/>
      <c r="D35" s="37">
        <f>SUM(D32:D34)</f>
        <v>39000</v>
      </c>
      <c r="E35" s="31"/>
      <c r="F35" s="39">
        <f>SUM(F32:F34)</f>
        <v>38744</v>
      </c>
      <c r="G35" s="31"/>
      <c r="H35" s="31"/>
      <c r="I35" s="31"/>
      <c r="J35" s="31"/>
      <c r="K35" s="37">
        <f>SUM(K32:K34)</f>
        <v>38396</v>
      </c>
      <c r="L35" s="31"/>
      <c r="M35" s="31">
        <f>SUM(M32:M34)</f>
        <v>20793</v>
      </c>
      <c r="N35" s="31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</row>
    <row r="36" spans="1:28" x14ac:dyDescent="0.15">
      <c r="A36" s="32" t="s">
        <v>32</v>
      </c>
      <c r="B36" s="32"/>
      <c r="C36" s="32"/>
      <c r="F36" s="40">
        <f>AB34</f>
        <v>-11484.000000000002</v>
      </c>
    </row>
    <row r="37" spans="1:28" x14ac:dyDescent="0.15">
      <c r="A37" s="32" t="s">
        <v>31</v>
      </c>
      <c r="B37" s="32"/>
      <c r="C37" s="32"/>
      <c r="F37" s="41">
        <f>F36/F35</f>
        <v>-0.29640718562874258</v>
      </c>
      <c r="P37" s="47"/>
    </row>
    <row r="39" spans="1:28" x14ac:dyDescent="0.15">
      <c r="D39" t="s">
        <v>9</v>
      </c>
    </row>
    <row r="40" spans="1:28" x14ac:dyDescent="0.15">
      <c r="D40" t="s">
        <v>34</v>
      </c>
    </row>
    <row r="41" spans="1:28" x14ac:dyDescent="0.15">
      <c r="D41" t="s">
        <v>35</v>
      </c>
    </row>
    <row r="42" spans="1:28" x14ac:dyDescent="0.15">
      <c r="D42" t="s">
        <v>33</v>
      </c>
    </row>
    <row r="52" spans="12:12" x14ac:dyDescent="0.15">
      <c r="L52" s="48"/>
    </row>
    <row r="55" spans="12:12" x14ac:dyDescent="0.15">
      <c r="L55" s="48"/>
    </row>
  </sheetData>
  <phoneticPr fontId="1" type="noConversion"/>
  <hyperlinks>
    <hyperlink ref="A1" r:id="rId1" display="http://fund.eastmoney.com/161017.html"/>
  </hyperlinks>
  <pageMargins left="0.7" right="0.7" top="0.75" bottom="0.75" header="0.3" footer="0.3"/>
  <pageSetup paperSize="9" orientation="portrait" horizontalDpi="4294967293" verticalDpi="0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workbookViewId="0">
      <selection activeCell="G34" sqref="G34"/>
    </sheetView>
  </sheetViews>
  <sheetFormatPr defaultRowHeight="13.5" x14ac:dyDescent="0.15"/>
  <cols>
    <col min="1" max="1" width="5.25" style="8" bestFit="1" customWidth="1"/>
    <col min="2" max="3" width="8.5" style="10" bestFit="1" customWidth="1"/>
    <col min="4" max="4" width="7.75" customWidth="1"/>
    <col min="7" max="7" width="8.5" style="10" bestFit="1" customWidth="1"/>
    <col min="10" max="10" width="9" style="3"/>
    <col min="11" max="11" width="9" style="2"/>
    <col min="15" max="15" width="10.5" bestFit="1" customWidth="1"/>
  </cols>
  <sheetData>
    <row r="1" spans="1:15" s="18" customFormat="1" ht="28.5" customHeight="1" x14ac:dyDescent="0.15">
      <c r="A1" s="13" t="s">
        <v>0</v>
      </c>
      <c r="B1" s="14" t="s">
        <v>1</v>
      </c>
      <c r="C1" s="15" t="s">
        <v>2</v>
      </c>
      <c r="D1" s="13" t="s">
        <v>10</v>
      </c>
      <c r="E1" s="13" t="s">
        <v>4</v>
      </c>
      <c r="F1" s="13" t="s">
        <v>11</v>
      </c>
      <c r="G1" s="15" t="s">
        <v>3</v>
      </c>
      <c r="H1" s="13" t="s">
        <v>6</v>
      </c>
      <c r="I1" s="13" t="s">
        <v>5</v>
      </c>
      <c r="J1" s="16" t="s">
        <v>7</v>
      </c>
      <c r="K1" s="17" t="s">
        <v>8</v>
      </c>
    </row>
    <row r="2" spans="1:15" x14ac:dyDescent="0.15">
      <c r="A2" s="7">
        <v>1</v>
      </c>
      <c r="B2" s="9">
        <v>1</v>
      </c>
      <c r="C2" s="11">
        <v>1</v>
      </c>
      <c r="D2" s="4">
        <v>10000</v>
      </c>
      <c r="E2" s="12">
        <f>INT(D2/C2/100)*100</f>
        <v>10000</v>
      </c>
      <c r="F2" s="12">
        <f>C2*E2</f>
        <v>10000</v>
      </c>
      <c r="G2" s="11">
        <f>INT(C2*1.05*10000)/10000</f>
        <v>1.05</v>
      </c>
      <c r="H2" s="4">
        <f>G2*I2</f>
        <v>10500</v>
      </c>
      <c r="I2" s="4">
        <f>E2</f>
        <v>10000</v>
      </c>
      <c r="J2" s="5">
        <f>H2-F2</f>
        <v>500</v>
      </c>
      <c r="K2" s="6">
        <f t="shared" ref="K2:K8" si="0">J2/D2</f>
        <v>0.05</v>
      </c>
      <c r="O2" s="1"/>
    </row>
    <row r="3" spans="1:15" x14ac:dyDescent="0.15">
      <c r="A3" s="7">
        <v>2</v>
      </c>
      <c r="B3" s="9">
        <f>B2-INT(B$2*5%*10000)/10000</f>
        <v>0.95</v>
      </c>
      <c r="C3" s="11">
        <f>C2-INT(C$2*5%*10000)/10000</f>
        <v>0.95</v>
      </c>
      <c r="D3" s="4">
        <v>10000</v>
      </c>
      <c r="E3" s="12">
        <f t="shared" ref="E3:E8" si="1">INT(D3/C3/100)*100</f>
        <v>10500</v>
      </c>
      <c r="F3" s="12">
        <f t="shared" ref="F3:F8" si="2">C3*E3</f>
        <v>9975</v>
      </c>
      <c r="G3" s="11">
        <f t="shared" ref="G3:G8" si="3">C2</f>
        <v>1</v>
      </c>
      <c r="H3" s="4">
        <f t="shared" ref="H3:H8" si="4">G3*I3</f>
        <v>10500</v>
      </c>
      <c r="I3" s="4">
        <f t="shared" ref="I3:I8" si="5">E3</f>
        <v>10500</v>
      </c>
      <c r="J3" s="5">
        <f t="shared" ref="J3:J8" si="6">H3-F3</f>
        <v>525</v>
      </c>
      <c r="K3" s="6">
        <f t="shared" si="0"/>
        <v>5.2499999999999998E-2</v>
      </c>
    </row>
    <row r="4" spans="1:15" x14ac:dyDescent="0.15">
      <c r="A4" s="7">
        <v>3</v>
      </c>
      <c r="B4" s="9">
        <f t="shared" ref="B4:C8" si="7">B3-INT(B$2*5%*10000)/10000</f>
        <v>0.89999999999999991</v>
      </c>
      <c r="C4" s="11">
        <f t="shared" si="7"/>
        <v>0.89999999999999991</v>
      </c>
      <c r="D4" s="4">
        <v>10000</v>
      </c>
      <c r="E4" s="12">
        <f t="shared" si="1"/>
        <v>11100</v>
      </c>
      <c r="F4" s="12">
        <f t="shared" si="2"/>
        <v>9989.9999999999982</v>
      </c>
      <c r="G4" s="11">
        <f t="shared" si="3"/>
        <v>0.95</v>
      </c>
      <c r="H4" s="4">
        <f t="shared" si="4"/>
        <v>10545</v>
      </c>
      <c r="I4" s="4">
        <f t="shared" si="5"/>
        <v>11100</v>
      </c>
      <c r="J4" s="5">
        <f t="shared" si="6"/>
        <v>555.00000000000182</v>
      </c>
      <c r="K4" s="6">
        <f t="shared" si="0"/>
        <v>5.5500000000000181E-2</v>
      </c>
    </row>
    <row r="5" spans="1:15" x14ac:dyDescent="0.15">
      <c r="A5" s="7">
        <v>4</v>
      </c>
      <c r="B5" s="9">
        <f t="shared" si="7"/>
        <v>0.84999999999999987</v>
      </c>
      <c r="C5" s="11">
        <f t="shared" si="7"/>
        <v>0.84999999999999987</v>
      </c>
      <c r="D5" s="4">
        <v>10000</v>
      </c>
      <c r="E5" s="12">
        <f t="shared" si="1"/>
        <v>11700</v>
      </c>
      <c r="F5" s="12">
        <f t="shared" si="2"/>
        <v>9944.9999999999982</v>
      </c>
      <c r="G5" s="11">
        <f t="shared" si="3"/>
        <v>0.89999999999999991</v>
      </c>
      <c r="H5" s="4">
        <f t="shared" si="4"/>
        <v>10529.999999999998</v>
      </c>
      <c r="I5" s="4">
        <f t="shared" si="5"/>
        <v>11700</v>
      </c>
      <c r="J5" s="5">
        <f t="shared" si="6"/>
        <v>585</v>
      </c>
      <c r="K5" s="6">
        <f t="shared" si="0"/>
        <v>5.8500000000000003E-2</v>
      </c>
    </row>
    <row r="6" spans="1:15" x14ac:dyDescent="0.15">
      <c r="A6" s="7">
        <v>5</v>
      </c>
      <c r="B6" s="9">
        <f t="shared" si="7"/>
        <v>0.79999999999999982</v>
      </c>
      <c r="C6" s="11">
        <f t="shared" si="7"/>
        <v>0.79999999999999982</v>
      </c>
      <c r="D6" s="4">
        <v>10000</v>
      </c>
      <c r="E6" s="12">
        <f t="shared" si="1"/>
        <v>12500</v>
      </c>
      <c r="F6" s="12">
        <f t="shared" si="2"/>
        <v>9999.9999999999982</v>
      </c>
      <c r="G6" s="11">
        <f t="shared" si="3"/>
        <v>0.84999999999999987</v>
      </c>
      <c r="H6" s="4">
        <f t="shared" si="4"/>
        <v>10624.999999999998</v>
      </c>
      <c r="I6" s="4">
        <f t="shared" si="5"/>
        <v>12500</v>
      </c>
      <c r="J6" s="5">
        <f t="shared" si="6"/>
        <v>625</v>
      </c>
      <c r="K6" s="6">
        <f t="shared" si="0"/>
        <v>6.25E-2</v>
      </c>
    </row>
    <row r="7" spans="1:15" x14ac:dyDescent="0.15">
      <c r="A7" s="7">
        <v>6</v>
      </c>
      <c r="B7" s="9">
        <f t="shared" si="7"/>
        <v>0.74999999999999978</v>
      </c>
      <c r="C7" s="11">
        <f t="shared" si="7"/>
        <v>0.74999999999999978</v>
      </c>
      <c r="D7" s="4">
        <v>10000</v>
      </c>
      <c r="E7" s="12">
        <f t="shared" si="1"/>
        <v>13300</v>
      </c>
      <c r="F7" s="12">
        <f t="shared" si="2"/>
        <v>9974.9999999999964</v>
      </c>
      <c r="G7" s="11">
        <f t="shared" si="3"/>
        <v>0.79999999999999982</v>
      </c>
      <c r="H7" s="4">
        <f t="shared" si="4"/>
        <v>10639.999999999998</v>
      </c>
      <c r="I7" s="4">
        <f t="shared" si="5"/>
        <v>13300</v>
      </c>
      <c r="J7" s="5">
        <f t="shared" si="6"/>
        <v>665.00000000000182</v>
      </c>
      <c r="K7" s="6">
        <f t="shared" si="0"/>
        <v>6.6500000000000184E-2</v>
      </c>
    </row>
    <row r="8" spans="1:15" x14ac:dyDescent="0.15">
      <c r="A8" s="7">
        <v>7</v>
      </c>
      <c r="B8" s="9">
        <f t="shared" si="7"/>
        <v>0.69999999999999973</v>
      </c>
      <c r="C8" s="11">
        <f t="shared" si="7"/>
        <v>0.69999999999999973</v>
      </c>
      <c r="D8" s="4">
        <v>10000</v>
      </c>
      <c r="E8" s="12">
        <f t="shared" si="1"/>
        <v>14200</v>
      </c>
      <c r="F8" s="12">
        <f t="shared" si="2"/>
        <v>9939.9999999999964</v>
      </c>
      <c r="G8" s="11">
        <f t="shared" si="3"/>
        <v>0.74999999999999978</v>
      </c>
      <c r="H8" s="4">
        <f t="shared" si="4"/>
        <v>10649.999999999996</v>
      </c>
      <c r="I8" s="4">
        <f t="shared" si="5"/>
        <v>14200</v>
      </c>
      <c r="J8" s="5">
        <f t="shared" si="6"/>
        <v>710</v>
      </c>
      <c r="K8" s="6">
        <f t="shared" si="0"/>
        <v>7.0999999999999994E-2</v>
      </c>
    </row>
    <row r="9" spans="1:15" x14ac:dyDescent="0.15">
      <c r="B9" s="8"/>
      <c r="C9" s="8"/>
      <c r="D9" s="8"/>
      <c r="E9" s="8"/>
      <c r="F9" s="8"/>
      <c r="G9" s="8"/>
      <c r="H9" s="8"/>
      <c r="I9" s="8"/>
      <c r="J9" s="8"/>
      <c r="K9" s="8"/>
    </row>
    <row r="10" spans="1:15" x14ac:dyDescent="0.15">
      <c r="B10" s="8"/>
      <c r="C10" s="8"/>
      <c r="D10" s="8"/>
      <c r="E10" s="8"/>
      <c r="F10" s="8"/>
      <c r="G10" s="8"/>
      <c r="H10" s="8"/>
      <c r="I10" s="8"/>
      <c r="J10" s="8"/>
      <c r="K10" s="8"/>
    </row>
    <row r="11" spans="1:15" x14ac:dyDescent="0.15">
      <c r="B11" s="8"/>
      <c r="C11" s="8"/>
      <c r="D11" s="8"/>
      <c r="E11" s="8"/>
      <c r="F11" s="8"/>
      <c r="G11" s="8"/>
      <c r="H11" s="8"/>
      <c r="I11" s="8"/>
      <c r="J11" s="8"/>
      <c r="K11" s="8"/>
    </row>
    <row r="12" spans="1:15" x14ac:dyDescent="0.15">
      <c r="B12" s="8"/>
      <c r="C12" s="8"/>
      <c r="D12" s="8"/>
      <c r="E12" s="8"/>
      <c r="F12" s="8"/>
      <c r="G12" s="8"/>
      <c r="H12" s="8"/>
      <c r="I12" s="8"/>
      <c r="J12" s="8"/>
      <c r="K12" s="8"/>
    </row>
    <row r="13" spans="1:15" x14ac:dyDescent="0.15">
      <c r="B13" s="8"/>
      <c r="C13" s="8"/>
      <c r="D13" s="8"/>
      <c r="E13" s="8"/>
      <c r="F13" s="8"/>
      <c r="G13" s="8"/>
      <c r="H13" s="8"/>
      <c r="I13" s="8"/>
      <c r="J13" s="8"/>
      <c r="K13" s="8"/>
    </row>
    <row r="14" spans="1:15" x14ac:dyDescent="0.15">
      <c r="B14" s="8"/>
      <c r="C14" s="8"/>
      <c r="D14" s="8"/>
      <c r="E14" s="8"/>
      <c r="F14" s="8"/>
      <c r="G14" s="8"/>
      <c r="H14" s="8"/>
      <c r="I14" s="8"/>
      <c r="J14" s="8"/>
      <c r="K14" s="8"/>
    </row>
    <row r="15" spans="1:15" x14ac:dyDescent="0.15">
      <c r="B15" s="8"/>
      <c r="C15" s="8"/>
      <c r="D15" s="8"/>
      <c r="E15" s="8"/>
      <c r="F15" s="8"/>
      <c r="G15" s="8"/>
      <c r="H15" s="8"/>
      <c r="I15" s="8"/>
      <c r="J15" s="8"/>
      <c r="K15" s="8"/>
    </row>
    <row r="16" spans="1:15" x14ac:dyDescent="0.15">
      <c r="B16" s="8"/>
      <c r="C16" s="8"/>
      <c r="D16" s="8"/>
      <c r="E16" s="8"/>
      <c r="F16" s="8"/>
      <c r="G16" s="8"/>
      <c r="H16" s="8"/>
      <c r="I16" s="8"/>
      <c r="J16" s="8"/>
      <c r="K16" s="8"/>
    </row>
    <row r="17" spans="2:11" x14ac:dyDescent="0.15">
      <c r="B17" s="8"/>
      <c r="C17" s="8"/>
      <c r="D17" s="8"/>
      <c r="E17" s="8"/>
      <c r="F17" s="8"/>
      <c r="G17" s="8"/>
      <c r="H17" s="8"/>
      <c r="I17" s="8"/>
      <c r="J17" s="8"/>
      <c r="K17" s="8"/>
    </row>
    <row r="18" spans="2:11" x14ac:dyDescent="0.15">
      <c r="B18" s="8"/>
      <c r="C18" s="8"/>
      <c r="D18" s="8"/>
      <c r="E18" s="8"/>
      <c r="F18" s="8"/>
      <c r="G18" s="8"/>
      <c r="H18" s="8"/>
      <c r="I18" s="8"/>
      <c r="J18" s="8"/>
      <c r="K18" s="8"/>
    </row>
    <row r="19" spans="2:11" x14ac:dyDescent="0.15">
      <c r="B19" s="8"/>
      <c r="C19" s="8"/>
      <c r="D19" s="8"/>
      <c r="E19" s="8"/>
      <c r="F19" s="8"/>
      <c r="G19" s="8"/>
      <c r="H19" s="8"/>
      <c r="I19" s="8"/>
      <c r="J19" s="8"/>
      <c r="K19" s="8"/>
    </row>
    <row r="20" spans="2:11" x14ac:dyDescent="0.15">
      <c r="B20" s="8"/>
      <c r="C20" s="8"/>
      <c r="D20" s="8"/>
      <c r="E20" s="8"/>
      <c r="F20" s="8"/>
      <c r="G20" s="8"/>
      <c r="H20" s="8"/>
      <c r="I20" s="8"/>
      <c r="J20" s="8"/>
      <c r="K20" s="8"/>
    </row>
    <row r="21" spans="2:11" x14ac:dyDescent="0.15">
      <c r="B21" s="8"/>
      <c r="C21" s="8"/>
      <c r="D21" s="8"/>
      <c r="E21" s="8"/>
      <c r="F21" s="8"/>
      <c r="G21" s="8"/>
      <c r="H21" s="8"/>
      <c r="I21" s="8"/>
      <c r="J21" s="8"/>
      <c r="K21" s="8"/>
    </row>
    <row r="22" spans="2:11" x14ac:dyDescent="0.15">
      <c r="B22" s="8"/>
      <c r="C22" s="8"/>
      <c r="D22" s="8"/>
      <c r="E22" s="8"/>
      <c r="F22" s="8"/>
      <c r="G22" s="8"/>
      <c r="H22" s="8"/>
      <c r="I22" s="8"/>
      <c r="J22" s="8"/>
      <c r="K22" s="8"/>
    </row>
    <row r="23" spans="2:11" x14ac:dyDescent="0.15">
      <c r="B23" s="8"/>
      <c r="C23" s="8"/>
      <c r="D23" s="8"/>
      <c r="E23" s="8"/>
      <c r="F23" s="8"/>
      <c r="G23" s="8"/>
      <c r="H23" s="8"/>
      <c r="I23" s="8"/>
      <c r="J23" s="8"/>
      <c r="K23" s="8"/>
    </row>
  </sheetData>
  <phoneticPr fontId="1" type="noConversion"/>
  <hyperlinks>
    <hyperlink ref="A11" r:id="rId1" display="http://fund.eastmoney.com/161017.html"/>
  </hyperlinks>
  <pageMargins left="0.7" right="0.7" top="0.75" bottom="0.75" header="0.3" footer="0.3"/>
  <pageSetup paperSize="9" orientation="portrait" horizontalDpi="4294967293" verticalDpi="0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5"/>
  <sheetViews>
    <sheetView topLeftCell="B1" workbookViewId="0">
      <selection activeCell="H38" sqref="H38"/>
    </sheetView>
  </sheetViews>
  <sheetFormatPr defaultRowHeight="13.5" x14ac:dyDescent="0.15"/>
  <cols>
    <col min="1" max="1" width="6.25" customWidth="1"/>
    <col min="2" max="2" width="7.75" customWidth="1"/>
    <col min="3" max="3" width="7.625" bestFit="1" customWidth="1"/>
    <col min="4" max="4" width="7.375" style="38" customWidth="1"/>
    <col min="5" max="5" width="8" bestFit="1" customWidth="1"/>
    <col min="6" max="6" width="8" customWidth="1"/>
    <col min="7" max="7" width="7.625" bestFit="1" customWidth="1"/>
    <col min="8" max="8" width="7.125" bestFit="1" customWidth="1"/>
    <col min="9" max="9" width="8" customWidth="1"/>
    <col min="11" max="11" width="9.125" bestFit="1" customWidth="1"/>
    <col min="12" max="12" width="7" customWidth="1"/>
    <col min="13" max="13" width="7.5" customWidth="1"/>
    <col min="14" max="22" width="6.375" style="35" bestFit="1" customWidth="1"/>
    <col min="23" max="26" width="7.125" style="35" bestFit="1" customWidth="1"/>
    <col min="27" max="27" width="6.75" style="35" bestFit="1" customWidth="1"/>
  </cols>
  <sheetData>
    <row r="1" spans="1:27" s="29" customFormat="1" ht="24" x14ac:dyDescent="0.15">
      <c r="A1" s="26" t="s">
        <v>0</v>
      </c>
      <c r="B1" s="27" t="s">
        <v>1</v>
      </c>
      <c r="C1" s="27" t="s">
        <v>2</v>
      </c>
      <c r="D1" s="36" t="s">
        <v>10</v>
      </c>
      <c r="E1" s="26" t="s">
        <v>4</v>
      </c>
      <c r="F1" s="26" t="s">
        <v>11</v>
      </c>
      <c r="G1" s="27" t="s">
        <v>3</v>
      </c>
      <c r="H1" s="27" t="s">
        <v>16</v>
      </c>
      <c r="I1" s="26" t="s">
        <v>14</v>
      </c>
      <c r="J1" s="26" t="s">
        <v>5</v>
      </c>
      <c r="K1" s="26" t="s">
        <v>15</v>
      </c>
      <c r="L1" s="26" t="s">
        <v>13</v>
      </c>
      <c r="M1" s="28" t="s">
        <v>12</v>
      </c>
      <c r="N1" s="33" t="s">
        <v>17</v>
      </c>
      <c r="O1" s="33" t="s">
        <v>18</v>
      </c>
      <c r="P1" s="33" t="s">
        <v>19</v>
      </c>
      <c r="Q1" s="33" t="s">
        <v>20</v>
      </c>
      <c r="R1" s="33" t="s">
        <v>21</v>
      </c>
      <c r="S1" s="33" t="s">
        <v>22</v>
      </c>
      <c r="T1" s="33" t="s">
        <v>23</v>
      </c>
      <c r="U1" s="33" t="s">
        <v>24</v>
      </c>
      <c r="V1" s="33" t="s">
        <v>25</v>
      </c>
      <c r="W1" s="33" t="s">
        <v>26</v>
      </c>
      <c r="X1" s="33" t="s">
        <v>27</v>
      </c>
      <c r="Y1" s="33" t="s">
        <v>28</v>
      </c>
      <c r="Z1" s="33" t="s">
        <v>29</v>
      </c>
      <c r="AA1" s="33" t="s">
        <v>30</v>
      </c>
    </row>
    <row r="2" spans="1:27" s="25" customFormat="1" ht="12" x14ac:dyDescent="0.15">
      <c r="A2" s="19">
        <v>1</v>
      </c>
      <c r="B2" s="20">
        <v>1</v>
      </c>
      <c r="C2" s="21">
        <v>1</v>
      </c>
      <c r="D2" s="23">
        <v>10000</v>
      </c>
      <c r="E2" s="23">
        <f>INT(D2/C2/100)*100</f>
        <v>10000</v>
      </c>
      <c r="F2" s="23">
        <f>C2*E2</f>
        <v>10000</v>
      </c>
      <c r="G2" s="21">
        <f>INT(C2*1.05*10000)/10000</f>
        <v>1.05</v>
      </c>
      <c r="H2" s="24">
        <v>1</v>
      </c>
      <c r="I2" s="23">
        <f>G2*E2-(G2*E2-F2)*H2</f>
        <v>10000</v>
      </c>
      <c r="J2" s="22">
        <f>INT(I2/G2/100)*100</f>
        <v>9500</v>
      </c>
      <c r="K2" s="22">
        <f>J2*G2</f>
        <v>9975</v>
      </c>
      <c r="L2" s="23">
        <f>E2-J2</f>
        <v>500</v>
      </c>
      <c r="M2" s="23">
        <f>L2*G2</f>
        <v>525</v>
      </c>
      <c r="N2" s="42">
        <f t="shared" ref="N2:N14" si="0">(C2-C$2)*E$2</f>
        <v>0</v>
      </c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>
        <f>SUM(N2:Z2)</f>
        <v>0</v>
      </c>
    </row>
    <row r="3" spans="1:27" s="25" customFormat="1" ht="12" x14ac:dyDescent="0.15">
      <c r="A3" s="19">
        <v>2</v>
      </c>
      <c r="B3" s="20">
        <f>B2-INT(B$2*5%*10000)/10000</f>
        <v>0.95</v>
      </c>
      <c r="C3" s="21">
        <f>C2-INT(C$2*5%*10000)/10000</f>
        <v>0.95</v>
      </c>
      <c r="D3" s="23">
        <f>D2+D$2*0.05</f>
        <v>10500</v>
      </c>
      <c r="E3" s="23">
        <f t="shared" ref="E3:E8" si="1">INT(D3/C3/100)*100</f>
        <v>11000</v>
      </c>
      <c r="F3" s="23">
        <f t="shared" ref="F3:F8" si="2">C3*E3</f>
        <v>10450</v>
      </c>
      <c r="G3" s="21">
        <f t="shared" ref="G3:G8" si="3">C2</f>
        <v>1</v>
      </c>
      <c r="H3" s="24">
        <v>1</v>
      </c>
      <c r="I3" s="23">
        <f t="shared" ref="I3:I14" si="4">G3*E3-(G3*E3-F3)*H3</f>
        <v>10450</v>
      </c>
      <c r="J3" s="22">
        <f t="shared" ref="J3:J14" si="5">INT(I3/G3/100)*100</f>
        <v>10400</v>
      </c>
      <c r="K3" s="22">
        <f t="shared" ref="K3:K14" si="6">J3*G3</f>
        <v>10400</v>
      </c>
      <c r="L3" s="23">
        <f t="shared" ref="L3:L14" si="7">E3-J3</f>
        <v>600</v>
      </c>
      <c r="M3" s="23">
        <f t="shared" ref="M3:M14" si="8">L3*G3</f>
        <v>600</v>
      </c>
      <c r="N3" s="42">
        <f t="shared" si="0"/>
        <v>-500.00000000000045</v>
      </c>
      <c r="O3" s="42">
        <f t="shared" ref="O3:O14" si="9">(C3-C$3)*E$3</f>
        <v>0</v>
      </c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>
        <f t="shared" ref="AA3:AA14" si="10">SUM(N3:Z3)</f>
        <v>-500.00000000000045</v>
      </c>
    </row>
    <row r="4" spans="1:27" s="25" customFormat="1" ht="12" x14ac:dyDescent="0.15">
      <c r="A4" s="19">
        <v>3</v>
      </c>
      <c r="B4" s="20">
        <f t="shared" ref="B4:C8" si="11">B3-INT(B$2*5%*10000)/10000</f>
        <v>0.89999999999999991</v>
      </c>
      <c r="C4" s="21">
        <f t="shared" si="11"/>
        <v>0.89999999999999991</v>
      </c>
      <c r="D4" s="23">
        <f t="shared" ref="D4:D14" si="12">D3+D$2*0.05</f>
        <v>11000</v>
      </c>
      <c r="E4" s="23">
        <f t="shared" si="1"/>
        <v>12200</v>
      </c>
      <c r="F4" s="23">
        <f t="shared" si="2"/>
        <v>10979.999999999998</v>
      </c>
      <c r="G4" s="21">
        <f t="shared" si="3"/>
        <v>0.95</v>
      </c>
      <c r="H4" s="24">
        <v>1</v>
      </c>
      <c r="I4" s="23">
        <f t="shared" si="4"/>
        <v>10979.999999999998</v>
      </c>
      <c r="J4" s="22">
        <f t="shared" si="5"/>
        <v>11500</v>
      </c>
      <c r="K4" s="22">
        <f t="shared" si="6"/>
        <v>10925</v>
      </c>
      <c r="L4" s="23">
        <f t="shared" si="7"/>
        <v>700</v>
      </c>
      <c r="M4" s="23">
        <f t="shared" si="8"/>
        <v>665</v>
      </c>
      <c r="N4" s="42">
        <f t="shared" si="0"/>
        <v>-1000.0000000000009</v>
      </c>
      <c r="O4" s="42">
        <f t="shared" si="9"/>
        <v>-550.00000000000045</v>
      </c>
      <c r="P4" s="42">
        <f t="shared" ref="P4:P14" si="13">(C4-C$4)*E$4</f>
        <v>0</v>
      </c>
      <c r="Q4" s="42"/>
      <c r="R4" s="42"/>
      <c r="S4" s="42"/>
      <c r="T4" s="42"/>
      <c r="U4" s="42"/>
      <c r="V4" s="42"/>
      <c r="W4" s="42"/>
      <c r="X4" s="42"/>
      <c r="Y4" s="42"/>
      <c r="Z4" s="42"/>
      <c r="AA4" s="42">
        <f t="shared" si="10"/>
        <v>-1550.0000000000014</v>
      </c>
    </row>
    <row r="5" spans="1:27" s="25" customFormat="1" ht="12" x14ac:dyDescent="0.15">
      <c r="A5" s="19">
        <v>4</v>
      </c>
      <c r="B5" s="20">
        <f t="shared" si="11"/>
        <v>0.84999999999999987</v>
      </c>
      <c r="C5" s="21">
        <f t="shared" si="11"/>
        <v>0.84999999999999987</v>
      </c>
      <c r="D5" s="23">
        <f t="shared" si="12"/>
        <v>11500</v>
      </c>
      <c r="E5" s="23">
        <f t="shared" si="1"/>
        <v>13500</v>
      </c>
      <c r="F5" s="23">
        <f t="shared" si="2"/>
        <v>11474.999999999998</v>
      </c>
      <c r="G5" s="21">
        <f t="shared" si="3"/>
        <v>0.89999999999999991</v>
      </c>
      <c r="H5" s="24">
        <v>1</v>
      </c>
      <c r="I5" s="23">
        <f t="shared" si="4"/>
        <v>11474.999999999998</v>
      </c>
      <c r="J5" s="22">
        <f t="shared" si="5"/>
        <v>12700</v>
      </c>
      <c r="K5" s="22">
        <f t="shared" si="6"/>
        <v>11429.999999999998</v>
      </c>
      <c r="L5" s="23">
        <f t="shared" si="7"/>
        <v>800</v>
      </c>
      <c r="M5" s="23">
        <f t="shared" si="8"/>
        <v>719.99999999999989</v>
      </c>
      <c r="N5" s="42">
        <f t="shared" si="0"/>
        <v>-1500.0000000000014</v>
      </c>
      <c r="O5" s="42">
        <f t="shared" si="9"/>
        <v>-1100.0000000000009</v>
      </c>
      <c r="P5" s="42">
        <f t="shared" si="13"/>
        <v>-610.00000000000057</v>
      </c>
      <c r="Q5" s="42">
        <f t="shared" ref="Q5:Q14" si="14">(C5-C$5)*E$5</f>
        <v>0</v>
      </c>
      <c r="R5" s="42"/>
      <c r="S5" s="42"/>
      <c r="T5" s="42"/>
      <c r="U5" s="42"/>
      <c r="V5" s="42"/>
      <c r="W5" s="42"/>
      <c r="X5" s="42"/>
      <c r="Y5" s="42"/>
      <c r="Z5" s="42"/>
      <c r="AA5" s="42">
        <f t="shared" si="10"/>
        <v>-3210.0000000000027</v>
      </c>
    </row>
    <row r="6" spans="1:27" s="25" customFormat="1" ht="12" x14ac:dyDescent="0.15">
      <c r="A6" s="19">
        <v>5</v>
      </c>
      <c r="B6" s="20">
        <f t="shared" si="11"/>
        <v>0.79999999999999982</v>
      </c>
      <c r="C6" s="21">
        <f t="shared" si="11"/>
        <v>0.79999999999999982</v>
      </c>
      <c r="D6" s="23">
        <f t="shared" si="12"/>
        <v>12000</v>
      </c>
      <c r="E6" s="23">
        <f t="shared" si="1"/>
        <v>15000</v>
      </c>
      <c r="F6" s="23">
        <f t="shared" si="2"/>
        <v>11999.999999999998</v>
      </c>
      <c r="G6" s="21">
        <f t="shared" si="3"/>
        <v>0.84999999999999987</v>
      </c>
      <c r="H6" s="24">
        <v>1</v>
      </c>
      <c r="I6" s="23">
        <f t="shared" si="4"/>
        <v>11999.999999999998</v>
      </c>
      <c r="J6" s="22">
        <f t="shared" si="5"/>
        <v>14100</v>
      </c>
      <c r="K6" s="22">
        <f t="shared" si="6"/>
        <v>11984.999999999998</v>
      </c>
      <c r="L6" s="23">
        <f t="shared" si="7"/>
        <v>900</v>
      </c>
      <c r="M6" s="23">
        <f t="shared" si="8"/>
        <v>764.99999999999989</v>
      </c>
      <c r="N6" s="42">
        <f t="shared" si="0"/>
        <v>-2000.0000000000018</v>
      </c>
      <c r="O6" s="42">
        <f t="shared" si="9"/>
        <v>-1650.0000000000014</v>
      </c>
      <c r="P6" s="42">
        <f t="shared" si="13"/>
        <v>-1220.0000000000011</v>
      </c>
      <c r="Q6" s="42">
        <f t="shared" si="14"/>
        <v>-675.00000000000057</v>
      </c>
      <c r="R6" s="42">
        <f t="shared" ref="R6:R14" si="15">(C6-C$6)*E$6</f>
        <v>0</v>
      </c>
      <c r="S6" s="42"/>
      <c r="T6" s="42"/>
      <c r="U6" s="42"/>
      <c r="V6" s="42"/>
      <c r="W6" s="42"/>
      <c r="X6" s="42"/>
      <c r="Y6" s="42"/>
      <c r="Z6" s="42"/>
      <c r="AA6" s="42">
        <f t="shared" si="10"/>
        <v>-5545.0000000000055</v>
      </c>
    </row>
    <row r="7" spans="1:27" s="25" customFormat="1" ht="12" x14ac:dyDescent="0.15">
      <c r="A7" s="19">
        <v>6</v>
      </c>
      <c r="B7" s="20">
        <f t="shared" si="11"/>
        <v>0.74999999999999978</v>
      </c>
      <c r="C7" s="21">
        <f t="shared" si="11"/>
        <v>0.74999999999999978</v>
      </c>
      <c r="D7" s="23">
        <f t="shared" si="12"/>
        <v>12500</v>
      </c>
      <c r="E7" s="23">
        <f t="shared" si="1"/>
        <v>16600</v>
      </c>
      <c r="F7" s="23">
        <f t="shared" si="2"/>
        <v>12449.999999999996</v>
      </c>
      <c r="G7" s="21">
        <f t="shared" si="3"/>
        <v>0.79999999999999982</v>
      </c>
      <c r="H7" s="24">
        <v>1</v>
      </c>
      <c r="I7" s="23">
        <f t="shared" si="4"/>
        <v>12449.999999999996</v>
      </c>
      <c r="J7" s="22">
        <f t="shared" si="5"/>
        <v>15500</v>
      </c>
      <c r="K7" s="22">
        <f t="shared" si="6"/>
        <v>12399.999999999996</v>
      </c>
      <c r="L7" s="23">
        <f t="shared" si="7"/>
        <v>1100</v>
      </c>
      <c r="M7" s="23">
        <f t="shared" si="8"/>
        <v>879.99999999999977</v>
      </c>
      <c r="N7" s="42">
        <f t="shared" si="0"/>
        <v>-2500.0000000000023</v>
      </c>
      <c r="O7" s="42">
        <f t="shared" si="9"/>
        <v>-2200.0000000000018</v>
      </c>
      <c r="P7" s="42">
        <f t="shared" si="13"/>
        <v>-1830.0000000000016</v>
      </c>
      <c r="Q7" s="42">
        <f t="shared" si="14"/>
        <v>-1350.0000000000011</v>
      </c>
      <c r="R7" s="42">
        <f t="shared" si="15"/>
        <v>-750.00000000000068</v>
      </c>
      <c r="S7" s="42">
        <f t="shared" ref="S7:S14" si="16">(C7-C$7)*E$7</f>
        <v>0</v>
      </c>
      <c r="T7" s="42"/>
      <c r="U7" s="42"/>
      <c r="V7" s="42"/>
      <c r="W7" s="42"/>
      <c r="X7" s="42"/>
      <c r="Y7" s="42"/>
      <c r="Z7" s="42"/>
      <c r="AA7" s="42">
        <f t="shared" si="10"/>
        <v>-8630.0000000000073</v>
      </c>
    </row>
    <row r="8" spans="1:27" s="25" customFormat="1" ht="12" x14ac:dyDescent="0.15">
      <c r="A8" s="19">
        <v>7</v>
      </c>
      <c r="B8" s="20">
        <f t="shared" si="11"/>
        <v>0.69999999999999973</v>
      </c>
      <c r="C8" s="21">
        <f t="shared" si="11"/>
        <v>0.69999999999999973</v>
      </c>
      <c r="D8" s="23">
        <f t="shared" si="12"/>
        <v>13000</v>
      </c>
      <c r="E8" s="23">
        <f t="shared" si="1"/>
        <v>18500</v>
      </c>
      <c r="F8" s="23">
        <f t="shared" si="2"/>
        <v>12949.999999999995</v>
      </c>
      <c r="G8" s="21">
        <f t="shared" si="3"/>
        <v>0.74999999999999978</v>
      </c>
      <c r="H8" s="24">
        <v>1</v>
      </c>
      <c r="I8" s="23">
        <f t="shared" si="4"/>
        <v>12949.999999999995</v>
      </c>
      <c r="J8" s="22">
        <f t="shared" si="5"/>
        <v>17200</v>
      </c>
      <c r="K8" s="22">
        <f t="shared" si="6"/>
        <v>12899.999999999996</v>
      </c>
      <c r="L8" s="23">
        <f t="shared" si="7"/>
        <v>1300</v>
      </c>
      <c r="M8" s="23">
        <f t="shared" si="8"/>
        <v>974.99999999999966</v>
      </c>
      <c r="N8" s="42">
        <f t="shared" si="0"/>
        <v>-3000.0000000000027</v>
      </c>
      <c r="O8" s="42">
        <f t="shared" si="9"/>
        <v>-2750.0000000000023</v>
      </c>
      <c r="P8" s="42">
        <f t="shared" si="13"/>
        <v>-2440.0000000000023</v>
      </c>
      <c r="Q8" s="42">
        <f t="shared" si="14"/>
        <v>-2025.0000000000018</v>
      </c>
      <c r="R8" s="42">
        <f t="shared" si="15"/>
        <v>-1500.0000000000014</v>
      </c>
      <c r="S8" s="42">
        <f t="shared" si="16"/>
        <v>-830.00000000000068</v>
      </c>
      <c r="T8" s="42">
        <f t="shared" ref="T8:T14" si="17">(C8-C$8)*E$8</f>
        <v>0</v>
      </c>
      <c r="U8" s="42"/>
      <c r="V8" s="42"/>
      <c r="W8" s="42"/>
      <c r="X8" s="42"/>
      <c r="Y8" s="42"/>
      <c r="Z8" s="42"/>
      <c r="AA8" s="42">
        <f t="shared" si="10"/>
        <v>-12545.000000000011</v>
      </c>
    </row>
    <row r="9" spans="1:27" s="25" customFormat="1" ht="12" x14ac:dyDescent="0.15">
      <c r="A9" s="19">
        <v>8</v>
      </c>
      <c r="B9" s="20">
        <f t="shared" ref="B9:C9" si="18">B8-INT(B$2*5%*10000)/10000</f>
        <v>0.64999999999999969</v>
      </c>
      <c r="C9" s="21">
        <f t="shared" si="18"/>
        <v>0.64999999999999969</v>
      </c>
      <c r="D9" s="23">
        <f t="shared" si="12"/>
        <v>13500</v>
      </c>
      <c r="E9" s="23">
        <f t="shared" ref="E9:E14" si="19">INT(D9/C9/100)*100</f>
        <v>20700</v>
      </c>
      <c r="F9" s="23">
        <f t="shared" ref="F9:F14" si="20">C9*E9</f>
        <v>13454.999999999993</v>
      </c>
      <c r="G9" s="21">
        <f t="shared" ref="G9:G14" si="21">C8</f>
        <v>0.69999999999999973</v>
      </c>
      <c r="H9" s="24">
        <v>1</v>
      </c>
      <c r="I9" s="23">
        <f t="shared" si="4"/>
        <v>13454.999999999993</v>
      </c>
      <c r="J9" s="22">
        <f t="shared" si="5"/>
        <v>19200</v>
      </c>
      <c r="K9" s="22">
        <f t="shared" si="6"/>
        <v>13439.999999999995</v>
      </c>
      <c r="L9" s="23">
        <f t="shared" si="7"/>
        <v>1500</v>
      </c>
      <c r="M9" s="23">
        <f t="shared" si="8"/>
        <v>1049.9999999999995</v>
      </c>
      <c r="N9" s="42">
        <f t="shared" si="0"/>
        <v>-3500.0000000000032</v>
      </c>
      <c r="O9" s="42">
        <f t="shared" si="9"/>
        <v>-3300.0000000000027</v>
      </c>
      <c r="P9" s="42">
        <f t="shared" si="13"/>
        <v>-3050.0000000000027</v>
      </c>
      <c r="Q9" s="42">
        <f t="shared" si="14"/>
        <v>-2700.0000000000023</v>
      </c>
      <c r="R9" s="42">
        <f t="shared" si="15"/>
        <v>-2250.0000000000018</v>
      </c>
      <c r="S9" s="42">
        <f t="shared" si="16"/>
        <v>-1660.0000000000014</v>
      </c>
      <c r="T9" s="42">
        <f t="shared" si="17"/>
        <v>-925.0000000000008</v>
      </c>
      <c r="U9" s="42">
        <f t="shared" ref="U9:U14" si="22">(C9-C$9)*E$9</f>
        <v>0</v>
      </c>
      <c r="V9" s="42"/>
      <c r="W9" s="42"/>
      <c r="X9" s="42"/>
      <c r="Y9" s="42"/>
      <c r="Z9" s="42"/>
      <c r="AA9" s="42">
        <f t="shared" si="10"/>
        <v>-17385.000000000011</v>
      </c>
    </row>
    <row r="10" spans="1:27" s="25" customFormat="1" ht="12" x14ac:dyDescent="0.15">
      <c r="A10" s="19">
        <v>9</v>
      </c>
      <c r="B10" s="20">
        <f t="shared" ref="B10:C10" si="23">B9-INT(B$2*5%*10000)/10000</f>
        <v>0.59999999999999964</v>
      </c>
      <c r="C10" s="21">
        <f t="shared" si="23"/>
        <v>0.59999999999999964</v>
      </c>
      <c r="D10" s="23">
        <f t="shared" si="12"/>
        <v>14000</v>
      </c>
      <c r="E10" s="23">
        <f t="shared" si="19"/>
        <v>23300</v>
      </c>
      <c r="F10" s="23">
        <f t="shared" si="20"/>
        <v>13979.999999999991</v>
      </c>
      <c r="G10" s="21">
        <f t="shared" si="21"/>
        <v>0.64999999999999969</v>
      </c>
      <c r="H10" s="24">
        <v>1</v>
      </c>
      <c r="I10" s="23">
        <f t="shared" si="4"/>
        <v>13979.999999999991</v>
      </c>
      <c r="J10" s="22">
        <f t="shared" si="5"/>
        <v>21500</v>
      </c>
      <c r="K10" s="22">
        <f t="shared" si="6"/>
        <v>13974.999999999993</v>
      </c>
      <c r="L10" s="23">
        <f t="shared" si="7"/>
        <v>1800</v>
      </c>
      <c r="M10" s="23">
        <f t="shared" si="8"/>
        <v>1169.9999999999995</v>
      </c>
      <c r="N10" s="42">
        <f t="shared" si="0"/>
        <v>-4000.0000000000036</v>
      </c>
      <c r="O10" s="42">
        <f t="shared" si="9"/>
        <v>-3850.0000000000036</v>
      </c>
      <c r="P10" s="42">
        <f t="shared" si="13"/>
        <v>-3660.0000000000032</v>
      </c>
      <c r="Q10" s="42">
        <f t="shared" si="14"/>
        <v>-3375.0000000000032</v>
      </c>
      <c r="R10" s="42">
        <f t="shared" si="15"/>
        <v>-3000.0000000000027</v>
      </c>
      <c r="S10" s="42">
        <f t="shared" si="16"/>
        <v>-2490.0000000000023</v>
      </c>
      <c r="T10" s="42">
        <f t="shared" si="17"/>
        <v>-1850.0000000000016</v>
      </c>
      <c r="U10" s="42">
        <f t="shared" si="22"/>
        <v>-1035.0000000000009</v>
      </c>
      <c r="V10" s="42">
        <f>(C10-C$10)*E$10</f>
        <v>0</v>
      </c>
      <c r="W10" s="42"/>
      <c r="X10" s="42"/>
      <c r="Y10" s="42"/>
      <c r="Z10" s="42"/>
      <c r="AA10" s="42">
        <f t="shared" si="10"/>
        <v>-23260.000000000022</v>
      </c>
    </row>
    <row r="11" spans="1:27" s="25" customFormat="1" ht="12" x14ac:dyDescent="0.15">
      <c r="A11" s="19">
        <v>10</v>
      </c>
      <c r="B11" s="20">
        <f t="shared" ref="B11:C11" si="24">B10-INT(B$2*5%*10000)/10000</f>
        <v>0.5499999999999996</v>
      </c>
      <c r="C11" s="21">
        <f t="shared" si="24"/>
        <v>0.5499999999999996</v>
      </c>
      <c r="D11" s="23">
        <f t="shared" si="12"/>
        <v>14500</v>
      </c>
      <c r="E11" s="23">
        <f t="shared" si="19"/>
        <v>26300</v>
      </c>
      <c r="F11" s="23">
        <f t="shared" si="20"/>
        <v>14464.999999999989</v>
      </c>
      <c r="G11" s="21">
        <f t="shared" si="21"/>
        <v>0.59999999999999964</v>
      </c>
      <c r="H11" s="24">
        <v>1</v>
      </c>
      <c r="I11" s="23">
        <f t="shared" si="4"/>
        <v>14464.999999999989</v>
      </c>
      <c r="J11" s="22">
        <f t="shared" si="5"/>
        <v>24100</v>
      </c>
      <c r="K11" s="22">
        <f t="shared" si="6"/>
        <v>14459.999999999991</v>
      </c>
      <c r="L11" s="23">
        <f t="shared" si="7"/>
        <v>2200</v>
      </c>
      <c r="M11" s="23">
        <f t="shared" si="8"/>
        <v>1319.9999999999993</v>
      </c>
      <c r="N11" s="42">
        <f t="shared" si="0"/>
        <v>-4500.0000000000036</v>
      </c>
      <c r="O11" s="42">
        <f t="shared" si="9"/>
        <v>-4400.0000000000036</v>
      </c>
      <c r="P11" s="42">
        <f t="shared" si="13"/>
        <v>-4270.0000000000036</v>
      </c>
      <c r="Q11" s="42">
        <f t="shared" si="14"/>
        <v>-4050.0000000000036</v>
      </c>
      <c r="R11" s="42">
        <f t="shared" si="15"/>
        <v>-3750.0000000000032</v>
      </c>
      <c r="S11" s="42">
        <f t="shared" si="16"/>
        <v>-3320.0000000000027</v>
      </c>
      <c r="T11" s="42">
        <f t="shared" si="17"/>
        <v>-2775.0000000000023</v>
      </c>
      <c r="U11" s="42">
        <f t="shared" si="22"/>
        <v>-2070.0000000000018</v>
      </c>
      <c r="V11" s="42">
        <f>(C11-C$10)*E$10</f>
        <v>-1165.0000000000011</v>
      </c>
      <c r="W11" s="42">
        <f>(C11-C$11)*E$11</f>
        <v>0</v>
      </c>
      <c r="X11" s="42"/>
      <c r="Y11" s="42"/>
      <c r="Z11" s="42"/>
      <c r="AA11" s="42">
        <f t="shared" si="10"/>
        <v>-30300.000000000029</v>
      </c>
    </row>
    <row r="12" spans="1:27" s="25" customFormat="1" ht="12" x14ac:dyDescent="0.15">
      <c r="A12" s="19">
        <v>11</v>
      </c>
      <c r="B12" s="20">
        <f t="shared" ref="B12:C12" si="25">B11-INT(B$2*5%*10000)/10000</f>
        <v>0.49999999999999961</v>
      </c>
      <c r="C12" s="21">
        <f t="shared" si="25"/>
        <v>0.49999999999999961</v>
      </c>
      <c r="D12" s="23">
        <f t="shared" si="12"/>
        <v>15000</v>
      </c>
      <c r="E12" s="23">
        <f t="shared" si="19"/>
        <v>30000</v>
      </c>
      <c r="F12" s="23">
        <f t="shared" si="20"/>
        <v>14999.999999999989</v>
      </c>
      <c r="G12" s="21">
        <f t="shared" si="21"/>
        <v>0.5499999999999996</v>
      </c>
      <c r="H12" s="24">
        <v>1</v>
      </c>
      <c r="I12" s="23">
        <f t="shared" si="4"/>
        <v>14999.999999999989</v>
      </c>
      <c r="J12" s="22">
        <f t="shared" si="5"/>
        <v>27200</v>
      </c>
      <c r="K12" s="22">
        <f t="shared" si="6"/>
        <v>14959.999999999989</v>
      </c>
      <c r="L12" s="23">
        <f t="shared" si="7"/>
        <v>2800</v>
      </c>
      <c r="M12" s="23">
        <f t="shared" si="8"/>
        <v>1539.9999999999989</v>
      </c>
      <c r="N12" s="42">
        <f t="shared" si="0"/>
        <v>-5000.0000000000045</v>
      </c>
      <c r="O12" s="42">
        <f t="shared" si="9"/>
        <v>-4950.0000000000036</v>
      </c>
      <c r="P12" s="42">
        <f t="shared" si="13"/>
        <v>-4880.0000000000036</v>
      </c>
      <c r="Q12" s="42">
        <f t="shared" si="14"/>
        <v>-4725.0000000000036</v>
      </c>
      <c r="R12" s="42">
        <f t="shared" si="15"/>
        <v>-4500.0000000000027</v>
      </c>
      <c r="S12" s="42">
        <f t="shared" si="16"/>
        <v>-4150.0000000000027</v>
      </c>
      <c r="T12" s="42">
        <f t="shared" si="17"/>
        <v>-3700.0000000000023</v>
      </c>
      <c r="U12" s="42">
        <f t="shared" si="22"/>
        <v>-3105.0000000000018</v>
      </c>
      <c r="V12" s="42">
        <f>(C12-C$10)*E$10</f>
        <v>-2330.0000000000009</v>
      </c>
      <c r="W12" s="42">
        <f>(C12-C$11)*E$11</f>
        <v>-1314.9999999999998</v>
      </c>
      <c r="X12" s="42">
        <f>(C12-C$12)*E$12</f>
        <v>0</v>
      </c>
      <c r="Y12" s="42"/>
      <c r="Z12" s="42"/>
      <c r="AA12" s="42">
        <f t="shared" si="10"/>
        <v>-38655.000000000029</v>
      </c>
    </row>
    <row r="13" spans="1:27" s="25" customFormat="1" ht="12" x14ac:dyDescent="0.15">
      <c r="A13" s="19">
        <v>12</v>
      </c>
      <c r="B13" s="20">
        <f t="shared" ref="B13:C13" si="26">B12-INT(B$2*5%*10000)/10000</f>
        <v>0.44999999999999962</v>
      </c>
      <c r="C13" s="21">
        <f t="shared" si="26"/>
        <v>0.44999999999999962</v>
      </c>
      <c r="D13" s="23">
        <f t="shared" si="12"/>
        <v>15500</v>
      </c>
      <c r="E13" s="23">
        <f t="shared" si="19"/>
        <v>34400</v>
      </c>
      <c r="F13" s="23">
        <f t="shared" si="20"/>
        <v>15479.999999999987</v>
      </c>
      <c r="G13" s="21">
        <f t="shared" si="21"/>
        <v>0.49999999999999961</v>
      </c>
      <c r="H13" s="24">
        <v>1</v>
      </c>
      <c r="I13" s="23">
        <f t="shared" si="4"/>
        <v>15479.999999999987</v>
      </c>
      <c r="J13" s="22">
        <f t="shared" si="5"/>
        <v>30900</v>
      </c>
      <c r="K13" s="22">
        <f t="shared" si="6"/>
        <v>15449.999999999987</v>
      </c>
      <c r="L13" s="23">
        <f t="shared" si="7"/>
        <v>3500</v>
      </c>
      <c r="M13" s="23">
        <f t="shared" si="8"/>
        <v>1749.9999999999986</v>
      </c>
      <c r="N13" s="42">
        <f t="shared" si="0"/>
        <v>-5500.0000000000036</v>
      </c>
      <c r="O13" s="42">
        <f t="shared" si="9"/>
        <v>-5500.0000000000036</v>
      </c>
      <c r="P13" s="42">
        <f t="shared" si="13"/>
        <v>-5490.0000000000036</v>
      </c>
      <c r="Q13" s="42">
        <f t="shared" si="14"/>
        <v>-5400.0000000000036</v>
      </c>
      <c r="R13" s="42">
        <f t="shared" si="15"/>
        <v>-5250.0000000000027</v>
      </c>
      <c r="S13" s="42">
        <f t="shared" si="16"/>
        <v>-4980.0000000000027</v>
      </c>
      <c r="T13" s="42">
        <f t="shared" si="17"/>
        <v>-4625.0000000000018</v>
      </c>
      <c r="U13" s="42">
        <f t="shared" si="22"/>
        <v>-4140.0000000000018</v>
      </c>
      <c r="V13" s="42">
        <f>(C13-C$10)*E$10</f>
        <v>-3495.0000000000005</v>
      </c>
      <c r="W13" s="42">
        <f>(C13-C$11)*E$11</f>
        <v>-2629.9999999999995</v>
      </c>
      <c r="X13" s="42">
        <f>(C13-C$12)*E$12</f>
        <v>-1499.9999999999998</v>
      </c>
      <c r="Y13" s="42">
        <f>(C13-C$13)*E$13</f>
        <v>0</v>
      </c>
      <c r="Z13" s="42"/>
      <c r="AA13" s="42">
        <f t="shared" si="10"/>
        <v>-48510.000000000022</v>
      </c>
    </row>
    <row r="14" spans="1:27" s="25" customFormat="1" ht="12" x14ac:dyDescent="0.15">
      <c r="A14" s="19">
        <v>13</v>
      </c>
      <c r="B14" s="20">
        <f t="shared" ref="B14:C14" si="27">B13-INT(B$2*5%*10000)/10000</f>
        <v>0.39999999999999963</v>
      </c>
      <c r="C14" s="21">
        <f t="shared" si="27"/>
        <v>0.39999999999999963</v>
      </c>
      <c r="D14" s="23">
        <f t="shared" si="12"/>
        <v>16000</v>
      </c>
      <c r="E14" s="23">
        <f t="shared" si="19"/>
        <v>40000</v>
      </c>
      <c r="F14" s="23">
        <f t="shared" si="20"/>
        <v>15999.999999999985</v>
      </c>
      <c r="G14" s="21">
        <f t="shared" si="21"/>
        <v>0.44999999999999962</v>
      </c>
      <c r="H14" s="24">
        <v>1</v>
      </c>
      <c r="I14" s="23">
        <f t="shared" si="4"/>
        <v>15999.999999999985</v>
      </c>
      <c r="J14" s="22">
        <f t="shared" si="5"/>
        <v>35500</v>
      </c>
      <c r="K14" s="22">
        <f t="shared" si="6"/>
        <v>15974.999999999987</v>
      </c>
      <c r="L14" s="23">
        <f t="shared" si="7"/>
        <v>4500</v>
      </c>
      <c r="M14" s="23">
        <f t="shared" si="8"/>
        <v>2024.9999999999984</v>
      </c>
      <c r="N14" s="42">
        <f t="shared" si="0"/>
        <v>-6000.0000000000027</v>
      </c>
      <c r="O14" s="42">
        <f t="shared" si="9"/>
        <v>-6050.0000000000027</v>
      </c>
      <c r="P14" s="42">
        <f t="shared" si="13"/>
        <v>-6100.0000000000027</v>
      </c>
      <c r="Q14" s="42">
        <f t="shared" si="14"/>
        <v>-6075.0000000000027</v>
      </c>
      <c r="R14" s="42">
        <f t="shared" si="15"/>
        <v>-6000.0000000000027</v>
      </c>
      <c r="S14" s="42">
        <f t="shared" si="16"/>
        <v>-5810.0000000000027</v>
      </c>
      <c r="T14" s="42">
        <f t="shared" si="17"/>
        <v>-5550.0000000000018</v>
      </c>
      <c r="U14" s="42">
        <f t="shared" si="22"/>
        <v>-5175.0000000000009</v>
      </c>
      <c r="V14" s="42">
        <f>(C14-C$10)*E$10</f>
        <v>-4660</v>
      </c>
      <c r="W14" s="42">
        <f>(C14-C$11)*E$11</f>
        <v>-3944.9999999999991</v>
      </c>
      <c r="X14" s="42">
        <f>(C14-C$12)*E$12</f>
        <v>-2999.9999999999995</v>
      </c>
      <c r="Y14" s="42">
        <f>(C14-C$13)*E$13</f>
        <v>-1719.9999999999995</v>
      </c>
      <c r="Z14" s="42">
        <f>(C14-C$14)*E$14</f>
        <v>0</v>
      </c>
      <c r="AA14" s="42">
        <f t="shared" si="10"/>
        <v>-60085.000000000015</v>
      </c>
    </row>
    <row r="15" spans="1:27" s="25" customFormat="1" ht="12" x14ac:dyDescent="0.15">
      <c r="A15" s="30"/>
      <c r="B15" s="31"/>
      <c r="C15" s="31"/>
      <c r="D15" s="37">
        <f>SUM(D2:D14)</f>
        <v>169000</v>
      </c>
      <c r="E15" s="31"/>
      <c r="F15" s="39">
        <f>SUM(F2:F14)</f>
        <v>168684.99999999994</v>
      </c>
      <c r="G15" s="31"/>
      <c r="H15" s="31"/>
      <c r="I15" s="31"/>
      <c r="J15" s="31"/>
      <c r="K15" s="31">
        <f>SUM(K2:K14)</f>
        <v>168274.99999999997</v>
      </c>
      <c r="L15" s="31"/>
      <c r="M15" s="31">
        <f>SUM(M2:M14)</f>
        <v>13984.999999999995</v>
      </c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</row>
    <row r="16" spans="1:27" x14ac:dyDescent="0.15">
      <c r="A16" s="32" t="s">
        <v>32</v>
      </c>
      <c r="F16" s="40">
        <f>AA14</f>
        <v>-60085.000000000015</v>
      </c>
    </row>
    <row r="17" spans="1:11" x14ac:dyDescent="0.15">
      <c r="A17" s="32" t="s">
        <v>31</v>
      </c>
      <c r="F17" s="41">
        <f>F16/F15</f>
        <v>-0.35619646085899775</v>
      </c>
    </row>
    <row r="19" spans="1:11" x14ac:dyDescent="0.15">
      <c r="B19" t="s">
        <v>9</v>
      </c>
    </row>
    <row r="20" spans="1:11" x14ac:dyDescent="0.15">
      <c r="B20" t="s">
        <v>34</v>
      </c>
    </row>
    <row r="21" spans="1:11" x14ac:dyDescent="0.15">
      <c r="B21" t="s">
        <v>35</v>
      </c>
    </row>
    <row r="22" spans="1:11" x14ac:dyDescent="0.15">
      <c r="B22" t="s">
        <v>33</v>
      </c>
    </row>
    <row r="32" spans="1:11" x14ac:dyDescent="0.15">
      <c r="K32" s="1"/>
    </row>
    <row r="35" spans="11:11" x14ac:dyDescent="0.15">
      <c r="K35" s="1"/>
    </row>
  </sheetData>
  <phoneticPr fontId="1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网络2.3-中欧新蓝筹混合</vt:lpstr>
      <vt:lpstr>网络2.3-富国中证500增强</vt:lpstr>
      <vt:lpstr>网格1.0</vt:lpstr>
      <vt:lpstr>网络2.0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2020-03-07T16:52:47Z</dcterms:modified>
</cp:coreProperties>
</file>