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/>
  <bookViews>
    <workbookView xWindow="0" yWindow="465" windowWidth="21600" windowHeight="7545" tabRatio="500" activeTab="1"/>
  </bookViews>
  <sheets>
    <sheet name="统计" sheetId="5" r:id="rId1"/>
    <sheet name="记录" sheetId="4" r:id="rId2"/>
    <sheet name="老计划" sheetId="1" r:id="rId3"/>
    <sheet name="指数估值阈值" sheetId="2" r:id="rId4"/>
  </sheets>
  <definedNames>
    <definedName name="_xlnm._FilterDatabase" localSheetId="1" hidden="1">记录!$A$1:$W$105</definedName>
  </definedNames>
  <calcPr calcId="145621" concurrentCalc="0"/>
  <pivotCaches>
    <pivotCache cacheId="0" r:id="rId5"/>
    <pivotCache cacheId="5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14" i="4" l="1"/>
  <c r="Q116" i="4"/>
  <c r="R116" i="4"/>
  <c r="S116" i="4"/>
  <c r="U116" i="4"/>
  <c r="Q115" i="4"/>
  <c r="R115" i="4"/>
  <c r="S115" i="4"/>
  <c r="U115" i="4"/>
  <c r="R114" i="4"/>
  <c r="S114" i="4"/>
  <c r="U114" i="4"/>
  <c r="Q113" i="4"/>
  <c r="R113" i="4"/>
  <c r="S113" i="4"/>
  <c r="U113" i="4"/>
  <c r="Q112" i="4"/>
  <c r="R112" i="4"/>
  <c r="S112" i="4"/>
  <c r="U112" i="4"/>
  <c r="Q111" i="4"/>
  <c r="R111" i="4"/>
  <c r="S111" i="4"/>
  <c r="U111" i="4"/>
  <c r="Q110" i="4"/>
  <c r="R110" i="4"/>
  <c r="S110" i="4"/>
  <c r="U110" i="4"/>
  <c r="Q109" i="4"/>
  <c r="R109" i="4"/>
  <c r="S109" i="4"/>
  <c r="U109" i="4"/>
  <c r="Q108" i="4"/>
  <c r="R108" i="4"/>
  <c r="S108" i="4"/>
  <c r="U108" i="4"/>
  <c r="Q107" i="4"/>
  <c r="R107" i="4"/>
  <c r="S107" i="4"/>
  <c r="U107" i="4"/>
  <c r="Q106" i="4"/>
  <c r="R106" i="4"/>
  <c r="S106" i="4"/>
  <c r="U106" i="4"/>
  <c r="Q105" i="4"/>
  <c r="Q95" i="4"/>
  <c r="R95" i="4"/>
  <c r="S95" i="4"/>
  <c r="U95" i="4"/>
  <c r="Q96" i="4"/>
  <c r="R96" i="4"/>
  <c r="S96" i="4"/>
  <c r="U96" i="4"/>
  <c r="Q97" i="4"/>
  <c r="R97" i="4"/>
  <c r="S97" i="4"/>
  <c r="U97" i="4"/>
  <c r="Q98" i="4"/>
  <c r="R98" i="4"/>
  <c r="S98" i="4"/>
  <c r="U98" i="4"/>
  <c r="Q99" i="4"/>
  <c r="R99" i="4"/>
  <c r="S99" i="4"/>
  <c r="U99" i="4"/>
  <c r="Q100" i="4"/>
  <c r="R100" i="4"/>
  <c r="S100" i="4"/>
  <c r="U100" i="4"/>
  <c r="Q101" i="4"/>
  <c r="R101" i="4"/>
  <c r="S101" i="4"/>
  <c r="U101" i="4"/>
  <c r="Q102" i="4"/>
  <c r="R102" i="4"/>
  <c r="S102" i="4"/>
  <c r="U102" i="4"/>
  <c r="Q103" i="4"/>
  <c r="R103" i="4"/>
  <c r="S103" i="4"/>
  <c r="U103" i="4"/>
  <c r="Q104" i="4"/>
  <c r="R104" i="4"/>
  <c r="S104" i="4"/>
  <c r="U104" i="4"/>
  <c r="R105" i="4"/>
  <c r="S105" i="4"/>
  <c r="U105" i="4"/>
  <c r="Q85" i="4"/>
  <c r="R85" i="4"/>
  <c r="S85" i="4"/>
  <c r="Q86" i="4"/>
  <c r="R86" i="4"/>
  <c r="S86" i="4"/>
  <c r="Q87" i="4"/>
  <c r="R87" i="4"/>
  <c r="S87" i="4"/>
  <c r="Q88" i="4"/>
  <c r="R88" i="4"/>
  <c r="S88" i="4"/>
  <c r="Q89" i="4"/>
  <c r="R89" i="4"/>
  <c r="S89" i="4"/>
  <c r="Q90" i="4"/>
  <c r="R90" i="4"/>
  <c r="S90" i="4"/>
  <c r="Q91" i="4"/>
  <c r="R91" i="4"/>
  <c r="S91" i="4"/>
  <c r="Q92" i="4"/>
  <c r="R92" i="4"/>
  <c r="S92" i="4"/>
  <c r="Q93" i="4"/>
  <c r="R93" i="4"/>
  <c r="S93" i="4"/>
  <c r="Q94" i="4"/>
  <c r="R94" i="4"/>
  <c r="S94" i="4"/>
  <c r="U94" i="4"/>
  <c r="U93" i="4"/>
  <c r="U92" i="4"/>
  <c r="U91" i="4"/>
  <c r="U90" i="4"/>
  <c r="U89" i="4"/>
  <c r="U88" i="4"/>
  <c r="U87" i="4"/>
  <c r="U86" i="4"/>
  <c r="U85" i="4"/>
  <c r="Q84" i="4"/>
  <c r="R84" i="4"/>
  <c r="S84" i="4"/>
  <c r="U84" i="4"/>
  <c r="Q76" i="4"/>
  <c r="R76" i="4"/>
  <c r="Q34" i="4"/>
  <c r="R34" i="4"/>
  <c r="S34" i="4"/>
  <c r="U34" i="4"/>
  <c r="Q24" i="4"/>
  <c r="R24" i="4"/>
  <c r="S24" i="4"/>
  <c r="U24" i="4"/>
  <c r="Q14" i="4"/>
  <c r="R14" i="4"/>
  <c r="S14" i="4"/>
  <c r="U14" i="4"/>
  <c r="Q4" i="4"/>
  <c r="R4" i="4"/>
  <c r="S4" i="4"/>
  <c r="U4" i="4"/>
  <c r="Q64" i="4"/>
  <c r="R64" i="4"/>
  <c r="S64" i="4"/>
  <c r="U64" i="4"/>
  <c r="Q75" i="4"/>
  <c r="R75" i="4"/>
  <c r="S75" i="4"/>
  <c r="U75" i="4"/>
  <c r="Q83" i="4"/>
  <c r="R83" i="4"/>
  <c r="S83" i="4"/>
  <c r="U83" i="4"/>
  <c r="Q82" i="4"/>
  <c r="R82" i="4"/>
  <c r="S82" i="4"/>
  <c r="U82" i="4"/>
  <c r="Q81" i="4"/>
  <c r="R81" i="4"/>
  <c r="S81" i="4"/>
  <c r="U81" i="4"/>
  <c r="Q80" i="4"/>
  <c r="R80" i="4"/>
  <c r="S80" i="4"/>
  <c r="U80" i="4"/>
  <c r="Q79" i="4"/>
  <c r="R79" i="4"/>
  <c r="S79" i="4"/>
  <c r="U79" i="4"/>
  <c r="Q78" i="4"/>
  <c r="R78" i="4"/>
  <c r="S78" i="4"/>
  <c r="U78" i="4"/>
  <c r="Q77" i="4"/>
  <c r="R77" i="4"/>
  <c r="S77" i="4"/>
  <c r="U77" i="4"/>
  <c r="S76" i="4"/>
  <c r="U76" i="4"/>
  <c r="Q74" i="4"/>
  <c r="R74" i="4"/>
  <c r="S74" i="4"/>
  <c r="U74" i="4"/>
  <c r="Q73" i="4"/>
  <c r="R73" i="4"/>
  <c r="S73" i="4"/>
  <c r="U73" i="4"/>
  <c r="T5" i="4"/>
  <c r="T6" i="4"/>
  <c r="Q11" i="4"/>
  <c r="R11" i="4"/>
  <c r="S11" i="4"/>
  <c r="U11" i="4"/>
  <c r="Q10" i="4"/>
  <c r="R10" i="4"/>
  <c r="S10" i="4"/>
  <c r="U10" i="4"/>
  <c r="Q9" i="4"/>
  <c r="R9" i="4"/>
  <c r="S9" i="4"/>
  <c r="U9" i="4"/>
  <c r="Q8" i="4"/>
  <c r="R8" i="4"/>
  <c r="S8" i="4"/>
  <c r="U8" i="4"/>
  <c r="Q7" i="4"/>
  <c r="R7" i="4"/>
  <c r="S7" i="4"/>
  <c r="U7" i="4"/>
  <c r="Q6" i="4"/>
  <c r="R6" i="4"/>
  <c r="S6" i="4"/>
  <c r="U6" i="4"/>
  <c r="Q5" i="4"/>
  <c r="R5" i="4"/>
  <c r="S5" i="4"/>
  <c r="U5" i="4"/>
  <c r="Q3" i="4"/>
  <c r="R3" i="4"/>
  <c r="S3" i="4"/>
  <c r="U3" i="4"/>
  <c r="Q2" i="4"/>
  <c r="R2" i="4"/>
  <c r="S2" i="4"/>
  <c r="U2" i="4"/>
  <c r="Q72" i="4"/>
  <c r="Q71" i="4"/>
  <c r="Q70" i="4"/>
  <c r="Q69" i="4"/>
  <c r="Q68" i="4"/>
  <c r="Q67" i="4"/>
  <c r="Q66" i="4"/>
  <c r="Q65" i="4"/>
  <c r="Q63" i="4"/>
  <c r="Q62" i="4"/>
  <c r="R72" i="4"/>
  <c r="S72" i="4"/>
  <c r="U72" i="4"/>
  <c r="R71" i="4"/>
  <c r="S71" i="4"/>
  <c r="U71" i="4"/>
  <c r="R70" i="4"/>
  <c r="S70" i="4"/>
  <c r="U70" i="4"/>
  <c r="R69" i="4"/>
  <c r="S69" i="4"/>
  <c r="U69" i="4"/>
  <c r="R68" i="4"/>
  <c r="S68" i="4"/>
  <c r="U68" i="4"/>
  <c r="R67" i="4"/>
  <c r="S67" i="4"/>
  <c r="U67" i="4"/>
  <c r="R66" i="4"/>
  <c r="S66" i="4"/>
  <c r="U66" i="4"/>
  <c r="R65" i="4"/>
  <c r="S65" i="4"/>
  <c r="U65" i="4"/>
  <c r="R63" i="4"/>
  <c r="S63" i="4"/>
  <c r="U63" i="4"/>
  <c r="R62" i="4"/>
  <c r="S62" i="4"/>
  <c r="U62" i="4"/>
  <c r="Q61" i="4"/>
  <c r="R61" i="4"/>
  <c r="S61" i="4"/>
  <c r="U61" i="4"/>
  <c r="Q21" i="4"/>
  <c r="R21" i="4"/>
  <c r="S21" i="4"/>
  <c r="U21" i="4"/>
  <c r="Q31" i="4"/>
  <c r="R31" i="4"/>
  <c r="S31" i="4"/>
  <c r="U31" i="4"/>
  <c r="Q41" i="4"/>
  <c r="R41" i="4"/>
  <c r="S41" i="4"/>
  <c r="U41" i="4"/>
  <c r="Q50" i="4"/>
  <c r="R50" i="4"/>
  <c r="S50" i="4"/>
  <c r="U50" i="4"/>
  <c r="Q60" i="4"/>
  <c r="R60" i="4"/>
  <c r="S60" i="4"/>
  <c r="U60" i="4"/>
  <c r="Q59" i="4"/>
  <c r="R59" i="4"/>
  <c r="S59" i="4"/>
  <c r="U59" i="4"/>
  <c r="Q58" i="4"/>
  <c r="R58" i="4"/>
  <c r="S58" i="4"/>
  <c r="U58" i="4"/>
  <c r="Q57" i="4"/>
  <c r="R57" i="4"/>
  <c r="S57" i="4"/>
  <c r="U57" i="4"/>
  <c r="Q56" i="4"/>
  <c r="R56" i="4"/>
  <c r="S56" i="4"/>
  <c r="U56" i="4"/>
  <c r="Q55" i="4"/>
  <c r="R55" i="4"/>
  <c r="S55" i="4"/>
  <c r="U55" i="4"/>
  <c r="Q54" i="4"/>
  <c r="R54" i="4"/>
  <c r="S54" i="4"/>
  <c r="U54" i="4"/>
  <c r="Q53" i="4"/>
  <c r="R53" i="4"/>
  <c r="S53" i="4"/>
  <c r="U53" i="4"/>
  <c r="Q52" i="4"/>
  <c r="R52" i="4"/>
  <c r="S52" i="4"/>
  <c r="U52" i="4"/>
  <c r="Q51" i="4"/>
  <c r="R51" i="4"/>
  <c r="S51" i="4"/>
  <c r="U51" i="4"/>
  <c r="Q49" i="4"/>
  <c r="Q28" i="4"/>
  <c r="Q39" i="4"/>
  <c r="Q13" i="4"/>
  <c r="Q15" i="4"/>
  <c r="Q16" i="4"/>
  <c r="Q17" i="4"/>
  <c r="Q18" i="4"/>
  <c r="Q19" i="4"/>
  <c r="Q20" i="4"/>
  <c r="Q22" i="4"/>
  <c r="Q23" i="4"/>
  <c r="Q25" i="4"/>
  <c r="Q26" i="4"/>
  <c r="Q27" i="4"/>
  <c r="Q29" i="4"/>
  <c r="Q30" i="4"/>
  <c r="Q32" i="4"/>
  <c r="Q33" i="4"/>
  <c r="Q35" i="4"/>
  <c r="Q36" i="4"/>
  <c r="Q37" i="4"/>
  <c r="Q38" i="4"/>
  <c r="Q40" i="4"/>
  <c r="Q42" i="4"/>
  <c r="Q43" i="4"/>
  <c r="Q45" i="4"/>
  <c r="Q44" i="4"/>
  <c r="Q46" i="4"/>
  <c r="Q47" i="4"/>
  <c r="Q48" i="4"/>
  <c r="Q12" i="4"/>
  <c r="R15" i="4"/>
  <c r="S15" i="4"/>
  <c r="R16" i="4"/>
  <c r="S16" i="4"/>
  <c r="R17" i="4"/>
  <c r="S17" i="4"/>
  <c r="R18" i="4"/>
  <c r="S18" i="4"/>
  <c r="R19" i="4"/>
  <c r="S19" i="4"/>
  <c r="R13" i="4"/>
  <c r="S13" i="4"/>
  <c r="R20" i="4"/>
  <c r="S20" i="4"/>
  <c r="R22" i="4"/>
  <c r="S22" i="4"/>
  <c r="R25" i="4"/>
  <c r="S25" i="4"/>
  <c r="R26" i="4"/>
  <c r="S26" i="4"/>
  <c r="R27" i="4"/>
  <c r="S27" i="4"/>
  <c r="R28" i="4"/>
  <c r="S28" i="4"/>
  <c r="R29" i="4"/>
  <c r="S29" i="4"/>
  <c r="R23" i="4"/>
  <c r="S23" i="4"/>
  <c r="R30" i="4"/>
  <c r="S30" i="4"/>
  <c r="R32" i="4"/>
  <c r="S32" i="4"/>
  <c r="R35" i="4"/>
  <c r="S35" i="4"/>
  <c r="R36" i="4"/>
  <c r="S36" i="4"/>
  <c r="R37" i="4"/>
  <c r="S37" i="4"/>
  <c r="R38" i="4"/>
  <c r="S38" i="4"/>
  <c r="R39" i="4"/>
  <c r="S39" i="4"/>
  <c r="R33" i="4"/>
  <c r="S33" i="4"/>
  <c r="R40" i="4"/>
  <c r="S40" i="4"/>
  <c r="R42" i="4"/>
  <c r="S42" i="4"/>
  <c r="R44" i="4"/>
  <c r="S44" i="4"/>
  <c r="R45" i="4"/>
  <c r="S45" i="4"/>
  <c r="R46" i="4"/>
  <c r="S46" i="4"/>
  <c r="R47" i="4"/>
  <c r="S47" i="4"/>
  <c r="R48" i="4"/>
  <c r="S48" i="4"/>
  <c r="R43" i="4"/>
  <c r="S43" i="4"/>
  <c r="R49" i="4"/>
  <c r="S49" i="4"/>
  <c r="R12" i="4"/>
  <c r="S12" i="4"/>
  <c r="U49" i="4"/>
  <c r="U43" i="4"/>
  <c r="U40" i="4"/>
  <c r="U33" i="4"/>
  <c r="U30" i="4"/>
  <c r="U23" i="4"/>
  <c r="U20" i="4"/>
  <c r="U13" i="4"/>
  <c r="U19" i="4"/>
  <c r="U18" i="4"/>
  <c r="U17" i="4"/>
  <c r="U16" i="4"/>
  <c r="U15" i="4"/>
  <c r="U12" i="4"/>
  <c r="U48" i="4"/>
  <c r="U47" i="4"/>
  <c r="U46" i="4"/>
  <c r="U45" i="4"/>
  <c r="U44" i="4"/>
  <c r="U42" i="4"/>
  <c r="U22" i="4"/>
  <c r="U25" i="4"/>
  <c r="U26" i="4"/>
  <c r="U27" i="4"/>
  <c r="U28" i="4"/>
  <c r="U29" i="4"/>
  <c r="U32" i="4"/>
  <c r="U35" i="4"/>
  <c r="U36" i="4"/>
  <c r="U37" i="4"/>
  <c r="U38" i="4"/>
  <c r="U39" i="4"/>
  <c r="F9" i="1"/>
  <c r="F8" i="1"/>
  <c r="F2" i="1"/>
  <c r="F3" i="1"/>
  <c r="F4" i="1"/>
  <c r="F5" i="1"/>
  <c r="F6" i="1"/>
  <c r="F7" i="1"/>
  <c r="F10" i="1"/>
  <c r="F11" i="1"/>
  <c r="F12" i="1"/>
  <c r="E12" i="1"/>
</calcChain>
</file>

<file path=xl/sharedStrings.xml><?xml version="1.0" encoding="utf-8"?>
<sst xmlns="http://schemas.openxmlformats.org/spreadsheetml/2006/main" count="912" uniqueCount="235">
  <si>
    <t>基金</t>
    <rPh sb="0" eb="1">
      <t>ad</t>
    </rPh>
    <rPh sb="1" eb="2">
      <t>qqqq</t>
    </rPh>
    <phoneticPr fontId="1" type="noConversion"/>
  </si>
  <si>
    <t>富国中证红利指数增强(100032)</t>
    <phoneticPr fontId="1" type="noConversion"/>
  </si>
  <si>
    <t>嘉实基本面50指数(160716)</t>
  </si>
  <si>
    <t>建信中证500指数增强(000478)</t>
  </si>
  <si>
    <t>国泰金龙行业混合(020003)</t>
  </si>
  <si>
    <t>嘉实泸港深精选股票(001878)</t>
  </si>
  <si>
    <t>华宝兴业标普中国A股红利机会(501029)</t>
    <phoneticPr fontId="1" type="noConversion"/>
  </si>
  <si>
    <t>备注</t>
    <rPh sb="0" eb="1">
      <t>tlf</t>
    </rPh>
    <rPh sb="1" eb="2">
      <t>iy</t>
    </rPh>
    <phoneticPr fontId="1" type="noConversion"/>
  </si>
  <si>
    <t>大盘</t>
    <rPh sb="0" eb="1">
      <t>dd</t>
    </rPh>
    <rPh sb="1" eb="2">
      <t>tel</t>
    </rPh>
    <phoneticPr fontId="1" type="noConversion"/>
  </si>
  <si>
    <t>均衡</t>
    <rPh sb="0" eb="1">
      <t>fqtq</t>
    </rPh>
    <phoneticPr fontId="1" type="noConversion"/>
  </si>
  <si>
    <t>景顺长城中证500行业中性低波动(003318)</t>
    <phoneticPr fontId="1" type="noConversion"/>
  </si>
  <si>
    <t>景顺长城泸深300增强(000311)</t>
    <phoneticPr fontId="1" type="noConversion"/>
  </si>
  <si>
    <t>定投/周</t>
    <phoneticPr fontId="1" type="noConversion"/>
  </si>
  <si>
    <t>类型</t>
  </si>
  <si>
    <t>类型</t>
    <rPh sb="0" eb="1">
      <t>od</t>
    </rPh>
    <rPh sb="1" eb="2">
      <t>gajf</t>
    </rPh>
    <phoneticPr fontId="1" type="noConversion"/>
  </si>
  <si>
    <t>低估值</t>
    <rPh sb="0" eb="1">
      <t>wqa</t>
    </rPh>
    <rPh sb="1" eb="2">
      <t>wd</t>
    </rPh>
    <rPh sb="2" eb="3">
      <t>wfhg</t>
    </rPh>
    <phoneticPr fontId="1" type="noConversion"/>
  </si>
  <si>
    <t>正常估值</t>
    <rPh sb="0" eb="1">
      <t>ghd</t>
    </rPh>
    <rPh sb="1" eb="2">
      <t>ipkh</t>
    </rPh>
    <rPh sb="2" eb="3">
      <t>wd</t>
    </rPh>
    <rPh sb="3" eb="4">
      <t>wfhg</t>
    </rPh>
    <phoneticPr fontId="1" type="noConversion"/>
  </si>
  <si>
    <t>周投金额</t>
    <rPh sb="0" eb="1">
      <t>mfk</t>
    </rPh>
    <rPh sb="1" eb="2">
      <t>rmc</t>
    </rPh>
    <rPh sb="2" eb="3">
      <t>qqpt</t>
    </rPh>
    <phoneticPr fontId="1" type="noConversion"/>
  </si>
  <si>
    <t>持有</t>
    <rPh sb="0" eb="1">
      <t>rf</t>
    </rPh>
    <rPh sb="1" eb="2">
      <t>e</t>
    </rPh>
    <phoneticPr fontId="1" type="noConversion"/>
  </si>
  <si>
    <t>计划</t>
    <rPh sb="0" eb="1">
      <t>yf</t>
    </rPh>
    <rPh sb="1" eb="2">
      <t>aj</t>
    </rPh>
    <phoneticPr fontId="1" type="noConversion"/>
  </si>
  <si>
    <t>年投估算</t>
    <rPh sb="0" eb="1">
      <t>rh</t>
    </rPh>
    <rPh sb="1" eb="2">
      <t>rmc</t>
    </rPh>
    <rPh sb="2" eb="3">
      <t>wd</t>
    </rPh>
    <rPh sb="3" eb="4">
      <t>tha</t>
    </rPh>
    <phoneticPr fontId="1" type="noConversion"/>
  </si>
  <si>
    <t>估值状态</t>
    <rPh sb="0" eb="1">
      <t>wd</t>
    </rPh>
    <rPh sb="1" eb="2">
      <t>wfhg</t>
    </rPh>
    <rPh sb="2" eb="3">
      <t>udy</t>
    </rPh>
    <rPh sb="3" eb="4">
      <t>dyn</t>
    </rPh>
    <phoneticPr fontId="1" type="noConversion"/>
  </si>
  <si>
    <t>大盘</t>
  </si>
  <si>
    <t>均衡</t>
  </si>
  <si>
    <t>总计</t>
  </si>
  <si>
    <t>泸港深</t>
  </si>
  <si>
    <t>泸港深</t>
    <rPh sb="0" eb="1">
      <t>ihn</t>
    </rPh>
    <rPh sb="1" eb="2">
      <t>iaw</t>
    </rPh>
    <rPh sb="2" eb="3">
      <t>ipw</t>
    </rPh>
    <phoneticPr fontId="1" type="noConversion"/>
  </si>
  <si>
    <t>投入比例</t>
  </si>
  <si>
    <t>周投合计</t>
  </si>
  <si>
    <t>中小盘</t>
  </si>
  <si>
    <t>中小盘</t>
    <rPh sb="0" eb="1">
      <t>kh</t>
    </rPh>
    <rPh sb="1" eb="2">
      <t>ih</t>
    </rPh>
    <rPh sb="2" eb="3">
      <t>tel</t>
    </rPh>
    <phoneticPr fontId="1" type="noConversion"/>
  </si>
  <si>
    <t>基金数</t>
  </si>
  <si>
    <t>小计</t>
    <rPh sb="0" eb="1">
      <t>ih</t>
    </rPh>
    <rPh sb="1" eb="2">
      <t>yf</t>
    </rPh>
    <phoneticPr fontId="1" type="noConversion"/>
  </si>
  <si>
    <t>主动</t>
  </si>
  <si>
    <t>主动</t>
    <rPh sb="0" eb="1">
      <t>y</t>
    </rPh>
    <rPh sb="1" eb="2">
      <t>fcl</t>
    </rPh>
    <phoneticPr fontId="1" type="noConversion"/>
  </si>
  <si>
    <t>低估值</t>
  </si>
  <si>
    <t>正常估值</t>
  </si>
  <si>
    <t>指数代码</t>
    <rPh sb="0" eb="1">
      <t>rxj</t>
    </rPh>
    <rPh sb="1" eb="2">
      <t>ovt</t>
    </rPh>
    <rPh sb="2" eb="3">
      <t>wadc</t>
    </rPh>
    <phoneticPr fontId="1" type="noConversion"/>
  </si>
  <si>
    <t>指数名称</t>
    <rPh sb="0" eb="1">
      <t>rxj</t>
    </rPh>
    <rPh sb="1" eb="2">
      <t>ovt</t>
    </rPh>
    <rPh sb="2" eb="3">
      <t>qk</t>
    </rPh>
    <rPh sb="3" eb="4">
      <t>tq</t>
    </rPh>
    <phoneticPr fontId="1" type="noConversion"/>
  </si>
  <si>
    <t>参考指标</t>
    <rPh sb="0" eb="1">
      <t>cdft</t>
    </rPh>
    <rPh sb="2" eb="3">
      <t>rxsf</t>
    </rPh>
    <phoneticPr fontId="1" type="noConversion"/>
  </si>
  <si>
    <t>低估阈值</t>
    <rPh sb="0" eb="1">
      <t>wqa</t>
    </rPh>
    <rPh sb="1" eb="2">
      <t>wd</t>
    </rPh>
    <rPh sb="2" eb="3">
      <t>uak</t>
    </rPh>
    <rPh sb="3" eb="4">
      <t>wfhg</t>
    </rPh>
    <phoneticPr fontId="1" type="noConversion"/>
  </si>
  <si>
    <t>高估阈值</t>
    <rPh sb="0" eb="1">
      <t>ym</t>
    </rPh>
    <rPh sb="1" eb="2">
      <t>wd</t>
    </rPh>
    <rPh sb="2" eb="3">
      <t>uak</t>
    </rPh>
    <rPh sb="3" eb="4">
      <t>wfhg</t>
    </rPh>
    <phoneticPr fontId="1" type="noConversion"/>
  </si>
  <si>
    <t>场内基金</t>
    <rPh sb="0" eb="1">
      <t>fnrt</t>
    </rPh>
    <rPh sb="1" eb="2">
      <t>mw</t>
    </rPh>
    <rPh sb="2" eb="3">
      <t>ad</t>
    </rPh>
    <rPh sb="3" eb="4">
      <t>qqqq</t>
    </rPh>
    <phoneticPr fontId="1" type="noConversion"/>
  </si>
  <si>
    <t>场外基金</t>
    <rPh sb="0" eb="1">
      <t>fnrt</t>
    </rPh>
    <rPh sb="1" eb="2">
      <t>qh</t>
    </rPh>
    <rPh sb="2" eb="3">
      <t>adq</t>
    </rPh>
    <phoneticPr fontId="1" type="noConversion"/>
  </si>
  <si>
    <t>000015</t>
    <phoneticPr fontId="1" type="noConversion"/>
  </si>
  <si>
    <t>000170</t>
    <phoneticPr fontId="1" type="noConversion"/>
  </si>
  <si>
    <t>399550</t>
    <phoneticPr fontId="1" type="noConversion"/>
  </si>
  <si>
    <t>000925</t>
    <phoneticPr fontId="1" type="noConversion"/>
  </si>
  <si>
    <t>000016</t>
    <phoneticPr fontId="1" type="noConversion"/>
  </si>
  <si>
    <t>HIS</t>
    <phoneticPr fontId="1" type="noConversion"/>
  </si>
  <si>
    <t>HSCEI</t>
    <phoneticPr fontId="1" type="noConversion"/>
  </si>
  <si>
    <t>000010</t>
    <phoneticPr fontId="1" type="noConversion"/>
  </si>
  <si>
    <t>上证红利</t>
    <rPh sb="0" eb="1">
      <t>h</t>
    </rPh>
    <rPh sb="1" eb="2">
      <t>ygh</t>
    </rPh>
    <rPh sb="2" eb="3">
      <t>xa</t>
    </rPh>
    <rPh sb="3" eb="4">
      <t>tjh</t>
    </rPh>
    <phoneticPr fontId="1" type="noConversion"/>
  </si>
  <si>
    <t>50AH优选</t>
    <rPh sb="4" eb="5">
      <t>wdn</t>
    </rPh>
    <rPh sb="5" eb="6">
      <t>tfqp</t>
    </rPh>
    <phoneticPr fontId="1" type="noConversion"/>
  </si>
  <si>
    <t>央视50</t>
    <rPh sb="0" eb="1">
      <t>mdpy</t>
    </rPh>
    <phoneticPr fontId="1" type="noConversion"/>
  </si>
  <si>
    <t>中证红利</t>
    <rPh sb="0" eb="1">
      <t>kh</t>
    </rPh>
    <rPh sb="1" eb="2">
      <t>ygh</t>
    </rPh>
    <rPh sb="2" eb="3">
      <t>xa</t>
    </rPh>
    <rPh sb="3" eb="4">
      <t>tjh</t>
    </rPh>
    <phoneticPr fontId="1" type="noConversion"/>
  </si>
  <si>
    <t>基本面50</t>
    <rPh sb="0" eb="1">
      <t>ad</t>
    </rPh>
    <rPh sb="1" eb="2">
      <t>sg</t>
    </rPh>
    <rPh sb="2" eb="3">
      <t>dm</t>
    </rPh>
    <phoneticPr fontId="1" type="noConversion"/>
  </si>
  <si>
    <t>上证50</t>
    <rPh sb="0" eb="1">
      <t>h</t>
    </rPh>
    <rPh sb="1" eb="2">
      <t>ygh</t>
    </rPh>
    <phoneticPr fontId="1" type="noConversion"/>
  </si>
  <si>
    <t>399922</t>
    <phoneticPr fontId="1" type="noConversion"/>
  </si>
  <si>
    <t>上证180</t>
    <rPh sb="0" eb="1">
      <t>h</t>
    </rPh>
    <rPh sb="1" eb="2">
      <t>ygh</t>
    </rPh>
    <phoneticPr fontId="1" type="noConversion"/>
  </si>
  <si>
    <t>恒生指数</t>
    <rPh sb="0" eb="1">
      <t>ngj</t>
    </rPh>
    <rPh sb="1" eb="2">
      <t>tg</t>
    </rPh>
    <rPh sb="2" eb="3">
      <t>rxj</t>
    </rPh>
    <rPh sb="3" eb="4">
      <t>ovt</t>
    </rPh>
    <phoneticPr fontId="1" type="noConversion"/>
  </si>
  <si>
    <t>H股指数</t>
    <rPh sb="1" eb="2">
      <t>emc</t>
    </rPh>
    <rPh sb="2" eb="3">
      <t>rxj</t>
    </rPh>
    <rPh sb="3" eb="4">
      <t>ovt</t>
    </rPh>
    <phoneticPr fontId="1" type="noConversion"/>
  </si>
  <si>
    <t>盈利收益率</t>
    <rPh sb="0" eb="1">
      <t>ecl</t>
    </rPh>
    <rPh sb="1" eb="2">
      <t>tjh</t>
    </rPh>
    <rPh sb="2" eb="3">
      <t>nh</t>
    </rPh>
    <rPh sb="3" eb="4">
      <t>uwl</t>
    </rPh>
    <rPh sb="4" eb="5">
      <t>yx</t>
    </rPh>
    <phoneticPr fontId="1" type="noConversion"/>
  </si>
  <si>
    <t>盈利收益率法：10%进入低估，6.4%进入高估为准进行计算，H股指数11%进入低估，7.04%进入高估。</t>
    <rPh sb="0" eb="1">
      <t>ectj</t>
    </rPh>
    <rPh sb="2" eb="3">
      <t>nhuw</t>
    </rPh>
    <rPh sb="4" eb="5">
      <t>yx</t>
    </rPh>
    <rPh sb="5" eb="6">
      <t>if</t>
    </rPh>
    <rPh sb="10" eb="11">
      <t>fj</t>
    </rPh>
    <rPh sb="11" eb="12">
      <t>ty</t>
    </rPh>
    <rPh sb="12" eb="13">
      <t>wqa</t>
    </rPh>
    <rPh sb="13" eb="14">
      <t>wd</t>
    </rPh>
    <rPh sb="19" eb="20">
      <t>fj</t>
    </rPh>
    <rPh sb="20" eb="21">
      <t>ty</t>
    </rPh>
    <rPh sb="21" eb="22">
      <t>ym</t>
    </rPh>
    <rPh sb="22" eb="23">
      <t>wd</t>
    </rPh>
    <rPh sb="23" eb="24">
      <t>o</t>
    </rPh>
    <rPh sb="24" eb="25">
      <t>uwy</t>
    </rPh>
    <rPh sb="25" eb="26">
      <t>fj</t>
    </rPh>
    <rPh sb="26" eb="27">
      <t>tf</t>
    </rPh>
    <rPh sb="27" eb="28">
      <t>yf</t>
    </rPh>
    <rPh sb="28" eb="29">
      <t>tha</t>
    </rPh>
    <rPh sb="31" eb="32">
      <t>emc</t>
    </rPh>
    <rPh sb="32" eb="33">
      <t>rxj</t>
    </rPh>
    <rPh sb="33" eb="34">
      <t>ovt</t>
    </rPh>
    <rPh sb="37" eb="38">
      <t>fj</t>
    </rPh>
    <rPh sb="38" eb="39">
      <t>ty</t>
    </rPh>
    <rPh sb="39" eb="40">
      <t>wqa</t>
    </rPh>
    <rPh sb="40" eb="41">
      <t>wd</t>
    </rPh>
    <rPh sb="47" eb="48">
      <t>fj</t>
    </rPh>
    <rPh sb="48" eb="49">
      <t>ty</t>
    </rPh>
    <rPh sb="49" eb="50">
      <t>ym</t>
    </rPh>
    <rPh sb="50" eb="51">
      <t>wd</t>
    </rPh>
    <phoneticPr fontId="1" type="noConversion"/>
  </si>
  <si>
    <t>国债利率*2</t>
    <rPh sb="0" eb="1">
      <t>lgy</t>
    </rPh>
    <rPh sb="1" eb="2">
      <t>wgmy</t>
    </rPh>
    <rPh sb="2" eb="3">
      <t>tjyx</t>
    </rPh>
    <phoneticPr fontId="1" type="noConversion"/>
  </si>
  <si>
    <t>7%(市净率1.5)</t>
    <rPh sb="3" eb="4">
      <t>ymhj</t>
    </rPh>
    <rPh sb="4" eb="5">
      <t>uqv</t>
    </rPh>
    <rPh sb="5" eb="6">
      <t>yx</t>
    </rPh>
    <phoneticPr fontId="1" type="noConversion"/>
  </si>
  <si>
    <t>国债利率*2*1.1</t>
    <rPh sb="0" eb="1">
      <t>lgy</t>
    </rPh>
    <rPh sb="1" eb="2">
      <t>wgmy</t>
    </rPh>
    <rPh sb="2" eb="3">
      <t>tjyx</t>
    </rPh>
    <phoneticPr fontId="1" type="noConversion"/>
  </si>
  <si>
    <t>510880</t>
    <phoneticPr fontId="1" type="noConversion"/>
  </si>
  <si>
    <t>*</t>
    <phoneticPr fontId="1" type="noConversion"/>
  </si>
  <si>
    <t>501050</t>
    <phoneticPr fontId="1" type="noConversion"/>
  </si>
  <si>
    <t>165321</t>
    <phoneticPr fontId="1" type="noConversion"/>
  </si>
  <si>
    <t>100032</t>
    <phoneticPr fontId="1" type="noConversion"/>
  </si>
  <si>
    <t>160716</t>
    <phoneticPr fontId="1" type="noConversion"/>
  </si>
  <si>
    <t>510050</t>
    <phoneticPr fontId="1" type="noConversion"/>
  </si>
  <si>
    <t>110003</t>
    <phoneticPr fontId="1" type="noConversion"/>
  </si>
  <si>
    <t>510180</t>
    <phoneticPr fontId="1" type="noConversion"/>
  </si>
  <si>
    <t>040180</t>
    <phoneticPr fontId="1" type="noConversion"/>
  </si>
  <si>
    <t>159920</t>
    <phoneticPr fontId="1" type="noConversion"/>
  </si>
  <si>
    <t>164705</t>
    <phoneticPr fontId="1" type="noConversion"/>
  </si>
  <si>
    <t>510990</t>
    <phoneticPr fontId="1" type="noConversion"/>
  </si>
  <si>
    <t>110031</t>
    <phoneticPr fontId="1" type="noConversion"/>
  </si>
  <si>
    <t>CSPSADRP</t>
    <phoneticPr fontId="1" type="noConversion"/>
  </si>
  <si>
    <t>红利机会</t>
    <rPh sb="0" eb="1">
      <t>xa</t>
    </rPh>
    <rPh sb="1" eb="2">
      <t>tjh</t>
    </rPh>
    <rPh sb="2" eb="3">
      <t>sm</t>
    </rPh>
    <rPh sb="3" eb="4">
      <t>wf</t>
    </rPh>
    <phoneticPr fontId="1" type="noConversion"/>
  </si>
  <si>
    <t>市盈率</t>
    <rPh sb="0" eb="1">
      <t>ymhj</t>
    </rPh>
    <rPh sb="1" eb="2">
      <t>ecl</t>
    </rPh>
    <rPh sb="2" eb="3">
      <t>yx</t>
    </rPh>
    <phoneticPr fontId="1" type="noConversion"/>
  </si>
  <si>
    <t>501029</t>
    <phoneticPr fontId="1" type="noConversion"/>
  </si>
  <si>
    <t>399905</t>
    <phoneticPr fontId="1" type="noConversion"/>
  </si>
  <si>
    <t>161017</t>
    <phoneticPr fontId="1" type="noConversion"/>
  </si>
  <si>
    <t>000478</t>
    <phoneticPr fontId="1" type="noConversion"/>
  </si>
  <si>
    <t>000300</t>
    <phoneticPr fontId="1" type="noConversion"/>
  </si>
  <si>
    <t>泸深300</t>
    <rPh sb="0" eb="1">
      <t>ihn</t>
    </rPh>
    <rPh sb="1" eb="2">
      <t>ipw</t>
    </rPh>
    <phoneticPr fontId="1" type="noConversion"/>
  </si>
  <si>
    <t>510300</t>
    <phoneticPr fontId="1" type="noConversion"/>
  </si>
  <si>
    <t>160706</t>
    <phoneticPr fontId="1" type="noConversion"/>
  </si>
  <si>
    <t>000931</t>
    <phoneticPr fontId="1" type="noConversion"/>
  </si>
  <si>
    <t>可选消费</t>
    <rPh sb="0" eb="1">
      <t>sk</t>
    </rPh>
    <rPh sb="1" eb="2">
      <t>tfqp</t>
    </rPh>
    <rPh sb="2" eb="3">
      <t>iie</t>
    </rPh>
    <rPh sb="3" eb="4">
      <t>xjm</t>
    </rPh>
    <phoneticPr fontId="1" type="noConversion"/>
  </si>
  <si>
    <t>159936</t>
    <phoneticPr fontId="1" type="noConversion"/>
  </si>
  <si>
    <t>001133</t>
    <phoneticPr fontId="1" type="noConversion"/>
  </si>
  <si>
    <t>399004</t>
    <phoneticPr fontId="1" type="noConversion"/>
  </si>
  <si>
    <t>深圳100R</t>
    <rPh sb="0" eb="1">
      <t>ipw</t>
    </rPh>
    <rPh sb="1" eb="2">
      <t>fkh</t>
    </rPh>
    <phoneticPr fontId="1" type="noConversion"/>
  </si>
  <si>
    <t>159901</t>
    <phoneticPr fontId="1" type="noConversion"/>
  </si>
  <si>
    <t>121099</t>
    <phoneticPr fontId="1" type="noConversion"/>
  </si>
  <si>
    <t>399001</t>
    <phoneticPr fontId="1" type="noConversion"/>
  </si>
  <si>
    <t>深圳成指</t>
    <rPh sb="0" eb="1">
      <t>ipw</t>
    </rPh>
    <rPh sb="1" eb="2">
      <t>fkh</t>
    </rPh>
    <rPh sb="2" eb="3">
      <t>dn</t>
    </rPh>
    <rPh sb="3" eb="4">
      <t>rxj</t>
    </rPh>
    <phoneticPr fontId="1" type="noConversion"/>
  </si>
  <si>
    <t>159943</t>
    <phoneticPr fontId="1" type="noConversion"/>
  </si>
  <si>
    <t>163109</t>
    <phoneticPr fontId="1" type="noConversion"/>
  </si>
  <si>
    <t>399812</t>
    <phoneticPr fontId="1" type="noConversion"/>
  </si>
  <si>
    <t>中证养老</t>
    <rPh sb="0" eb="1">
      <t>kh</t>
    </rPh>
    <rPh sb="1" eb="2">
      <t>ygh</t>
    </rPh>
    <rPh sb="2" eb="3">
      <t>udy</t>
    </rPh>
    <rPh sb="3" eb="4">
      <t>ftx</t>
    </rPh>
    <phoneticPr fontId="1" type="noConversion"/>
  </si>
  <si>
    <t>000968</t>
    <phoneticPr fontId="1" type="noConversion"/>
  </si>
  <si>
    <t>000932</t>
    <phoneticPr fontId="1" type="noConversion"/>
  </si>
  <si>
    <t>中证消费</t>
    <rPh sb="0" eb="1">
      <t>kh</t>
    </rPh>
    <rPh sb="1" eb="2">
      <t>ygh</t>
    </rPh>
    <rPh sb="2" eb="3">
      <t>iie</t>
    </rPh>
    <rPh sb="3" eb="4">
      <t>xjm</t>
    </rPh>
    <phoneticPr fontId="1" type="noConversion"/>
  </si>
  <si>
    <t>159928</t>
    <phoneticPr fontId="1" type="noConversion"/>
  </si>
  <si>
    <t>000248</t>
    <phoneticPr fontId="1" type="noConversion"/>
  </si>
  <si>
    <t>中证500</t>
    <rPh sb="0" eb="1">
      <t>kh</t>
    </rPh>
    <rPh sb="1" eb="2">
      <t>ygh</t>
    </rPh>
    <phoneticPr fontId="1" type="noConversion"/>
  </si>
  <si>
    <t>510500</t>
    <phoneticPr fontId="1" type="noConversion"/>
  </si>
  <si>
    <t>160119</t>
    <phoneticPr fontId="1" type="noConversion"/>
  </si>
  <si>
    <t>000978</t>
    <phoneticPr fontId="1" type="noConversion"/>
  </si>
  <si>
    <t>中证医药</t>
    <rPh sb="0" eb="1">
      <t>khyg</t>
    </rPh>
    <rPh sb="1" eb="2">
      <t>ygh</t>
    </rPh>
    <rPh sb="2" eb="3">
      <t>atax</t>
    </rPh>
    <phoneticPr fontId="1" type="noConversion"/>
  </si>
  <si>
    <t>000059</t>
    <phoneticPr fontId="1" type="noConversion"/>
  </si>
  <si>
    <t>399006</t>
    <phoneticPr fontId="1" type="noConversion"/>
  </si>
  <si>
    <t>创业板指</t>
    <rPh sb="0" eb="1">
      <t>wbog</t>
    </rPh>
    <rPh sb="2" eb="3">
      <t>src</t>
    </rPh>
    <rPh sb="3" eb="4">
      <t>rxj</t>
    </rPh>
    <phoneticPr fontId="1" type="noConversion"/>
  </si>
  <si>
    <t>159915</t>
    <phoneticPr fontId="1" type="noConversion"/>
  </si>
  <si>
    <t>161022</t>
    <phoneticPr fontId="1" type="noConversion"/>
  </si>
  <si>
    <t>NDX</t>
    <phoneticPr fontId="1" type="noConversion"/>
  </si>
  <si>
    <t>纳斯达克100</t>
    <rPh sb="0" eb="1">
      <t>xmw</t>
    </rPh>
    <rPh sb="1" eb="2">
      <t>adwr</t>
    </rPh>
    <rPh sb="2" eb="3">
      <t>dp</t>
    </rPh>
    <rPh sb="3" eb="4">
      <t>dq</t>
    </rPh>
    <phoneticPr fontId="1" type="noConversion"/>
  </si>
  <si>
    <t>513100</t>
    <phoneticPr fontId="1" type="noConversion"/>
  </si>
  <si>
    <t>160213</t>
    <phoneticPr fontId="1" type="noConversion"/>
  </si>
  <si>
    <t>SPX</t>
    <phoneticPr fontId="1" type="noConversion"/>
  </si>
  <si>
    <t>标普500</t>
    <rPh sb="0" eb="1">
      <t>sfi</t>
    </rPh>
    <rPh sb="1" eb="2">
      <t>uo</t>
    </rPh>
    <phoneticPr fontId="1" type="noConversion"/>
  </si>
  <si>
    <t>513500</t>
    <phoneticPr fontId="1" type="noConversion"/>
  </si>
  <si>
    <t>050025</t>
    <phoneticPr fontId="1" type="noConversion"/>
  </si>
  <si>
    <t>399919</t>
    <phoneticPr fontId="1" type="noConversion"/>
  </si>
  <si>
    <t>泸深300价值</t>
    <rPh sb="0" eb="1">
      <t>ihn</t>
    </rPh>
    <rPh sb="1" eb="2">
      <t>ipw</t>
    </rPh>
    <rPh sb="5" eb="6">
      <t>wwj</t>
    </rPh>
    <rPh sb="6" eb="7">
      <t>wfhg</t>
    </rPh>
    <phoneticPr fontId="1" type="noConversion"/>
  </si>
  <si>
    <t>17(市净率2)</t>
    <rPh sb="3" eb="4">
      <t>ymhj</t>
    </rPh>
    <rPh sb="4" eb="5">
      <t>uqv</t>
    </rPh>
    <rPh sb="5" eb="6">
      <t>yx</t>
    </rPh>
    <phoneticPr fontId="1" type="noConversion"/>
  </si>
  <si>
    <t>310398</t>
    <phoneticPr fontId="1" type="noConversion"/>
  </si>
  <si>
    <t>399701</t>
    <phoneticPr fontId="1" type="noConversion"/>
  </si>
  <si>
    <t>基本面60</t>
    <rPh sb="0" eb="1">
      <t>adsg</t>
    </rPh>
    <rPh sb="2" eb="3">
      <t>dm</t>
    </rPh>
    <phoneticPr fontId="1" type="noConversion"/>
  </si>
  <si>
    <t>159916</t>
    <phoneticPr fontId="1" type="noConversion"/>
  </si>
  <si>
    <t>399702</t>
    <phoneticPr fontId="1" type="noConversion"/>
  </si>
  <si>
    <t>基本面120</t>
    <rPh sb="0" eb="1">
      <t>ad</t>
    </rPh>
    <rPh sb="1" eb="2">
      <t>sg</t>
    </rPh>
    <rPh sb="2" eb="3">
      <t>dm</t>
    </rPh>
    <phoneticPr fontId="1" type="noConversion"/>
  </si>
  <si>
    <t>159910</t>
    <phoneticPr fontId="1" type="noConversion"/>
  </si>
  <si>
    <t>070023</t>
    <phoneticPr fontId="1" type="noConversion"/>
  </si>
  <si>
    <t>530015</t>
    <phoneticPr fontId="1" type="noConversion"/>
  </si>
  <si>
    <t>003318</t>
    <phoneticPr fontId="1" type="noConversion"/>
  </si>
  <si>
    <t>中证500低波动</t>
    <rPh sb="0" eb="1">
      <t>kh</t>
    </rPh>
    <rPh sb="1" eb="2">
      <t>ygh</t>
    </rPh>
    <rPh sb="5" eb="6">
      <t>wqa</t>
    </rPh>
    <rPh sb="6" eb="7">
      <t>ihc</t>
    </rPh>
    <rPh sb="7" eb="8">
      <t>fcl</t>
    </rPh>
    <phoneticPr fontId="1" type="noConversion"/>
  </si>
  <si>
    <t>003318</t>
    <phoneticPr fontId="1" type="noConversion"/>
  </si>
  <si>
    <t>399975</t>
    <phoneticPr fontId="1" type="noConversion"/>
  </si>
  <si>
    <t>地产行业</t>
    <rPh sb="0" eb="1">
      <t>f</t>
    </rPh>
    <rPh sb="1" eb="2">
      <t>u</t>
    </rPh>
    <rPh sb="2" eb="3">
      <t>tf</t>
    </rPh>
    <rPh sb="3" eb="4">
      <t>og</t>
    </rPh>
    <phoneticPr fontId="1" type="noConversion"/>
  </si>
  <si>
    <t>市净率</t>
    <rPh sb="0" eb="1">
      <t>ymhj</t>
    </rPh>
    <rPh sb="1" eb="2">
      <t>uqv</t>
    </rPh>
    <rPh sb="2" eb="3">
      <t>yx</t>
    </rPh>
    <phoneticPr fontId="1" type="noConversion"/>
  </si>
  <si>
    <t>160218</t>
    <phoneticPr fontId="1" type="noConversion"/>
  </si>
  <si>
    <t>162411</t>
    <phoneticPr fontId="1" type="noConversion"/>
  </si>
  <si>
    <t>162411</t>
    <phoneticPr fontId="1" type="noConversion"/>
  </si>
  <si>
    <t>399241</t>
    <phoneticPr fontId="1" type="noConversion"/>
  </si>
  <si>
    <t>证券公司</t>
    <rPh sb="0" eb="1">
      <t>ygh</t>
    </rPh>
    <rPh sb="1" eb="2">
      <t>udv</t>
    </rPh>
    <rPh sb="2" eb="3">
      <t>wcng</t>
    </rPh>
    <phoneticPr fontId="1" type="noConversion"/>
  </si>
  <si>
    <t>512000</t>
    <phoneticPr fontId="1" type="noConversion"/>
  </si>
  <si>
    <t>161720</t>
    <phoneticPr fontId="1" type="noConversion"/>
  </si>
  <si>
    <t>399967</t>
    <phoneticPr fontId="1" type="noConversion"/>
  </si>
  <si>
    <t>军工行业</t>
    <rPh sb="0" eb="1">
      <t>pl</t>
    </rPh>
    <rPh sb="1" eb="2">
      <t>a</t>
    </rPh>
    <rPh sb="2" eb="3">
      <t>tf</t>
    </rPh>
    <rPh sb="3" eb="4">
      <t>og</t>
    </rPh>
    <phoneticPr fontId="1" type="noConversion"/>
  </si>
  <si>
    <t>512680</t>
    <phoneticPr fontId="1" type="noConversion"/>
  </si>
  <si>
    <t>161024</t>
    <phoneticPr fontId="1" type="noConversion"/>
  </si>
  <si>
    <t>000827</t>
    <phoneticPr fontId="1" type="noConversion"/>
  </si>
  <si>
    <t>环保行业</t>
    <rPh sb="0" eb="1">
      <t>ggi</t>
    </rPh>
    <rPh sb="1" eb="2">
      <t>wk</t>
    </rPh>
    <rPh sb="2" eb="3">
      <t>tf</t>
    </rPh>
    <rPh sb="3" eb="4">
      <t>og</t>
    </rPh>
    <phoneticPr fontId="1" type="noConversion"/>
  </si>
  <si>
    <t>001064</t>
    <phoneticPr fontId="1" type="noConversion"/>
  </si>
  <si>
    <t>512580</t>
    <phoneticPr fontId="1" type="noConversion"/>
  </si>
  <si>
    <t>中证500增强</t>
    <rPh sb="0" eb="1">
      <t>kh</t>
    </rPh>
    <rPh sb="1" eb="2">
      <t>ygh</t>
    </rPh>
    <rPh sb="5" eb="6">
      <t>fu</t>
    </rPh>
    <rPh sb="6" eb="7">
      <t>xk</t>
    </rPh>
    <phoneticPr fontId="1" type="noConversion"/>
  </si>
  <si>
    <t>泸深300增强</t>
    <rPh sb="0" eb="1">
      <t>ihn</t>
    </rPh>
    <rPh sb="1" eb="2">
      <t>ipw</t>
    </rPh>
    <rPh sb="5" eb="6">
      <t>fu</t>
    </rPh>
    <rPh sb="6" eb="7">
      <t>xk</t>
    </rPh>
    <phoneticPr fontId="1" type="noConversion"/>
  </si>
  <si>
    <t>No.</t>
    <phoneticPr fontId="1" type="noConversion"/>
  </si>
  <si>
    <t>华宝油气</t>
    <rPh sb="0" eb="1">
      <t>wxf</t>
    </rPh>
    <rPh sb="1" eb="2">
      <t>pgy</t>
    </rPh>
    <rPh sb="2" eb="3">
      <t>img</t>
    </rPh>
    <rPh sb="3" eb="4">
      <t>rnb</t>
    </rPh>
    <phoneticPr fontId="1" type="noConversion"/>
  </si>
  <si>
    <t>建信深证基本面60ETF联接(530015)</t>
    <rPh sb="0" eb="1">
      <t>vfhp</t>
    </rPh>
    <rPh sb="1" eb="2">
      <t>wy</t>
    </rPh>
    <rPh sb="2" eb="3">
      <t>ipw</t>
    </rPh>
    <rPh sb="3" eb="4">
      <t>ygh</t>
    </rPh>
    <rPh sb="4" eb="5">
      <t>ad</t>
    </rPh>
    <rPh sb="5" eb="6">
      <t>sg</t>
    </rPh>
    <rPh sb="6" eb="7">
      <t>dm</t>
    </rPh>
    <rPh sb="12" eb="13">
      <t>bu</t>
    </rPh>
    <rPh sb="13" eb="14">
      <t>ruv</t>
    </rPh>
    <phoneticPr fontId="1" type="noConversion"/>
  </si>
  <si>
    <t>混合</t>
  </si>
  <si>
    <t>混合</t>
    <rPh sb="0" eb="1">
      <t>ijx</t>
    </rPh>
    <rPh sb="1" eb="2">
      <t>wgk</t>
    </rPh>
    <phoneticPr fontId="1" type="noConversion"/>
  </si>
  <si>
    <t>暂时</t>
    <rPh sb="0" eb="1">
      <t>lrj</t>
    </rPh>
    <rPh sb="1" eb="2">
      <t>jf</t>
    </rPh>
    <phoneticPr fontId="1" type="noConversion"/>
  </si>
  <si>
    <t>申万菱泸深300价值(310398)</t>
    <rPh sb="0" eb="1">
      <t>jhy</t>
    </rPh>
    <rPh sb="1" eb="2">
      <t>dnv</t>
    </rPh>
    <rPh sb="2" eb="3">
      <t>afw</t>
    </rPh>
    <rPh sb="3" eb="4">
      <t>ihn</t>
    </rPh>
    <rPh sb="4" eb="5">
      <t>ipw</t>
    </rPh>
    <rPh sb="8" eb="9">
      <t>wwj</t>
    </rPh>
    <rPh sb="9" eb="10">
      <t>wfhg</t>
    </rPh>
    <phoneticPr fontId="1" type="noConversion"/>
  </si>
  <si>
    <t>大盘6/中小盘4</t>
    <rPh sb="0" eb="1">
      <t>dd</t>
    </rPh>
    <rPh sb="1" eb="2">
      <t>tel</t>
    </rPh>
    <phoneticPr fontId="1" type="noConversion"/>
  </si>
  <si>
    <t>定投基数</t>
    <phoneticPr fontId="1" type="noConversion"/>
  </si>
  <si>
    <t>定投幂</t>
    <phoneticPr fontId="1" type="noConversion"/>
  </si>
  <si>
    <t>定投比率</t>
    <phoneticPr fontId="1" type="noConversion"/>
  </si>
  <si>
    <t>定投额</t>
    <phoneticPr fontId="1" type="noConversion"/>
  </si>
  <si>
    <t>首投指标</t>
    <phoneticPr fontId="1" type="noConversion"/>
  </si>
  <si>
    <t>实投</t>
    <phoneticPr fontId="1" type="noConversion"/>
  </si>
  <si>
    <t>差额</t>
    <phoneticPr fontId="1" type="noConversion"/>
  </si>
  <si>
    <t>大盘6/中小盘4</t>
  </si>
  <si>
    <t>前日指数指标</t>
    <phoneticPr fontId="1" type="noConversion"/>
  </si>
  <si>
    <t>行标签</t>
  </si>
  <si>
    <t>红利机会</t>
  </si>
  <si>
    <t>基本面60</t>
  </si>
  <si>
    <t>泸深300价值</t>
  </si>
  <si>
    <t>中证500低波动</t>
  </si>
  <si>
    <t>中证500增强</t>
  </si>
  <si>
    <t>中证红利</t>
  </si>
  <si>
    <t>求和项:定投额</t>
  </si>
  <si>
    <t>求和项:差额</t>
  </si>
  <si>
    <t>列标签</t>
  </si>
  <si>
    <t>基本面50</t>
  </si>
  <si>
    <t>中证养老</t>
  </si>
  <si>
    <t>PE</t>
    <phoneticPr fontId="1" type="noConversion"/>
  </si>
  <si>
    <t>EP</t>
    <phoneticPr fontId="1" type="noConversion"/>
  </si>
  <si>
    <t>ROE</t>
    <phoneticPr fontId="1" type="noConversion"/>
  </si>
  <si>
    <t>股息</t>
    <phoneticPr fontId="1" type="noConversion"/>
  </si>
  <si>
    <t>PB</t>
    <phoneticPr fontId="1" type="noConversion"/>
  </si>
  <si>
    <t>(空白)</t>
  </si>
  <si>
    <t>求和项:实投</t>
  </si>
  <si>
    <t>070032</t>
    <phoneticPr fontId="1" type="noConversion"/>
  </si>
  <si>
    <t>嘉实优化红利</t>
    <rPh sb="0" eb="1">
      <t>kh</t>
    </rPh>
    <rPh sb="1" eb="2">
      <t>ygh</t>
    </rPh>
    <rPh sb="2" eb="3">
      <t>xa</t>
    </rPh>
    <rPh sb="3" eb="4">
      <t>tjh</t>
    </rPh>
    <phoneticPr fontId="1" type="noConversion"/>
  </si>
  <si>
    <t>净值</t>
  </si>
  <si>
    <t>指标</t>
  </si>
  <si>
    <t>基金净值</t>
    <phoneticPr fontId="1" type="noConversion"/>
  </si>
  <si>
    <t>嘉实优化红利</t>
  </si>
  <si>
    <t>中证消费</t>
  </si>
  <si>
    <t>000170</t>
  </si>
  <si>
    <t>501050</t>
  </si>
  <si>
    <t>50AH优选</t>
  </si>
  <si>
    <t>定投日期</t>
    <phoneticPr fontId="1" type="noConversion"/>
  </si>
  <si>
    <t>指标日期</t>
    <rPh sb="0" eb="1">
      <t>pg</t>
    </rPh>
    <rPh sb="1" eb="2">
      <t>rmc</t>
    </rPh>
    <phoneticPr fontId="1" type="noConversion"/>
  </si>
  <si>
    <t>399922</t>
  </si>
  <si>
    <t>*</t>
  </si>
  <si>
    <t>100032</t>
  </si>
  <si>
    <t>000925</t>
  </si>
  <si>
    <t>160716</t>
  </si>
  <si>
    <t>399919</t>
  </si>
  <si>
    <t>310398</t>
  </si>
  <si>
    <t>399701</t>
  </si>
  <si>
    <t>159916</t>
  </si>
  <si>
    <t>530015</t>
  </si>
  <si>
    <t>CSPSADRP</t>
  </si>
  <si>
    <t>501029</t>
  </si>
  <si>
    <t>399905</t>
  </si>
  <si>
    <t>161017</t>
  </si>
  <si>
    <t>000478</t>
  </si>
  <si>
    <t>003318</t>
  </si>
  <si>
    <t>399812</t>
  </si>
  <si>
    <t>000968</t>
  </si>
  <si>
    <t>070032</t>
  </si>
  <si>
    <t>000932</t>
  </si>
  <si>
    <t>159928</t>
  </si>
  <si>
    <t>000248</t>
  </si>
  <si>
    <t>额度比率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</si>
</sst>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.00_ "/>
    <numFmt numFmtId="177" formatCode="0_ "/>
    <numFmt numFmtId="178" formatCode="0_ ;[Red]\-0\ "/>
    <numFmt numFmtId="179" formatCode="0.00_ ;[Red]\-0.00\ "/>
    <numFmt numFmtId="180" formatCode="yyyy/mm/dd"/>
    <numFmt numFmtId="181" formatCode="0.0000_ ;[Red]\-0.0000\ "/>
    <numFmt numFmtId="182" formatCode="0.0000_ "/>
  </numFmts>
  <fonts count="9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2"/>
      <charset val="134"/>
      <scheme val="minor"/>
    </font>
    <font>
      <b/>
      <sz val="12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color rgb="FF00B050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/>
      <right style="thin">
        <color indexed="8"/>
      </right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3" fillId="2" borderId="1" xfId="0" applyFont="1" applyFill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49" fontId="0" fillId="0" borderId="0" xfId="0" applyNumberFormat="1"/>
    <xf numFmtId="49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49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4" fillId="0" borderId="0" xfId="0" applyFont="1" applyBorder="1" applyAlignment="1">
      <alignment horizontal="left" wrapText="1"/>
    </xf>
    <xf numFmtId="0" fontId="0" fillId="0" borderId="1" xfId="0" applyFill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6" fillId="8" borderId="1" xfId="0" applyFont="1" applyFill="1" applyBorder="1" applyAlignment="1">
      <alignment horizontal="left"/>
    </xf>
    <xf numFmtId="0" fontId="6" fillId="7" borderId="1" xfId="0" applyFont="1" applyFill="1" applyBorder="1" applyAlignment="1">
      <alignment horizontal="left"/>
    </xf>
    <xf numFmtId="49" fontId="7" fillId="0" borderId="0" xfId="0" applyNumberFormat="1" applyFont="1"/>
    <xf numFmtId="0" fontId="7" fillId="0" borderId="0" xfId="0" applyFont="1"/>
    <xf numFmtId="176" fontId="7" fillId="0" borderId="0" xfId="0" applyNumberFormat="1" applyFont="1"/>
    <xf numFmtId="177" fontId="7" fillId="0" borderId="0" xfId="0" applyNumberFormat="1" applyFo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76" fontId="7" fillId="2" borderId="1" xfId="0" applyNumberFormat="1" applyFont="1" applyFill="1" applyBorder="1" applyAlignment="1">
      <alignment horizontal="center" vertical="center" wrapText="1"/>
    </xf>
    <xf numFmtId="177" fontId="7" fillId="2" borderId="1" xfId="0" applyNumberFormat="1" applyFont="1" applyFill="1" applyBorder="1" applyAlignment="1">
      <alignment horizontal="center" vertical="center" wrapText="1"/>
    </xf>
    <xf numFmtId="178" fontId="7" fillId="0" borderId="0" xfId="0" applyNumberFormat="1" applyFont="1"/>
    <xf numFmtId="178" fontId="7" fillId="2" borderId="1" xfId="0" applyNumberFormat="1" applyFont="1" applyFill="1" applyBorder="1" applyAlignment="1">
      <alignment horizontal="center" vertical="center" wrapText="1"/>
    </xf>
    <xf numFmtId="179" fontId="7" fillId="0" borderId="0" xfId="0" applyNumberFormat="1" applyFont="1"/>
    <xf numFmtId="180" fontId="7" fillId="0" borderId="0" xfId="0" applyNumberFormat="1" applyFont="1"/>
    <xf numFmtId="180" fontId="4" fillId="2" borderId="1" xfId="0" applyNumberFormat="1" applyFont="1" applyFill="1" applyBorder="1" applyAlignment="1">
      <alignment horizontal="center" vertical="center" wrapText="1"/>
    </xf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179" fontId="4" fillId="2" borderId="1" xfId="0" applyNumberFormat="1" applyFont="1" applyFill="1" applyBorder="1" applyAlignment="1">
      <alignment horizontal="center" vertical="center" wrapText="1"/>
    </xf>
    <xf numFmtId="180" fontId="4" fillId="0" borderId="0" xfId="0" applyNumberFormat="1" applyFont="1" applyAlignment="1">
      <alignment horizontal="left"/>
    </xf>
    <xf numFmtId="181" fontId="7" fillId="2" borderId="1" xfId="0" applyNumberFormat="1" applyFont="1" applyFill="1" applyBorder="1" applyAlignment="1">
      <alignment horizontal="center" vertical="center" wrapText="1"/>
    </xf>
    <xf numFmtId="181" fontId="7" fillId="0" borderId="0" xfId="0" applyNumberFormat="1" applyFont="1"/>
    <xf numFmtId="49" fontId="8" fillId="0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/>
    </xf>
    <xf numFmtId="49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180" fontId="7" fillId="0" borderId="1" xfId="0" applyNumberFormat="1" applyFont="1" applyFill="1" applyBorder="1" applyAlignment="1">
      <alignment vertical="center"/>
    </xf>
    <xf numFmtId="179" fontId="7" fillId="0" borderId="1" xfId="0" applyNumberFormat="1" applyFont="1" applyFill="1" applyBorder="1" applyAlignment="1">
      <alignment vertical="center"/>
    </xf>
    <xf numFmtId="176" fontId="7" fillId="0" borderId="1" xfId="0" applyNumberFormat="1" applyFont="1" applyFill="1" applyBorder="1" applyAlignment="1">
      <alignment vertical="center"/>
    </xf>
    <xf numFmtId="177" fontId="7" fillId="0" borderId="1" xfId="0" applyNumberFormat="1" applyFont="1" applyFill="1" applyBorder="1" applyAlignment="1">
      <alignment vertical="center"/>
    </xf>
    <xf numFmtId="178" fontId="7" fillId="0" borderId="1" xfId="0" applyNumberFormat="1" applyFont="1" applyFill="1" applyBorder="1" applyAlignment="1">
      <alignment vertical="center"/>
    </xf>
    <xf numFmtId="181" fontId="7" fillId="0" borderId="1" xfId="0" applyNumberFormat="1" applyFont="1" applyFill="1" applyBorder="1" applyAlignment="1">
      <alignment vertical="center"/>
    </xf>
    <xf numFmtId="0" fontId="4" fillId="0" borderId="2" xfId="0" applyFont="1" applyBorder="1"/>
    <xf numFmtId="0" fontId="4" fillId="0" borderId="2" xfId="0" pivotButton="1" applyFont="1" applyBorder="1"/>
    <xf numFmtId="0" fontId="4" fillId="0" borderId="3" xfId="0" applyFont="1" applyBorder="1"/>
    <xf numFmtId="0" fontId="4" fillId="0" borderId="5" xfId="0" applyFont="1" applyBorder="1"/>
    <xf numFmtId="180" fontId="4" fillId="0" borderId="2" xfId="0" applyNumberFormat="1" applyFont="1" applyBorder="1" applyAlignment="1">
      <alignment horizontal="left"/>
    </xf>
    <xf numFmtId="180" fontId="4" fillId="0" borderId="4" xfId="0" applyNumberFormat="1" applyFont="1" applyBorder="1" applyAlignment="1">
      <alignment horizontal="left"/>
    </xf>
    <xf numFmtId="180" fontId="4" fillId="0" borderId="7" xfId="0" applyNumberFormat="1" applyFont="1" applyBorder="1" applyAlignment="1">
      <alignment horizontal="left"/>
    </xf>
    <xf numFmtId="0" fontId="4" fillId="9" borderId="2" xfId="0" applyFont="1" applyFill="1" applyBorder="1"/>
    <xf numFmtId="0" fontId="4" fillId="9" borderId="3" xfId="0" applyFont="1" applyFill="1" applyBorder="1"/>
    <xf numFmtId="0" fontId="4" fillId="9" borderId="4" xfId="0" applyFont="1" applyFill="1" applyBorder="1"/>
    <xf numFmtId="176" fontId="4" fillId="0" borderId="2" xfId="0" applyNumberFormat="1" applyFont="1" applyBorder="1"/>
    <xf numFmtId="176" fontId="4" fillId="0" borderId="4" xfId="0" applyNumberFormat="1" applyFont="1" applyBorder="1"/>
    <xf numFmtId="176" fontId="4" fillId="0" borderId="7" xfId="0" applyNumberFormat="1" applyFont="1" applyBorder="1"/>
    <xf numFmtId="49" fontId="7" fillId="0" borderId="1" xfId="0" applyNumberFormat="1" applyFont="1" applyBorder="1"/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180" fontId="7" fillId="0" borderId="1" xfId="0" applyNumberFormat="1" applyFont="1" applyBorder="1"/>
    <xf numFmtId="179" fontId="7" fillId="0" borderId="1" xfId="0" applyNumberFormat="1" applyFont="1" applyBorder="1"/>
    <xf numFmtId="177" fontId="7" fillId="0" borderId="1" xfId="0" applyNumberFormat="1" applyFont="1" applyBorder="1"/>
    <xf numFmtId="181" fontId="7" fillId="0" borderId="1" xfId="0" applyNumberFormat="1" applyFont="1" applyBorder="1"/>
    <xf numFmtId="0" fontId="4" fillId="0" borderId="9" xfId="0" applyFont="1" applyBorder="1"/>
    <xf numFmtId="0" fontId="4" fillId="0" borderId="10" xfId="0" applyFont="1" applyBorder="1"/>
    <xf numFmtId="182" fontId="4" fillId="0" borderId="10" xfId="0" applyNumberFormat="1" applyFont="1" applyBorder="1"/>
    <xf numFmtId="182" fontId="4" fillId="0" borderId="11" xfId="0" applyNumberFormat="1" applyFont="1" applyBorder="1"/>
    <xf numFmtId="182" fontId="4" fillId="0" borderId="12" xfId="0" applyNumberFormat="1" applyFont="1" applyBorder="1"/>
    <xf numFmtId="0" fontId="4" fillId="9" borderId="9" xfId="0" applyFont="1" applyFill="1" applyBorder="1"/>
    <xf numFmtId="176" fontId="4" fillId="0" borderId="5" xfId="0" applyNumberFormat="1" applyFont="1" applyBorder="1"/>
    <xf numFmtId="176" fontId="4" fillId="0" borderId="6" xfId="0" applyNumberFormat="1" applyFont="1" applyBorder="1"/>
    <xf numFmtId="176" fontId="4" fillId="0" borderId="8" xfId="0" applyNumberFormat="1" applyFont="1" applyBorder="1"/>
    <xf numFmtId="49" fontId="7" fillId="0" borderId="1" xfId="0" applyNumberFormat="1" applyFont="1" applyBorder="1" applyAlignment="1">
      <alignment horizontal="center"/>
    </xf>
  </cellXfs>
  <cellStyles count="1">
    <cellStyle name="常规" xfId="0" builtinId="0"/>
  </cellStyles>
  <dxfs count="90">
    <dxf>
      <fill>
        <patternFill>
          <bgColor rgb="FF66FF66"/>
        </patternFill>
      </fill>
    </dxf>
    <dxf>
      <fill>
        <patternFill>
          <bgColor rgb="FFFF6969"/>
        </patternFill>
      </fill>
    </dxf>
    <dxf>
      <fill>
        <patternFill>
          <bgColor rgb="FFB7FF43"/>
        </patternFill>
      </fill>
    </dxf>
    <dxf>
      <fill>
        <patternFill>
          <bgColor rgb="FF00FF00"/>
        </patternFill>
      </fill>
    </dxf>
    <dxf>
      <fill>
        <patternFill>
          <bgColor theme="4" tint="0.59996337778862885"/>
        </patternFill>
      </fill>
    </dxf>
    <dxf>
      <fill>
        <patternFill>
          <bgColor rgb="FF00FF00"/>
        </patternFill>
      </fill>
    </dxf>
    <dxf>
      <fill>
        <patternFill>
          <bgColor rgb="FF66FF66"/>
        </patternFill>
      </fill>
    </dxf>
    <dxf>
      <fill>
        <patternFill>
          <bgColor rgb="FFB7FF43"/>
        </patternFill>
      </fill>
    </dxf>
    <dxf>
      <fill>
        <patternFill>
          <bgColor rgb="FFFF6969"/>
        </patternFill>
      </fill>
    </dxf>
    <dxf>
      <fill>
        <patternFill>
          <bgColor theme="4" tint="0.59996337778862885"/>
        </patternFill>
      </fill>
    </dxf>
    <dxf>
      <fill>
        <patternFill>
          <bgColor rgb="FF66FF66"/>
        </patternFill>
      </fill>
    </dxf>
    <dxf>
      <fill>
        <patternFill>
          <bgColor rgb="FFFF5D5D"/>
        </patternFill>
      </fill>
    </dxf>
    <dxf>
      <fill>
        <patternFill>
          <bgColor rgb="FFB7FF43"/>
        </patternFill>
      </fill>
    </dxf>
    <dxf>
      <fill>
        <patternFill>
          <bgColor rgb="FF00FF00"/>
        </patternFill>
      </fill>
    </dxf>
    <dxf>
      <fill>
        <patternFill>
          <bgColor theme="4" tint="0.59996337778862885"/>
        </patternFill>
      </fill>
    </dxf>
    <dxf>
      <fill>
        <patternFill>
          <bgColor rgb="FF66FF66"/>
        </patternFill>
      </fill>
    </dxf>
    <dxf>
      <fill>
        <patternFill>
          <bgColor rgb="FFFF5D5D"/>
        </patternFill>
      </fill>
    </dxf>
    <dxf>
      <fill>
        <patternFill>
          <bgColor rgb="FFB7FF43"/>
        </patternFill>
      </fill>
    </dxf>
    <dxf>
      <fill>
        <patternFill>
          <bgColor rgb="FF00FF00"/>
        </patternFill>
      </fill>
    </dxf>
    <dxf>
      <fill>
        <patternFill>
          <bgColor theme="4" tint="0.59996337778862885"/>
        </patternFill>
      </fill>
    </dxf>
    <dxf>
      <fill>
        <patternFill>
          <bgColor rgb="FFFF5050"/>
        </patternFill>
      </fill>
    </dxf>
    <dxf>
      <fill>
        <patternFill>
          <bgColor rgb="FFB7FF43"/>
        </patternFill>
      </fill>
    </dxf>
    <dxf>
      <fill>
        <patternFill>
          <bgColor rgb="FF00FF00"/>
        </patternFill>
      </fill>
    </dxf>
    <dxf>
      <fill>
        <patternFill>
          <bgColor theme="4" tint="0.59996337778862885"/>
        </patternFill>
      </fill>
    </dxf>
    <dxf>
      <fill>
        <patternFill>
          <bgColor rgb="FFFF5050"/>
        </patternFill>
      </fill>
    </dxf>
    <dxf>
      <fill>
        <patternFill>
          <bgColor rgb="FF75FE44"/>
        </patternFill>
      </fill>
    </dxf>
    <dxf>
      <fill>
        <patternFill>
          <bgColor rgb="FF00FF00"/>
        </patternFill>
      </fill>
    </dxf>
    <dxf>
      <fill>
        <patternFill>
          <bgColor theme="4" tint="0.59996337778862885"/>
        </patternFill>
      </fill>
    </dxf>
    <dxf>
      <fill>
        <patternFill>
          <bgColor rgb="FFFF5050"/>
        </patternFill>
      </fill>
    </dxf>
    <dxf>
      <fill>
        <patternFill>
          <bgColor rgb="FFD2FF43"/>
        </patternFill>
      </fill>
    </dxf>
    <dxf>
      <fill>
        <patternFill>
          <bgColor rgb="FF00FF00"/>
        </patternFill>
      </fill>
    </dxf>
    <dxf>
      <fill>
        <patternFill>
          <bgColor theme="4" tint="0.59996337778862885"/>
        </patternFill>
      </fill>
    </dxf>
    <dxf>
      <fill>
        <patternFill>
          <bgColor rgb="FFFF5050"/>
        </patternFill>
      </fill>
    </dxf>
    <dxf>
      <fill>
        <patternFill>
          <bgColor rgb="FFD2FF43"/>
        </patternFill>
      </fill>
    </dxf>
    <dxf>
      <fill>
        <patternFill>
          <bgColor rgb="FF00FF00"/>
        </patternFill>
      </fill>
    </dxf>
    <dxf>
      <fill>
        <patternFill>
          <bgColor theme="4" tint="0.59996337778862885"/>
        </patternFill>
      </fill>
    </dxf>
    <dxf>
      <fill>
        <patternFill>
          <bgColor rgb="FFFF5050"/>
        </patternFill>
      </fill>
    </dxf>
    <dxf>
      <fill>
        <patternFill>
          <bgColor rgb="FFD2FF43"/>
        </patternFill>
      </fill>
    </dxf>
    <dxf>
      <fill>
        <patternFill>
          <bgColor rgb="FF00FF00"/>
        </patternFill>
      </fill>
    </dxf>
    <dxf>
      <fill>
        <patternFill>
          <bgColor theme="4" tint="0.59996337778862885"/>
        </patternFill>
      </fill>
    </dxf>
    <dxf>
      <fill>
        <patternFill>
          <bgColor rgb="FFFF5050"/>
        </patternFill>
      </fill>
    </dxf>
    <dxf>
      <fill>
        <patternFill>
          <bgColor rgb="FFD2FF43"/>
        </patternFill>
      </fill>
    </dxf>
    <dxf>
      <fill>
        <patternFill>
          <bgColor rgb="FF00FF00"/>
        </patternFill>
      </fill>
    </dxf>
    <dxf>
      <fill>
        <patternFill>
          <bgColor theme="4" tint="0.59996337778862885"/>
        </patternFill>
      </fill>
    </dxf>
    <dxf>
      <fill>
        <patternFill>
          <bgColor rgb="FFFF5050"/>
        </patternFill>
      </fill>
    </dxf>
    <dxf>
      <fill>
        <patternFill>
          <bgColor rgb="FFD2FF43"/>
        </patternFill>
      </fill>
    </dxf>
    <dxf>
      <fill>
        <patternFill>
          <bgColor rgb="FF00FF00"/>
        </patternFill>
      </fill>
    </dxf>
    <dxf>
      <fill>
        <patternFill>
          <bgColor theme="4" tint="0.59996337778862885"/>
        </patternFill>
      </fill>
    </dxf>
    <dxf>
      <fill>
        <patternFill>
          <bgColor rgb="FFD2FF43"/>
        </patternFill>
      </fill>
    </dxf>
    <dxf>
      <fill>
        <patternFill>
          <bgColor rgb="FF00FF00"/>
        </patternFill>
      </fill>
    </dxf>
    <dxf>
      <fill>
        <patternFill>
          <bgColor theme="4" tint="0.59996337778862885"/>
        </patternFill>
      </fill>
    </dxf>
    <dxf>
      <fill>
        <patternFill>
          <bgColor rgb="FFFB7405"/>
        </patternFill>
      </fill>
    </dxf>
    <dxf>
      <fill>
        <patternFill>
          <bgColor rgb="FF00FF00"/>
        </patternFill>
      </fill>
    </dxf>
    <dxf>
      <fill>
        <patternFill>
          <bgColor rgb="FFD2FF43"/>
        </patternFill>
      </fill>
    </dxf>
    <dxf>
      <fill>
        <patternFill>
          <bgColor theme="4" tint="0.59996337778862885"/>
        </patternFill>
      </fill>
    </dxf>
    <dxf>
      <fill>
        <patternFill>
          <bgColor rgb="FFFB7405"/>
        </patternFill>
      </fill>
    </dxf>
    <dxf>
      <fill>
        <patternFill>
          <bgColor rgb="FF00FF00"/>
        </patternFill>
      </fill>
    </dxf>
    <dxf>
      <fill>
        <patternFill>
          <bgColor rgb="FFD2FF43"/>
        </patternFill>
      </fill>
    </dxf>
    <dxf>
      <fill>
        <patternFill>
          <bgColor theme="4" tint="0.59996337778862885"/>
        </patternFill>
      </fill>
    </dxf>
    <dxf>
      <fill>
        <patternFill>
          <bgColor rgb="FFFB7405"/>
        </patternFill>
      </fill>
    </dxf>
    <dxf>
      <fill>
        <patternFill>
          <bgColor rgb="FF00FF00"/>
        </patternFill>
      </fill>
    </dxf>
    <dxf>
      <fill>
        <patternFill>
          <bgColor rgb="FFD2FF43"/>
        </patternFill>
      </fill>
    </dxf>
    <dxf>
      <fill>
        <patternFill>
          <bgColor theme="4" tint="0.59996337778862885"/>
        </patternFill>
      </fill>
    </dxf>
    <dxf>
      <fill>
        <patternFill>
          <bgColor rgb="FFFB7405"/>
        </patternFill>
      </fill>
    </dxf>
    <dxf>
      <fill>
        <patternFill>
          <bgColor rgb="FF00FF00"/>
        </patternFill>
      </fill>
    </dxf>
    <dxf>
      <fill>
        <patternFill>
          <bgColor rgb="FFD2FF43"/>
        </patternFill>
      </fill>
    </dxf>
    <dxf>
      <fill>
        <patternFill>
          <bgColor theme="4" tint="0.59996337778862885"/>
        </patternFill>
      </fill>
    </dxf>
    <dxf>
      <fill>
        <patternFill>
          <bgColor rgb="FF00FF00"/>
        </patternFill>
      </fill>
    </dxf>
    <dxf>
      <fill>
        <patternFill>
          <bgColor rgb="FFD2FF43"/>
        </patternFill>
      </fill>
    </dxf>
    <dxf>
      <fill>
        <patternFill>
          <bgColor theme="4" tint="0.59996337778862885"/>
        </patternFill>
      </fill>
    </dxf>
    <dxf>
      <fill>
        <patternFill>
          <bgColor rgb="FFD2FF43"/>
        </patternFill>
      </fill>
    </dxf>
    <dxf>
      <fill>
        <patternFill>
          <bgColor theme="4" tint="0.59996337778862885"/>
        </patternFill>
      </fill>
    </dxf>
    <dxf>
      <fill>
        <patternFill>
          <bgColor rgb="FFD2FF43"/>
        </patternFill>
      </fill>
    </dxf>
    <dxf>
      <fill>
        <patternFill>
          <bgColor theme="4" tint="0.59996337778862885"/>
        </patternFill>
      </fill>
    </dxf>
    <dxf>
      <fill>
        <patternFill>
          <bgColor rgb="FFD2FF43"/>
        </patternFill>
      </fill>
    </dxf>
    <dxf>
      <fill>
        <patternFill>
          <bgColor theme="4" tint="0.59996337778862885"/>
        </patternFill>
      </fill>
    </dxf>
    <dxf>
      <fill>
        <patternFill>
          <bgColor rgb="FFD2FF43"/>
        </patternFill>
      </fill>
    </dxf>
    <dxf>
      <fill>
        <patternFill>
          <bgColor theme="4" tint="0.59996337778862885"/>
        </patternFill>
      </fill>
    </dxf>
    <dxf>
      <fill>
        <patternFill>
          <bgColor rgb="FFD2FF43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numFmt numFmtId="176" formatCode="0.00_ "/>
    </dxf>
    <dxf>
      <numFmt numFmtId="176" formatCode="0.00_ 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82" formatCode="0.0000_ "/>
    </dxf>
    <dxf>
      <numFmt numFmtId="182" formatCode="0.0000_ "/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9" defaultPivotStyle="PivotStyleMedium7"/>
  <colors>
    <mruColors>
      <color rgb="FFFF6969"/>
      <color rgb="FFFF5D5D"/>
      <color rgb="FF66FF66"/>
      <color rgb="FFB7FF43"/>
      <color rgb="FF75FE44"/>
      <color rgb="FFFF5050"/>
      <color rgb="FFFB7405"/>
      <color rgb="FF00FF00"/>
      <color rgb="FFD2FF4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[funds.xlsx]统计!数据透视表2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circle"/>
          <c:size val="3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</c:pivotFmt>
      <c:pivotFmt>
        <c:idx val="28"/>
      </c:pivotFmt>
      <c:pivotFmt>
        <c:idx val="29"/>
      </c:pivotFmt>
    </c:pivotFmts>
    <c:plotArea>
      <c:layout>
        <c:manualLayout>
          <c:layoutTarget val="inner"/>
          <c:xMode val="edge"/>
          <c:yMode val="edge"/>
          <c:x val="8.6812884021681191E-2"/>
          <c:y val="4.4790793430649747E-2"/>
          <c:w val="0.83500769300389177"/>
          <c:h val="0.61119044177111381"/>
        </c:manualLayout>
      </c:layout>
      <c:lineChart>
        <c:grouping val="standard"/>
        <c:varyColors val="0"/>
        <c:ser>
          <c:idx val="0"/>
          <c:order val="0"/>
          <c:tx>
            <c:strRef>
              <c:f>统计!$B$43:$B$45</c:f>
              <c:strCache>
                <c:ptCount val="1"/>
                <c:pt idx="0">
                  <c:v>50AH优选 - 指标</c:v>
                </c:pt>
              </c:strCache>
            </c:strRef>
          </c:tx>
          <c:marker>
            <c:symbol val="none"/>
          </c:marker>
          <c:cat>
            <c:strRef>
              <c:f>统计!$A$46:$A$54</c:f>
              <c:strCache>
                <c:ptCount val="9"/>
                <c:pt idx="0">
                  <c:v>2018/04/03</c:v>
                </c:pt>
                <c:pt idx="1">
                  <c:v>2018/05/04</c:v>
                </c:pt>
                <c:pt idx="2">
                  <c:v>2018/05/11</c:v>
                </c:pt>
                <c:pt idx="3">
                  <c:v>2018/05/18</c:v>
                </c:pt>
                <c:pt idx="4">
                  <c:v>2018/05/29</c:v>
                </c:pt>
                <c:pt idx="5">
                  <c:v>2018/05/30</c:v>
                </c:pt>
                <c:pt idx="6">
                  <c:v>2018/05/31</c:v>
                </c:pt>
                <c:pt idx="7">
                  <c:v>2018/06/01</c:v>
                </c:pt>
                <c:pt idx="8">
                  <c:v>2018/06/04</c:v>
                </c:pt>
              </c:strCache>
            </c:strRef>
          </c:cat>
          <c:val>
            <c:numRef>
              <c:f>统计!$B$46:$B$54</c:f>
              <c:numCache>
                <c:formatCode>0.00_ </c:formatCode>
                <c:ptCount val="9"/>
                <c:pt idx="0">
                  <c:v>10.91</c:v>
                </c:pt>
                <c:pt idx="1">
                  <c:v>11.09</c:v>
                </c:pt>
                <c:pt idx="2">
                  <c:v>10.94</c:v>
                </c:pt>
                <c:pt idx="3">
                  <c:v>10.98</c:v>
                </c:pt>
                <c:pt idx="4">
                  <c:v>11.32</c:v>
                </c:pt>
                <c:pt idx="5">
                  <c:v>11.43</c:v>
                </c:pt>
                <c:pt idx="6">
                  <c:v>11.63</c:v>
                </c:pt>
                <c:pt idx="7">
                  <c:v>11.52</c:v>
                </c:pt>
                <c:pt idx="8">
                  <c:v>11.4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35168"/>
        <c:axId val="98936704"/>
      </c:lineChart>
      <c:lineChart>
        <c:grouping val="standard"/>
        <c:varyColors val="0"/>
        <c:ser>
          <c:idx val="1"/>
          <c:order val="1"/>
          <c:tx>
            <c:strRef>
              <c:f>统计!$C$43:$C$45</c:f>
              <c:strCache>
                <c:ptCount val="1"/>
                <c:pt idx="0">
                  <c:v>50AH优选 - 净值</c:v>
                </c:pt>
              </c:strCache>
            </c:strRef>
          </c:tx>
          <c:marker>
            <c:symbol val="none"/>
          </c:marker>
          <c:cat>
            <c:strRef>
              <c:f>统计!$A$46:$A$54</c:f>
              <c:strCache>
                <c:ptCount val="9"/>
                <c:pt idx="0">
                  <c:v>2018/04/03</c:v>
                </c:pt>
                <c:pt idx="1">
                  <c:v>2018/05/04</c:v>
                </c:pt>
                <c:pt idx="2">
                  <c:v>2018/05/11</c:v>
                </c:pt>
                <c:pt idx="3">
                  <c:v>2018/05/18</c:v>
                </c:pt>
                <c:pt idx="4">
                  <c:v>2018/05/29</c:v>
                </c:pt>
                <c:pt idx="5">
                  <c:v>2018/05/30</c:v>
                </c:pt>
                <c:pt idx="6">
                  <c:v>2018/05/31</c:v>
                </c:pt>
                <c:pt idx="7">
                  <c:v>2018/06/01</c:v>
                </c:pt>
                <c:pt idx="8">
                  <c:v>2018/06/04</c:v>
                </c:pt>
              </c:strCache>
            </c:strRef>
          </c:cat>
          <c:val>
            <c:numRef>
              <c:f>统计!$C$46:$C$54</c:f>
              <c:numCache>
                <c:formatCode>0.0000_ </c:formatCode>
                <c:ptCount val="9"/>
                <c:pt idx="0">
                  <c:v>1.157</c:v>
                </c:pt>
                <c:pt idx="1">
                  <c:v>1.141</c:v>
                </c:pt>
                <c:pt idx="2">
                  <c:v>1.179</c:v>
                </c:pt>
                <c:pt idx="3">
                  <c:v>1.1870000000000001</c:v>
                </c:pt>
                <c:pt idx="4">
                  <c:v>1.1619999999999999</c:v>
                </c:pt>
                <c:pt idx="5">
                  <c:v>1.1439999999999999</c:v>
                </c:pt>
                <c:pt idx="6">
                  <c:v>1.1659999999999999</c:v>
                </c:pt>
                <c:pt idx="7">
                  <c:v>1.1619999999999999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统计!$D$43:$D$45</c:f>
              <c:strCache>
                <c:ptCount val="1"/>
                <c:pt idx="0">
                  <c:v>50AH优选 - 额度比率</c:v>
                </c:pt>
              </c:strCache>
            </c:strRef>
          </c:tx>
          <c:cat>
            <c:strRef>
              <c:f>统计!$A$46:$A$54</c:f>
              <c:strCache>
                <c:ptCount val="9"/>
                <c:pt idx="0">
                  <c:v>2018/04/03</c:v>
                </c:pt>
                <c:pt idx="1">
                  <c:v>2018/05/04</c:v>
                </c:pt>
                <c:pt idx="2">
                  <c:v>2018/05/11</c:v>
                </c:pt>
                <c:pt idx="3">
                  <c:v>2018/05/18</c:v>
                </c:pt>
                <c:pt idx="4">
                  <c:v>2018/05/29</c:v>
                </c:pt>
                <c:pt idx="5">
                  <c:v>2018/05/30</c:v>
                </c:pt>
                <c:pt idx="6">
                  <c:v>2018/05/31</c:v>
                </c:pt>
                <c:pt idx="7">
                  <c:v>2018/06/01</c:v>
                </c:pt>
                <c:pt idx="8">
                  <c:v>2018/06/04</c:v>
                </c:pt>
              </c:strCache>
            </c:strRef>
          </c:cat>
          <c:val>
            <c:numRef>
              <c:f>统计!$D$46:$D$54</c:f>
              <c:numCache>
                <c:formatCode>0.00_ </c:formatCode>
                <c:ptCount val="9"/>
                <c:pt idx="0">
                  <c:v>1.1902809999999999</c:v>
                </c:pt>
                <c:pt idx="1">
                  <c:v>1.229881</c:v>
                </c:pt>
                <c:pt idx="2">
                  <c:v>1.1968359999999998</c:v>
                </c:pt>
                <c:pt idx="3">
                  <c:v>1.2056040000000001</c:v>
                </c:pt>
                <c:pt idx="4">
                  <c:v>1.2814240000000003</c:v>
                </c:pt>
                <c:pt idx="5">
                  <c:v>1.306449</c:v>
                </c:pt>
                <c:pt idx="6">
                  <c:v>1.3525690000000001</c:v>
                </c:pt>
                <c:pt idx="7">
                  <c:v>1.3271039999999998</c:v>
                </c:pt>
                <c:pt idx="8">
                  <c:v>1.2996000000000003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44128"/>
        <c:axId val="98938240"/>
      </c:lineChart>
      <c:catAx>
        <c:axId val="98935168"/>
        <c:scaling>
          <c:orientation val="minMax"/>
        </c:scaling>
        <c:delete val="0"/>
        <c:axPos val="b"/>
        <c:majorGridlines>
          <c:spPr>
            <a:ln w="3175">
              <a:solidFill>
                <a:schemeClr val="bg1">
                  <a:lumMod val="85000"/>
                </a:schemeClr>
              </a:solidFill>
            </a:ln>
          </c:spPr>
        </c:majorGridlines>
        <c:numFmt formatCode="m/d/yyyy" sourceLinked="0"/>
        <c:majorTickMark val="out"/>
        <c:minorTickMark val="none"/>
        <c:tickLblPos val="nextTo"/>
        <c:crossAx val="98936704"/>
        <c:crosses val="autoZero"/>
        <c:auto val="1"/>
        <c:lblAlgn val="ctr"/>
        <c:lblOffset val="100"/>
        <c:noMultiLvlLbl val="0"/>
      </c:catAx>
      <c:valAx>
        <c:axId val="98936704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85000"/>
                </a:schemeClr>
              </a:solidFill>
            </a:ln>
          </c:spPr>
        </c:majorGridlines>
        <c:numFmt formatCode="0.00_ " sourceLinked="1"/>
        <c:majorTickMark val="out"/>
        <c:minorTickMark val="none"/>
        <c:tickLblPos val="nextTo"/>
        <c:crossAx val="98935168"/>
        <c:crosses val="autoZero"/>
        <c:crossBetween val="midCat"/>
      </c:valAx>
      <c:valAx>
        <c:axId val="98938240"/>
        <c:scaling>
          <c:orientation val="minMax"/>
        </c:scaling>
        <c:delete val="0"/>
        <c:axPos val="r"/>
        <c:numFmt formatCode="0.0000_ " sourceLinked="1"/>
        <c:majorTickMark val="out"/>
        <c:minorTickMark val="none"/>
        <c:tickLblPos val="nextTo"/>
        <c:crossAx val="98944128"/>
        <c:crosses val="max"/>
        <c:crossBetween val="between"/>
      </c:valAx>
      <c:catAx>
        <c:axId val="98944128"/>
        <c:scaling>
          <c:orientation val="minMax"/>
        </c:scaling>
        <c:delete val="1"/>
        <c:axPos val="b"/>
        <c:majorTickMark val="out"/>
        <c:minorTickMark val="none"/>
        <c:tickLblPos val="nextTo"/>
        <c:crossAx val="9893824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5817030534018497"/>
          <c:y val="0.83257629495176799"/>
          <c:w val="0.62359121834476039"/>
          <c:h val="9.0307872007193618E-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142876</xdr:colOff>
      <xdr:row>15</xdr:row>
      <xdr:rowOff>119061</xdr:rowOff>
    </xdr:from>
    <xdr:to>
      <xdr:col>11</xdr:col>
      <xdr:colOff>514350</xdr:colOff>
      <xdr:row>41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uanXing" refreshedDate="43252.952814004631" createdVersion="4" refreshedVersion="4" minRefreshableVersion="3" recordCount="116">
  <cacheSource type="worksheet">
    <worksheetSource ref="A1:W2059" sheet="记录"/>
  </cacheSource>
  <cacheFields count="23">
    <cacheField name="指数代码" numFmtId="49">
      <sharedItems containsBlank="1"/>
    </cacheField>
    <cacheField name="指数名称" numFmtId="49">
      <sharedItems containsBlank="1" count="12">
        <s v="中证红利"/>
        <s v="基本面50"/>
        <s v="50AH优选"/>
        <s v="泸深300价值"/>
        <s v="基本面60"/>
        <s v="红利机会"/>
        <s v="中证500增强"/>
        <s v="中证500低波动"/>
        <s v="中证养老"/>
        <s v="中证消费"/>
        <s v="嘉实优化红利"/>
        <m/>
      </sharedItems>
    </cacheField>
    <cacheField name="参考指标" numFmtId="49">
      <sharedItems containsBlank="1"/>
    </cacheField>
    <cacheField name="低估阈值" numFmtId="0">
      <sharedItems containsString="0" containsBlank="1" containsNumber="1" containsInteger="1" minValue="10" maxValue="33"/>
    </cacheField>
    <cacheField name="高估阈值" numFmtId="0">
      <sharedItems containsBlank="1" containsMixedTypes="1" containsNumber="1" containsInteger="1" minValue="25" maxValue="40"/>
    </cacheField>
    <cacheField name="场内基金" numFmtId="49">
      <sharedItems containsBlank="1"/>
    </cacheField>
    <cacheField name="场外基金" numFmtId="49">
      <sharedItems containsBlank="1"/>
    </cacheField>
    <cacheField name="定投基数" numFmtId="0">
      <sharedItems containsString="0" containsBlank="1" containsNumber="1" containsInteger="1" minValue="100" maxValue="400"/>
    </cacheField>
    <cacheField name="定投幂" numFmtId="0">
      <sharedItems containsString="0" containsBlank="1" containsNumber="1" containsInteger="1" minValue="2" maxValue="2"/>
    </cacheField>
    <cacheField name="首投指标" numFmtId="0">
      <sharedItems containsString="0" containsBlank="1" containsNumber="1" containsInteger="1" minValue="10" maxValue="31"/>
    </cacheField>
    <cacheField name="指标日期" numFmtId="180">
      <sharedItems containsNonDate="0" containsDate="1" containsString="0" containsBlank="1" minDate="2018-04-02T00:00:00" maxDate="2018-06-02T00:00:00"/>
    </cacheField>
    <cacheField name="EP" numFmtId="179">
      <sharedItems containsString="0" containsBlank="1" containsNumber="1" minValue="9.76" maxValue="11.63"/>
    </cacheField>
    <cacheField name="PE" numFmtId="179">
      <sharedItems containsString="0" containsBlank="1" containsNumber="1" minValue="8.6" maxValue="30.77"/>
    </cacheField>
    <cacheField name="PB" numFmtId="179">
      <sharedItems containsString="0" containsBlank="1" containsNumber="1" minValue="1.01" maxValue="5.26"/>
    </cacheField>
    <cacheField name="股息" numFmtId="179">
      <sharedItems containsString="0" containsBlank="1" containsNumber="1" minValue="1.84" maxValue="3.82"/>
    </cacheField>
    <cacheField name="ROE" numFmtId="179">
      <sharedItems containsString="0" containsBlank="1" containsNumber="1" minValue="7.7" maxValue="17.09"/>
    </cacheField>
    <cacheField name="前日指数指标" numFmtId="176">
      <sharedItems containsString="0" containsBlank="1" containsNumber="1" minValue="9.5" maxValue="30.77"/>
    </cacheField>
    <cacheField name="定投比率" numFmtId="176">
      <sharedItems containsString="0" containsBlank="1" containsNumber="1" minValue="0.55872831323513306" maxValue="1.9930795847750868"/>
    </cacheField>
    <cacheField name="定投额" numFmtId="0">
      <sharedItems containsString="0" containsBlank="1" containsNumber="1" containsInteger="1" minValue="0" maxValue="776"/>
    </cacheField>
    <cacheField name="实投" numFmtId="177">
      <sharedItems containsString="0" containsBlank="1" containsNumber="1" containsInteger="1" minValue="100" maxValue="1151"/>
    </cacheField>
    <cacheField name="差额" numFmtId="178">
      <sharedItems containsString="0" containsBlank="1" containsNumber="1" containsInteger="1" minValue="-599" maxValue="517"/>
    </cacheField>
    <cacheField name="定投日期" numFmtId="180">
      <sharedItems containsNonDate="0" containsDate="1" containsString="0" containsBlank="1" minDate="2018-04-03T00:00:00" maxDate="2018-06-05T00:00:00" count="13">
        <d v="2018-04-03T00:00:00"/>
        <d v="2018-05-04T00:00:00"/>
        <d v="2018-05-11T00:00:00"/>
        <d v="2018-05-18T00:00:00"/>
        <d v="2018-05-24T00:00:00"/>
        <d v="2018-05-25T00:00:00"/>
        <d v="2018-05-28T00:00:00"/>
        <d v="2018-05-29T00:00:00"/>
        <d v="2018-05-30T00:00:00"/>
        <d v="2018-05-31T00:00:00"/>
        <d v="2018-06-01T00:00:00"/>
        <d v="2018-06-04T00:00:00"/>
        <m/>
      </sharedItems>
    </cacheField>
    <cacheField name="基金净值" numFmtId="181">
      <sharedItems containsString="0" containsBlank="1" containsNumber="1" minValue="0.95479999999999998" maxValue="2.30100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YuanXing" refreshedDate="43253.412106365744" createdVersion="4" refreshedVersion="4" minRefreshableVersion="3" recordCount="10">
  <cacheSource type="worksheet">
    <worksheetSource ref="A1:G11" sheet="老计划"/>
  </cacheSource>
  <cacheFields count="8">
    <cacheField name="基金" numFmtId="0">
      <sharedItems/>
    </cacheField>
    <cacheField name="类型" numFmtId="0">
      <sharedItems containsBlank="1" count="12">
        <s v="大盘6/中小盘4"/>
        <s v="大盘"/>
        <s v="均衡"/>
        <s v="中小盘"/>
        <s v="混合"/>
        <s v="泸港深"/>
        <m u="1"/>
        <s v="消费行业" u="1"/>
        <s v="主动型" u="1"/>
        <s v="中盘(150只)" u="1"/>
        <s v="中盘" u="1"/>
        <s v="环保医疗" u="1"/>
      </sharedItems>
    </cacheField>
    <cacheField name="估值状态" numFmtId="0">
      <sharedItems containsBlank="1" count="4">
        <s v="正常估值"/>
        <s v="低估值"/>
        <s v="主动"/>
        <m u="1"/>
      </sharedItems>
    </cacheField>
    <cacheField name="计划" numFmtId="0">
      <sharedItems/>
    </cacheField>
    <cacheField name="周投金额" numFmtId="0">
      <sharedItems containsString="0" containsBlank="1" containsNumber="1" containsInteger="1" minValue="0" maxValue="400"/>
    </cacheField>
    <cacheField name="年投估算" numFmtId="0">
      <sharedItems containsSemiMixedTypes="0" containsString="0" containsNumber="1" containsInteger="1" minValue="0" maxValue="19200"/>
    </cacheField>
    <cacheField name="备注" numFmtId="0">
      <sharedItems containsBlank="1"/>
    </cacheField>
    <cacheField name="比例" numFmtId="0" formula="周投金额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6">
  <r>
    <s v="399922"/>
    <x v="0"/>
    <s v="盈利收益率"/>
    <n v="10"/>
    <s v="国债利率*2"/>
    <s v="*"/>
    <s v="100032"/>
    <n v="400"/>
    <n v="2"/>
    <n v="10"/>
    <d v="2018-04-02T00:00:00"/>
    <n v="10.99"/>
    <n v="9.1"/>
    <n v="1.0900000000000001"/>
    <n v="3.72"/>
    <n v="11.96"/>
    <n v="10.99"/>
    <n v="1.2078009999999999"/>
    <n v="483"/>
    <n v="1000"/>
    <n v="517"/>
    <x v="0"/>
    <n v="1.1080000000000001"/>
  </r>
  <r>
    <s v="000925"/>
    <x v="1"/>
    <s v="盈利收益率"/>
    <n v="10"/>
    <s v="国债利率*2"/>
    <s v="*"/>
    <s v="160716"/>
    <m/>
    <n v="2"/>
    <n v="10"/>
    <d v="2018-04-02T00:00:00"/>
    <n v="9.76"/>
    <n v="10.24"/>
    <n v="1.22"/>
    <n v="3.04"/>
    <n v="11.87"/>
    <n v="9.76"/>
    <n v="0.95257599999999998"/>
    <n v="0"/>
    <m/>
    <n v="0"/>
    <x v="0"/>
    <n v="1.4858"/>
  </r>
  <r>
    <s v="000170"/>
    <x v="2"/>
    <s v="盈利收益率"/>
    <n v="10"/>
    <s v="国债利率*2"/>
    <s v="501050"/>
    <s v="501050"/>
    <m/>
    <n v="2"/>
    <n v="10"/>
    <d v="2018-04-02T00:00:00"/>
    <n v="10.91"/>
    <n v="9.16"/>
    <n v="1.06"/>
    <n v="3.29"/>
    <n v="11.43"/>
    <n v="10.91"/>
    <n v="1.1902809999999999"/>
    <n v="0"/>
    <m/>
    <n v="0"/>
    <x v="0"/>
    <n v="1.157"/>
  </r>
  <r>
    <s v="399919"/>
    <x v="3"/>
    <s v="市盈率"/>
    <n v="13"/>
    <s v="17(市净率2)"/>
    <m/>
    <s v="310398"/>
    <n v="400"/>
    <n v="2"/>
    <n v="13"/>
    <d v="2018-04-02T00:00:00"/>
    <m/>
    <n v="9.99"/>
    <n v="1.19"/>
    <n v="3.14"/>
    <n v="11.88"/>
    <n v="9.99"/>
    <n v="1.6933850767684602"/>
    <n v="677"/>
    <n v="980"/>
    <n v="303"/>
    <x v="0"/>
    <n v="1.5731999999999999"/>
  </r>
  <r>
    <s v="399701"/>
    <x v="4"/>
    <s v="市盈率"/>
    <n v="24"/>
    <n v="29"/>
    <s v="159916"/>
    <s v="530015"/>
    <n v="400"/>
    <n v="2"/>
    <n v="24"/>
    <d v="2018-04-02T00:00:00"/>
    <m/>
    <n v="18.25"/>
    <n v="2.31"/>
    <n v="1.86"/>
    <n v="12.67"/>
    <n v="18.25"/>
    <n v="1.7294051416776128"/>
    <n v="691"/>
    <n v="980"/>
    <n v="289"/>
    <x v="0"/>
    <n v="1.8937999999999999"/>
  </r>
  <r>
    <s v="CSPSADRP"/>
    <x v="5"/>
    <s v="市盈率"/>
    <n v="15"/>
    <n v="25"/>
    <s v="501029"/>
    <s v="501029"/>
    <n v="400"/>
    <n v="2"/>
    <n v="15"/>
    <d v="2018-04-02T00:00:00"/>
    <m/>
    <n v="13.34"/>
    <n v="1.79"/>
    <n v="3.44"/>
    <n v="13.42"/>
    <n v="13.34"/>
    <n v="1.2643603235863328"/>
    <n v="505"/>
    <m/>
    <n v="-505"/>
    <x v="0"/>
    <n v="1.028"/>
  </r>
  <r>
    <s v="399905"/>
    <x v="6"/>
    <s v="市盈率"/>
    <n v="33"/>
    <n v="40"/>
    <s v="161017"/>
    <s v="000478"/>
    <n v="400"/>
    <n v="2"/>
    <n v="31"/>
    <d v="2018-04-02T00:00:00"/>
    <m/>
    <n v="26.85"/>
    <n v="2.42"/>
    <m/>
    <n v="9.0299999999999994"/>
    <n v="26.85"/>
    <n v="1.3330142976533537"/>
    <n v="533"/>
    <m/>
    <n v="-533"/>
    <x v="0"/>
    <n v="2.3010000000000002"/>
  </r>
  <r>
    <s v="003318"/>
    <x v="7"/>
    <s v="市盈率"/>
    <n v="33"/>
    <n v="40"/>
    <s v="*"/>
    <s v="003318"/>
    <n v="400"/>
    <n v="2"/>
    <n v="31"/>
    <d v="2018-04-02T00:00:00"/>
    <m/>
    <n v="25.33"/>
    <n v="1.99"/>
    <m/>
    <n v="7.86"/>
    <n v="25.33"/>
    <n v="1.4977971783122088"/>
    <n v="599"/>
    <m/>
    <n v="-599"/>
    <x v="0"/>
    <n v="1.0053000000000001"/>
  </r>
  <r>
    <s v="399812"/>
    <x v="8"/>
    <s v="市盈率"/>
    <n v="24"/>
    <n v="33"/>
    <s v="*"/>
    <s v="000968"/>
    <m/>
    <n v="2"/>
    <n v="24"/>
    <d v="2018-04-02T00:00:00"/>
    <m/>
    <n v="22.94"/>
    <n v="3.23"/>
    <m/>
    <n v="14.08"/>
    <n v="22.94"/>
    <n v="1.0945501284956245"/>
    <n v="0"/>
    <m/>
    <n v="0"/>
    <x v="0"/>
    <n v="1.0912999999999999"/>
  </r>
  <r>
    <s v="000932"/>
    <x v="9"/>
    <s v="市盈率"/>
    <n v="23"/>
    <n v="35"/>
    <s v="159928"/>
    <s v="000248"/>
    <m/>
    <n v="2"/>
    <n v="23"/>
    <d v="2018-04-02T00:00:00"/>
    <m/>
    <n v="29.69"/>
    <n v="4.97"/>
    <m/>
    <n v="16.739999999999998"/>
    <n v="29.69"/>
    <n v="0.60011609807462563"/>
    <n v="0"/>
    <m/>
    <n v="0"/>
    <x v="0"/>
    <n v="1.4582999999999999"/>
  </r>
  <r>
    <s v="399922"/>
    <x v="0"/>
    <s v="盈利收益率"/>
    <n v="10"/>
    <s v="国债利率*2"/>
    <s v="*"/>
    <s v="100032"/>
    <n v="400"/>
    <n v="2"/>
    <n v="10"/>
    <d v="2018-05-03T00:00:00"/>
    <n v="11.28"/>
    <n v="8.86"/>
    <n v="1.06"/>
    <n v="3.71"/>
    <n v="11.92"/>
    <n v="11.28"/>
    <n v="1.2723839999999997"/>
    <n v="508"/>
    <n v="510"/>
    <n v="2"/>
    <x v="1"/>
    <n v="1.103"/>
  </r>
  <r>
    <s v="000925"/>
    <x v="1"/>
    <s v="盈利收益率"/>
    <n v="10"/>
    <s v="国债利率*2"/>
    <s v="*"/>
    <s v="160716"/>
    <m/>
    <n v="2"/>
    <n v="10"/>
    <d v="2018-05-03T00:00:00"/>
    <n v="10.1"/>
    <n v="9.91"/>
    <n v="1.18"/>
    <n v="3.03"/>
    <n v="11.92"/>
    <n v="10.1"/>
    <n v="1.0201"/>
    <n v="0"/>
    <m/>
    <n v="0"/>
    <x v="1"/>
    <n v="1.4691000000000001"/>
  </r>
  <r>
    <s v="000170"/>
    <x v="2"/>
    <s v="盈利收益率"/>
    <n v="10"/>
    <s v="国债利率*2"/>
    <s v="501050"/>
    <s v="501050"/>
    <m/>
    <n v="2"/>
    <n v="10"/>
    <d v="2018-05-03T00:00:00"/>
    <n v="11.09"/>
    <n v="9.02"/>
    <n v="1.04"/>
    <n v="3.24"/>
    <n v="11.54"/>
    <n v="11.09"/>
    <n v="1.229881"/>
    <n v="0"/>
    <m/>
    <n v="0"/>
    <x v="1"/>
    <n v="1.141"/>
  </r>
  <r>
    <s v="399919"/>
    <x v="3"/>
    <s v="市盈率"/>
    <n v="13"/>
    <s v="17(市净率2)"/>
    <m/>
    <s v="310398"/>
    <n v="400"/>
    <n v="2"/>
    <n v="13"/>
    <d v="2018-05-03T00:00:00"/>
    <m/>
    <n v="9.74"/>
    <n v="1.1499999999999999"/>
    <n v="3.14"/>
    <n v="11.78"/>
    <n v="9.74"/>
    <n v="1.7814301194506867"/>
    <n v="712"/>
    <n v="510"/>
    <n v="-202"/>
    <x v="1"/>
    <n v="1.5452999999999999"/>
  </r>
  <r>
    <s v="399701"/>
    <x v="4"/>
    <s v="市盈率"/>
    <n v="24"/>
    <n v="29"/>
    <s v="159916"/>
    <s v="530015"/>
    <n v="400"/>
    <n v="2"/>
    <n v="24"/>
    <d v="2018-05-03T00:00:00"/>
    <m/>
    <n v="17.23"/>
    <n v="2.16"/>
    <n v="1.9"/>
    <n v="12.53"/>
    <n v="17.23"/>
    <n v="1.9402242508494376"/>
    <n v="776"/>
    <n v="510"/>
    <n v="-266"/>
    <x v="1"/>
    <n v="1.843"/>
  </r>
  <r>
    <s v="CSPSADRP"/>
    <x v="5"/>
    <s v="市盈率"/>
    <n v="15"/>
    <n v="25"/>
    <s v="501029"/>
    <s v="501029"/>
    <n v="400"/>
    <n v="2"/>
    <n v="15"/>
    <d v="2018-05-03T00:00:00"/>
    <m/>
    <n v="13.3"/>
    <n v="1.79"/>
    <n v="3.43"/>
    <n v="13.46"/>
    <n v="13.3"/>
    <n v="1.2719769348182488"/>
    <n v="508"/>
    <n v="400"/>
    <n v="-108"/>
    <x v="1"/>
    <n v="1.0226"/>
  </r>
  <r>
    <s v="399905"/>
    <x v="6"/>
    <s v="市盈率"/>
    <n v="33"/>
    <n v="40"/>
    <s v="161017"/>
    <s v="000478"/>
    <n v="400"/>
    <n v="2"/>
    <n v="31"/>
    <d v="2018-05-03T00:00:00"/>
    <m/>
    <n v="25.38"/>
    <n v="2.27"/>
    <m/>
    <n v="8.94"/>
    <n v="25.38"/>
    <n v="1.4919015053146467"/>
    <n v="596"/>
    <n v="400"/>
    <n v="-196"/>
    <x v="1"/>
    <n v="2.2492000000000001"/>
  </r>
  <r>
    <s v="003318"/>
    <x v="7"/>
    <s v="市盈率"/>
    <n v="33"/>
    <n v="40"/>
    <s v="*"/>
    <s v="003318"/>
    <n v="400"/>
    <n v="2"/>
    <n v="31"/>
    <d v="2018-05-03T00:00:00"/>
    <m/>
    <n v="24.25"/>
    <n v="1.87"/>
    <m/>
    <n v="7.71"/>
    <n v="24.25"/>
    <n v="1.6341800403868634"/>
    <n v="653"/>
    <n v="400"/>
    <n v="-253"/>
    <x v="1"/>
    <n v="0.97209999999999996"/>
  </r>
  <r>
    <s v="399812"/>
    <x v="8"/>
    <s v="市盈率"/>
    <n v="24"/>
    <n v="33"/>
    <s v="*"/>
    <s v="000968"/>
    <m/>
    <n v="2"/>
    <n v="24"/>
    <d v="2018-05-03T00:00:00"/>
    <m/>
    <n v="21.79"/>
    <n v="2.98"/>
    <m/>
    <n v="13.65"/>
    <n v="21.79"/>
    <n v="1.2131319000825813"/>
    <n v="0"/>
    <m/>
    <n v="0"/>
    <x v="1"/>
    <n v="1.0851"/>
  </r>
  <r>
    <s v="000932"/>
    <x v="9"/>
    <s v="市盈率"/>
    <n v="23"/>
    <n v="35"/>
    <s v="159928"/>
    <s v="000248"/>
    <m/>
    <n v="2"/>
    <n v="23"/>
    <d v="2018-05-03T00:00:00"/>
    <m/>
    <n v="27.43"/>
    <n v="4.6900000000000004"/>
    <m/>
    <n v="17.09"/>
    <n v="27.43"/>
    <n v="0.70307888744477887"/>
    <n v="0"/>
    <m/>
    <n v="0"/>
    <x v="1"/>
    <n v="1.4693000000000001"/>
  </r>
  <r>
    <s v="399922"/>
    <x v="0"/>
    <s v="盈利收益率"/>
    <n v="10"/>
    <s v="国债利率*2"/>
    <s v="*"/>
    <s v="100032"/>
    <n v="400"/>
    <n v="2"/>
    <n v="10"/>
    <d v="2018-05-10T00:00:00"/>
    <n v="11.04"/>
    <n v="9.06"/>
    <n v="1.08"/>
    <n v="3.63"/>
    <n v="11.94"/>
    <n v="11.04"/>
    <n v="1.2188159999999997"/>
    <n v="487"/>
    <n v="480"/>
    <n v="-7"/>
    <x v="2"/>
    <n v="1.1240000000000001"/>
  </r>
  <r>
    <s v="000925"/>
    <x v="1"/>
    <s v="盈利收益率"/>
    <n v="10"/>
    <s v="国债利率*2"/>
    <s v="*"/>
    <s v="160716"/>
    <m/>
    <n v="2"/>
    <n v="10"/>
    <d v="2018-05-10T00:00:00"/>
    <n v="9.8699999999999992"/>
    <n v="10.130000000000001"/>
    <n v="1.21"/>
    <n v="2.96"/>
    <n v="11.92"/>
    <n v="9.8699999999999992"/>
    <n v="0.97416899999999973"/>
    <n v="0"/>
    <m/>
    <n v="0"/>
    <x v="2"/>
    <n v="1.5066999999999999"/>
  </r>
  <r>
    <s v="000170"/>
    <x v="2"/>
    <s v="盈利收益率"/>
    <n v="10"/>
    <s v="国债利率*2"/>
    <s v="501050"/>
    <s v="501050"/>
    <m/>
    <n v="2"/>
    <n v="10"/>
    <d v="2018-05-10T00:00:00"/>
    <n v="10.94"/>
    <n v="9.14"/>
    <n v="1.05"/>
    <n v="3.19"/>
    <n v="11.46"/>
    <n v="10.94"/>
    <n v="1.1968359999999998"/>
    <n v="0"/>
    <m/>
    <n v="0"/>
    <x v="2"/>
    <n v="1.179"/>
  </r>
  <r>
    <s v="399919"/>
    <x v="3"/>
    <s v="市盈率"/>
    <n v="13"/>
    <s v="17(市净率2)"/>
    <m/>
    <s v="310398"/>
    <n v="400"/>
    <n v="2"/>
    <n v="13"/>
    <d v="2018-05-10T00:00:00"/>
    <m/>
    <n v="9.94"/>
    <n v="1.17"/>
    <n v="3.07"/>
    <n v="11.78"/>
    <n v="9.94"/>
    <n v="1.7104639911906048"/>
    <n v="684"/>
    <n v="480"/>
    <n v="-204"/>
    <x v="2"/>
    <n v="1.5857000000000001"/>
  </r>
  <r>
    <s v="399701"/>
    <x v="4"/>
    <s v="市盈率"/>
    <n v="24"/>
    <n v="29"/>
    <s v="159916"/>
    <s v="530015"/>
    <n v="400"/>
    <n v="2"/>
    <n v="24"/>
    <d v="2018-05-10T00:00:00"/>
    <m/>
    <n v="17.75"/>
    <n v="2.23"/>
    <n v="1.84"/>
    <n v="12.54"/>
    <n v="17.75"/>
    <n v="1.8282086887522315"/>
    <n v="731"/>
    <n v="480"/>
    <n v="-251"/>
    <x v="2"/>
    <n v="1.8945000000000001"/>
  </r>
  <r>
    <s v="CSPSADRP"/>
    <x v="5"/>
    <s v="市盈率"/>
    <n v="15"/>
    <n v="25"/>
    <s v="501029"/>
    <s v="501029"/>
    <n v="400"/>
    <n v="2"/>
    <n v="15"/>
    <d v="2018-05-10T00:00:00"/>
    <m/>
    <n v="13.63"/>
    <n v="1.83"/>
    <n v="3.35"/>
    <n v="13.43"/>
    <n v="13.63"/>
    <n v="1.211130124358841"/>
    <n v="484"/>
    <n v="400"/>
    <n v="-84"/>
    <x v="2"/>
    <n v="1.0442"/>
  </r>
  <r>
    <s v="399905"/>
    <x v="6"/>
    <s v="市盈率"/>
    <n v="33"/>
    <n v="40"/>
    <s v="161017"/>
    <s v="000478"/>
    <n v="400"/>
    <n v="2"/>
    <n v="31"/>
    <d v="2018-05-10T00:00:00"/>
    <m/>
    <n v="25.98"/>
    <n v="2.3199999999999998"/>
    <m/>
    <n v="8.93"/>
    <n v="25.98"/>
    <n v="1.4237872325546801"/>
    <n v="569"/>
    <n v="400"/>
    <n v="-169"/>
    <x v="2"/>
    <n v="2.2852999999999999"/>
  </r>
  <r>
    <s v="003318"/>
    <x v="7"/>
    <s v="市盈率"/>
    <n v="33"/>
    <n v="40"/>
    <s v="*"/>
    <s v="003318"/>
    <n v="400"/>
    <n v="2"/>
    <n v="31"/>
    <d v="2018-05-10T00:00:00"/>
    <m/>
    <n v="24.91"/>
    <n v="1.92"/>
    <m/>
    <n v="7.71"/>
    <n v="24.91"/>
    <n v="1.5487307901379532"/>
    <n v="619"/>
    <n v="400"/>
    <n v="-219"/>
    <x v="2"/>
    <n v="0.9869"/>
  </r>
  <r>
    <s v="399812"/>
    <x v="8"/>
    <s v="市盈率"/>
    <n v="24"/>
    <n v="33"/>
    <s v="*"/>
    <s v="000968"/>
    <m/>
    <n v="2"/>
    <n v="24"/>
    <d v="2018-05-10T00:00:00"/>
    <m/>
    <n v="22.72"/>
    <n v="3.1"/>
    <m/>
    <n v="13.66"/>
    <n v="22.72"/>
    <n v="1.115850029756001"/>
    <n v="0"/>
    <m/>
    <n v="0"/>
    <x v="2"/>
    <n v="1.1083000000000001"/>
  </r>
  <r>
    <s v="000932"/>
    <x v="9"/>
    <s v="市盈率"/>
    <n v="23"/>
    <n v="35"/>
    <s v="159928"/>
    <s v="000248"/>
    <m/>
    <n v="2"/>
    <n v="23"/>
    <d v="2018-05-10T00:00:00"/>
    <m/>
    <n v="29.21"/>
    <n v="4.99"/>
    <m/>
    <n v="17.09"/>
    <n v="29.21"/>
    <n v="0.62000124000247991"/>
    <n v="0"/>
    <m/>
    <n v="0"/>
    <x v="2"/>
    <n v="1.5416000000000001"/>
  </r>
  <r>
    <s v="399922"/>
    <x v="0"/>
    <s v="盈利收益率"/>
    <n v="10"/>
    <s v="国债利率*2"/>
    <s v="*"/>
    <s v="100032"/>
    <n v="400"/>
    <n v="2"/>
    <n v="10"/>
    <d v="2018-05-17T00:00:00"/>
    <n v="11.15"/>
    <n v="8.9700000000000006"/>
    <n v="1.07"/>
    <n v="3.66"/>
    <n v="11.96"/>
    <n v="11.15"/>
    <n v="1.243225"/>
    <n v="497"/>
    <n v="500"/>
    <n v="3"/>
    <x v="3"/>
    <n v="1.1339999999999999"/>
  </r>
  <r>
    <s v="000925"/>
    <x v="1"/>
    <s v="盈利收益率"/>
    <n v="10"/>
    <s v="国债利率*2"/>
    <s v="*"/>
    <s v="160716"/>
    <m/>
    <n v="2"/>
    <n v="10"/>
    <d v="2018-05-17T00:00:00"/>
    <n v="9.9600000000000009"/>
    <n v="10.039999999999999"/>
    <n v="1.2"/>
    <n v="2.99"/>
    <n v="11.92"/>
    <n v="9.9600000000000009"/>
    <n v="0.99201600000000023"/>
    <n v="0"/>
    <m/>
    <n v="0"/>
    <x v="3"/>
    <n v="1.5124"/>
  </r>
  <r>
    <s v="000170"/>
    <x v="2"/>
    <s v="盈利收益率"/>
    <n v="10"/>
    <s v="国债利率*2"/>
    <s v="501050"/>
    <s v="501050"/>
    <m/>
    <n v="2"/>
    <n v="10"/>
    <d v="2018-05-17T00:00:00"/>
    <n v="10.98"/>
    <n v="9.1"/>
    <n v="1.04"/>
    <n v="3.2"/>
    <n v="11.46"/>
    <n v="10.98"/>
    <n v="1.2056040000000001"/>
    <n v="0"/>
    <m/>
    <n v="0"/>
    <x v="3"/>
    <n v="1.1870000000000001"/>
  </r>
  <r>
    <s v="399919"/>
    <x v="3"/>
    <s v="市盈率"/>
    <n v="13"/>
    <s v="17(市净率2)"/>
    <m/>
    <s v="310398"/>
    <n v="400"/>
    <n v="2"/>
    <n v="13"/>
    <d v="2018-05-17T00:00:00"/>
    <m/>
    <n v="9.8699999999999992"/>
    <n v="1.1599999999999999"/>
    <n v="3.1"/>
    <n v="11.77"/>
    <n v="9.8699999999999992"/>
    <n v="1.7348119268833231"/>
    <n v="693"/>
    <n v="693"/>
    <n v="0"/>
    <x v="3"/>
    <n v="1.5951"/>
  </r>
  <r>
    <s v="399701"/>
    <x v="4"/>
    <s v="市盈率"/>
    <n v="24"/>
    <n v="29"/>
    <s v="159916"/>
    <s v="530015"/>
    <n v="400"/>
    <n v="2"/>
    <n v="24"/>
    <d v="2018-05-17T00:00:00"/>
    <m/>
    <n v="17.66"/>
    <n v="2.21"/>
    <n v="1.85"/>
    <n v="12.53"/>
    <n v="17.66"/>
    <n v="1.8468902344396294"/>
    <n v="738"/>
    <n v="738"/>
    <n v="0"/>
    <x v="3"/>
    <n v="1.9045000000000001"/>
  </r>
  <r>
    <s v="CSPSADRP"/>
    <x v="5"/>
    <s v="市盈率"/>
    <n v="15"/>
    <n v="25"/>
    <s v="501029"/>
    <s v="501029"/>
    <n v="400"/>
    <n v="2"/>
    <n v="15"/>
    <d v="2018-05-17T00:00:00"/>
    <m/>
    <n v="13.58"/>
    <n v="1.82"/>
    <n v="3.36"/>
    <n v="13.4"/>
    <n v="13.58"/>
    <n v="1.2200650267546707"/>
    <n v="488"/>
    <n v="488"/>
    <n v="0"/>
    <x v="3"/>
    <n v="1.0533999999999999"/>
  </r>
  <r>
    <s v="399905"/>
    <x v="6"/>
    <s v="市盈率"/>
    <n v="33"/>
    <n v="40"/>
    <s v="161017"/>
    <s v="000478"/>
    <n v="400"/>
    <n v="2"/>
    <n v="31"/>
    <d v="2018-05-17T00:00:00"/>
    <m/>
    <n v="25.74"/>
    <n v="2.2999999999999998"/>
    <m/>
    <n v="8.93"/>
    <n v="25.74"/>
    <n v="1.4504618234221964"/>
    <n v="580"/>
    <n v="580"/>
    <n v="0"/>
    <x v="3"/>
    <n v="2.2938000000000001"/>
  </r>
  <r>
    <s v="003318"/>
    <x v="7"/>
    <s v="市盈率"/>
    <n v="33"/>
    <n v="40"/>
    <s v="*"/>
    <s v="003318"/>
    <n v="400"/>
    <n v="2"/>
    <n v="31"/>
    <d v="2018-05-17T00:00:00"/>
    <m/>
    <n v="24.81"/>
    <n v="1.91"/>
    <m/>
    <n v="7.7"/>
    <n v="24.81"/>
    <n v="1.5612406810908412"/>
    <n v="624"/>
    <n v="624"/>
    <n v="0"/>
    <x v="3"/>
    <n v="0.99409999999999998"/>
  </r>
  <r>
    <s v="399812"/>
    <x v="8"/>
    <s v="市盈率"/>
    <n v="24"/>
    <n v="33"/>
    <s v="*"/>
    <s v="000968"/>
    <m/>
    <n v="2"/>
    <n v="24"/>
    <d v="2018-05-17T00:00:00"/>
    <m/>
    <n v="22.53"/>
    <n v="3.08"/>
    <m/>
    <n v="13.66"/>
    <n v="22.53"/>
    <n v="1.1347497610819837"/>
    <n v="0"/>
    <m/>
    <n v="0"/>
    <x v="3"/>
    <n v="1.1294999999999999"/>
  </r>
  <r>
    <s v="000932"/>
    <x v="9"/>
    <s v="市盈率"/>
    <n v="23"/>
    <n v="35"/>
    <s v="159928"/>
    <s v="000248"/>
    <m/>
    <n v="2"/>
    <n v="23"/>
    <d v="2018-05-17T00:00:00"/>
    <m/>
    <n v="29.45"/>
    <n v="5.03"/>
    <m/>
    <n v="17.09"/>
    <n v="29.45"/>
    <n v="0.60993713266132643"/>
    <n v="0"/>
    <m/>
    <n v="0"/>
    <x v="3"/>
    <n v="1.5711999999999999"/>
  </r>
  <r>
    <s v="399922"/>
    <x v="0"/>
    <s v="盈利收益率"/>
    <n v="10"/>
    <s v="国债利率*2"/>
    <s v="*"/>
    <s v="100032"/>
    <n v="400"/>
    <n v="2"/>
    <n v="10"/>
    <d v="2018-05-23T00:00:00"/>
    <n v="11.17"/>
    <n v="8.9499999999999993"/>
    <n v="1.07"/>
    <n v="3.68"/>
    <n v="11.9"/>
    <n v="11.17"/>
    <n v="1.247689"/>
    <n v="499"/>
    <n v="499"/>
    <n v="0"/>
    <x v="4"/>
    <n v="1.117"/>
  </r>
  <r>
    <s v="000925"/>
    <x v="1"/>
    <s v="盈利收益率"/>
    <n v="10"/>
    <s v="国债利率*2"/>
    <s v="*"/>
    <s v="160716"/>
    <m/>
    <n v="2"/>
    <n v="10"/>
    <d v="2018-05-23T00:00:00"/>
    <n v="9.99"/>
    <n v="10.01"/>
    <n v="1.19"/>
    <n v="3"/>
    <n v="11.92"/>
    <n v="9.99"/>
    <n v="0.99800100000000003"/>
    <n v="0"/>
    <m/>
    <n v="0"/>
    <x v="4"/>
    <n v="1.4724999999999999"/>
  </r>
  <r>
    <s v="399919"/>
    <x v="3"/>
    <s v="市盈率"/>
    <n v="13"/>
    <s v="17(市净率2)"/>
    <m/>
    <s v="310398"/>
    <n v="400"/>
    <n v="2"/>
    <n v="13"/>
    <d v="2018-05-23T00:00:00"/>
    <m/>
    <n v="9.82"/>
    <n v="1.1599999999999999"/>
    <n v="3.11"/>
    <n v="11.77"/>
    <n v="9.82"/>
    <n v="1.7525230109382322"/>
    <n v="701"/>
    <n v="701"/>
    <n v="0"/>
    <x v="4"/>
    <n v="1.5526"/>
  </r>
  <r>
    <s v="399701"/>
    <x v="4"/>
    <s v="市盈率"/>
    <n v="24"/>
    <n v="29"/>
    <s v="159916"/>
    <s v="530015"/>
    <n v="400"/>
    <n v="2"/>
    <n v="24"/>
    <d v="2018-05-23T00:00:00"/>
    <m/>
    <n v="17.559999999999999"/>
    <n v="2.2000000000000002"/>
    <n v="1.86"/>
    <n v="12.53"/>
    <n v="17.559999999999999"/>
    <n v="1.8679853259374957"/>
    <n v="747"/>
    <n v="747"/>
    <n v="0"/>
    <x v="4"/>
    <n v="1.8617999999999999"/>
  </r>
  <r>
    <s v="CSPSADRP"/>
    <x v="5"/>
    <s v="市盈率"/>
    <n v="15"/>
    <n v="25"/>
    <s v="501029"/>
    <s v="501029"/>
    <n v="400"/>
    <n v="2"/>
    <n v="15"/>
    <d v="2018-05-23T00:00:00"/>
    <m/>
    <n v="13.61"/>
    <n v="1.82"/>
    <n v="3.35"/>
    <n v="13.37"/>
    <n v="13.61"/>
    <n v="1.2146922698603539"/>
    <n v="485"/>
    <n v="485"/>
    <n v="0"/>
    <x v="4"/>
    <n v="1.0450999999999999"/>
  </r>
  <r>
    <s v="399905"/>
    <x v="6"/>
    <s v="市盈率"/>
    <n v="33"/>
    <n v="40"/>
    <s v="161017"/>
    <s v="000478"/>
    <n v="400"/>
    <n v="2"/>
    <n v="31"/>
    <d v="2018-05-23T00:00:00"/>
    <m/>
    <n v="25.92"/>
    <n v="2.31"/>
    <m/>
    <n v="8.93"/>
    <n v="25.92"/>
    <n v="1.430386469288218"/>
    <n v="572"/>
    <n v="572"/>
    <n v="0"/>
    <x v="4"/>
    <n v="2.2953000000000001"/>
  </r>
  <r>
    <s v="003318"/>
    <x v="7"/>
    <s v="市盈率"/>
    <n v="33"/>
    <n v="40"/>
    <s v="*"/>
    <s v="003318"/>
    <n v="400"/>
    <n v="2"/>
    <n v="31"/>
    <d v="2018-05-23T00:00:00"/>
    <m/>
    <n v="25.04"/>
    <n v="1.93"/>
    <m/>
    <n v="7.7"/>
    <n v="25.04"/>
    <n v="1.5326914636262494"/>
    <n v="613"/>
    <n v="613"/>
    <n v="0"/>
    <x v="4"/>
    <n v="0.99409999999999998"/>
  </r>
  <r>
    <s v="399812"/>
    <x v="8"/>
    <s v="市盈率"/>
    <n v="24"/>
    <n v="33"/>
    <s v="*"/>
    <s v="000968"/>
    <m/>
    <n v="2"/>
    <n v="24"/>
    <d v="2018-05-23T00:00:00"/>
    <m/>
    <n v="22.79"/>
    <n v="3.11"/>
    <m/>
    <n v="13.66"/>
    <n v="22.79"/>
    <n v="1.1090058398014111"/>
    <n v="0"/>
    <m/>
    <n v="0"/>
    <x v="4"/>
    <n v="1.1394"/>
  </r>
  <r>
    <s v="000932"/>
    <x v="9"/>
    <s v="市盈率"/>
    <n v="23"/>
    <n v="35"/>
    <s v="159928"/>
    <s v="000248"/>
    <m/>
    <n v="2"/>
    <n v="23"/>
    <d v="2018-05-23T00:00:00"/>
    <m/>
    <n v="29.22"/>
    <n v="4.99"/>
    <m/>
    <n v="17.09"/>
    <n v="29.22"/>
    <n v="0.61957694489770776"/>
    <n v="0"/>
    <m/>
    <n v="0"/>
    <x v="4"/>
    <n v="1.5309999999999999"/>
  </r>
  <r>
    <s v="399922"/>
    <x v="0"/>
    <s v="盈利收益率"/>
    <n v="10"/>
    <s v="国债利率*2"/>
    <s v="*"/>
    <s v="100032"/>
    <m/>
    <n v="2"/>
    <n v="10"/>
    <d v="2018-05-24T00:00:00"/>
    <n v="11.23"/>
    <n v="8.9"/>
    <n v="1.06"/>
    <n v="3.7"/>
    <n v="11.9"/>
    <n v="11.23"/>
    <n v="1.2611289999999999"/>
    <n v="0"/>
    <m/>
    <n v="0"/>
    <x v="5"/>
    <n v="1.115"/>
  </r>
  <r>
    <s v="000925"/>
    <x v="1"/>
    <s v="盈利收益率"/>
    <n v="10"/>
    <s v="国债利率*2"/>
    <s v="*"/>
    <s v="160716"/>
    <m/>
    <n v="2"/>
    <n v="10"/>
    <d v="2018-05-24T00:00:00"/>
    <n v="10.02"/>
    <n v="9.98"/>
    <n v="1.19"/>
    <n v="3.01"/>
    <n v="11.92"/>
    <n v="10.02"/>
    <n v="1.0040039999999999"/>
    <n v="0"/>
    <m/>
    <n v="0"/>
    <x v="5"/>
    <n v="1.4724999999999999"/>
  </r>
  <r>
    <s v="399919"/>
    <x v="3"/>
    <s v="市盈率"/>
    <n v="13"/>
    <s v="17(市净率2)"/>
    <m/>
    <s v="310398"/>
    <m/>
    <n v="2"/>
    <n v="13"/>
    <d v="2018-05-24T00:00:00"/>
    <m/>
    <n v="9.7899999999999991"/>
    <n v="1.1499999999999999"/>
    <n v="3.13"/>
    <n v="11.77"/>
    <n v="9.7899999999999991"/>
    <n v="1.7632801601767876"/>
    <n v="0"/>
    <m/>
    <n v="0"/>
    <x v="5"/>
    <n v="1.5539000000000001"/>
  </r>
  <r>
    <s v="399701"/>
    <x v="4"/>
    <s v="市盈率"/>
    <n v="24"/>
    <n v="29"/>
    <s v="159916"/>
    <s v="530015"/>
    <m/>
    <n v="2"/>
    <n v="24"/>
    <d v="2018-05-24T00:00:00"/>
    <m/>
    <n v="17.559999999999999"/>
    <n v="2.2000000000000002"/>
    <n v="1.86"/>
    <n v="12.53"/>
    <n v="17.559999999999999"/>
    <n v="1.8679853259374957"/>
    <n v="0"/>
    <m/>
    <n v="0"/>
    <x v="5"/>
    <n v="1.8579000000000001"/>
  </r>
  <r>
    <s v="CSPSADRP"/>
    <x v="5"/>
    <s v="市盈率"/>
    <n v="15"/>
    <n v="25"/>
    <s v="501029"/>
    <s v="501029"/>
    <m/>
    <n v="2"/>
    <n v="15"/>
    <d v="2018-05-24T00:00:00"/>
    <m/>
    <n v="13.55"/>
    <n v="1.81"/>
    <n v="3.36"/>
    <n v="13.36"/>
    <n v="13.55"/>
    <n v="1.2254735093476394"/>
    <n v="0"/>
    <m/>
    <n v="0"/>
    <x v="5"/>
    <n v="1.0435000000000001"/>
  </r>
  <r>
    <s v="399905"/>
    <x v="6"/>
    <s v="市盈率"/>
    <n v="33"/>
    <n v="40"/>
    <s v="161017"/>
    <s v="000478"/>
    <m/>
    <n v="2"/>
    <n v="31"/>
    <d v="2018-05-24T00:00:00"/>
    <m/>
    <n v="25.9"/>
    <n v="2.31"/>
    <m/>
    <n v="8.93"/>
    <n v="25.9"/>
    <n v="1.4325964132913942"/>
    <n v="0"/>
    <m/>
    <n v="0"/>
    <x v="5"/>
    <n v="2.2698"/>
  </r>
  <r>
    <s v="003318"/>
    <x v="7"/>
    <s v="市盈率"/>
    <n v="33"/>
    <n v="40"/>
    <s v="*"/>
    <s v="003318"/>
    <m/>
    <n v="2"/>
    <n v="31"/>
    <d v="2018-05-24T00:00:00"/>
    <m/>
    <n v="25"/>
    <n v="1.95"/>
    <m/>
    <n v="7.8"/>
    <n v="25"/>
    <n v="1.5376000000000001"/>
    <n v="0"/>
    <m/>
    <n v="0"/>
    <x v="5"/>
    <n v="0.98719999999999997"/>
  </r>
  <r>
    <s v="399812"/>
    <x v="8"/>
    <s v="市盈率"/>
    <n v="24"/>
    <n v="33"/>
    <s v="*"/>
    <s v="000968"/>
    <m/>
    <n v="2"/>
    <n v="24"/>
    <d v="2018-05-24T00:00:00"/>
    <m/>
    <n v="22.65"/>
    <n v="3.09"/>
    <m/>
    <n v="13.66"/>
    <n v="22.65"/>
    <n v="1.1227577737818519"/>
    <n v="0"/>
    <m/>
    <n v="0"/>
    <x v="5"/>
    <n v="1.1398999999999999"/>
  </r>
  <r>
    <s v="399922"/>
    <x v="10"/>
    <s v="盈利收益率"/>
    <n v="10"/>
    <s v="国债利率*2"/>
    <s v="*"/>
    <s v="070032"/>
    <m/>
    <n v="2"/>
    <n v="10"/>
    <d v="2018-05-24T00:00:00"/>
    <n v="11.23"/>
    <n v="8.9"/>
    <n v="1.06"/>
    <n v="3.7"/>
    <n v="11.9"/>
    <n v="11.23"/>
    <n v="1.2611289999999999"/>
    <n v="0"/>
    <m/>
    <n v="0"/>
    <x v="5"/>
    <n v="1.6779999999999999"/>
  </r>
  <r>
    <s v="000932"/>
    <x v="9"/>
    <s v="市盈率"/>
    <n v="23"/>
    <n v="35"/>
    <s v="159928"/>
    <s v="000248"/>
    <m/>
    <n v="2"/>
    <n v="23"/>
    <d v="2018-05-24T00:00:00"/>
    <m/>
    <n v="29.23"/>
    <n v="5"/>
    <m/>
    <n v="17.09"/>
    <n v="29.23"/>
    <n v="0.61915308519066581"/>
    <n v="0"/>
    <m/>
    <n v="0"/>
    <x v="5"/>
    <n v="1.5398000000000001"/>
  </r>
  <r>
    <s v="399922"/>
    <x v="10"/>
    <s v="盈利收益率"/>
    <n v="10"/>
    <s v="国债利率*2"/>
    <s v="*"/>
    <s v="070032"/>
    <n v="100"/>
    <n v="2"/>
    <n v="10"/>
    <d v="2018-05-27T00:00:00"/>
    <n v="11.36"/>
    <n v="8.8000000000000007"/>
    <n v="1.05"/>
    <n v="3.74"/>
    <n v="11.89"/>
    <n v="11.36"/>
    <n v="1.2904959999999999"/>
    <n v="129"/>
    <n v="100"/>
    <n v="-29"/>
    <x v="6"/>
    <n v="1.512"/>
  </r>
  <r>
    <s v="399922"/>
    <x v="0"/>
    <s v="盈利收益率"/>
    <n v="10"/>
    <s v="国债利率*2"/>
    <s v="*"/>
    <s v="100032"/>
    <m/>
    <n v="2"/>
    <n v="10"/>
    <d v="2018-05-28T00:00:00"/>
    <n v="11.34"/>
    <n v="8.82"/>
    <n v="1.05"/>
    <n v="3.74"/>
    <n v="11.89"/>
    <n v="11.34"/>
    <n v="1.2859559999999999"/>
    <n v="0"/>
    <m/>
    <n v="0"/>
    <x v="7"/>
    <n v="1.1140000000000001"/>
  </r>
  <r>
    <s v="000925"/>
    <x v="1"/>
    <s v="盈利收益率"/>
    <n v="10"/>
    <s v="国债利率*2"/>
    <s v="*"/>
    <s v="160716"/>
    <m/>
    <n v="2"/>
    <n v="10"/>
    <d v="2018-05-28T00:00:00"/>
    <n v="10.11"/>
    <n v="9.9"/>
    <n v="1.18"/>
    <n v="3.04"/>
    <n v="11.92"/>
    <n v="10.11"/>
    <n v="1.0221209999999998"/>
    <n v="0"/>
    <m/>
    <n v="0"/>
    <x v="7"/>
    <n v="1.472"/>
  </r>
  <r>
    <s v="000170"/>
    <x v="2"/>
    <s v="盈利收益率"/>
    <n v="10"/>
    <s v="国债利率*2"/>
    <s v="501050"/>
    <s v="501050"/>
    <m/>
    <n v="2"/>
    <n v="10"/>
    <d v="2018-05-28T00:00:00"/>
    <n v="11.32"/>
    <n v="8.83"/>
    <n v="1.03"/>
    <n v="3.23"/>
    <n v="11.72"/>
    <n v="11.32"/>
    <n v="1.2814240000000003"/>
    <n v="0"/>
    <m/>
    <n v="0"/>
    <x v="7"/>
    <n v="1.1619999999999999"/>
  </r>
  <r>
    <s v="399919"/>
    <x v="3"/>
    <s v="市盈率"/>
    <n v="13"/>
    <s v="17(市净率2)"/>
    <m/>
    <s v="310398"/>
    <m/>
    <n v="2"/>
    <n v="13"/>
    <d v="2018-05-28T00:00:00"/>
    <m/>
    <n v="9.7100000000000009"/>
    <n v="1.1399999999999999"/>
    <n v="3.15"/>
    <n v="11.76"/>
    <n v="9.7100000000000009"/>
    <n v="1.7924549314253408"/>
    <n v="0"/>
    <m/>
    <n v="0"/>
    <x v="7"/>
    <n v="1.5575000000000001"/>
  </r>
  <r>
    <s v="399701"/>
    <x v="4"/>
    <s v="市盈率"/>
    <n v="24"/>
    <n v="29"/>
    <s v="159916"/>
    <s v="530015"/>
    <m/>
    <n v="2"/>
    <n v="24"/>
    <d v="2018-05-28T00:00:00"/>
    <m/>
    <n v="17.52"/>
    <n v="2.2000000000000002"/>
    <n v="1.87"/>
    <n v="12.53"/>
    <n v="17.52"/>
    <n v="1.8765246762994932"/>
    <n v="0"/>
    <m/>
    <n v="0"/>
    <x v="7"/>
    <n v="1.8565"/>
  </r>
  <r>
    <s v="CSPSADRP"/>
    <x v="5"/>
    <s v="市盈率"/>
    <n v="15"/>
    <n v="25"/>
    <s v="501029"/>
    <s v="501029"/>
    <m/>
    <n v="2"/>
    <n v="15"/>
    <d v="2018-05-28T00:00:00"/>
    <m/>
    <n v="13.51"/>
    <n v="1.81"/>
    <n v="3.37"/>
    <n v="13.4"/>
    <n v="13.51"/>
    <n v="1.2327409419565301"/>
    <n v="0"/>
    <m/>
    <n v="0"/>
    <x v="7"/>
    <n v="1.0409999999999999"/>
  </r>
  <r>
    <s v="399905"/>
    <x v="6"/>
    <s v="市盈率"/>
    <n v="33"/>
    <n v="40"/>
    <s v="161017"/>
    <s v="000478"/>
    <m/>
    <n v="2"/>
    <n v="31"/>
    <d v="2018-05-28T00:00:00"/>
    <m/>
    <n v="25.44"/>
    <n v="2.27"/>
    <m/>
    <n v="8.94"/>
    <n v="25.44"/>
    <n v="1.4848725327320913"/>
    <n v="0"/>
    <m/>
    <n v="0"/>
    <x v="7"/>
    <n v="2.2382"/>
  </r>
  <r>
    <s v="003318"/>
    <x v="7"/>
    <s v="市盈率"/>
    <n v="33"/>
    <n v="40"/>
    <s v="*"/>
    <s v="003318"/>
    <m/>
    <n v="2"/>
    <n v="31"/>
    <d v="2018-05-28T00:00:00"/>
    <m/>
    <n v="24.74"/>
    <n v="1.91"/>
    <m/>
    <n v="7.71"/>
    <n v="24.74"/>
    <n v="1.5700880098864896"/>
    <n v="0"/>
    <m/>
    <n v="0"/>
    <x v="7"/>
    <n v="0.97719999999999996"/>
  </r>
  <r>
    <s v="399812"/>
    <x v="8"/>
    <s v="市盈率"/>
    <n v="24"/>
    <n v="33"/>
    <s v="*"/>
    <s v="000968"/>
    <m/>
    <n v="2"/>
    <n v="24"/>
    <d v="2018-05-28T00:00:00"/>
    <m/>
    <n v="22.96"/>
    <n v="3.14"/>
    <m/>
    <n v="13.66"/>
    <n v="22.96"/>
    <n v="1.0926440772620769"/>
    <n v="0"/>
    <m/>
    <n v="0"/>
    <x v="7"/>
    <n v="1.1268"/>
  </r>
  <r>
    <s v="399922"/>
    <x v="10"/>
    <s v="盈利收益率"/>
    <n v="10"/>
    <s v="国债利率*2"/>
    <s v="*"/>
    <s v="070032"/>
    <m/>
    <n v="2"/>
    <n v="10"/>
    <d v="2018-05-28T00:00:00"/>
    <n v="11.34"/>
    <n v="8.82"/>
    <n v="1.05"/>
    <n v="3.74"/>
    <n v="11.89"/>
    <n v="11.34"/>
    <n v="1.2859559999999999"/>
    <n v="0"/>
    <m/>
    <n v="0"/>
    <x v="7"/>
    <n v="1.4850000000000001"/>
  </r>
  <r>
    <s v="000932"/>
    <x v="9"/>
    <s v="市盈率"/>
    <n v="23"/>
    <n v="35"/>
    <s v="159928"/>
    <s v="000248"/>
    <m/>
    <n v="2"/>
    <n v="23"/>
    <d v="2018-05-28T00:00:00"/>
    <m/>
    <n v="30.01"/>
    <n v="5.13"/>
    <m/>
    <n v="17.09"/>
    <n v="30.01"/>
    <n v="0.58738612176480987"/>
    <n v="0"/>
    <m/>
    <n v="0"/>
    <x v="7"/>
    <n v="1.5733999999999999"/>
  </r>
  <r>
    <s v="399922"/>
    <x v="0"/>
    <s v="盈利收益率"/>
    <n v="10"/>
    <s v="国债利率*2"/>
    <s v="*"/>
    <s v="100032"/>
    <m/>
    <n v="2"/>
    <n v="10"/>
    <d v="2018-05-29T00:00:00"/>
    <n v="11.37"/>
    <n v="8.8000000000000007"/>
    <n v="1.05"/>
    <n v="3.75"/>
    <n v="11.89"/>
    <n v="11.37"/>
    <n v="1.2927690000000001"/>
    <n v="0"/>
    <m/>
    <n v="0"/>
    <x v="8"/>
    <n v="1.0960000000000001"/>
  </r>
  <r>
    <s v="000925"/>
    <x v="1"/>
    <s v="盈利收益率"/>
    <n v="10"/>
    <s v="国债利率*2"/>
    <s v="*"/>
    <s v="160716"/>
    <m/>
    <n v="2"/>
    <n v="10"/>
    <d v="2018-05-29T00:00:00"/>
    <n v="10.14"/>
    <n v="9.8699999999999992"/>
    <n v="1.18"/>
    <n v="3.04"/>
    <n v="11.92"/>
    <n v="10.14"/>
    <n v="1.0281960000000001"/>
    <n v="0"/>
    <m/>
    <n v="0"/>
    <x v="8"/>
    <n v="1.4420999999999999"/>
  </r>
  <r>
    <s v="000170"/>
    <x v="2"/>
    <s v="盈利收益率"/>
    <n v="10"/>
    <s v="国债利率*2"/>
    <s v="501050"/>
    <s v="501050"/>
    <m/>
    <n v="2"/>
    <n v="10"/>
    <d v="2018-05-29T00:00:00"/>
    <n v="11.43"/>
    <n v="8.75"/>
    <n v="1.03"/>
    <n v="3.26"/>
    <n v="11.72"/>
    <n v="11.43"/>
    <n v="1.306449"/>
    <n v="0"/>
    <m/>
    <n v="0"/>
    <x v="8"/>
    <n v="1.1439999999999999"/>
  </r>
  <r>
    <s v="399919"/>
    <x v="3"/>
    <s v="市盈率"/>
    <n v="13"/>
    <s v="17(市净率2)"/>
    <m/>
    <s v="310398"/>
    <m/>
    <n v="2"/>
    <n v="13"/>
    <d v="2018-05-29T00:00:00"/>
    <m/>
    <n v="9.69"/>
    <n v="1.1399999999999999"/>
    <n v="3.16"/>
    <n v="11.76"/>
    <n v="9.69"/>
    <n v="1.7998617620966155"/>
    <n v="0"/>
    <m/>
    <n v="0"/>
    <x v="8"/>
    <n v="1.5285"/>
  </r>
  <r>
    <s v="399701"/>
    <x v="4"/>
    <s v="市盈率"/>
    <n v="24"/>
    <n v="29"/>
    <s v="159916"/>
    <s v="530015"/>
    <m/>
    <n v="2"/>
    <n v="24"/>
    <d v="2018-05-29T00:00:00"/>
    <m/>
    <n v="17.329999999999998"/>
    <n v="2.17"/>
    <n v="1.89"/>
    <n v="12.53"/>
    <n v="17.329999999999998"/>
    <n v="1.9178973452105346"/>
    <n v="0"/>
    <m/>
    <n v="0"/>
    <x v="8"/>
    <n v="1.8227"/>
  </r>
  <r>
    <s v="CSPSADRP"/>
    <x v="5"/>
    <s v="市盈率"/>
    <n v="15"/>
    <n v="25"/>
    <s v="501029"/>
    <s v="501029"/>
    <m/>
    <n v="2"/>
    <n v="15"/>
    <d v="2018-05-29T00:00:00"/>
    <m/>
    <n v="13.47"/>
    <n v="1.8"/>
    <n v="3.38"/>
    <n v="13.36"/>
    <n v="13.47"/>
    <n v="1.2400732139225499"/>
    <n v="0"/>
    <m/>
    <n v="0"/>
    <x v="8"/>
    <n v="1.0181"/>
  </r>
  <r>
    <s v="399905"/>
    <x v="6"/>
    <s v="市盈率"/>
    <n v="33"/>
    <n v="40"/>
    <s v="161017"/>
    <s v="000478"/>
    <m/>
    <n v="2"/>
    <n v="31"/>
    <d v="2018-05-29T00:00:00"/>
    <m/>
    <n v="25.2"/>
    <n v="2.25"/>
    <m/>
    <n v="8.94"/>
    <n v="25.2"/>
    <n v="1.5132905013857396"/>
    <n v="0"/>
    <m/>
    <n v="0"/>
    <x v="8"/>
    <n v="2.1738"/>
  </r>
  <r>
    <s v="003318"/>
    <x v="7"/>
    <s v="市盈率"/>
    <n v="33"/>
    <n v="40"/>
    <s v="*"/>
    <s v="003318"/>
    <m/>
    <n v="2"/>
    <n v="31"/>
    <d v="2018-05-29T00:00:00"/>
    <m/>
    <n v="24.43"/>
    <n v="1.88"/>
    <m/>
    <n v="7.71"/>
    <n v="24.43"/>
    <n v="1.61018751060822"/>
    <n v="0"/>
    <m/>
    <n v="0"/>
    <x v="8"/>
    <n v="0.95479999999999998"/>
  </r>
  <r>
    <s v="399812"/>
    <x v="8"/>
    <s v="市盈率"/>
    <n v="24"/>
    <n v="33"/>
    <s v="*"/>
    <s v="000968"/>
    <m/>
    <n v="2"/>
    <n v="24"/>
    <d v="2018-05-29T00:00:00"/>
    <m/>
    <n v="22.61"/>
    <n v="3.09"/>
    <m/>
    <n v="13.66"/>
    <n v="22.61"/>
    <n v="1.126733893818241"/>
    <n v="0"/>
    <m/>
    <n v="0"/>
    <x v="8"/>
    <n v="1.1075999999999999"/>
  </r>
  <r>
    <s v="399922"/>
    <x v="10"/>
    <s v="盈利收益率"/>
    <n v="10"/>
    <s v="国债利率*2"/>
    <s v="*"/>
    <s v="070032"/>
    <m/>
    <n v="2"/>
    <n v="10"/>
    <d v="2018-05-29T00:00:00"/>
    <n v="11.37"/>
    <n v="8.8000000000000007"/>
    <n v="1.05"/>
    <n v="3.75"/>
    <n v="11.89"/>
    <n v="11.37"/>
    <n v="1.2927690000000001"/>
    <n v="0"/>
    <m/>
    <n v="0"/>
    <x v="8"/>
    <n v="1.4730000000000001"/>
  </r>
  <r>
    <s v="000932"/>
    <x v="9"/>
    <s v="市盈率"/>
    <n v="23"/>
    <n v="35"/>
    <s v="159928"/>
    <s v="000248"/>
    <m/>
    <n v="2"/>
    <n v="23"/>
    <d v="2018-05-29T00:00:00"/>
    <m/>
    <n v="29.75"/>
    <n v="5.08"/>
    <m/>
    <n v="17.09"/>
    <n v="29.75"/>
    <n v="0.59769790269048806"/>
    <n v="0"/>
    <m/>
    <n v="0"/>
    <x v="8"/>
    <n v="1.5785"/>
  </r>
  <r>
    <s v="399922"/>
    <x v="0"/>
    <s v="盈利收益率"/>
    <n v="10"/>
    <s v="国债利率*2"/>
    <s v="*"/>
    <s v="100032"/>
    <m/>
    <n v="2"/>
    <n v="10"/>
    <d v="2018-05-30T00:00:00"/>
    <n v="11.59"/>
    <n v="8.6300000000000008"/>
    <n v="1.02"/>
    <n v="3.82"/>
    <n v="11.87"/>
    <n v="11.59"/>
    <n v="1.3432810000000002"/>
    <n v="0"/>
    <m/>
    <n v="0"/>
    <x v="9"/>
    <n v="1.1160000000000001"/>
  </r>
  <r>
    <s v="000925"/>
    <x v="1"/>
    <s v="盈利收益率"/>
    <n v="10"/>
    <s v="国债利率*2"/>
    <s v="*"/>
    <s v="160716"/>
    <m/>
    <n v="2"/>
    <n v="10"/>
    <d v="2018-05-30T00:00:00"/>
    <n v="10.36"/>
    <n v="9.66"/>
    <n v="1.1499999999999999"/>
    <n v="3.11"/>
    <n v="11.92"/>
    <n v="10.36"/>
    <n v="1.073296"/>
    <n v="0"/>
    <m/>
    <n v="0"/>
    <x v="9"/>
    <n v="1.4669000000000001"/>
  </r>
  <r>
    <s v="000170"/>
    <x v="2"/>
    <s v="盈利收益率"/>
    <n v="10"/>
    <s v="国债利率*2"/>
    <s v="501050"/>
    <s v="501050"/>
    <m/>
    <n v="2"/>
    <n v="10"/>
    <d v="2018-05-30T00:00:00"/>
    <n v="11.63"/>
    <n v="8.6"/>
    <n v="1.01"/>
    <n v="3.32"/>
    <n v="11.72"/>
    <n v="11.63"/>
    <n v="1.3525690000000001"/>
    <n v="0"/>
    <m/>
    <n v="0"/>
    <x v="9"/>
    <n v="1.1659999999999999"/>
  </r>
  <r>
    <s v="399919"/>
    <x v="3"/>
    <s v="市盈率"/>
    <n v="13"/>
    <s v="17(市净率2)"/>
    <m/>
    <s v="310398"/>
    <m/>
    <n v="2"/>
    <n v="13"/>
    <d v="2018-05-30T00:00:00"/>
    <m/>
    <n v="9.5"/>
    <n v="1.1200000000000001"/>
    <n v="3.22"/>
    <n v="11.75"/>
    <n v="9.5"/>
    <n v="1.8725761772853187"/>
    <n v="0"/>
    <m/>
    <n v="0"/>
    <x v="9"/>
    <n v="1.5598000000000001"/>
  </r>
  <r>
    <s v="399701"/>
    <x v="4"/>
    <s v="市盈率"/>
    <n v="24"/>
    <n v="29"/>
    <s v="159916"/>
    <s v="530015"/>
    <m/>
    <n v="2"/>
    <n v="24"/>
    <d v="2018-05-30T00:00:00"/>
    <m/>
    <n v="17"/>
    <n v="2.13"/>
    <n v="1.93"/>
    <n v="12.52"/>
    <n v="17"/>
    <n v="1.9930795847750868"/>
    <n v="0"/>
    <m/>
    <n v="0"/>
    <x v="9"/>
    <n v="1.8731"/>
  </r>
  <r>
    <s v="CSPSADRP"/>
    <x v="5"/>
    <s v="市盈率"/>
    <n v="15"/>
    <n v="25"/>
    <s v="501029"/>
    <s v="501029"/>
    <m/>
    <n v="2"/>
    <n v="15"/>
    <d v="2018-05-30T00:00:00"/>
    <m/>
    <n v="13.15"/>
    <n v="1.76"/>
    <n v="3.46"/>
    <n v="13.38"/>
    <n v="13.15"/>
    <n v="1.3011609246916971"/>
    <n v="0"/>
    <m/>
    <n v="0"/>
    <x v="9"/>
    <n v="1.0386"/>
  </r>
  <r>
    <s v="399905"/>
    <x v="6"/>
    <s v="市盈率"/>
    <n v="33"/>
    <n v="40"/>
    <s v="161017"/>
    <s v="000478"/>
    <m/>
    <n v="2"/>
    <n v="31"/>
    <d v="2018-05-30T00:00:00"/>
    <m/>
    <n v="24.54"/>
    <n v="2.19"/>
    <m/>
    <n v="8.94"/>
    <n v="24.54"/>
    <n v="1.5957846046140591"/>
    <n v="0"/>
    <m/>
    <n v="0"/>
    <x v="9"/>
    <n v="2.2008000000000001"/>
  </r>
  <r>
    <s v="003318"/>
    <x v="7"/>
    <s v="市盈率"/>
    <n v="33"/>
    <n v="40"/>
    <s v="*"/>
    <s v="003318"/>
    <m/>
    <n v="2"/>
    <n v="31"/>
    <d v="2018-05-30T00:00:00"/>
    <m/>
    <n v="23.66"/>
    <n v="1.84"/>
    <m/>
    <n v="7.72"/>
    <n v="23.66"/>
    <n v="1.7166980233499516"/>
    <n v="0"/>
    <m/>
    <n v="0"/>
    <x v="9"/>
    <n v="0.96970000000000001"/>
  </r>
  <r>
    <s v="399812"/>
    <x v="8"/>
    <s v="市盈率"/>
    <n v="24"/>
    <n v="33"/>
    <s v="*"/>
    <s v="000968"/>
    <m/>
    <n v="2"/>
    <n v="24"/>
    <d v="2018-05-30T00:00:00"/>
    <m/>
    <n v="22.2"/>
    <n v="3.03"/>
    <m/>
    <n v="13.66"/>
    <n v="22.2"/>
    <n v="1.1687363038714391"/>
    <n v="0"/>
    <m/>
    <n v="0"/>
    <x v="9"/>
    <n v="1.1384000000000001"/>
  </r>
  <r>
    <s v="399922"/>
    <x v="10"/>
    <s v="盈利收益率"/>
    <n v="10"/>
    <s v="国债利率*2"/>
    <s v="*"/>
    <s v="070032"/>
    <m/>
    <n v="2"/>
    <n v="10"/>
    <d v="2018-05-30T00:00:00"/>
    <n v="11.59"/>
    <n v="8.6300000000000008"/>
    <n v="1.02"/>
    <n v="3.82"/>
    <n v="11.87"/>
    <n v="11.59"/>
    <n v="1.3432810000000002"/>
    <n v="0"/>
    <m/>
    <n v="0"/>
    <x v="9"/>
    <n v="1.51"/>
  </r>
  <r>
    <s v="000932"/>
    <x v="9"/>
    <s v="市盈率"/>
    <n v="23"/>
    <n v="35"/>
    <s v="159928"/>
    <s v="000248"/>
    <m/>
    <n v="2"/>
    <n v="23"/>
    <d v="2018-05-30T00:00:00"/>
    <m/>
    <n v="29.85"/>
    <n v="5.0999999999999996"/>
    <m/>
    <n v="17.09"/>
    <n v="29.85"/>
    <n v="0.59369993462566872"/>
    <n v="0"/>
    <m/>
    <n v="0"/>
    <x v="9"/>
    <n v="1.6342000000000001"/>
  </r>
  <r>
    <s v="399922"/>
    <x v="0"/>
    <s v="盈利收益率"/>
    <n v="10"/>
    <s v="国债利率*2"/>
    <s v="*"/>
    <s v="100032"/>
    <n v="400"/>
    <n v="2"/>
    <n v="10"/>
    <d v="2018-05-31T00:00:00"/>
    <n v="11.4"/>
    <n v="8.77"/>
    <n v="1.04"/>
    <n v="3.76"/>
    <n v="11.88"/>
    <n v="11.4"/>
    <n v="1.2996000000000003"/>
    <n v="519"/>
    <n v="519"/>
    <n v="0"/>
    <x v="10"/>
    <n v="1.1080000000000001"/>
  </r>
  <r>
    <s v="000925"/>
    <x v="1"/>
    <s v="盈利收益率"/>
    <n v="10"/>
    <s v="国债利率*2"/>
    <s v="*"/>
    <s v="160716"/>
    <m/>
    <n v="2"/>
    <n v="10"/>
    <d v="2018-05-31T00:00:00"/>
    <n v="10.19"/>
    <n v="9.81"/>
    <n v="1.17"/>
    <n v="3.06"/>
    <n v="11.92"/>
    <n v="10.19"/>
    <n v="1.0383609999999999"/>
    <n v="0"/>
    <m/>
    <n v="0"/>
    <x v="10"/>
    <n v="1.4626999999999999"/>
  </r>
  <r>
    <s v="000170"/>
    <x v="2"/>
    <s v="盈利收益率"/>
    <n v="10"/>
    <s v="国债利率*2"/>
    <s v="501050"/>
    <s v="501050"/>
    <m/>
    <n v="2"/>
    <n v="10"/>
    <d v="2018-05-31T00:00:00"/>
    <n v="11.52"/>
    <n v="8.68"/>
    <n v="1.02"/>
    <n v="3.29"/>
    <n v="11.72"/>
    <n v="11.52"/>
    <n v="1.3271039999999998"/>
    <n v="0"/>
    <m/>
    <n v="0"/>
    <x v="10"/>
    <n v="1.1619999999999999"/>
  </r>
  <r>
    <s v="399919"/>
    <x v="3"/>
    <s v="市盈率"/>
    <n v="13"/>
    <s v="17(市净率2)"/>
    <m/>
    <s v="310398"/>
    <n v="400"/>
    <n v="2"/>
    <n v="13"/>
    <d v="2018-05-31T00:00:00"/>
    <m/>
    <n v="9.64"/>
    <n v="1.1299999999999999"/>
    <n v="3.18"/>
    <n v="11.76"/>
    <n v="9.64"/>
    <n v="1.818580947297739"/>
    <n v="727"/>
    <n v="727"/>
    <n v="0"/>
    <x v="10"/>
    <n v="1.5528"/>
  </r>
  <r>
    <s v="399701"/>
    <x v="4"/>
    <s v="市盈率"/>
    <n v="24"/>
    <n v="29"/>
    <s v="159916"/>
    <s v="530015"/>
    <n v="400"/>
    <n v="2"/>
    <n v="24"/>
    <d v="2018-05-31T00:00:00"/>
    <m/>
    <n v="17.47"/>
    <n v="2.19"/>
    <n v="1.87"/>
    <n v="12.53"/>
    <n v="17.47"/>
    <n v="1.8872814595238745"/>
    <n v="754"/>
    <n v="754"/>
    <n v="0"/>
    <x v="10"/>
    <n v="1.8599000000000001"/>
  </r>
  <r>
    <s v="CSPSADRP"/>
    <x v="5"/>
    <s v="市盈率"/>
    <n v="15"/>
    <n v="25"/>
    <s v="501029"/>
    <s v="501029"/>
    <n v="400"/>
    <n v="2"/>
    <n v="15"/>
    <d v="2018-05-31T00:00:00"/>
    <m/>
    <n v="13.42"/>
    <n v="1.8"/>
    <n v="3.39"/>
    <n v="13.41"/>
    <n v="13.42"/>
    <n v="1.2493309138883399"/>
    <n v="499"/>
    <n v="499"/>
    <n v="0"/>
    <x v="10"/>
    <n v="1.0305"/>
  </r>
  <r>
    <s v="399905"/>
    <x v="6"/>
    <s v="市盈率"/>
    <n v="33"/>
    <n v="40"/>
    <s v="161017"/>
    <s v="000478"/>
    <n v="400"/>
    <n v="2"/>
    <n v="31"/>
    <d v="2018-05-31T00:00:00"/>
    <m/>
    <n v="24.88"/>
    <n v="2.2200000000000002"/>
    <m/>
    <n v="8.94"/>
    <n v="24.88"/>
    <n v="1.5524679232017868"/>
    <n v="620"/>
    <n v="620"/>
    <n v="0"/>
    <x v="10"/>
    <n v="2.1831"/>
  </r>
  <r>
    <s v="003318"/>
    <x v="7"/>
    <s v="市盈率"/>
    <n v="33"/>
    <n v="40"/>
    <s v="*"/>
    <s v="003318"/>
    <n v="400"/>
    <n v="2"/>
    <n v="31"/>
    <d v="2018-05-31T00:00:00"/>
    <m/>
    <n v="24.29"/>
    <n v="1.87"/>
    <m/>
    <n v="7.71"/>
    <n v="24.29"/>
    <n v="1.628802240526803"/>
    <n v="651"/>
    <n v="1151"/>
    <n v="500"/>
    <x v="10"/>
    <n v="0.95669999999999999"/>
  </r>
  <r>
    <s v="399812"/>
    <x v="8"/>
    <s v="市盈率"/>
    <n v="24"/>
    <n v="33"/>
    <s v="*"/>
    <s v="000968"/>
    <m/>
    <n v="2"/>
    <n v="24"/>
    <d v="2018-05-31T00:00:00"/>
    <m/>
    <n v="22.77"/>
    <n v="3.11"/>
    <m/>
    <n v="13.66"/>
    <n v="22.77"/>
    <n v="1.1109548830806779"/>
    <n v="0"/>
    <m/>
    <n v="0"/>
    <x v="10"/>
    <n v="1.1134999999999999"/>
  </r>
  <r>
    <s v="399922"/>
    <x v="10"/>
    <s v="盈利收益率"/>
    <n v="10"/>
    <s v="国债利率*2"/>
    <s v="*"/>
    <s v="070032"/>
    <n v="100"/>
    <n v="2"/>
    <n v="10"/>
    <d v="2018-05-31T00:00:00"/>
    <n v="11.4"/>
    <n v="8.77"/>
    <n v="1.04"/>
    <n v="3.76"/>
    <n v="11.88"/>
    <n v="11.4"/>
    <n v="1.2996000000000003"/>
    <n v="129"/>
    <n v="105"/>
    <n v="-24"/>
    <x v="10"/>
    <n v="1.484"/>
  </r>
  <r>
    <s v="000932"/>
    <x v="9"/>
    <s v="市盈率"/>
    <n v="23"/>
    <n v="35"/>
    <s v="159928"/>
    <s v="000248"/>
    <m/>
    <n v="2"/>
    <n v="23"/>
    <d v="2018-05-31T00:00:00"/>
    <m/>
    <n v="30.77"/>
    <n v="5.26"/>
    <m/>
    <n v="17.09"/>
    <n v="30.77"/>
    <n v="0.55872831323513306"/>
    <n v="0"/>
    <m/>
    <n v="0"/>
    <x v="10"/>
    <n v="1.6060000000000001"/>
  </r>
  <r>
    <s v="399922"/>
    <x v="0"/>
    <s v="盈利收益率"/>
    <n v="10"/>
    <s v="国债利率*2"/>
    <s v="*"/>
    <s v="100032"/>
    <m/>
    <n v="2"/>
    <n v="10"/>
    <d v="2018-06-01T00:00:00"/>
    <n v="11.45"/>
    <n v="8.73"/>
    <n v="1.04"/>
    <n v="3.77"/>
    <n v="11.88"/>
    <n v="11.45"/>
    <n v="1.3110250000000001"/>
    <n v="0"/>
    <m/>
    <n v="0"/>
    <x v="11"/>
    <m/>
  </r>
  <r>
    <s v="000925"/>
    <x v="1"/>
    <s v="盈利收益率"/>
    <n v="10"/>
    <s v="国债利率*2"/>
    <s v="*"/>
    <s v="160716"/>
    <m/>
    <n v="2"/>
    <n v="10"/>
    <d v="2018-06-01T00:00:00"/>
    <n v="10.23"/>
    <n v="9.7799999999999994"/>
    <n v="1.17"/>
    <n v="3.07"/>
    <n v="11.92"/>
    <n v="10.23"/>
    <n v="1.0465290000000003"/>
    <n v="0"/>
    <m/>
    <n v="0"/>
    <x v="11"/>
    <m/>
  </r>
  <r>
    <s v="000170"/>
    <x v="2"/>
    <s v="盈利收益率"/>
    <n v="10"/>
    <s v="国债利率*2"/>
    <s v="501050"/>
    <s v="501050"/>
    <m/>
    <n v="2"/>
    <n v="10"/>
    <d v="2018-06-01T00:00:00"/>
    <n v="11.4"/>
    <n v="8.7799999999999994"/>
    <n v="1.03"/>
    <n v="3.25"/>
    <n v="11.72"/>
    <n v="11.4"/>
    <n v="1.2996000000000003"/>
    <n v="0"/>
    <m/>
    <n v="0"/>
    <x v="11"/>
    <m/>
  </r>
  <r>
    <s v="399919"/>
    <x v="3"/>
    <s v="市盈率"/>
    <n v="13"/>
    <s v="17(市净率2)"/>
    <m/>
    <s v="310398"/>
    <m/>
    <n v="2"/>
    <n v="13"/>
    <d v="2018-06-01T00:00:00"/>
    <m/>
    <n v="9.61"/>
    <n v="1.1299999999999999"/>
    <n v="3.19"/>
    <n v="11.76"/>
    <n v="9.61"/>
    <n v="1.8299529734570195"/>
    <n v="0"/>
    <m/>
    <n v="0"/>
    <x v="11"/>
    <m/>
  </r>
  <r>
    <s v="399701"/>
    <x v="4"/>
    <s v="市盈率"/>
    <n v="24"/>
    <n v="29"/>
    <s v="159916"/>
    <s v="530015"/>
    <m/>
    <n v="2"/>
    <n v="24"/>
    <d v="2018-06-01T00:00:00"/>
    <m/>
    <n v="17.329999999999998"/>
    <n v="2.17"/>
    <n v="1.89"/>
    <n v="12.53"/>
    <n v="17.329999999999998"/>
    <n v="1.9178973452105346"/>
    <n v="0"/>
    <m/>
    <n v="0"/>
    <x v="11"/>
    <m/>
  </r>
  <r>
    <s v="CSPSADRP"/>
    <x v="5"/>
    <s v="市盈率"/>
    <n v="15"/>
    <n v="25"/>
    <s v="501029"/>
    <s v="501029"/>
    <m/>
    <n v="2"/>
    <n v="15"/>
    <d v="2018-06-01T00:00:00"/>
    <m/>
    <n v="13.29"/>
    <n v="1.78"/>
    <n v="3.42"/>
    <n v="13.39"/>
    <n v="13.29"/>
    <n v="1.2738918414870906"/>
    <n v="0"/>
    <m/>
    <n v="0"/>
    <x v="11"/>
    <m/>
  </r>
  <r>
    <s v="399905"/>
    <x v="6"/>
    <s v="市盈率"/>
    <n v="33"/>
    <n v="40"/>
    <s v="161017"/>
    <s v="000478"/>
    <m/>
    <n v="2"/>
    <n v="31"/>
    <d v="2018-06-01T00:00:00"/>
    <m/>
    <n v="24.58"/>
    <n v="2.2000000000000002"/>
    <m/>
    <n v="8.94"/>
    <n v="24.58"/>
    <n v="1.5905950646202005"/>
    <n v="0"/>
    <m/>
    <n v="0"/>
    <x v="11"/>
    <m/>
  </r>
  <r>
    <s v="003318"/>
    <x v="7"/>
    <s v="市盈率"/>
    <n v="33"/>
    <n v="40"/>
    <s v="*"/>
    <s v="003318"/>
    <m/>
    <n v="2"/>
    <n v="31"/>
    <d v="2018-06-01T00:00:00"/>
    <m/>
    <n v="23.95"/>
    <n v="1.85"/>
    <m/>
    <n v="7.72"/>
    <n v="23.95"/>
    <n v="1.675376240514991"/>
    <n v="0"/>
    <m/>
    <n v="0"/>
    <x v="11"/>
    <m/>
  </r>
  <r>
    <s v="399812"/>
    <x v="8"/>
    <s v="市盈率"/>
    <n v="24"/>
    <n v="33"/>
    <s v="*"/>
    <s v="000968"/>
    <m/>
    <n v="2"/>
    <n v="24"/>
    <d v="2018-06-01T00:00:00"/>
    <m/>
    <n v="22.35"/>
    <n v="3.05"/>
    <m/>
    <n v="13.66"/>
    <n v="22.35"/>
    <n v="1.1531012116571326"/>
    <n v="0"/>
    <m/>
    <n v="0"/>
    <x v="11"/>
    <m/>
  </r>
  <r>
    <s v="399922"/>
    <x v="10"/>
    <s v="盈利收益率"/>
    <n v="10"/>
    <s v="国债利率*2"/>
    <s v="*"/>
    <s v="070032"/>
    <m/>
    <n v="2"/>
    <n v="10"/>
    <d v="2018-06-01T00:00:00"/>
    <n v="11.45"/>
    <n v="8.73"/>
    <n v="1.04"/>
    <n v="3.77"/>
    <n v="11.88"/>
    <n v="11.45"/>
    <n v="1.3110250000000001"/>
    <n v="0"/>
    <m/>
    <n v="0"/>
    <x v="11"/>
    <m/>
  </r>
  <r>
    <s v="000932"/>
    <x v="9"/>
    <s v="市盈率"/>
    <n v="23"/>
    <n v="35"/>
    <s v="159928"/>
    <s v="000248"/>
    <m/>
    <n v="2"/>
    <n v="23"/>
    <d v="2018-06-01T00:00:00"/>
    <m/>
    <n v="30.27"/>
    <n v="5.17"/>
    <m/>
    <n v="17.09"/>
    <n v="30.27"/>
    <n v="0.57733891289374595"/>
    <n v="0"/>
    <m/>
    <n v="0"/>
    <x v="11"/>
    <m/>
  </r>
  <r>
    <m/>
    <x v="11"/>
    <m/>
    <m/>
    <m/>
    <m/>
    <m/>
    <m/>
    <m/>
    <m/>
    <m/>
    <m/>
    <m/>
    <m/>
    <m/>
    <m/>
    <m/>
    <m/>
    <m/>
    <m/>
    <m/>
    <x v="12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">
  <r>
    <s v="富国中证红利指数增强(100032)"/>
    <x v="0"/>
    <x v="0"/>
    <s v="持有"/>
    <n v="300"/>
    <n v="14400"/>
    <m/>
  </r>
  <r>
    <s v="嘉实基本面50指数(160716)"/>
    <x v="1"/>
    <x v="0"/>
    <s v="持有"/>
    <n v="0"/>
    <n v="0"/>
    <m/>
  </r>
  <r>
    <s v="景顺长城泸深300增强(000311)"/>
    <x v="1"/>
    <x v="0"/>
    <s v="持有"/>
    <n v="0"/>
    <n v="0"/>
    <m/>
  </r>
  <r>
    <s v="华宝兴业标普中国A股红利机会(501029)"/>
    <x v="2"/>
    <x v="1"/>
    <s v="定投/周"/>
    <n v="400"/>
    <n v="19200"/>
    <m/>
  </r>
  <r>
    <s v="景顺长城中证500行业中性低波动(003318)"/>
    <x v="3"/>
    <x v="1"/>
    <s v="定投/周"/>
    <n v="400"/>
    <n v="19200"/>
    <m/>
  </r>
  <r>
    <s v="建信中证500指数增强(000478)"/>
    <x v="3"/>
    <x v="1"/>
    <s v="定投/周"/>
    <n v="400"/>
    <n v="19200"/>
    <m/>
  </r>
  <r>
    <s v="建信深证基本面60ETF联接(530015)"/>
    <x v="1"/>
    <x v="1"/>
    <s v="定投/周"/>
    <n v="200"/>
    <n v="9600"/>
    <m/>
  </r>
  <r>
    <s v="申万菱泸深300价值(310398)"/>
    <x v="1"/>
    <x v="1"/>
    <s v="定投/周"/>
    <n v="300"/>
    <n v="14400"/>
    <m/>
  </r>
  <r>
    <s v="国泰金龙行业混合(020003)"/>
    <x v="4"/>
    <x v="2"/>
    <s v="定投/周"/>
    <m/>
    <n v="0"/>
    <s v="暂时"/>
  </r>
  <r>
    <s v="嘉实泸港深精选股票(001878)"/>
    <x v="5"/>
    <x v="2"/>
    <s v="定投/周"/>
    <m/>
    <n v="0"/>
    <s v="暂时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2" cacheId="0" applyNumberFormats="0" applyBorderFormats="0" applyFontFormats="0" applyPatternFormats="0" applyAlignmentFormats="0" applyWidthHeightFormats="1" dataCaption="值" updatedVersion="4" minRefreshableVersion="3" useAutoFormatting="1" rowGrandTotals="0" colGrandTotals="0" itemPrintTitles="1" createdVersion="4" indent="0" outline="1" outlineData="1" multipleFieldFilters="0" chartFormat="1">
  <location ref="A43:D54" firstHeaderRow="1" firstDataRow="3" firstDataCol="1"/>
  <pivotFields count="23">
    <pivotField showAll="0" defaultSubtotal="0"/>
    <pivotField axis="axisCol" showAll="0" sortType="ascending" defaultSubtotal="0">
      <items count="12">
        <item x="2"/>
        <item h="1" x="5"/>
        <item h="1" x="1"/>
        <item h="1" x="4"/>
        <item h="1" x="10"/>
        <item h="1" x="3"/>
        <item h="1" x="7"/>
        <item h="1" x="6"/>
        <item h="1" x="0"/>
        <item h="1" x="9"/>
        <item h="1" x="8"/>
        <item h="1" x="11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79" showAll="0" defaultSubtotal="0"/>
    <pivotField dataField="1" numFmtId="176" showAll="0" defaultSubtotal="0"/>
    <pivotField numFmtId="177" showAll="0" defaultSubtotal="0"/>
    <pivotField numFmtId="177" showAll="0" defaultSubtotal="0"/>
    <pivotField numFmtId="178" showAll="0" defaultSubtotal="0"/>
    <pivotField axis="axisRow" numFmtId="180" showAll="0" sortType="ascending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dataField="1" showAll="0" defaultSubtotal="0"/>
  </pivotFields>
  <rowFields count="1">
    <field x="21"/>
  </rowFields>
  <rowItems count="9">
    <i>
      <x/>
    </i>
    <i>
      <x v="1"/>
    </i>
    <i>
      <x v="2"/>
    </i>
    <i>
      <x v="3"/>
    </i>
    <i>
      <x v="7"/>
    </i>
    <i>
      <x v="8"/>
    </i>
    <i>
      <x v="9"/>
    </i>
    <i>
      <x v="10"/>
    </i>
    <i>
      <x v="11"/>
    </i>
  </rowItems>
  <colFields count="2">
    <field x="1"/>
    <field x="-2"/>
  </colFields>
  <colItems count="3">
    <i>
      <x/>
      <x/>
    </i>
    <i r="1" i="1">
      <x v="1"/>
    </i>
    <i r="1" i="2">
      <x v="2"/>
    </i>
  </colItems>
  <dataFields count="3">
    <dataField name="指标" fld="16" subtotal="max" baseField="21" baseItem="1" numFmtId="176"/>
    <dataField name="净值" fld="22" subtotal="max" baseField="21" baseItem="0" numFmtId="182"/>
    <dataField name="额度比率" fld="17" baseField="21" baseItem="0" numFmtId="176"/>
  </dataFields>
  <formats count="7">
    <format dxfId="87">
      <pivotArea type="all" dataOnly="0" outline="0" fieldPosition="0"/>
    </format>
    <format dxfId="86">
      <pivotArea collapsedLevelsAreSubtotals="1" fieldPosition="0">
        <references count="1">
          <reference field="21" count="7">
            <x v="0"/>
            <x v="1"/>
            <x v="2"/>
            <x v="3"/>
            <x v="7"/>
            <x v="8"/>
            <x v="9"/>
          </reference>
        </references>
      </pivotArea>
    </format>
    <format dxfId="85">
      <pivotArea outline="0" fieldPosition="0">
        <references count="1">
          <reference field="4294967294" count="1">
            <x v="1"/>
          </reference>
        </references>
      </pivotArea>
    </format>
    <format dxfId="84">
      <pivotArea type="origin" dataOnly="0" labelOnly="1" outline="0" fieldPosition="0"/>
    </format>
    <format dxfId="83">
      <pivotArea dataOnly="0" labelOnly="1" fieldPosition="0">
        <references count="1">
          <reference field="1" count="0"/>
        </references>
      </pivotArea>
    </format>
    <format dxfId="82">
      <pivotArea outline="0" fieldPosition="0">
        <references count="1">
          <reference field="4294967294" count="1">
            <x v="0"/>
          </reference>
        </references>
      </pivotArea>
    </format>
    <format dxfId="81">
      <pivotArea outline="0" fieldPosition="0">
        <references count="1">
          <reference field="4294967294" count="1">
            <x v="2"/>
          </reference>
        </references>
      </pivotArea>
    </format>
  </formats>
  <chartFormats count="28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7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9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1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5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4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</chartFormats>
  <pivotTableStyleInfo showRowHeaders="0" showColHeaders="0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3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M1:P15" firstHeaderRow="0" firstDataRow="1" firstDataCol="1"/>
  <pivotFields count="2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79" showAll="0"/>
    <pivotField numFmtId="176" showAll="0"/>
    <pivotField dataField="1" numFmtId="177" showAll="0"/>
    <pivotField dataField="1" numFmtId="177" showAll="0"/>
    <pivotField dataField="1" numFmtId="178" showAll="0"/>
    <pivotField axis="axisRow" numFmtId="180" showAll="0" sortType="ascending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showAll="0" defaultSubtotal="0"/>
  </pivotFields>
  <rowFields count="1">
    <field x="2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定投额" fld="18" baseField="0" baseItem="0"/>
    <dataField name="求和项:实投" fld="19" baseField="10" baseItem="0"/>
    <dataField name="求和项:差额" fld="20" baseField="0" baseItem="0"/>
  </dataFields>
  <formats count="1">
    <format dxfId="88">
      <pivotArea type="all" dataOnly="0" outline="0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D14" firstHeaderRow="0" firstDataRow="1" firstDataCol="1"/>
  <pivotFields count="23">
    <pivotField showAll="0"/>
    <pivotField axis="axisRow" showAll="0" sortType="ascending">
      <items count="13">
        <item x="2"/>
        <item x="5"/>
        <item x="1"/>
        <item x="4"/>
        <item x="10"/>
        <item x="3"/>
        <item x="7"/>
        <item x="6"/>
        <item x="0"/>
        <item x="9"/>
        <item x="8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79" showAll="0"/>
    <pivotField numFmtId="176" showAll="0"/>
    <pivotField dataField="1" numFmtId="177" showAll="0"/>
    <pivotField dataField="1" numFmtId="177" showAll="0"/>
    <pivotField dataField="1" numFmtId="178" showAll="0"/>
    <pivotField numFmtId="180" showAll="0" defaultSubtotal="0"/>
    <pivotField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定投额" fld="18" baseField="0" baseItem="0"/>
    <dataField name="求和项:实投" fld="19" baseField="1" baseItem="3"/>
    <dataField name="求和项:差额" fld="20" baseField="0" baseItem="0"/>
  </dataFields>
  <formats count="1">
    <format dxfId="89">
      <pivotArea type="all" dataOnly="0" outline="0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rowHeaderCaption="类型">
  <location ref="N1:Q5" firstHeaderRow="0" firstDataRow="1" firstDataCol="1"/>
  <pivotFields count="8">
    <pivotField dataField="1" showAll="0"/>
    <pivotField showAll="0" sortType="descending"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 defaultSubtotal="0">
      <items count="4">
        <item x="1"/>
        <item x="0"/>
        <item m="1" x="3"/>
        <item x="2"/>
      </items>
    </pivotField>
    <pivotField showAll="0"/>
    <pivotField dataField="1" showAll="0"/>
    <pivotField showAll="0"/>
    <pivotField showAll="0"/>
    <pivotField dragToRow="0" dragToCol="0" dragToPage="0" showAll="0" defaultSubtotal="0"/>
  </pivotFields>
  <rowFields count="1">
    <field x="2"/>
  </rowFields>
  <rowItems count="4">
    <i>
      <x/>
    </i>
    <i>
      <x v="1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基金数" fld="0" subtotal="count" baseField="0" baseItem="0"/>
    <dataField name="周投合计" fld="4" baseField="0" baseItem="0"/>
    <dataField name="投入比例" fld="4" showDataAs="percentOfCol" baseField="1" baseItem="0" numFmtId="10"/>
  </dataFields>
  <pivotTableStyleInfo name="PivotStyleDark7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基金类型-金额统计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rowHeaderCaption="类型">
  <location ref="I1:L8" firstHeaderRow="0" firstDataRow="1" firstDataCol="1"/>
  <pivotFields count="8">
    <pivotField dataField="1" showAll="0"/>
    <pivotField axis="axisRow" showAll="0" sortType="descending">
      <items count="13">
        <item m="1" x="6"/>
        <item m="1" x="8"/>
        <item x="3"/>
        <item m="1" x="9"/>
        <item m="1" x="10"/>
        <item m="1" x="7"/>
        <item x="5"/>
        <item x="2"/>
        <item m="1" x="11"/>
        <item x="1"/>
        <item x="4"/>
        <item x="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 defaultSubtotal="0"/>
    <pivotField showAll="0"/>
    <pivotField dataField="1" showAll="0"/>
    <pivotField showAll="0"/>
    <pivotField showAll="0"/>
    <pivotField dragToRow="0" dragToCol="0" dragToPage="0" showAll="0" defaultSubtotal="0"/>
  </pivotFields>
  <rowFields count="1">
    <field x="1"/>
  </rowFields>
  <rowItems count="7">
    <i>
      <x v="2"/>
    </i>
    <i>
      <x v="9"/>
    </i>
    <i>
      <x v="7"/>
    </i>
    <i>
      <x v="11"/>
    </i>
    <i>
      <x v="6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基金数" fld="0" subtotal="count" baseField="0" baseItem="0"/>
    <dataField name="周投合计" fld="4" baseField="0" baseItem="0"/>
    <dataField name="投入比例" fld="4" showDataAs="percentOfCol" baseField="1" baseItem="0" numFmtId="10"/>
  </dataFields>
  <pivotTableStyleInfo name="PivotStyleDark7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topLeftCell="A16" workbookViewId="0">
      <selection activeCell="N38" sqref="N38"/>
    </sheetView>
  </sheetViews>
  <sheetFormatPr defaultRowHeight="14.25" x14ac:dyDescent="0.15"/>
  <cols>
    <col min="1" max="1" width="10.25" customWidth="1"/>
    <col min="2" max="2" width="8.375" customWidth="1"/>
    <col min="3" max="3" width="7.625" customWidth="1"/>
    <col min="4" max="4" width="8" customWidth="1"/>
    <col min="5" max="5" width="7.625" customWidth="1"/>
    <col min="6" max="6" width="8.125" customWidth="1"/>
    <col min="7" max="7" width="7.625" customWidth="1"/>
    <col min="8" max="8" width="8.125" customWidth="1"/>
    <col min="9" max="9" width="7.625" customWidth="1"/>
    <col min="10" max="10" width="11.375" customWidth="1"/>
    <col min="11" max="11" width="7.625" customWidth="1"/>
    <col min="12" max="12" width="10.625" customWidth="1"/>
    <col min="13" max="13" width="10.25" customWidth="1"/>
    <col min="14" max="14" width="12.375" customWidth="1"/>
    <col min="15" max="16" width="10.5" customWidth="1"/>
    <col min="17" max="17" width="7.625" customWidth="1"/>
    <col min="18" max="18" width="8" customWidth="1"/>
    <col min="19" max="19" width="7.625" customWidth="1"/>
    <col min="20" max="20" width="8" customWidth="1"/>
    <col min="21" max="21" width="7.625" customWidth="1"/>
    <col min="22" max="22" width="8" customWidth="1"/>
    <col min="23" max="23" width="7.625" customWidth="1"/>
    <col min="24" max="24" width="6.5" customWidth="1"/>
    <col min="25" max="25" width="4.75" customWidth="1"/>
    <col min="26" max="27" width="8" customWidth="1"/>
    <col min="28" max="28" width="14.125" customWidth="1"/>
    <col min="29" max="29" width="8" customWidth="1"/>
    <col min="30" max="30" width="8.5" customWidth="1"/>
    <col min="31" max="31" width="14.125" customWidth="1"/>
    <col min="32" max="32" width="8" customWidth="1"/>
    <col min="33" max="33" width="7.5" customWidth="1"/>
    <col min="34" max="34" width="14.125" customWidth="1"/>
    <col min="35" max="35" width="6.5" customWidth="1"/>
    <col min="36" max="36" width="4.75" customWidth="1"/>
    <col min="37" max="37" width="14.125" customWidth="1"/>
    <col min="38" max="38" width="8.5" customWidth="1"/>
    <col min="39" max="39" width="9.5" bestFit="1" customWidth="1"/>
    <col min="40" max="40" width="17.75" customWidth="1"/>
  </cols>
  <sheetData>
    <row r="1" spans="1:16" x14ac:dyDescent="0.15">
      <c r="A1" s="45" t="s">
        <v>181</v>
      </c>
      <c r="B1" s="46" t="s">
        <v>188</v>
      </c>
      <c r="C1" s="46" t="s">
        <v>199</v>
      </c>
      <c r="D1" s="46" t="s">
        <v>189</v>
      </c>
      <c r="M1" s="45" t="s">
        <v>181</v>
      </c>
      <c r="N1" s="46" t="s">
        <v>188</v>
      </c>
      <c r="O1" s="46" t="s">
        <v>199</v>
      </c>
      <c r="P1" s="46" t="s">
        <v>189</v>
      </c>
    </row>
    <row r="2" spans="1:16" x14ac:dyDescent="0.15">
      <c r="A2" s="47" t="s">
        <v>209</v>
      </c>
      <c r="B2" s="48">
        <v>0</v>
      </c>
      <c r="C2" s="48"/>
      <c r="D2" s="48">
        <v>0</v>
      </c>
      <c r="M2" s="50">
        <v>43193</v>
      </c>
      <c r="N2" s="48">
        <v>3488</v>
      </c>
      <c r="O2" s="48">
        <v>2960</v>
      </c>
      <c r="P2" s="48">
        <v>-528</v>
      </c>
    </row>
    <row r="3" spans="1:16" x14ac:dyDescent="0.15">
      <c r="A3" s="47" t="s">
        <v>182</v>
      </c>
      <c r="B3" s="48">
        <v>2969</v>
      </c>
      <c r="C3" s="48">
        <v>2272</v>
      </c>
      <c r="D3" s="48">
        <v>-697</v>
      </c>
      <c r="M3" s="50">
        <v>43224</v>
      </c>
      <c r="N3" s="48">
        <v>3753</v>
      </c>
      <c r="O3" s="48">
        <v>2730</v>
      </c>
      <c r="P3" s="48">
        <v>-1023</v>
      </c>
    </row>
    <row r="4" spans="1:16" x14ac:dyDescent="0.15">
      <c r="A4" s="47" t="s">
        <v>191</v>
      </c>
      <c r="B4" s="48">
        <v>0</v>
      </c>
      <c r="C4" s="48"/>
      <c r="D4" s="48">
        <v>0</v>
      </c>
      <c r="M4" s="50">
        <v>43231</v>
      </c>
      <c r="N4" s="48">
        <v>3574</v>
      </c>
      <c r="O4" s="48">
        <v>2640</v>
      </c>
      <c r="P4" s="48">
        <v>-934</v>
      </c>
    </row>
    <row r="5" spans="1:16" x14ac:dyDescent="0.15">
      <c r="A5" s="47" t="s">
        <v>183</v>
      </c>
      <c r="B5" s="48">
        <v>4437</v>
      </c>
      <c r="C5" s="48">
        <v>4209</v>
      </c>
      <c r="D5" s="48">
        <v>-228</v>
      </c>
      <c r="M5" s="50">
        <v>43238</v>
      </c>
      <c r="N5" s="48">
        <v>3620</v>
      </c>
      <c r="O5" s="48">
        <v>3623</v>
      </c>
      <c r="P5" s="48">
        <v>3</v>
      </c>
    </row>
    <row r="6" spans="1:16" x14ac:dyDescent="0.15">
      <c r="A6" s="47" t="s">
        <v>205</v>
      </c>
      <c r="B6" s="48">
        <v>258</v>
      </c>
      <c r="C6" s="48">
        <v>205</v>
      </c>
      <c r="D6" s="48">
        <v>-53</v>
      </c>
      <c r="M6" s="50">
        <v>43244</v>
      </c>
      <c r="N6" s="48">
        <v>3617</v>
      </c>
      <c r="O6" s="48">
        <v>3617</v>
      </c>
      <c r="P6" s="48">
        <v>0</v>
      </c>
    </row>
    <row r="7" spans="1:16" x14ac:dyDescent="0.15">
      <c r="A7" s="47" t="s">
        <v>184</v>
      </c>
      <c r="B7" s="48">
        <v>4194</v>
      </c>
      <c r="C7" s="48">
        <v>4091</v>
      </c>
      <c r="D7" s="48">
        <v>-103</v>
      </c>
      <c r="M7" s="50">
        <v>43245</v>
      </c>
      <c r="N7" s="48">
        <v>0</v>
      </c>
      <c r="O7" s="48"/>
      <c r="P7" s="48">
        <v>0</v>
      </c>
    </row>
    <row r="8" spans="1:16" x14ac:dyDescent="0.15">
      <c r="A8" s="47" t="s">
        <v>185</v>
      </c>
      <c r="B8" s="48">
        <v>3759</v>
      </c>
      <c r="C8" s="48">
        <v>3188</v>
      </c>
      <c r="D8" s="48">
        <v>-571</v>
      </c>
      <c r="M8" s="50">
        <v>43248</v>
      </c>
      <c r="N8" s="48">
        <v>129</v>
      </c>
      <c r="O8" s="48">
        <v>100</v>
      </c>
      <c r="P8" s="48">
        <v>-29</v>
      </c>
    </row>
    <row r="9" spans="1:16" x14ac:dyDescent="0.15">
      <c r="A9" s="47" t="s">
        <v>186</v>
      </c>
      <c r="B9" s="48">
        <v>3470</v>
      </c>
      <c r="C9" s="48">
        <v>2572</v>
      </c>
      <c r="D9" s="48">
        <v>-898</v>
      </c>
      <c r="M9" s="50">
        <v>43249</v>
      </c>
      <c r="N9" s="48">
        <v>0</v>
      </c>
      <c r="O9" s="48"/>
      <c r="P9" s="48">
        <v>0</v>
      </c>
    </row>
    <row r="10" spans="1:16" x14ac:dyDescent="0.15">
      <c r="A10" s="47" t="s">
        <v>187</v>
      </c>
      <c r="B10" s="48">
        <v>2993</v>
      </c>
      <c r="C10" s="48">
        <v>3508</v>
      </c>
      <c r="D10" s="48">
        <v>515</v>
      </c>
      <c r="M10" s="50">
        <v>43250</v>
      </c>
      <c r="N10" s="48">
        <v>0</v>
      </c>
      <c r="O10" s="48"/>
      <c r="P10" s="48">
        <v>0</v>
      </c>
    </row>
    <row r="11" spans="1:16" x14ac:dyDescent="0.15">
      <c r="A11" s="47" t="s">
        <v>206</v>
      </c>
      <c r="B11" s="48">
        <v>0</v>
      </c>
      <c r="C11" s="48"/>
      <c r="D11" s="48">
        <v>0</v>
      </c>
      <c r="M11" s="50">
        <v>43251</v>
      </c>
      <c r="N11" s="48">
        <v>0</v>
      </c>
      <c r="O11" s="48"/>
      <c r="P11" s="48">
        <v>0</v>
      </c>
    </row>
    <row r="12" spans="1:16" x14ac:dyDescent="0.15">
      <c r="A12" s="47" t="s">
        <v>192</v>
      </c>
      <c r="B12" s="48">
        <v>0</v>
      </c>
      <c r="C12" s="48"/>
      <c r="D12" s="48">
        <v>0</v>
      </c>
      <c r="M12" s="50">
        <v>43252</v>
      </c>
      <c r="N12" s="48">
        <v>3899</v>
      </c>
      <c r="O12" s="48">
        <v>4375</v>
      </c>
      <c r="P12" s="48">
        <v>476</v>
      </c>
    </row>
    <row r="13" spans="1:16" x14ac:dyDescent="0.15">
      <c r="A13" s="47" t="s">
        <v>198</v>
      </c>
      <c r="B13" s="48"/>
      <c r="C13" s="48"/>
      <c r="D13" s="48"/>
      <c r="M13" s="50">
        <v>43255</v>
      </c>
      <c r="N13" s="48">
        <v>0</v>
      </c>
      <c r="O13" s="48"/>
      <c r="P13" s="48">
        <v>0</v>
      </c>
    </row>
    <row r="14" spans="1:16" x14ac:dyDescent="0.15">
      <c r="A14" s="47" t="s">
        <v>24</v>
      </c>
      <c r="B14" s="48">
        <v>22080</v>
      </c>
      <c r="C14" s="48">
        <v>20045</v>
      </c>
      <c r="D14" s="48">
        <v>-2035</v>
      </c>
      <c r="M14" s="50" t="s">
        <v>198</v>
      </c>
      <c r="N14" s="48"/>
      <c r="O14" s="48"/>
      <c r="P14" s="48"/>
    </row>
    <row r="15" spans="1:16" x14ac:dyDescent="0.15">
      <c r="M15" s="50" t="s">
        <v>24</v>
      </c>
      <c r="N15" s="48">
        <v>22080</v>
      </c>
      <c r="O15" s="48">
        <v>20045</v>
      </c>
      <c r="P15" s="48">
        <v>-2035</v>
      </c>
    </row>
    <row r="43" spans="1:4" x14ac:dyDescent="0.15">
      <c r="A43" s="72"/>
      <c r="B43" s="66" t="s">
        <v>190</v>
      </c>
      <c r="C43" s="85"/>
      <c r="D43" s="67"/>
    </row>
    <row r="44" spans="1:4" x14ac:dyDescent="0.15">
      <c r="A44" s="74"/>
      <c r="B44" s="72" t="s">
        <v>209</v>
      </c>
      <c r="C44" s="90"/>
      <c r="D44" s="73"/>
    </row>
    <row r="45" spans="1:4" x14ac:dyDescent="0.15">
      <c r="A45" s="66" t="s">
        <v>181</v>
      </c>
      <c r="B45" s="65" t="s">
        <v>203</v>
      </c>
      <c r="C45" s="86" t="s">
        <v>202</v>
      </c>
      <c r="D45" s="68" t="s">
        <v>234</v>
      </c>
    </row>
    <row r="46" spans="1:4" x14ac:dyDescent="0.15">
      <c r="A46" s="69">
        <v>43193</v>
      </c>
      <c r="B46" s="75">
        <v>10.91</v>
      </c>
      <c r="C46" s="87">
        <v>1.157</v>
      </c>
      <c r="D46" s="91">
        <v>1.1902809999999999</v>
      </c>
    </row>
    <row r="47" spans="1:4" x14ac:dyDescent="0.15">
      <c r="A47" s="70">
        <v>43224</v>
      </c>
      <c r="B47" s="76">
        <v>11.09</v>
      </c>
      <c r="C47" s="88">
        <v>1.141</v>
      </c>
      <c r="D47" s="92">
        <v>1.229881</v>
      </c>
    </row>
    <row r="48" spans="1:4" x14ac:dyDescent="0.15">
      <c r="A48" s="70">
        <v>43231</v>
      </c>
      <c r="B48" s="76">
        <v>10.94</v>
      </c>
      <c r="C48" s="88">
        <v>1.179</v>
      </c>
      <c r="D48" s="92">
        <v>1.1968359999999998</v>
      </c>
    </row>
    <row r="49" spans="1:4" x14ac:dyDescent="0.15">
      <c r="A49" s="70">
        <v>43238</v>
      </c>
      <c r="B49" s="76">
        <v>10.98</v>
      </c>
      <c r="C49" s="88">
        <v>1.1870000000000001</v>
      </c>
      <c r="D49" s="92">
        <v>1.2056040000000001</v>
      </c>
    </row>
    <row r="50" spans="1:4" x14ac:dyDescent="0.15">
      <c r="A50" s="70">
        <v>43249</v>
      </c>
      <c r="B50" s="76">
        <v>11.32</v>
      </c>
      <c r="C50" s="88">
        <v>1.1619999999999999</v>
      </c>
      <c r="D50" s="92">
        <v>1.2814240000000003</v>
      </c>
    </row>
    <row r="51" spans="1:4" x14ac:dyDescent="0.15">
      <c r="A51" s="70">
        <v>43250</v>
      </c>
      <c r="B51" s="76">
        <v>11.43</v>
      </c>
      <c r="C51" s="88">
        <v>1.1439999999999999</v>
      </c>
      <c r="D51" s="92">
        <v>1.306449</v>
      </c>
    </row>
    <row r="52" spans="1:4" x14ac:dyDescent="0.15">
      <c r="A52" s="70">
        <v>43251</v>
      </c>
      <c r="B52" s="76">
        <v>11.63</v>
      </c>
      <c r="C52" s="88">
        <v>1.1659999999999999</v>
      </c>
      <c r="D52" s="92">
        <v>1.3525690000000001</v>
      </c>
    </row>
    <row r="53" spans="1:4" x14ac:dyDescent="0.15">
      <c r="A53" s="70">
        <v>43252</v>
      </c>
      <c r="B53" s="76">
        <v>11.52</v>
      </c>
      <c r="C53" s="88">
        <v>1.1619999999999999</v>
      </c>
      <c r="D53" s="92">
        <v>1.3271039999999998</v>
      </c>
    </row>
    <row r="54" spans="1:4" x14ac:dyDescent="0.15">
      <c r="A54" s="71">
        <v>43255</v>
      </c>
      <c r="B54" s="77">
        <v>11.4</v>
      </c>
      <c r="C54" s="89"/>
      <c r="D54" s="93">
        <v>1.2996000000000003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6"/>
  <sheetViews>
    <sheetView tabSelected="1" zoomScale="90" zoomScaleNormal="90" zoomScalePageLayoutView="120" workbookViewId="0">
      <pane xSplit="3" ySplit="1" topLeftCell="D86" activePane="bottomRight" state="frozen"/>
      <selection pane="topRight" activeCell="D1" sqref="D1"/>
      <selection pane="bottomLeft" activeCell="A2" sqref="A2"/>
      <selection pane="bottomRight" activeCell="I107" sqref="I107"/>
    </sheetView>
  </sheetViews>
  <sheetFormatPr defaultColWidth="11" defaultRowHeight="12" x14ac:dyDescent="0.15"/>
  <cols>
    <col min="1" max="1" width="8.5" style="29" bestFit="1" customWidth="1"/>
    <col min="2" max="2" width="12.75" style="29" bestFit="1" customWidth="1"/>
    <col min="3" max="3" width="9.625" style="29" bestFit="1" customWidth="1"/>
    <col min="4" max="4" width="5.375" style="30" customWidth="1"/>
    <col min="5" max="5" width="10.125" style="30" customWidth="1"/>
    <col min="6" max="7" width="8" style="29" bestFit="1" customWidth="1"/>
    <col min="8" max="8" width="7" style="30" customWidth="1"/>
    <col min="9" max="10" width="4.625" style="34" customWidth="1"/>
    <col min="11" max="11" width="10.25" style="43" bestFit="1" customWidth="1"/>
    <col min="12" max="13" width="6.75" style="42" bestFit="1" customWidth="1"/>
    <col min="14" max="14" width="5.875" style="42" customWidth="1"/>
    <col min="15" max="16" width="6.75" style="42" bestFit="1" customWidth="1"/>
    <col min="17" max="18" width="8" style="31" bestFit="1" customWidth="1"/>
    <col min="19" max="20" width="6.625" style="32" bestFit="1" customWidth="1"/>
    <col min="21" max="21" width="6.625" style="40" bestFit="1" customWidth="1"/>
    <col min="22" max="22" width="10.25" style="43" bestFit="1" customWidth="1"/>
    <col min="23" max="23" width="7.625" style="52" bestFit="1" customWidth="1"/>
    <col min="24" max="24" width="12.75" style="30" customWidth="1"/>
    <col min="25" max="16384" width="11" style="30"/>
  </cols>
  <sheetData>
    <row r="1" spans="1:23" s="33" customFormat="1" ht="24" x14ac:dyDescent="0.15">
      <c r="A1" s="36" t="s">
        <v>37</v>
      </c>
      <c r="B1" s="36" t="s">
        <v>38</v>
      </c>
      <c r="C1" s="36" t="s">
        <v>39</v>
      </c>
      <c r="D1" s="37" t="s">
        <v>40</v>
      </c>
      <c r="E1" s="37" t="s">
        <v>41</v>
      </c>
      <c r="F1" s="36" t="s">
        <v>42</v>
      </c>
      <c r="G1" s="36" t="s">
        <v>43</v>
      </c>
      <c r="H1" s="37" t="s">
        <v>172</v>
      </c>
      <c r="I1" s="37" t="s">
        <v>173</v>
      </c>
      <c r="J1" s="37" t="s">
        <v>176</v>
      </c>
      <c r="K1" s="44" t="s">
        <v>211</v>
      </c>
      <c r="L1" s="49" t="s">
        <v>194</v>
      </c>
      <c r="M1" s="49" t="s">
        <v>193</v>
      </c>
      <c r="N1" s="49" t="s">
        <v>197</v>
      </c>
      <c r="O1" s="49" t="s">
        <v>196</v>
      </c>
      <c r="P1" s="49" t="s">
        <v>195</v>
      </c>
      <c r="Q1" s="38" t="s">
        <v>180</v>
      </c>
      <c r="R1" s="38" t="s">
        <v>174</v>
      </c>
      <c r="S1" s="39" t="s">
        <v>175</v>
      </c>
      <c r="T1" s="39" t="s">
        <v>177</v>
      </c>
      <c r="U1" s="41" t="s">
        <v>178</v>
      </c>
      <c r="V1" s="44" t="s">
        <v>210</v>
      </c>
      <c r="W1" s="51" t="s">
        <v>204</v>
      </c>
    </row>
    <row r="2" spans="1:23" s="35" customFormat="1" x14ac:dyDescent="0.15">
      <c r="A2" s="53" t="s">
        <v>58</v>
      </c>
      <c r="B2" s="54" t="s">
        <v>55</v>
      </c>
      <c r="C2" s="55" t="s">
        <v>62</v>
      </c>
      <c r="D2" s="56">
        <v>10</v>
      </c>
      <c r="E2" s="56" t="s">
        <v>64</v>
      </c>
      <c r="F2" s="55" t="s">
        <v>68</v>
      </c>
      <c r="G2" s="55" t="s">
        <v>71</v>
      </c>
      <c r="H2" s="57">
        <v>400</v>
      </c>
      <c r="I2" s="58">
        <v>2</v>
      </c>
      <c r="J2" s="58">
        <v>10</v>
      </c>
      <c r="K2" s="59">
        <v>43192</v>
      </c>
      <c r="L2" s="60">
        <v>10.99</v>
      </c>
      <c r="M2" s="60">
        <v>9.1</v>
      </c>
      <c r="N2" s="60">
        <v>1.0900000000000001</v>
      </c>
      <c r="O2" s="60">
        <v>3.72</v>
      </c>
      <c r="P2" s="60">
        <v>11.96</v>
      </c>
      <c r="Q2" s="61">
        <f>IF(C2="盈利收益率",L2,IF(C2="市盈率",M2,IF(C2="市净率",N2,-1)))</f>
        <v>10.99</v>
      </c>
      <c r="R2" s="61">
        <f t="shared" ref="R2" si="0">IFERROR(IF(C2="盈利收益率",POWER(Q2/J2,I2),POWER(J2/Q2,I2)),0)</f>
        <v>1.2078009999999999</v>
      </c>
      <c r="S2" s="53">
        <f t="shared" ref="S2" si="1">IF(R2&gt;1,INT(H2*R2),0)</f>
        <v>483</v>
      </c>
      <c r="T2" s="62">
        <v>1000</v>
      </c>
      <c r="U2" s="63">
        <f>T2-S2</f>
        <v>517</v>
      </c>
      <c r="V2" s="59">
        <v>43193</v>
      </c>
      <c r="W2" s="64">
        <v>1.1080000000000001</v>
      </c>
    </row>
    <row r="3" spans="1:23" s="35" customFormat="1" x14ac:dyDescent="0.15">
      <c r="A3" s="53" t="s">
        <v>47</v>
      </c>
      <c r="B3" s="54" t="s">
        <v>56</v>
      </c>
      <c r="C3" s="55" t="s">
        <v>62</v>
      </c>
      <c r="D3" s="56">
        <v>10</v>
      </c>
      <c r="E3" s="56" t="s">
        <v>64</v>
      </c>
      <c r="F3" s="55" t="s">
        <v>68</v>
      </c>
      <c r="G3" s="55" t="s">
        <v>72</v>
      </c>
      <c r="H3" s="57"/>
      <c r="I3" s="58">
        <v>2</v>
      </c>
      <c r="J3" s="58">
        <v>10</v>
      </c>
      <c r="K3" s="59">
        <v>43192</v>
      </c>
      <c r="L3" s="60">
        <v>9.76</v>
      </c>
      <c r="M3" s="60">
        <v>10.24</v>
      </c>
      <c r="N3" s="60">
        <v>1.22</v>
      </c>
      <c r="O3" s="60">
        <v>3.04</v>
      </c>
      <c r="P3" s="60">
        <v>11.87</v>
      </c>
      <c r="Q3" s="61">
        <f t="shared" ref="Q3:Q11" si="2">IF(C3="盈利收益率",L3,IF(C3="市盈率",M3,IF(C3="市净率",N3,-1)))</f>
        <v>9.76</v>
      </c>
      <c r="R3" s="61">
        <f>IFERROR(IF(C3="盈利收益率",POWER(Q3/J3,I3),POWER(J3/Q3,I3)),0)</f>
        <v>0.95257599999999998</v>
      </c>
      <c r="S3" s="62">
        <f>IF(R3&gt;1,INT(H3*R3),0)</f>
        <v>0</v>
      </c>
      <c r="T3" s="62"/>
      <c r="U3" s="63">
        <f>T3-S3</f>
        <v>0</v>
      </c>
      <c r="V3" s="59">
        <v>43193</v>
      </c>
      <c r="W3" s="64">
        <v>1.4858</v>
      </c>
    </row>
    <row r="4" spans="1:23" s="35" customFormat="1" x14ac:dyDescent="0.15">
      <c r="A4" s="53" t="s">
        <v>207</v>
      </c>
      <c r="B4" s="54" t="s">
        <v>53</v>
      </c>
      <c r="C4" s="55" t="s">
        <v>62</v>
      </c>
      <c r="D4" s="56">
        <v>10</v>
      </c>
      <c r="E4" s="56" t="s">
        <v>64</v>
      </c>
      <c r="F4" s="55" t="s">
        <v>208</v>
      </c>
      <c r="G4" s="55" t="s">
        <v>208</v>
      </c>
      <c r="H4" s="57"/>
      <c r="I4" s="58">
        <v>2</v>
      </c>
      <c r="J4" s="58">
        <v>10</v>
      </c>
      <c r="K4" s="59">
        <v>43192</v>
      </c>
      <c r="L4" s="60">
        <v>10.91</v>
      </c>
      <c r="M4" s="60">
        <v>9.16</v>
      </c>
      <c r="N4" s="60">
        <v>1.06</v>
      </c>
      <c r="O4" s="60">
        <v>3.29</v>
      </c>
      <c r="P4" s="60">
        <v>11.43</v>
      </c>
      <c r="Q4" s="61">
        <f>IF(C4="盈利收益率",L4,IF(C4="市盈率",M4,IF(C4="市净率",N4,-1)))</f>
        <v>10.91</v>
      </c>
      <c r="R4" s="61">
        <f>IFERROR(IF(C4="盈利收益率",POWER(Q4/J4,I4),POWER(J4/Q4,I4)),0)</f>
        <v>1.1902809999999999</v>
      </c>
      <c r="S4" s="62">
        <f>IF(R4&gt;1,INT(H4*R4),0)</f>
        <v>0</v>
      </c>
      <c r="T4" s="62"/>
      <c r="U4" s="63">
        <f>T4-S4</f>
        <v>0</v>
      </c>
      <c r="V4" s="59">
        <v>43193</v>
      </c>
      <c r="W4" s="64">
        <v>1.157</v>
      </c>
    </row>
    <row r="5" spans="1:23" s="35" customFormat="1" x14ac:dyDescent="0.15">
      <c r="A5" s="53" t="s">
        <v>129</v>
      </c>
      <c r="B5" s="54" t="s">
        <v>130</v>
      </c>
      <c r="C5" s="55" t="s">
        <v>83</v>
      </c>
      <c r="D5" s="56">
        <v>13</v>
      </c>
      <c r="E5" s="56" t="s">
        <v>131</v>
      </c>
      <c r="F5" s="55"/>
      <c r="G5" s="55" t="s">
        <v>132</v>
      </c>
      <c r="H5" s="57">
        <v>400</v>
      </c>
      <c r="I5" s="58">
        <v>2</v>
      </c>
      <c r="J5" s="58">
        <v>13</v>
      </c>
      <c r="K5" s="59">
        <v>43192</v>
      </c>
      <c r="L5" s="60"/>
      <c r="M5" s="60">
        <v>9.99</v>
      </c>
      <c r="N5" s="60">
        <v>1.19</v>
      </c>
      <c r="O5" s="60">
        <v>3.14</v>
      </c>
      <c r="P5" s="60">
        <v>11.88</v>
      </c>
      <c r="Q5" s="61">
        <f t="shared" si="2"/>
        <v>9.99</v>
      </c>
      <c r="R5" s="61">
        <f t="shared" ref="R5:R11" si="3">IFERROR(IF(C5="盈利收益率",POWER(Q5/J5,I5),POWER(J5/Q5,I5)),0)</f>
        <v>1.6933850767684602</v>
      </c>
      <c r="S5" s="62">
        <f t="shared" ref="S5:S11" si="4">IF(R5&gt;1,INT(H5*R5),0)</f>
        <v>677</v>
      </c>
      <c r="T5" s="62">
        <f>500+480</f>
        <v>980</v>
      </c>
      <c r="U5" s="63">
        <f t="shared" ref="U5:U6" si="5">T5-S5</f>
        <v>303</v>
      </c>
      <c r="V5" s="59">
        <v>43193</v>
      </c>
      <c r="W5" s="64">
        <v>1.5731999999999999</v>
      </c>
    </row>
    <row r="6" spans="1:23" s="35" customFormat="1" x14ac:dyDescent="0.15">
      <c r="A6" s="53" t="s">
        <v>133</v>
      </c>
      <c r="B6" s="54" t="s">
        <v>134</v>
      </c>
      <c r="C6" s="55" t="s">
        <v>83</v>
      </c>
      <c r="D6" s="56">
        <v>24</v>
      </c>
      <c r="E6" s="56">
        <v>29</v>
      </c>
      <c r="F6" s="55" t="s">
        <v>135</v>
      </c>
      <c r="G6" s="55" t="s">
        <v>140</v>
      </c>
      <c r="H6" s="57">
        <v>400</v>
      </c>
      <c r="I6" s="58">
        <v>2</v>
      </c>
      <c r="J6" s="58">
        <v>24</v>
      </c>
      <c r="K6" s="59">
        <v>43192</v>
      </c>
      <c r="L6" s="60"/>
      <c r="M6" s="60">
        <v>18.25</v>
      </c>
      <c r="N6" s="60">
        <v>2.31</v>
      </c>
      <c r="O6" s="60">
        <v>1.86</v>
      </c>
      <c r="P6" s="60">
        <v>12.67</v>
      </c>
      <c r="Q6" s="61">
        <f t="shared" si="2"/>
        <v>18.25</v>
      </c>
      <c r="R6" s="61">
        <f t="shared" si="3"/>
        <v>1.7294051416776128</v>
      </c>
      <c r="S6" s="62">
        <f t="shared" si="4"/>
        <v>691</v>
      </c>
      <c r="T6" s="62">
        <f>500+480</f>
        <v>980</v>
      </c>
      <c r="U6" s="63">
        <f t="shared" si="5"/>
        <v>289</v>
      </c>
      <c r="V6" s="59">
        <v>43193</v>
      </c>
      <c r="W6" s="64">
        <v>1.8937999999999999</v>
      </c>
    </row>
    <row r="7" spans="1:23" s="35" customFormat="1" x14ac:dyDescent="0.15">
      <c r="A7" s="53" t="s">
        <v>81</v>
      </c>
      <c r="B7" s="54" t="s">
        <v>82</v>
      </c>
      <c r="C7" s="55" t="s">
        <v>83</v>
      </c>
      <c r="D7" s="56">
        <v>15</v>
      </c>
      <c r="E7" s="56">
        <v>25</v>
      </c>
      <c r="F7" s="55" t="s">
        <v>84</v>
      </c>
      <c r="G7" s="55" t="s">
        <v>84</v>
      </c>
      <c r="H7" s="57">
        <v>400</v>
      </c>
      <c r="I7" s="58">
        <v>2</v>
      </c>
      <c r="J7" s="58">
        <v>15</v>
      </c>
      <c r="K7" s="59">
        <v>43192</v>
      </c>
      <c r="L7" s="60"/>
      <c r="M7" s="60">
        <v>13.34</v>
      </c>
      <c r="N7" s="60">
        <v>1.79</v>
      </c>
      <c r="O7" s="60">
        <v>3.44</v>
      </c>
      <c r="P7" s="60">
        <v>13.42</v>
      </c>
      <c r="Q7" s="61">
        <f t="shared" si="2"/>
        <v>13.34</v>
      </c>
      <c r="R7" s="61">
        <f t="shared" si="3"/>
        <v>1.2643603235863328</v>
      </c>
      <c r="S7" s="62">
        <f t="shared" si="4"/>
        <v>505</v>
      </c>
      <c r="T7" s="62"/>
      <c r="U7" s="63">
        <f>T7-S7</f>
        <v>-505</v>
      </c>
      <c r="V7" s="59">
        <v>43193</v>
      </c>
      <c r="W7" s="64">
        <v>1.028</v>
      </c>
    </row>
    <row r="8" spans="1:23" s="35" customFormat="1" x14ac:dyDescent="0.15">
      <c r="A8" s="53" t="s">
        <v>85</v>
      </c>
      <c r="B8" s="54" t="s">
        <v>162</v>
      </c>
      <c r="C8" s="55" t="s">
        <v>83</v>
      </c>
      <c r="D8" s="56">
        <v>33</v>
      </c>
      <c r="E8" s="56">
        <v>40</v>
      </c>
      <c r="F8" s="55" t="s">
        <v>86</v>
      </c>
      <c r="G8" s="55" t="s">
        <v>87</v>
      </c>
      <c r="H8" s="57">
        <v>400</v>
      </c>
      <c r="I8" s="58">
        <v>2</v>
      </c>
      <c r="J8" s="58">
        <v>31</v>
      </c>
      <c r="K8" s="59">
        <v>43192</v>
      </c>
      <c r="L8" s="60"/>
      <c r="M8" s="60">
        <v>26.85</v>
      </c>
      <c r="N8" s="60">
        <v>2.42</v>
      </c>
      <c r="O8" s="60"/>
      <c r="P8" s="60">
        <v>9.0299999999999994</v>
      </c>
      <c r="Q8" s="61">
        <f t="shared" si="2"/>
        <v>26.85</v>
      </c>
      <c r="R8" s="61">
        <f t="shared" si="3"/>
        <v>1.3330142976533537</v>
      </c>
      <c r="S8" s="62">
        <f t="shared" si="4"/>
        <v>533</v>
      </c>
      <c r="T8" s="62"/>
      <c r="U8" s="63">
        <f t="shared" ref="U8:U11" si="6">T8-S8</f>
        <v>-533</v>
      </c>
      <c r="V8" s="59">
        <v>43193</v>
      </c>
      <c r="W8" s="64">
        <v>2.3010000000000002</v>
      </c>
    </row>
    <row r="9" spans="1:23" s="35" customFormat="1" x14ac:dyDescent="0.15">
      <c r="A9" s="53" t="s">
        <v>141</v>
      </c>
      <c r="B9" s="54" t="s">
        <v>142</v>
      </c>
      <c r="C9" s="55" t="s">
        <v>83</v>
      </c>
      <c r="D9" s="56">
        <v>33</v>
      </c>
      <c r="E9" s="56">
        <v>40</v>
      </c>
      <c r="F9" s="55" t="s">
        <v>68</v>
      </c>
      <c r="G9" s="55" t="s">
        <v>141</v>
      </c>
      <c r="H9" s="57">
        <v>400</v>
      </c>
      <c r="I9" s="58">
        <v>2</v>
      </c>
      <c r="J9" s="58">
        <v>31</v>
      </c>
      <c r="K9" s="59">
        <v>43192</v>
      </c>
      <c r="L9" s="60"/>
      <c r="M9" s="60">
        <v>25.33</v>
      </c>
      <c r="N9" s="60">
        <v>1.99</v>
      </c>
      <c r="O9" s="60"/>
      <c r="P9" s="60">
        <v>7.86</v>
      </c>
      <c r="Q9" s="61">
        <f t="shared" si="2"/>
        <v>25.33</v>
      </c>
      <c r="R9" s="61">
        <f t="shared" si="3"/>
        <v>1.4977971783122088</v>
      </c>
      <c r="S9" s="62">
        <f t="shared" si="4"/>
        <v>599</v>
      </c>
      <c r="T9" s="62"/>
      <c r="U9" s="63">
        <f t="shared" si="6"/>
        <v>-599</v>
      </c>
      <c r="V9" s="59">
        <v>43193</v>
      </c>
      <c r="W9" s="64">
        <v>1.0053000000000001</v>
      </c>
    </row>
    <row r="10" spans="1:23" s="35" customFormat="1" x14ac:dyDescent="0.15">
      <c r="A10" s="53" t="s">
        <v>104</v>
      </c>
      <c r="B10" s="54" t="s">
        <v>105</v>
      </c>
      <c r="C10" s="55" t="s">
        <v>83</v>
      </c>
      <c r="D10" s="56">
        <v>24</v>
      </c>
      <c r="E10" s="56">
        <v>33</v>
      </c>
      <c r="F10" s="55" t="s">
        <v>68</v>
      </c>
      <c r="G10" s="55" t="s">
        <v>106</v>
      </c>
      <c r="H10" s="57"/>
      <c r="I10" s="58">
        <v>2</v>
      </c>
      <c r="J10" s="58">
        <v>24</v>
      </c>
      <c r="K10" s="59">
        <v>43192</v>
      </c>
      <c r="L10" s="60"/>
      <c r="M10" s="60">
        <v>22.94</v>
      </c>
      <c r="N10" s="60">
        <v>3.23</v>
      </c>
      <c r="O10" s="60"/>
      <c r="P10" s="60">
        <v>14.08</v>
      </c>
      <c r="Q10" s="61">
        <f t="shared" si="2"/>
        <v>22.94</v>
      </c>
      <c r="R10" s="61">
        <f t="shared" si="3"/>
        <v>1.0945501284956245</v>
      </c>
      <c r="S10" s="62">
        <f t="shared" si="4"/>
        <v>0</v>
      </c>
      <c r="T10" s="62"/>
      <c r="U10" s="63">
        <f t="shared" si="6"/>
        <v>0</v>
      </c>
      <c r="V10" s="59">
        <v>43193</v>
      </c>
      <c r="W10" s="64">
        <v>1.0912999999999999</v>
      </c>
    </row>
    <row r="11" spans="1:23" s="35" customFormat="1" x14ac:dyDescent="0.15">
      <c r="A11" s="53" t="s">
        <v>107</v>
      </c>
      <c r="B11" s="54" t="s">
        <v>108</v>
      </c>
      <c r="C11" s="55" t="s">
        <v>83</v>
      </c>
      <c r="D11" s="56">
        <v>23</v>
      </c>
      <c r="E11" s="56">
        <v>35</v>
      </c>
      <c r="F11" s="55" t="s">
        <v>109</v>
      </c>
      <c r="G11" s="55" t="s">
        <v>110</v>
      </c>
      <c r="H11" s="57"/>
      <c r="I11" s="58">
        <v>2</v>
      </c>
      <c r="J11" s="58">
        <v>23</v>
      </c>
      <c r="K11" s="59">
        <v>43192</v>
      </c>
      <c r="L11" s="60"/>
      <c r="M11" s="60">
        <v>29.69</v>
      </c>
      <c r="N11" s="60">
        <v>4.97</v>
      </c>
      <c r="O11" s="60"/>
      <c r="P11" s="60">
        <v>16.739999999999998</v>
      </c>
      <c r="Q11" s="61">
        <f t="shared" si="2"/>
        <v>29.69</v>
      </c>
      <c r="R11" s="61">
        <f t="shared" si="3"/>
        <v>0.60011609807462563</v>
      </c>
      <c r="S11" s="62">
        <f t="shared" si="4"/>
        <v>0</v>
      </c>
      <c r="T11" s="62"/>
      <c r="U11" s="63">
        <f t="shared" si="6"/>
        <v>0</v>
      </c>
      <c r="V11" s="59">
        <v>43193</v>
      </c>
      <c r="W11" s="64">
        <v>1.4582999999999999</v>
      </c>
    </row>
    <row r="12" spans="1:23" s="35" customFormat="1" x14ac:dyDescent="0.15">
      <c r="A12" s="53" t="s">
        <v>58</v>
      </c>
      <c r="B12" s="54" t="s">
        <v>55</v>
      </c>
      <c r="C12" s="55" t="s">
        <v>62</v>
      </c>
      <c r="D12" s="56">
        <v>10</v>
      </c>
      <c r="E12" s="56" t="s">
        <v>64</v>
      </c>
      <c r="F12" s="55" t="s">
        <v>68</v>
      </c>
      <c r="G12" s="55" t="s">
        <v>71</v>
      </c>
      <c r="H12" s="57">
        <v>400</v>
      </c>
      <c r="I12" s="58">
        <v>2</v>
      </c>
      <c r="J12" s="58">
        <v>10</v>
      </c>
      <c r="K12" s="59">
        <v>43223</v>
      </c>
      <c r="L12" s="60">
        <v>11.28</v>
      </c>
      <c r="M12" s="60">
        <v>8.86</v>
      </c>
      <c r="N12" s="60">
        <v>1.06</v>
      </c>
      <c r="O12" s="60">
        <v>3.71</v>
      </c>
      <c r="P12" s="60">
        <v>11.92</v>
      </c>
      <c r="Q12" s="61">
        <f>IF(C12="盈利收益率",L12,IF(C12="市盈率",M12,IF(C12="市净率",N12,-1)))</f>
        <v>11.28</v>
      </c>
      <c r="R12" s="61">
        <f t="shared" ref="R12:R50" si="7">IFERROR(IF(C12="盈利收益率",POWER(Q12/J12,I12),POWER(J12/Q12,I12)),0)</f>
        <v>1.2723839999999997</v>
      </c>
      <c r="S12" s="62">
        <f t="shared" ref="S12:S50" si="8">IF(R12&gt;1,INT(H12*R12),0)</f>
        <v>508</v>
      </c>
      <c r="T12" s="62">
        <v>510</v>
      </c>
      <c r="U12" s="63">
        <f>T12-S12</f>
        <v>2</v>
      </c>
      <c r="V12" s="59">
        <v>43224</v>
      </c>
      <c r="W12" s="64">
        <v>1.103</v>
      </c>
    </row>
    <row r="13" spans="1:23" s="35" customFormat="1" x14ac:dyDescent="0.15">
      <c r="A13" s="53" t="s">
        <v>47</v>
      </c>
      <c r="B13" s="54" t="s">
        <v>56</v>
      </c>
      <c r="C13" s="55" t="s">
        <v>62</v>
      </c>
      <c r="D13" s="56">
        <v>10</v>
      </c>
      <c r="E13" s="56" t="s">
        <v>64</v>
      </c>
      <c r="F13" s="55" t="s">
        <v>68</v>
      </c>
      <c r="G13" s="55" t="s">
        <v>72</v>
      </c>
      <c r="H13" s="57"/>
      <c r="I13" s="58">
        <v>2</v>
      </c>
      <c r="J13" s="58">
        <v>10</v>
      </c>
      <c r="K13" s="59">
        <v>43223</v>
      </c>
      <c r="L13" s="60">
        <v>10.1</v>
      </c>
      <c r="M13" s="60">
        <v>9.91</v>
      </c>
      <c r="N13" s="60">
        <v>1.18</v>
      </c>
      <c r="O13" s="60">
        <v>3.03</v>
      </c>
      <c r="P13" s="60">
        <v>11.92</v>
      </c>
      <c r="Q13" s="61">
        <f t="shared" ref="Q13:Q50" si="9">IF(C13="盈利收益率",L13,IF(C13="市盈率",M13,IF(C13="市净率",N13,-1)))</f>
        <v>10.1</v>
      </c>
      <c r="R13" s="61">
        <f>IFERROR(IF(C13="盈利收益率",POWER(Q13/J13,I13),POWER(J13/Q13,I13)),0)</f>
        <v>1.0201</v>
      </c>
      <c r="S13" s="62">
        <f>IF(R13&gt;1,INT(H13*R13),0)</f>
        <v>0</v>
      </c>
      <c r="T13" s="62"/>
      <c r="U13" s="63">
        <f>T13-S13</f>
        <v>0</v>
      </c>
      <c r="V13" s="59">
        <v>43224</v>
      </c>
      <c r="W13" s="64">
        <v>1.4691000000000001</v>
      </c>
    </row>
    <row r="14" spans="1:23" s="35" customFormat="1" x14ac:dyDescent="0.15">
      <c r="A14" s="53" t="s">
        <v>207</v>
      </c>
      <c r="B14" s="54" t="s">
        <v>53</v>
      </c>
      <c r="C14" s="55" t="s">
        <v>62</v>
      </c>
      <c r="D14" s="56">
        <v>10</v>
      </c>
      <c r="E14" s="56" t="s">
        <v>64</v>
      </c>
      <c r="F14" s="55" t="s">
        <v>208</v>
      </c>
      <c r="G14" s="55" t="s">
        <v>208</v>
      </c>
      <c r="H14" s="57"/>
      <c r="I14" s="58">
        <v>2</v>
      </c>
      <c r="J14" s="58">
        <v>10</v>
      </c>
      <c r="K14" s="59">
        <v>43223</v>
      </c>
      <c r="L14" s="60">
        <v>11.09</v>
      </c>
      <c r="M14" s="60">
        <v>9.02</v>
      </c>
      <c r="N14" s="60">
        <v>1.04</v>
      </c>
      <c r="O14" s="60">
        <v>3.24</v>
      </c>
      <c r="P14" s="60">
        <v>11.54</v>
      </c>
      <c r="Q14" s="61">
        <f>IF(C14="盈利收益率",L14,IF(C14="市盈率",M14,IF(C14="市净率",N14,-1)))</f>
        <v>11.09</v>
      </c>
      <c r="R14" s="61">
        <f>IFERROR(IF(C14="盈利收益率",POWER(Q14/J14,I14),POWER(J14/Q14,I14)),0)</f>
        <v>1.229881</v>
      </c>
      <c r="S14" s="62">
        <f>IF(R14&gt;1,INT(H14*R14),0)</f>
        <v>0</v>
      </c>
      <c r="T14" s="62"/>
      <c r="U14" s="63">
        <f>T14-S14</f>
        <v>0</v>
      </c>
      <c r="V14" s="59">
        <v>43224</v>
      </c>
      <c r="W14" s="64">
        <v>1.141</v>
      </c>
    </row>
    <row r="15" spans="1:23" s="35" customFormat="1" x14ac:dyDescent="0.15">
      <c r="A15" s="53" t="s">
        <v>129</v>
      </c>
      <c r="B15" s="54" t="s">
        <v>130</v>
      </c>
      <c r="C15" s="55" t="s">
        <v>83</v>
      </c>
      <c r="D15" s="56">
        <v>13</v>
      </c>
      <c r="E15" s="56" t="s">
        <v>131</v>
      </c>
      <c r="F15" s="55"/>
      <c r="G15" s="55" t="s">
        <v>132</v>
      </c>
      <c r="H15" s="57">
        <v>400</v>
      </c>
      <c r="I15" s="58">
        <v>2</v>
      </c>
      <c r="J15" s="58">
        <v>13</v>
      </c>
      <c r="K15" s="59">
        <v>43223</v>
      </c>
      <c r="L15" s="60"/>
      <c r="M15" s="60">
        <v>9.74</v>
      </c>
      <c r="N15" s="60">
        <v>1.1499999999999999</v>
      </c>
      <c r="O15" s="60">
        <v>3.14</v>
      </c>
      <c r="P15" s="60">
        <v>11.78</v>
      </c>
      <c r="Q15" s="61">
        <f t="shared" si="9"/>
        <v>9.74</v>
      </c>
      <c r="R15" s="61">
        <f t="shared" si="7"/>
        <v>1.7814301194506867</v>
      </c>
      <c r="S15" s="62">
        <f t="shared" si="8"/>
        <v>712</v>
      </c>
      <c r="T15" s="62">
        <v>510</v>
      </c>
      <c r="U15" s="63">
        <f t="shared" ref="U15:U16" si="10">T15-S15</f>
        <v>-202</v>
      </c>
      <c r="V15" s="59">
        <v>43224</v>
      </c>
      <c r="W15" s="64">
        <v>1.5452999999999999</v>
      </c>
    </row>
    <row r="16" spans="1:23" s="35" customFormat="1" x14ac:dyDescent="0.15">
      <c r="A16" s="53" t="s">
        <v>133</v>
      </c>
      <c r="B16" s="54" t="s">
        <v>134</v>
      </c>
      <c r="C16" s="55" t="s">
        <v>83</v>
      </c>
      <c r="D16" s="56">
        <v>24</v>
      </c>
      <c r="E16" s="56">
        <v>29</v>
      </c>
      <c r="F16" s="55" t="s">
        <v>135</v>
      </c>
      <c r="G16" s="55" t="s">
        <v>140</v>
      </c>
      <c r="H16" s="57">
        <v>400</v>
      </c>
      <c r="I16" s="58">
        <v>2</v>
      </c>
      <c r="J16" s="58">
        <v>24</v>
      </c>
      <c r="K16" s="59">
        <v>43223</v>
      </c>
      <c r="L16" s="60"/>
      <c r="M16" s="60">
        <v>17.23</v>
      </c>
      <c r="N16" s="60">
        <v>2.16</v>
      </c>
      <c r="O16" s="60">
        <v>1.9</v>
      </c>
      <c r="P16" s="60">
        <v>12.53</v>
      </c>
      <c r="Q16" s="61">
        <f t="shared" si="9"/>
        <v>17.23</v>
      </c>
      <c r="R16" s="61">
        <f t="shared" si="7"/>
        <v>1.9402242508494376</v>
      </c>
      <c r="S16" s="62">
        <f t="shared" si="8"/>
        <v>776</v>
      </c>
      <c r="T16" s="62">
        <v>510</v>
      </c>
      <c r="U16" s="63">
        <f t="shared" si="10"/>
        <v>-266</v>
      </c>
      <c r="V16" s="59">
        <v>43224</v>
      </c>
      <c r="W16" s="64">
        <v>1.843</v>
      </c>
    </row>
    <row r="17" spans="1:23" s="35" customFormat="1" x14ac:dyDescent="0.15">
      <c r="A17" s="53" t="s">
        <v>81</v>
      </c>
      <c r="B17" s="54" t="s">
        <v>82</v>
      </c>
      <c r="C17" s="55" t="s">
        <v>83</v>
      </c>
      <c r="D17" s="56">
        <v>15</v>
      </c>
      <c r="E17" s="56">
        <v>25</v>
      </c>
      <c r="F17" s="55" t="s">
        <v>84</v>
      </c>
      <c r="G17" s="55" t="s">
        <v>84</v>
      </c>
      <c r="H17" s="57">
        <v>400</v>
      </c>
      <c r="I17" s="58">
        <v>2</v>
      </c>
      <c r="J17" s="58">
        <v>15</v>
      </c>
      <c r="K17" s="59">
        <v>43223</v>
      </c>
      <c r="L17" s="60"/>
      <c r="M17" s="60">
        <v>13.3</v>
      </c>
      <c r="N17" s="60">
        <v>1.79</v>
      </c>
      <c r="O17" s="60">
        <v>3.43</v>
      </c>
      <c r="P17" s="60">
        <v>13.46</v>
      </c>
      <c r="Q17" s="61">
        <f t="shared" si="9"/>
        <v>13.3</v>
      </c>
      <c r="R17" s="61">
        <f t="shared" si="7"/>
        <v>1.2719769348182488</v>
      </c>
      <c r="S17" s="62">
        <f t="shared" si="8"/>
        <v>508</v>
      </c>
      <c r="T17" s="62">
        <v>400</v>
      </c>
      <c r="U17" s="63">
        <f>T17-S17</f>
        <v>-108</v>
      </c>
      <c r="V17" s="59">
        <v>43224</v>
      </c>
      <c r="W17" s="64">
        <v>1.0226</v>
      </c>
    </row>
    <row r="18" spans="1:23" s="35" customFormat="1" x14ac:dyDescent="0.15">
      <c r="A18" s="53" t="s">
        <v>85</v>
      </c>
      <c r="B18" s="54" t="s">
        <v>162</v>
      </c>
      <c r="C18" s="55" t="s">
        <v>83</v>
      </c>
      <c r="D18" s="56">
        <v>33</v>
      </c>
      <c r="E18" s="56">
        <v>40</v>
      </c>
      <c r="F18" s="55" t="s">
        <v>86</v>
      </c>
      <c r="G18" s="55" t="s">
        <v>87</v>
      </c>
      <c r="H18" s="57">
        <v>400</v>
      </c>
      <c r="I18" s="58">
        <v>2</v>
      </c>
      <c r="J18" s="58">
        <v>31</v>
      </c>
      <c r="K18" s="59">
        <v>43223</v>
      </c>
      <c r="L18" s="60"/>
      <c r="M18" s="60">
        <v>25.38</v>
      </c>
      <c r="N18" s="60">
        <v>2.27</v>
      </c>
      <c r="O18" s="60"/>
      <c r="P18" s="60">
        <v>8.94</v>
      </c>
      <c r="Q18" s="61">
        <f t="shared" si="9"/>
        <v>25.38</v>
      </c>
      <c r="R18" s="61">
        <f t="shared" si="7"/>
        <v>1.4919015053146467</v>
      </c>
      <c r="S18" s="62">
        <f t="shared" si="8"/>
        <v>596</v>
      </c>
      <c r="T18" s="62">
        <v>400</v>
      </c>
      <c r="U18" s="63">
        <f t="shared" ref="U18:U19" si="11">T18-S18</f>
        <v>-196</v>
      </c>
      <c r="V18" s="59">
        <v>43224</v>
      </c>
      <c r="W18" s="64">
        <v>2.2492000000000001</v>
      </c>
    </row>
    <row r="19" spans="1:23" s="35" customFormat="1" x14ac:dyDescent="0.15">
      <c r="A19" s="53" t="s">
        <v>141</v>
      </c>
      <c r="B19" s="54" t="s">
        <v>142</v>
      </c>
      <c r="C19" s="55" t="s">
        <v>83</v>
      </c>
      <c r="D19" s="56">
        <v>33</v>
      </c>
      <c r="E19" s="56">
        <v>40</v>
      </c>
      <c r="F19" s="55" t="s">
        <v>68</v>
      </c>
      <c r="G19" s="55" t="s">
        <v>141</v>
      </c>
      <c r="H19" s="57">
        <v>400</v>
      </c>
      <c r="I19" s="58">
        <v>2</v>
      </c>
      <c r="J19" s="58">
        <v>31</v>
      </c>
      <c r="K19" s="59">
        <v>43223</v>
      </c>
      <c r="L19" s="60"/>
      <c r="M19" s="60">
        <v>24.25</v>
      </c>
      <c r="N19" s="60">
        <v>1.87</v>
      </c>
      <c r="O19" s="60"/>
      <c r="P19" s="60">
        <v>7.71</v>
      </c>
      <c r="Q19" s="61">
        <f t="shared" si="9"/>
        <v>24.25</v>
      </c>
      <c r="R19" s="61">
        <f t="shared" si="7"/>
        <v>1.6341800403868634</v>
      </c>
      <c r="S19" s="62">
        <f t="shared" si="8"/>
        <v>653</v>
      </c>
      <c r="T19" s="62">
        <v>400</v>
      </c>
      <c r="U19" s="63">
        <f t="shared" si="11"/>
        <v>-253</v>
      </c>
      <c r="V19" s="59">
        <v>43224</v>
      </c>
      <c r="W19" s="64">
        <v>0.97209999999999996</v>
      </c>
    </row>
    <row r="20" spans="1:23" s="35" customFormat="1" x14ac:dyDescent="0.15">
      <c r="A20" s="53" t="s">
        <v>104</v>
      </c>
      <c r="B20" s="54" t="s">
        <v>105</v>
      </c>
      <c r="C20" s="55" t="s">
        <v>83</v>
      </c>
      <c r="D20" s="56">
        <v>24</v>
      </c>
      <c r="E20" s="56">
        <v>33</v>
      </c>
      <c r="F20" s="55" t="s">
        <v>68</v>
      </c>
      <c r="G20" s="55" t="s">
        <v>106</v>
      </c>
      <c r="H20" s="57"/>
      <c r="I20" s="58">
        <v>2</v>
      </c>
      <c r="J20" s="58">
        <v>24</v>
      </c>
      <c r="K20" s="59">
        <v>43223</v>
      </c>
      <c r="L20" s="60"/>
      <c r="M20" s="60">
        <v>21.79</v>
      </c>
      <c r="N20" s="60">
        <v>2.98</v>
      </c>
      <c r="O20" s="60"/>
      <c r="P20" s="60">
        <v>13.65</v>
      </c>
      <c r="Q20" s="61">
        <f t="shared" si="9"/>
        <v>21.79</v>
      </c>
      <c r="R20" s="61">
        <f t="shared" si="7"/>
        <v>1.2131319000825813</v>
      </c>
      <c r="S20" s="62">
        <f t="shared" si="8"/>
        <v>0</v>
      </c>
      <c r="T20" s="62"/>
      <c r="U20" s="63">
        <f t="shared" ref="U20:U21" si="12">T20-S20</f>
        <v>0</v>
      </c>
      <c r="V20" s="59">
        <v>43224</v>
      </c>
      <c r="W20" s="64">
        <v>1.0851</v>
      </c>
    </row>
    <row r="21" spans="1:23" s="35" customFormat="1" x14ac:dyDescent="0.15">
      <c r="A21" s="53" t="s">
        <v>107</v>
      </c>
      <c r="B21" s="54" t="s">
        <v>108</v>
      </c>
      <c r="C21" s="55" t="s">
        <v>83</v>
      </c>
      <c r="D21" s="56">
        <v>23</v>
      </c>
      <c r="E21" s="56">
        <v>35</v>
      </c>
      <c r="F21" s="55" t="s">
        <v>109</v>
      </c>
      <c r="G21" s="55" t="s">
        <v>110</v>
      </c>
      <c r="H21" s="57"/>
      <c r="I21" s="58">
        <v>2</v>
      </c>
      <c r="J21" s="58">
        <v>23</v>
      </c>
      <c r="K21" s="59">
        <v>43223</v>
      </c>
      <c r="L21" s="60"/>
      <c r="M21" s="60">
        <v>27.43</v>
      </c>
      <c r="N21" s="60">
        <v>4.6900000000000004</v>
      </c>
      <c r="O21" s="60"/>
      <c r="P21" s="60">
        <v>17.09</v>
      </c>
      <c r="Q21" s="61">
        <f t="shared" ref="Q21" si="13">IF(C21="盈利收益率",L21,IF(C21="市盈率",M21,IF(C21="市净率",N21,-1)))</f>
        <v>27.43</v>
      </c>
      <c r="R21" s="61">
        <f t="shared" ref="R21" si="14">IFERROR(IF(C21="盈利收益率",POWER(Q21/J21,I21),POWER(J21/Q21,I21)),0)</f>
        <v>0.70307888744477887</v>
      </c>
      <c r="S21" s="62">
        <f t="shared" ref="S21" si="15">IF(R21&gt;1,INT(H21*R21),0)</f>
        <v>0</v>
      </c>
      <c r="T21" s="62"/>
      <c r="U21" s="63">
        <f t="shared" si="12"/>
        <v>0</v>
      </c>
      <c r="V21" s="59">
        <v>43224</v>
      </c>
      <c r="W21" s="64">
        <v>1.4693000000000001</v>
      </c>
    </row>
    <row r="22" spans="1:23" s="35" customFormat="1" x14ac:dyDescent="0.15">
      <c r="A22" s="53" t="s">
        <v>58</v>
      </c>
      <c r="B22" s="54" t="s">
        <v>55</v>
      </c>
      <c r="C22" s="55" t="s">
        <v>62</v>
      </c>
      <c r="D22" s="56">
        <v>10</v>
      </c>
      <c r="E22" s="56" t="s">
        <v>64</v>
      </c>
      <c r="F22" s="55" t="s">
        <v>68</v>
      </c>
      <c r="G22" s="55" t="s">
        <v>71</v>
      </c>
      <c r="H22" s="57">
        <v>400</v>
      </c>
      <c r="I22" s="58">
        <v>2</v>
      </c>
      <c r="J22" s="58">
        <v>10</v>
      </c>
      <c r="K22" s="59">
        <v>43230</v>
      </c>
      <c r="L22" s="60">
        <v>11.04</v>
      </c>
      <c r="M22" s="60">
        <v>9.06</v>
      </c>
      <c r="N22" s="60">
        <v>1.08</v>
      </c>
      <c r="O22" s="60">
        <v>3.63</v>
      </c>
      <c r="P22" s="60">
        <v>11.94</v>
      </c>
      <c r="Q22" s="61">
        <f t="shared" si="9"/>
        <v>11.04</v>
      </c>
      <c r="R22" s="61">
        <f t="shared" si="7"/>
        <v>1.2188159999999997</v>
      </c>
      <c r="S22" s="62">
        <f t="shared" si="8"/>
        <v>487</v>
      </c>
      <c r="T22" s="62">
        <v>480</v>
      </c>
      <c r="U22" s="63">
        <f>T22-S22</f>
        <v>-7</v>
      </c>
      <c r="V22" s="59">
        <v>43231</v>
      </c>
      <c r="W22" s="64">
        <v>1.1240000000000001</v>
      </c>
    </row>
    <row r="23" spans="1:23" s="35" customFormat="1" x14ac:dyDescent="0.15">
      <c r="A23" s="53" t="s">
        <v>47</v>
      </c>
      <c r="B23" s="54" t="s">
        <v>56</v>
      </c>
      <c r="C23" s="55" t="s">
        <v>62</v>
      </c>
      <c r="D23" s="56">
        <v>10</v>
      </c>
      <c r="E23" s="56" t="s">
        <v>64</v>
      </c>
      <c r="F23" s="55" t="s">
        <v>68</v>
      </c>
      <c r="G23" s="55" t="s">
        <v>72</v>
      </c>
      <c r="H23" s="57"/>
      <c r="I23" s="58">
        <v>2</v>
      </c>
      <c r="J23" s="58">
        <v>10</v>
      </c>
      <c r="K23" s="59">
        <v>43230</v>
      </c>
      <c r="L23" s="60">
        <v>9.8699999999999992</v>
      </c>
      <c r="M23" s="60">
        <v>10.130000000000001</v>
      </c>
      <c r="N23" s="60">
        <v>1.21</v>
      </c>
      <c r="O23" s="60">
        <v>2.96</v>
      </c>
      <c r="P23" s="60">
        <v>11.92</v>
      </c>
      <c r="Q23" s="61">
        <f t="shared" si="9"/>
        <v>9.8699999999999992</v>
      </c>
      <c r="R23" s="61">
        <f>IFERROR(IF(C23="盈利收益率",POWER(Q23/J23,I23),POWER(J23/Q23,I23)),0)</f>
        <v>0.97416899999999973</v>
      </c>
      <c r="S23" s="62">
        <f>IF(R23&gt;1,INT(H23*R23),0)</f>
        <v>0</v>
      </c>
      <c r="T23" s="62"/>
      <c r="U23" s="63">
        <f>T23-S23</f>
        <v>0</v>
      </c>
      <c r="V23" s="59">
        <v>43231</v>
      </c>
      <c r="W23" s="64">
        <v>1.5066999999999999</v>
      </c>
    </row>
    <row r="24" spans="1:23" s="35" customFormat="1" x14ac:dyDescent="0.15">
      <c r="A24" s="53" t="s">
        <v>207</v>
      </c>
      <c r="B24" s="54" t="s">
        <v>53</v>
      </c>
      <c r="C24" s="55" t="s">
        <v>62</v>
      </c>
      <c r="D24" s="56">
        <v>10</v>
      </c>
      <c r="E24" s="56" t="s">
        <v>64</v>
      </c>
      <c r="F24" s="55" t="s">
        <v>208</v>
      </c>
      <c r="G24" s="55" t="s">
        <v>208</v>
      </c>
      <c r="H24" s="57"/>
      <c r="I24" s="58">
        <v>2</v>
      </c>
      <c r="J24" s="58">
        <v>10</v>
      </c>
      <c r="K24" s="59">
        <v>43230</v>
      </c>
      <c r="L24" s="60">
        <v>10.94</v>
      </c>
      <c r="M24" s="60">
        <v>9.14</v>
      </c>
      <c r="N24" s="60">
        <v>1.05</v>
      </c>
      <c r="O24" s="60">
        <v>3.19</v>
      </c>
      <c r="P24" s="60">
        <v>11.46</v>
      </c>
      <c r="Q24" s="61">
        <f>IF(C24="盈利收益率",L24,IF(C24="市盈率",M24,IF(C24="市净率",N24,-1)))</f>
        <v>10.94</v>
      </c>
      <c r="R24" s="61">
        <f>IFERROR(IF(C24="盈利收益率",POWER(Q24/J24,I24),POWER(J24/Q24,I24)),0)</f>
        <v>1.1968359999999998</v>
      </c>
      <c r="S24" s="62">
        <f>IF(R24&gt;1,INT(H24*R24),0)</f>
        <v>0</v>
      </c>
      <c r="T24" s="62"/>
      <c r="U24" s="63">
        <f>T24-S24</f>
        <v>0</v>
      </c>
      <c r="V24" s="59">
        <v>43231</v>
      </c>
      <c r="W24" s="64">
        <v>1.179</v>
      </c>
    </row>
    <row r="25" spans="1:23" s="35" customFormat="1" x14ac:dyDescent="0.15">
      <c r="A25" s="53" t="s">
        <v>129</v>
      </c>
      <c r="B25" s="54" t="s">
        <v>130</v>
      </c>
      <c r="C25" s="55" t="s">
        <v>83</v>
      </c>
      <c r="D25" s="56">
        <v>13</v>
      </c>
      <c r="E25" s="56" t="s">
        <v>131</v>
      </c>
      <c r="F25" s="55"/>
      <c r="G25" s="55" t="s">
        <v>132</v>
      </c>
      <c r="H25" s="57">
        <v>400</v>
      </c>
      <c r="I25" s="58">
        <v>2</v>
      </c>
      <c r="J25" s="58">
        <v>13</v>
      </c>
      <c r="K25" s="59">
        <v>43230</v>
      </c>
      <c r="L25" s="60"/>
      <c r="M25" s="60">
        <v>9.94</v>
      </c>
      <c r="N25" s="60">
        <v>1.17</v>
      </c>
      <c r="O25" s="60">
        <v>3.07</v>
      </c>
      <c r="P25" s="60">
        <v>11.78</v>
      </c>
      <c r="Q25" s="61">
        <f t="shared" si="9"/>
        <v>9.94</v>
      </c>
      <c r="R25" s="61">
        <f t="shared" si="7"/>
        <v>1.7104639911906048</v>
      </c>
      <c r="S25" s="62">
        <f t="shared" si="8"/>
        <v>684</v>
      </c>
      <c r="T25" s="62">
        <v>480</v>
      </c>
      <c r="U25" s="63">
        <f t="shared" ref="U25:U31" si="16">T25-S25</f>
        <v>-204</v>
      </c>
      <c r="V25" s="59">
        <v>43231</v>
      </c>
      <c r="W25" s="64">
        <v>1.5857000000000001</v>
      </c>
    </row>
    <row r="26" spans="1:23" s="35" customFormat="1" x14ac:dyDescent="0.15">
      <c r="A26" s="53" t="s">
        <v>133</v>
      </c>
      <c r="B26" s="54" t="s">
        <v>134</v>
      </c>
      <c r="C26" s="55" t="s">
        <v>83</v>
      </c>
      <c r="D26" s="56">
        <v>24</v>
      </c>
      <c r="E26" s="56">
        <v>29</v>
      </c>
      <c r="F26" s="55" t="s">
        <v>135</v>
      </c>
      <c r="G26" s="55" t="s">
        <v>140</v>
      </c>
      <c r="H26" s="57">
        <v>400</v>
      </c>
      <c r="I26" s="58">
        <v>2</v>
      </c>
      <c r="J26" s="58">
        <v>24</v>
      </c>
      <c r="K26" s="59">
        <v>43230</v>
      </c>
      <c r="L26" s="60"/>
      <c r="M26" s="60">
        <v>17.75</v>
      </c>
      <c r="N26" s="60">
        <v>2.23</v>
      </c>
      <c r="O26" s="60">
        <v>1.84</v>
      </c>
      <c r="P26" s="60">
        <v>12.54</v>
      </c>
      <c r="Q26" s="61">
        <f t="shared" si="9"/>
        <v>17.75</v>
      </c>
      <c r="R26" s="61">
        <f t="shared" si="7"/>
        <v>1.8282086887522315</v>
      </c>
      <c r="S26" s="62">
        <f t="shared" si="8"/>
        <v>731</v>
      </c>
      <c r="T26" s="62">
        <v>480</v>
      </c>
      <c r="U26" s="63">
        <f t="shared" si="16"/>
        <v>-251</v>
      </c>
      <c r="V26" s="59">
        <v>43231</v>
      </c>
      <c r="W26" s="64">
        <v>1.8945000000000001</v>
      </c>
    </row>
    <row r="27" spans="1:23" s="35" customFormat="1" x14ac:dyDescent="0.15">
      <c r="A27" s="53" t="s">
        <v>81</v>
      </c>
      <c r="B27" s="54" t="s">
        <v>82</v>
      </c>
      <c r="C27" s="55" t="s">
        <v>83</v>
      </c>
      <c r="D27" s="56">
        <v>15</v>
      </c>
      <c r="E27" s="56">
        <v>25</v>
      </c>
      <c r="F27" s="55" t="s">
        <v>84</v>
      </c>
      <c r="G27" s="55" t="s">
        <v>84</v>
      </c>
      <c r="H27" s="57">
        <v>400</v>
      </c>
      <c r="I27" s="58">
        <v>2</v>
      </c>
      <c r="J27" s="58">
        <v>15</v>
      </c>
      <c r="K27" s="59">
        <v>43230</v>
      </c>
      <c r="L27" s="60"/>
      <c r="M27" s="60">
        <v>13.63</v>
      </c>
      <c r="N27" s="60">
        <v>1.83</v>
      </c>
      <c r="O27" s="60">
        <v>3.35</v>
      </c>
      <c r="P27" s="60">
        <v>13.43</v>
      </c>
      <c r="Q27" s="61">
        <f t="shared" si="9"/>
        <v>13.63</v>
      </c>
      <c r="R27" s="61">
        <f t="shared" si="7"/>
        <v>1.211130124358841</v>
      </c>
      <c r="S27" s="62">
        <f t="shared" si="8"/>
        <v>484</v>
      </c>
      <c r="T27" s="62">
        <v>400</v>
      </c>
      <c r="U27" s="63">
        <f>T27-S27</f>
        <v>-84</v>
      </c>
      <c r="V27" s="59">
        <v>43231</v>
      </c>
      <c r="W27" s="64">
        <v>1.0442</v>
      </c>
    </row>
    <row r="28" spans="1:23" s="35" customFormat="1" x14ac:dyDescent="0.15">
      <c r="A28" s="53" t="s">
        <v>85</v>
      </c>
      <c r="B28" s="54" t="s">
        <v>162</v>
      </c>
      <c r="C28" s="55" t="s">
        <v>83</v>
      </c>
      <c r="D28" s="56">
        <v>33</v>
      </c>
      <c r="E28" s="56">
        <v>40</v>
      </c>
      <c r="F28" s="55" t="s">
        <v>86</v>
      </c>
      <c r="G28" s="55" t="s">
        <v>87</v>
      </c>
      <c r="H28" s="57">
        <v>400</v>
      </c>
      <c r="I28" s="58">
        <v>2</v>
      </c>
      <c r="J28" s="58">
        <v>31</v>
      </c>
      <c r="K28" s="59">
        <v>43230</v>
      </c>
      <c r="L28" s="60"/>
      <c r="M28" s="60">
        <v>25.98</v>
      </c>
      <c r="N28" s="60">
        <v>2.3199999999999998</v>
      </c>
      <c r="O28" s="60"/>
      <c r="P28" s="60">
        <v>8.93</v>
      </c>
      <c r="Q28" s="61">
        <f t="shared" si="9"/>
        <v>25.98</v>
      </c>
      <c r="R28" s="61">
        <f t="shared" si="7"/>
        <v>1.4237872325546801</v>
      </c>
      <c r="S28" s="62">
        <f t="shared" si="8"/>
        <v>569</v>
      </c>
      <c r="T28" s="62">
        <v>400</v>
      </c>
      <c r="U28" s="63">
        <f t="shared" si="16"/>
        <v>-169</v>
      </c>
      <c r="V28" s="59">
        <v>43231</v>
      </c>
      <c r="W28" s="64">
        <v>2.2852999999999999</v>
      </c>
    </row>
    <row r="29" spans="1:23" s="35" customFormat="1" x14ac:dyDescent="0.15">
      <c r="A29" s="53" t="s">
        <v>141</v>
      </c>
      <c r="B29" s="54" t="s">
        <v>142</v>
      </c>
      <c r="C29" s="55" t="s">
        <v>83</v>
      </c>
      <c r="D29" s="56">
        <v>33</v>
      </c>
      <c r="E29" s="56">
        <v>40</v>
      </c>
      <c r="F29" s="55" t="s">
        <v>68</v>
      </c>
      <c r="G29" s="55" t="s">
        <v>141</v>
      </c>
      <c r="H29" s="57">
        <v>400</v>
      </c>
      <c r="I29" s="58">
        <v>2</v>
      </c>
      <c r="J29" s="58">
        <v>31</v>
      </c>
      <c r="K29" s="59">
        <v>43230</v>
      </c>
      <c r="L29" s="60"/>
      <c r="M29" s="60">
        <v>24.91</v>
      </c>
      <c r="N29" s="60">
        <v>1.92</v>
      </c>
      <c r="O29" s="60"/>
      <c r="P29" s="60">
        <v>7.71</v>
      </c>
      <c r="Q29" s="61">
        <f t="shared" si="9"/>
        <v>24.91</v>
      </c>
      <c r="R29" s="61">
        <f t="shared" si="7"/>
        <v>1.5487307901379532</v>
      </c>
      <c r="S29" s="62">
        <f t="shared" si="8"/>
        <v>619</v>
      </c>
      <c r="T29" s="62">
        <v>400</v>
      </c>
      <c r="U29" s="63">
        <f t="shared" si="16"/>
        <v>-219</v>
      </c>
      <c r="V29" s="59">
        <v>43231</v>
      </c>
      <c r="W29" s="64">
        <v>0.9869</v>
      </c>
    </row>
    <row r="30" spans="1:23" s="35" customFormat="1" x14ac:dyDescent="0.15">
      <c r="A30" s="53" t="s">
        <v>104</v>
      </c>
      <c r="B30" s="54" t="s">
        <v>105</v>
      </c>
      <c r="C30" s="55" t="s">
        <v>83</v>
      </c>
      <c r="D30" s="56">
        <v>24</v>
      </c>
      <c r="E30" s="56">
        <v>33</v>
      </c>
      <c r="F30" s="55" t="s">
        <v>68</v>
      </c>
      <c r="G30" s="55" t="s">
        <v>106</v>
      </c>
      <c r="H30" s="57"/>
      <c r="I30" s="58">
        <v>2</v>
      </c>
      <c r="J30" s="58">
        <v>24</v>
      </c>
      <c r="K30" s="59">
        <v>43230</v>
      </c>
      <c r="L30" s="60"/>
      <c r="M30" s="60">
        <v>22.72</v>
      </c>
      <c r="N30" s="60">
        <v>3.1</v>
      </c>
      <c r="O30" s="60"/>
      <c r="P30" s="60">
        <v>13.66</v>
      </c>
      <c r="Q30" s="61">
        <f t="shared" si="9"/>
        <v>22.72</v>
      </c>
      <c r="R30" s="61">
        <f t="shared" si="7"/>
        <v>1.115850029756001</v>
      </c>
      <c r="S30" s="62">
        <f t="shared" si="8"/>
        <v>0</v>
      </c>
      <c r="T30" s="62"/>
      <c r="U30" s="63">
        <f t="shared" si="16"/>
        <v>0</v>
      </c>
      <c r="V30" s="59">
        <v>43231</v>
      </c>
      <c r="W30" s="64">
        <v>1.1083000000000001</v>
      </c>
    </row>
    <row r="31" spans="1:23" s="35" customFormat="1" x14ac:dyDescent="0.15">
      <c r="A31" s="53" t="s">
        <v>107</v>
      </c>
      <c r="B31" s="54" t="s">
        <v>108</v>
      </c>
      <c r="C31" s="55" t="s">
        <v>83</v>
      </c>
      <c r="D31" s="56">
        <v>23</v>
      </c>
      <c r="E31" s="56">
        <v>35</v>
      </c>
      <c r="F31" s="55" t="s">
        <v>109</v>
      </c>
      <c r="G31" s="55" t="s">
        <v>110</v>
      </c>
      <c r="H31" s="57"/>
      <c r="I31" s="58">
        <v>2</v>
      </c>
      <c r="J31" s="58">
        <v>23</v>
      </c>
      <c r="K31" s="59">
        <v>43230</v>
      </c>
      <c r="L31" s="60"/>
      <c r="M31" s="60">
        <v>29.21</v>
      </c>
      <c r="N31" s="60">
        <v>4.99</v>
      </c>
      <c r="O31" s="60"/>
      <c r="P31" s="60">
        <v>17.09</v>
      </c>
      <c r="Q31" s="61">
        <f t="shared" si="9"/>
        <v>29.21</v>
      </c>
      <c r="R31" s="61">
        <f t="shared" si="7"/>
        <v>0.62000124000247991</v>
      </c>
      <c r="S31" s="62">
        <f t="shared" si="8"/>
        <v>0</v>
      </c>
      <c r="T31" s="62"/>
      <c r="U31" s="63">
        <f t="shared" si="16"/>
        <v>0</v>
      </c>
      <c r="V31" s="59">
        <v>43231</v>
      </c>
      <c r="W31" s="64">
        <v>1.5416000000000001</v>
      </c>
    </row>
    <row r="32" spans="1:23" s="35" customFormat="1" x14ac:dyDescent="0.15">
      <c r="A32" s="53" t="s">
        <v>58</v>
      </c>
      <c r="B32" s="54" t="s">
        <v>55</v>
      </c>
      <c r="C32" s="55" t="s">
        <v>62</v>
      </c>
      <c r="D32" s="56">
        <v>10</v>
      </c>
      <c r="E32" s="56" t="s">
        <v>64</v>
      </c>
      <c r="F32" s="55" t="s">
        <v>68</v>
      </c>
      <c r="G32" s="55" t="s">
        <v>71</v>
      </c>
      <c r="H32" s="57">
        <v>400</v>
      </c>
      <c r="I32" s="58">
        <v>2</v>
      </c>
      <c r="J32" s="58">
        <v>10</v>
      </c>
      <c r="K32" s="59">
        <v>43237</v>
      </c>
      <c r="L32" s="60">
        <v>11.15</v>
      </c>
      <c r="M32" s="60">
        <v>8.9700000000000006</v>
      </c>
      <c r="N32" s="60">
        <v>1.07</v>
      </c>
      <c r="O32" s="60">
        <v>3.66</v>
      </c>
      <c r="P32" s="60">
        <v>11.96</v>
      </c>
      <c r="Q32" s="61">
        <f t="shared" si="9"/>
        <v>11.15</v>
      </c>
      <c r="R32" s="61">
        <f t="shared" si="7"/>
        <v>1.243225</v>
      </c>
      <c r="S32" s="62">
        <f t="shared" si="8"/>
        <v>497</v>
      </c>
      <c r="T32" s="62">
        <v>500</v>
      </c>
      <c r="U32" s="63">
        <f>T32-S32</f>
        <v>3</v>
      </c>
      <c r="V32" s="59">
        <v>43238</v>
      </c>
      <c r="W32" s="64">
        <v>1.1339999999999999</v>
      </c>
    </row>
    <row r="33" spans="1:23" s="35" customFormat="1" x14ac:dyDescent="0.15">
      <c r="A33" s="53" t="s">
        <v>47</v>
      </c>
      <c r="B33" s="54" t="s">
        <v>56</v>
      </c>
      <c r="C33" s="55" t="s">
        <v>62</v>
      </c>
      <c r="D33" s="56">
        <v>10</v>
      </c>
      <c r="E33" s="56" t="s">
        <v>64</v>
      </c>
      <c r="F33" s="55" t="s">
        <v>68</v>
      </c>
      <c r="G33" s="55" t="s">
        <v>72</v>
      </c>
      <c r="H33" s="57"/>
      <c r="I33" s="58">
        <v>2</v>
      </c>
      <c r="J33" s="58">
        <v>10</v>
      </c>
      <c r="K33" s="59">
        <v>43237</v>
      </c>
      <c r="L33" s="60">
        <v>9.9600000000000009</v>
      </c>
      <c r="M33" s="60">
        <v>10.039999999999999</v>
      </c>
      <c r="N33" s="60">
        <v>1.2</v>
      </c>
      <c r="O33" s="60">
        <v>2.99</v>
      </c>
      <c r="P33" s="60">
        <v>11.92</v>
      </c>
      <c r="Q33" s="61">
        <f t="shared" si="9"/>
        <v>9.9600000000000009</v>
      </c>
      <c r="R33" s="61">
        <f>IFERROR(IF(C33="盈利收益率",POWER(Q33/J33,I33),POWER(J33/Q33,I33)),0)</f>
        <v>0.99201600000000023</v>
      </c>
      <c r="S33" s="62">
        <f>IF(R33&gt;1,INT(H33*R33),0)</f>
        <v>0</v>
      </c>
      <c r="T33" s="62"/>
      <c r="U33" s="63">
        <f>T33-S33</f>
        <v>0</v>
      </c>
      <c r="V33" s="59">
        <v>43238</v>
      </c>
      <c r="W33" s="64">
        <v>1.5124</v>
      </c>
    </row>
    <row r="34" spans="1:23" s="35" customFormat="1" x14ac:dyDescent="0.15">
      <c r="A34" s="53" t="s">
        <v>207</v>
      </c>
      <c r="B34" s="54" t="s">
        <v>53</v>
      </c>
      <c r="C34" s="55" t="s">
        <v>62</v>
      </c>
      <c r="D34" s="56">
        <v>10</v>
      </c>
      <c r="E34" s="56" t="s">
        <v>64</v>
      </c>
      <c r="F34" s="55" t="s">
        <v>208</v>
      </c>
      <c r="G34" s="55" t="s">
        <v>208</v>
      </c>
      <c r="H34" s="57"/>
      <c r="I34" s="58">
        <v>2</v>
      </c>
      <c r="J34" s="58">
        <v>10</v>
      </c>
      <c r="K34" s="59">
        <v>43237</v>
      </c>
      <c r="L34" s="60">
        <v>10.98</v>
      </c>
      <c r="M34" s="60">
        <v>9.1</v>
      </c>
      <c r="N34" s="60">
        <v>1.04</v>
      </c>
      <c r="O34" s="60">
        <v>3.2</v>
      </c>
      <c r="P34" s="60">
        <v>11.46</v>
      </c>
      <c r="Q34" s="61">
        <f>IF(C34="盈利收益率",L34,IF(C34="市盈率",M34,IF(C34="市净率",N34,-1)))</f>
        <v>10.98</v>
      </c>
      <c r="R34" s="61">
        <f>IFERROR(IF(C34="盈利收益率",POWER(Q34/J34,I34),POWER(J34/Q34,I34)),0)</f>
        <v>1.2056040000000001</v>
      </c>
      <c r="S34" s="62">
        <f>IF(R34&gt;1,INT(H34*R34),0)</f>
        <v>0</v>
      </c>
      <c r="T34" s="62"/>
      <c r="U34" s="63">
        <f>T34-S34</f>
        <v>0</v>
      </c>
      <c r="V34" s="59">
        <v>43238</v>
      </c>
      <c r="W34" s="64">
        <v>1.1870000000000001</v>
      </c>
    </row>
    <row r="35" spans="1:23" s="35" customFormat="1" x14ac:dyDescent="0.15">
      <c r="A35" s="53" t="s">
        <v>129</v>
      </c>
      <c r="B35" s="54" t="s">
        <v>130</v>
      </c>
      <c r="C35" s="55" t="s">
        <v>83</v>
      </c>
      <c r="D35" s="56">
        <v>13</v>
      </c>
      <c r="E35" s="56" t="s">
        <v>131</v>
      </c>
      <c r="F35" s="55"/>
      <c r="G35" s="55" t="s">
        <v>132</v>
      </c>
      <c r="H35" s="57">
        <v>400</v>
      </c>
      <c r="I35" s="58">
        <v>2</v>
      </c>
      <c r="J35" s="58">
        <v>13</v>
      </c>
      <c r="K35" s="59">
        <v>43237</v>
      </c>
      <c r="L35" s="60"/>
      <c r="M35" s="60">
        <v>9.8699999999999992</v>
      </c>
      <c r="N35" s="60">
        <v>1.1599999999999999</v>
      </c>
      <c r="O35" s="60">
        <v>3.1</v>
      </c>
      <c r="P35" s="60">
        <v>11.77</v>
      </c>
      <c r="Q35" s="61">
        <f t="shared" si="9"/>
        <v>9.8699999999999992</v>
      </c>
      <c r="R35" s="61">
        <f t="shared" si="7"/>
        <v>1.7348119268833231</v>
      </c>
      <c r="S35" s="62">
        <f t="shared" si="8"/>
        <v>693</v>
      </c>
      <c r="T35" s="62">
        <v>693</v>
      </c>
      <c r="U35" s="63">
        <f t="shared" ref="U35:U36" si="17">T35-S35</f>
        <v>0</v>
      </c>
      <c r="V35" s="59">
        <v>43238</v>
      </c>
      <c r="W35" s="64">
        <v>1.5951</v>
      </c>
    </row>
    <row r="36" spans="1:23" s="35" customFormat="1" x14ac:dyDescent="0.15">
      <c r="A36" s="53" t="s">
        <v>133</v>
      </c>
      <c r="B36" s="54" t="s">
        <v>134</v>
      </c>
      <c r="C36" s="55" t="s">
        <v>83</v>
      </c>
      <c r="D36" s="56">
        <v>24</v>
      </c>
      <c r="E36" s="56">
        <v>29</v>
      </c>
      <c r="F36" s="55" t="s">
        <v>135</v>
      </c>
      <c r="G36" s="55" t="s">
        <v>140</v>
      </c>
      <c r="H36" s="57">
        <v>400</v>
      </c>
      <c r="I36" s="58">
        <v>2</v>
      </c>
      <c r="J36" s="58">
        <v>24</v>
      </c>
      <c r="K36" s="59">
        <v>43237</v>
      </c>
      <c r="L36" s="60"/>
      <c r="M36" s="60">
        <v>17.66</v>
      </c>
      <c r="N36" s="60">
        <v>2.21</v>
      </c>
      <c r="O36" s="60">
        <v>1.85</v>
      </c>
      <c r="P36" s="60">
        <v>12.53</v>
      </c>
      <c r="Q36" s="61">
        <f t="shared" si="9"/>
        <v>17.66</v>
      </c>
      <c r="R36" s="61">
        <f t="shared" si="7"/>
        <v>1.8468902344396294</v>
      </c>
      <c r="S36" s="62">
        <f t="shared" si="8"/>
        <v>738</v>
      </c>
      <c r="T36" s="62">
        <v>738</v>
      </c>
      <c r="U36" s="63">
        <f t="shared" si="17"/>
        <v>0</v>
      </c>
      <c r="V36" s="59">
        <v>43238</v>
      </c>
      <c r="W36" s="64">
        <v>1.9045000000000001</v>
      </c>
    </row>
    <row r="37" spans="1:23" s="35" customFormat="1" x14ac:dyDescent="0.15">
      <c r="A37" s="53" t="s">
        <v>81</v>
      </c>
      <c r="B37" s="54" t="s">
        <v>82</v>
      </c>
      <c r="C37" s="55" t="s">
        <v>83</v>
      </c>
      <c r="D37" s="56">
        <v>15</v>
      </c>
      <c r="E37" s="56">
        <v>25</v>
      </c>
      <c r="F37" s="55" t="s">
        <v>84</v>
      </c>
      <c r="G37" s="55" t="s">
        <v>84</v>
      </c>
      <c r="H37" s="57">
        <v>400</v>
      </c>
      <c r="I37" s="58">
        <v>2</v>
      </c>
      <c r="J37" s="58">
        <v>15</v>
      </c>
      <c r="K37" s="59">
        <v>43237</v>
      </c>
      <c r="L37" s="60"/>
      <c r="M37" s="60">
        <v>13.58</v>
      </c>
      <c r="N37" s="60">
        <v>1.82</v>
      </c>
      <c r="O37" s="60">
        <v>3.36</v>
      </c>
      <c r="P37" s="60">
        <v>13.4</v>
      </c>
      <c r="Q37" s="61">
        <f t="shared" si="9"/>
        <v>13.58</v>
      </c>
      <c r="R37" s="61">
        <f t="shared" si="7"/>
        <v>1.2200650267546707</v>
      </c>
      <c r="S37" s="62">
        <f t="shared" si="8"/>
        <v>488</v>
      </c>
      <c r="T37" s="62">
        <v>488</v>
      </c>
      <c r="U37" s="63">
        <f>T37-S37</f>
        <v>0</v>
      </c>
      <c r="V37" s="59">
        <v>43238</v>
      </c>
      <c r="W37" s="64">
        <v>1.0533999999999999</v>
      </c>
    </row>
    <row r="38" spans="1:23" s="35" customFormat="1" x14ac:dyDescent="0.15">
      <c r="A38" s="53" t="s">
        <v>85</v>
      </c>
      <c r="B38" s="54" t="s">
        <v>162</v>
      </c>
      <c r="C38" s="55" t="s">
        <v>83</v>
      </c>
      <c r="D38" s="56">
        <v>33</v>
      </c>
      <c r="E38" s="56">
        <v>40</v>
      </c>
      <c r="F38" s="55" t="s">
        <v>86</v>
      </c>
      <c r="G38" s="55" t="s">
        <v>87</v>
      </c>
      <c r="H38" s="57">
        <v>400</v>
      </c>
      <c r="I38" s="58">
        <v>2</v>
      </c>
      <c r="J38" s="58">
        <v>31</v>
      </c>
      <c r="K38" s="59">
        <v>43237</v>
      </c>
      <c r="L38" s="60"/>
      <c r="M38" s="60">
        <v>25.74</v>
      </c>
      <c r="N38" s="60">
        <v>2.2999999999999998</v>
      </c>
      <c r="O38" s="60"/>
      <c r="P38" s="60">
        <v>8.93</v>
      </c>
      <c r="Q38" s="61">
        <f t="shared" si="9"/>
        <v>25.74</v>
      </c>
      <c r="R38" s="61">
        <f t="shared" si="7"/>
        <v>1.4504618234221964</v>
      </c>
      <c r="S38" s="62">
        <f t="shared" si="8"/>
        <v>580</v>
      </c>
      <c r="T38" s="62">
        <v>580</v>
      </c>
      <c r="U38" s="63">
        <f t="shared" ref="U38:U41" si="18">T38-S38</f>
        <v>0</v>
      </c>
      <c r="V38" s="59">
        <v>43238</v>
      </c>
      <c r="W38" s="64">
        <v>2.2938000000000001</v>
      </c>
    </row>
    <row r="39" spans="1:23" s="35" customFormat="1" x14ac:dyDescent="0.15">
      <c r="A39" s="53" t="s">
        <v>141</v>
      </c>
      <c r="B39" s="54" t="s">
        <v>142</v>
      </c>
      <c r="C39" s="55" t="s">
        <v>83</v>
      </c>
      <c r="D39" s="56">
        <v>33</v>
      </c>
      <c r="E39" s="56">
        <v>40</v>
      </c>
      <c r="F39" s="55" t="s">
        <v>68</v>
      </c>
      <c r="G39" s="55" t="s">
        <v>141</v>
      </c>
      <c r="H39" s="57">
        <v>400</v>
      </c>
      <c r="I39" s="58">
        <v>2</v>
      </c>
      <c r="J39" s="58">
        <v>31</v>
      </c>
      <c r="K39" s="59">
        <v>43237</v>
      </c>
      <c r="L39" s="60"/>
      <c r="M39" s="60">
        <v>24.81</v>
      </c>
      <c r="N39" s="60">
        <v>1.91</v>
      </c>
      <c r="O39" s="60"/>
      <c r="P39" s="60">
        <v>7.7</v>
      </c>
      <c r="Q39" s="61">
        <f t="shared" si="9"/>
        <v>24.81</v>
      </c>
      <c r="R39" s="61">
        <f t="shared" si="7"/>
        <v>1.5612406810908412</v>
      </c>
      <c r="S39" s="62">
        <f t="shared" si="8"/>
        <v>624</v>
      </c>
      <c r="T39" s="62">
        <v>624</v>
      </c>
      <c r="U39" s="63">
        <f t="shared" si="18"/>
        <v>0</v>
      </c>
      <c r="V39" s="59">
        <v>43238</v>
      </c>
      <c r="W39" s="64">
        <v>0.99409999999999998</v>
      </c>
    </row>
    <row r="40" spans="1:23" s="35" customFormat="1" x14ac:dyDescent="0.15">
      <c r="A40" s="53" t="s">
        <v>104</v>
      </c>
      <c r="B40" s="54" t="s">
        <v>105</v>
      </c>
      <c r="C40" s="55" t="s">
        <v>83</v>
      </c>
      <c r="D40" s="56">
        <v>24</v>
      </c>
      <c r="E40" s="56">
        <v>33</v>
      </c>
      <c r="F40" s="55" t="s">
        <v>68</v>
      </c>
      <c r="G40" s="55" t="s">
        <v>106</v>
      </c>
      <c r="H40" s="57"/>
      <c r="I40" s="58">
        <v>2</v>
      </c>
      <c r="J40" s="58">
        <v>24</v>
      </c>
      <c r="K40" s="59">
        <v>43237</v>
      </c>
      <c r="L40" s="60"/>
      <c r="M40" s="60">
        <v>22.53</v>
      </c>
      <c r="N40" s="60">
        <v>3.08</v>
      </c>
      <c r="O40" s="60"/>
      <c r="P40" s="60">
        <v>13.66</v>
      </c>
      <c r="Q40" s="61">
        <f t="shared" si="9"/>
        <v>22.53</v>
      </c>
      <c r="R40" s="61">
        <f t="shared" si="7"/>
        <v>1.1347497610819837</v>
      </c>
      <c r="S40" s="62">
        <f t="shared" si="8"/>
        <v>0</v>
      </c>
      <c r="T40" s="62"/>
      <c r="U40" s="63">
        <f t="shared" si="18"/>
        <v>0</v>
      </c>
      <c r="V40" s="59">
        <v>43238</v>
      </c>
      <c r="W40" s="64">
        <v>1.1294999999999999</v>
      </c>
    </row>
    <row r="41" spans="1:23" s="35" customFormat="1" x14ac:dyDescent="0.15">
      <c r="A41" s="53" t="s">
        <v>107</v>
      </c>
      <c r="B41" s="54" t="s">
        <v>108</v>
      </c>
      <c r="C41" s="55" t="s">
        <v>83</v>
      </c>
      <c r="D41" s="56">
        <v>23</v>
      </c>
      <c r="E41" s="56">
        <v>35</v>
      </c>
      <c r="F41" s="55" t="s">
        <v>109</v>
      </c>
      <c r="G41" s="55" t="s">
        <v>110</v>
      </c>
      <c r="H41" s="57"/>
      <c r="I41" s="58">
        <v>2</v>
      </c>
      <c r="J41" s="58">
        <v>23</v>
      </c>
      <c r="K41" s="59">
        <v>43237</v>
      </c>
      <c r="L41" s="60"/>
      <c r="M41" s="60">
        <v>29.45</v>
      </c>
      <c r="N41" s="60">
        <v>5.03</v>
      </c>
      <c r="O41" s="60"/>
      <c r="P41" s="60">
        <v>17.09</v>
      </c>
      <c r="Q41" s="61">
        <f t="shared" ref="Q41" si="19">IF(C41="盈利收益率",L41,IF(C41="市盈率",M41,IF(C41="市净率",N41,-1)))</f>
        <v>29.45</v>
      </c>
      <c r="R41" s="61">
        <f t="shared" ref="R41" si="20">IFERROR(IF(C41="盈利收益率",POWER(Q41/J41,I41),POWER(J41/Q41,I41)),0)</f>
        <v>0.60993713266132643</v>
      </c>
      <c r="S41" s="62">
        <f t="shared" ref="S41" si="21">IF(R41&gt;1,INT(H41*R41),0)</f>
        <v>0</v>
      </c>
      <c r="T41" s="62"/>
      <c r="U41" s="63">
        <f t="shared" si="18"/>
        <v>0</v>
      </c>
      <c r="V41" s="59">
        <v>43238</v>
      </c>
      <c r="W41" s="64">
        <v>1.5711999999999999</v>
      </c>
    </row>
    <row r="42" spans="1:23" s="35" customFormat="1" x14ac:dyDescent="0.15">
      <c r="A42" s="53" t="s">
        <v>58</v>
      </c>
      <c r="B42" s="54" t="s">
        <v>55</v>
      </c>
      <c r="C42" s="55" t="s">
        <v>62</v>
      </c>
      <c r="D42" s="56">
        <v>10</v>
      </c>
      <c r="E42" s="56" t="s">
        <v>64</v>
      </c>
      <c r="F42" s="55" t="s">
        <v>68</v>
      </c>
      <c r="G42" s="55" t="s">
        <v>71</v>
      </c>
      <c r="H42" s="57">
        <v>400</v>
      </c>
      <c r="I42" s="58">
        <v>2</v>
      </c>
      <c r="J42" s="58">
        <v>10</v>
      </c>
      <c r="K42" s="59">
        <v>43243</v>
      </c>
      <c r="L42" s="60">
        <v>11.17</v>
      </c>
      <c r="M42" s="60">
        <v>8.9499999999999993</v>
      </c>
      <c r="N42" s="60">
        <v>1.07</v>
      </c>
      <c r="O42" s="60">
        <v>3.68</v>
      </c>
      <c r="P42" s="60">
        <v>11.9</v>
      </c>
      <c r="Q42" s="61">
        <f t="shared" si="9"/>
        <v>11.17</v>
      </c>
      <c r="R42" s="61">
        <f t="shared" si="7"/>
        <v>1.247689</v>
      </c>
      <c r="S42" s="62">
        <f t="shared" si="8"/>
        <v>499</v>
      </c>
      <c r="T42" s="62">
        <v>499</v>
      </c>
      <c r="U42" s="63">
        <f>T42-S42</f>
        <v>0</v>
      </c>
      <c r="V42" s="59">
        <v>43244</v>
      </c>
      <c r="W42" s="64">
        <v>1.117</v>
      </c>
    </row>
    <row r="43" spans="1:23" s="35" customFormat="1" x14ac:dyDescent="0.15">
      <c r="A43" s="53" t="s">
        <v>47</v>
      </c>
      <c r="B43" s="54" t="s">
        <v>56</v>
      </c>
      <c r="C43" s="55" t="s">
        <v>62</v>
      </c>
      <c r="D43" s="56">
        <v>10</v>
      </c>
      <c r="E43" s="56" t="s">
        <v>64</v>
      </c>
      <c r="F43" s="55" t="s">
        <v>68</v>
      </c>
      <c r="G43" s="55" t="s">
        <v>72</v>
      </c>
      <c r="H43" s="57"/>
      <c r="I43" s="58">
        <v>2</v>
      </c>
      <c r="J43" s="58">
        <v>10</v>
      </c>
      <c r="K43" s="59">
        <v>43243</v>
      </c>
      <c r="L43" s="60">
        <v>9.99</v>
      </c>
      <c r="M43" s="60">
        <v>10.01</v>
      </c>
      <c r="N43" s="60">
        <v>1.19</v>
      </c>
      <c r="O43" s="60">
        <v>3</v>
      </c>
      <c r="P43" s="60">
        <v>11.92</v>
      </c>
      <c r="Q43" s="61">
        <f t="shared" si="9"/>
        <v>9.99</v>
      </c>
      <c r="R43" s="61">
        <f>IFERROR(IF(C43="盈利收益率",POWER(Q43/J43,I43),POWER(J43/Q43,I43)),0)</f>
        <v>0.99800100000000003</v>
      </c>
      <c r="S43" s="62">
        <f>IF(R43&gt;1,INT(H43*R43),0)</f>
        <v>0</v>
      </c>
      <c r="T43" s="62"/>
      <c r="U43" s="63">
        <f>T43-S43</f>
        <v>0</v>
      </c>
      <c r="V43" s="59">
        <v>43244</v>
      </c>
      <c r="W43" s="64">
        <v>1.4724999999999999</v>
      </c>
    </row>
    <row r="44" spans="1:23" s="35" customFormat="1" x14ac:dyDescent="0.15">
      <c r="A44" s="53" t="s">
        <v>129</v>
      </c>
      <c r="B44" s="54" t="s">
        <v>130</v>
      </c>
      <c r="C44" s="55" t="s">
        <v>83</v>
      </c>
      <c r="D44" s="56">
        <v>13</v>
      </c>
      <c r="E44" s="56" t="s">
        <v>131</v>
      </c>
      <c r="F44" s="55"/>
      <c r="G44" s="55" t="s">
        <v>132</v>
      </c>
      <c r="H44" s="57">
        <v>400</v>
      </c>
      <c r="I44" s="58">
        <v>2</v>
      </c>
      <c r="J44" s="58">
        <v>13</v>
      </c>
      <c r="K44" s="59">
        <v>43243</v>
      </c>
      <c r="L44" s="60"/>
      <c r="M44" s="60">
        <v>9.82</v>
      </c>
      <c r="N44" s="60">
        <v>1.1599999999999999</v>
      </c>
      <c r="O44" s="60">
        <v>3.11</v>
      </c>
      <c r="P44" s="60">
        <v>11.77</v>
      </c>
      <c r="Q44" s="61">
        <f t="shared" si="9"/>
        <v>9.82</v>
      </c>
      <c r="R44" s="61">
        <f t="shared" si="7"/>
        <v>1.7525230109382322</v>
      </c>
      <c r="S44" s="62">
        <f t="shared" si="8"/>
        <v>701</v>
      </c>
      <c r="T44" s="62">
        <v>701</v>
      </c>
      <c r="U44" s="63">
        <f t="shared" ref="U44" si="22">T44-S44</f>
        <v>0</v>
      </c>
      <c r="V44" s="59">
        <v>43244</v>
      </c>
      <c r="W44" s="64">
        <v>1.5526</v>
      </c>
    </row>
    <row r="45" spans="1:23" s="35" customFormat="1" x14ac:dyDescent="0.15">
      <c r="A45" s="53" t="s">
        <v>133</v>
      </c>
      <c r="B45" s="54" t="s">
        <v>134</v>
      </c>
      <c r="C45" s="55" t="s">
        <v>83</v>
      </c>
      <c r="D45" s="56">
        <v>24</v>
      </c>
      <c r="E45" s="56">
        <v>29</v>
      </c>
      <c r="F45" s="55" t="s">
        <v>135</v>
      </c>
      <c r="G45" s="55" t="s">
        <v>140</v>
      </c>
      <c r="H45" s="57">
        <v>400</v>
      </c>
      <c r="I45" s="58">
        <v>2</v>
      </c>
      <c r="J45" s="58">
        <v>24</v>
      </c>
      <c r="K45" s="59">
        <v>43243</v>
      </c>
      <c r="L45" s="60"/>
      <c r="M45" s="60">
        <v>17.559999999999999</v>
      </c>
      <c r="N45" s="60">
        <v>2.2000000000000002</v>
      </c>
      <c r="O45" s="60">
        <v>1.86</v>
      </c>
      <c r="P45" s="60">
        <v>12.53</v>
      </c>
      <c r="Q45" s="61">
        <f>IF(C45="盈利收益率",L45,IF(C45="市盈率",M45,IF(C45="市净率",N45,-1)))</f>
        <v>17.559999999999999</v>
      </c>
      <c r="R45" s="61">
        <f>IFERROR(IF(C45="盈利收益率",POWER(Q45/J45,I45),POWER(J45/Q45,I45)),0)</f>
        <v>1.8679853259374957</v>
      </c>
      <c r="S45" s="62">
        <f>IF(R45&gt;1,INT(H45*R45),0)</f>
        <v>747</v>
      </c>
      <c r="T45" s="62">
        <v>747</v>
      </c>
      <c r="U45" s="63">
        <f>T45-S45</f>
        <v>0</v>
      </c>
      <c r="V45" s="59">
        <v>43244</v>
      </c>
      <c r="W45" s="64">
        <v>1.8617999999999999</v>
      </c>
    </row>
    <row r="46" spans="1:23" s="35" customFormat="1" x14ac:dyDescent="0.15">
      <c r="A46" s="53" t="s">
        <v>81</v>
      </c>
      <c r="B46" s="54" t="s">
        <v>82</v>
      </c>
      <c r="C46" s="55" t="s">
        <v>83</v>
      </c>
      <c r="D46" s="56">
        <v>15</v>
      </c>
      <c r="E46" s="56">
        <v>25</v>
      </c>
      <c r="F46" s="55" t="s">
        <v>84</v>
      </c>
      <c r="G46" s="55" t="s">
        <v>84</v>
      </c>
      <c r="H46" s="57">
        <v>400</v>
      </c>
      <c r="I46" s="58">
        <v>2</v>
      </c>
      <c r="J46" s="58">
        <v>15</v>
      </c>
      <c r="K46" s="59">
        <v>43243</v>
      </c>
      <c r="L46" s="60"/>
      <c r="M46" s="60">
        <v>13.61</v>
      </c>
      <c r="N46" s="60">
        <v>1.82</v>
      </c>
      <c r="O46" s="60">
        <v>3.35</v>
      </c>
      <c r="P46" s="60">
        <v>13.37</v>
      </c>
      <c r="Q46" s="61">
        <f t="shared" si="9"/>
        <v>13.61</v>
      </c>
      <c r="R46" s="61">
        <f t="shared" si="7"/>
        <v>1.2146922698603539</v>
      </c>
      <c r="S46" s="62">
        <f t="shared" si="8"/>
        <v>485</v>
      </c>
      <c r="T46" s="62">
        <v>485</v>
      </c>
      <c r="U46" s="63">
        <f>T46-S46</f>
        <v>0</v>
      </c>
      <c r="V46" s="59">
        <v>43244</v>
      </c>
      <c r="W46" s="64">
        <v>1.0450999999999999</v>
      </c>
    </row>
    <row r="47" spans="1:23" s="35" customFormat="1" x14ac:dyDescent="0.15">
      <c r="A47" s="53" t="s">
        <v>85</v>
      </c>
      <c r="B47" s="54" t="s">
        <v>162</v>
      </c>
      <c r="C47" s="55" t="s">
        <v>83</v>
      </c>
      <c r="D47" s="56">
        <v>33</v>
      </c>
      <c r="E47" s="56">
        <v>40</v>
      </c>
      <c r="F47" s="55" t="s">
        <v>86</v>
      </c>
      <c r="G47" s="55" t="s">
        <v>87</v>
      </c>
      <c r="H47" s="57">
        <v>400</v>
      </c>
      <c r="I47" s="58">
        <v>2</v>
      </c>
      <c r="J47" s="58">
        <v>31</v>
      </c>
      <c r="K47" s="59">
        <v>43243</v>
      </c>
      <c r="L47" s="60"/>
      <c r="M47" s="60">
        <v>25.92</v>
      </c>
      <c r="N47" s="60">
        <v>2.31</v>
      </c>
      <c r="O47" s="60"/>
      <c r="P47" s="60">
        <v>8.93</v>
      </c>
      <c r="Q47" s="61">
        <f t="shared" si="9"/>
        <v>25.92</v>
      </c>
      <c r="R47" s="61">
        <f t="shared" si="7"/>
        <v>1.430386469288218</v>
      </c>
      <c r="S47" s="62">
        <f t="shared" si="8"/>
        <v>572</v>
      </c>
      <c r="T47" s="62">
        <v>572</v>
      </c>
      <c r="U47" s="63">
        <f t="shared" ref="U47:U50" si="23">T47-S47</f>
        <v>0</v>
      </c>
      <c r="V47" s="59">
        <v>43244</v>
      </c>
      <c r="W47" s="64">
        <v>2.2953000000000001</v>
      </c>
    </row>
    <row r="48" spans="1:23" s="35" customFormat="1" x14ac:dyDescent="0.15">
      <c r="A48" s="53" t="s">
        <v>141</v>
      </c>
      <c r="B48" s="54" t="s">
        <v>142</v>
      </c>
      <c r="C48" s="55" t="s">
        <v>83</v>
      </c>
      <c r="D48" s="56">
        <v>33</v>
      </c>
      <c r="E48" s="56">
        <v>40</v>
      </c>
      <c r="F48" s="55" t="s">
        <v>68</v>
      </c>
      <c r="G48" s="55" t="s">
        <v>141</v>
      </c>
      <c r="H48" s="57">
        <v>400</v>
      </c>
      <c r="I48" s="58">
        <v>2</v>
      </c>
      <c r="J48" s="58">
        <v>31</v>
      </c>
      <c r="K48" s="59">
        <v>43243</v>
      </c>
      <c r="L48" s="60"/>
      <c r="M48" s="60">
        <v>25.04</v>
      </c>
      <c r="N48" s="60">
        <v>1.93</v>
      </c>
      <c r="O48" s="60"/>
      <c r="P48" s="60">
        <v>7.7</v>
      </c>
      <c r="Q48" s="61">
        <f t="shared" si="9"/>
        <v>25.04</v>
      </c>
      <c r="R48" s="61">
        <f t="shared" si="7"/>
        <v>1.5326914636262494</v>
      </c>
      <c r="S48" s="62">
        <f t="shared" si="8"/>
        <v>613</v>
      </c>
      <c r="T48" s="62">
        <v>613</v>
      </c>
      <c r="U48" s="63">
        <f t="shared" si="23"/>
        <v>0</v>
      </c>
      <c r="V48" s="59">
        <v>43244</v>
      </c>
      <c r="W48" s="64">
        <v>0.99409999999999998</v>
      </c>
    </row>
    <row r="49" spans="1:23" s="35" customFormat="1" x14ac:dyDescent="0.15">
      <c r="A49" s="53" t="s">
        <v>104</v>
      </c>
      <c r="B49" s="54" t="s">
        <v>105</v>
      </c>
      <c r="C49" s="55" t="s">
        <v>83</v>
      </c>
      <c r="D49" s="56">
        <v>24</v>
      </c>
      <c r="E49" s="56">
        <v>33</v>
      </c>
      <c r="F49" s="55" t="s">
        <v>68</v>
      </c>
      <c r="G49" s="55" t="s">
        <v>106</v>
      </c>
      <c r="H49" s="57"/>
      <c r="I49" s="58">
        <v>2</v>
      </c>
      <c r="J49" s="58">
        <v>24</v>
      </c>
      <c r="K49" s="59">
        <v>43243</v>
      </c>
      <c r="L49" s="60"/>
      <c r="M49" s="60">
        <v>22.79</v>
      </c>
      <c r="N49" s="60">
        <v>3.11</v>
      </c>
      <c r="O49" s="60"/>
      <c r="P49" s="60">
        <v>13.66</v>
      </c>
      <c r="Q49" s="61">
        <f t="shared" si="9"/>
        <v>22.79</v>
      </c>
      <c r="R49" s="61">
        <f t="shared" si="7"/>
        <v>1.1090058398014111</v>
      </c>
      <c r="S49" s="62">
        <f t="shared" si="8"/>
        <v>0</v>
      </c>
      <c r="T49" s="62"/>
      <c r="U49" s="63">
        <f t="shared" si="23"/>
        <v>0</v>
      </c>
      <c r="V49" s="59">
        <v>43244</v>
      </c>
      <c r="W49" s="64">
        <v>1.1394</v>
      </c>
    </row>
    <row r="50" spans="1:23" s="35" customFormat="1" x14ac:dyDescent="0.15">
      <c r="A50" s="53" t="s">
        <v>107</v>
      </c>
      <c r="B50" s="54" t="s">
        <v>108</v>
      </c>
      <c r="C50" s="55" t="s">
        <v>83</v>
      </c>
      <c r="D50" s="56">
        <v>23</v>
      </c>
      <c r="E50" s="56">
        <v>35</v>
      </c>
      <c r="F50" s="55" t="s">
        <v>109</v>
      </c>
      <c r="G50" s="55" t="s">
        <v>110</v>
      </c>
      <c r="H50" s="57"/>
      <c r="I50" s="58">
        <v>2</v>
      </c>
      <c r="J50" s="58">
        <v>23</v>
      </c>
      <c r="K50" s="59">
        <v>43243</v>
      </c>
      <c r="L50" s="60"/>
      <c r="M50" s="60">
        <v>29.22</v>
      </c>
      <c r="N50" s="60">
        <v>4.99</v>
      </c>
      <c r="O50" s="60"/>
      <c r="P50" s="60">
        <v>17.09</v>
      </c>
      <c r="Q50" s="61">
        <f t="shared" si="9"/>
        <v>29.22</v>
      </c>
      <c r="R50" s="61">
        <f t="shared" si="7"/>
        <v>0.61957694489770776</v>
      </c>
      <c r="S50" s="62">
        <f t="shared" si="8"/>
        <v>0</v>
      </c>
      <c r="T50" s="62"/>
      <c r="U50" s="63">
        <f t="shared" si="23"/>
        <v>0</v>
      </c>
      <c r="V50" s="59">
        <v>43244</v>
      </c>
      <c r="W50" s="64">
        <v>1.5309999999999999</v>
      </c>
    </row>
    <row r="51" spans="1:23" s="35" customFormat="1" x14ac:dyDescent="0.15">
      <c r="A51" s="53" t="s">
        <v>58</v>
      </c>
      <c r="B51" s="54" t="s">
        <v>55</v>
      </c>
      <c r="C51" s="55" t="s">
        <v>62</v>
      </c>
      <c r="D51" s="56">
        <v>10</v>
      </c>
      <c r="E51" s="56" t="s">
        <v>64</v>
      </c>
      <c r="F51" s="55" t="s">
        <v>68</v>
      </c>
      <c r="G51" s="55" t="s">
        <v>71</v>
      </c>
      <c r="H51" s="57"/>
      <c r="I51" s="58">
        <v>2</v>
      </c>
      <c r="J51" s="58">
        <v>10</v>
      </c>
      <c r="K51" s="59">
        <v>43244</v>
      </c>
      <c r="L51" s="60">
        <v>11.23</v>
      </c>
      <c r="M51" s="60">
        <v>8.9</v>
      </c>
      <c r="N51" s="60">
        <v>1.06</v>
      </c>
      <c r="O51" s="60">
        <v>3.7</v>
      </c>
      <c r="P51" s="60">
        <v>11.9</v>
      </c>
      <c r="Q51" s="61">
        <f t="shared" ref="Q51:Q59" si="24">IF(C51="盈利收益率",L51,IF(C51="市盈率",M51,IF(C51="市净率",N51,-1)))</f>
        <v>11.23</v>
      </c>
      <c r="R51" s="61">
        <f t="shared" ref="R51" si="25">IFERROR(IF(C51="盈利收益率",POWER(Q51/J51,I51),POWER(J51/Q51,I51)),0)</f>
        <v>1.2611289999999999</v>
      </c>
      <c r="S51" s="62">
        <f t="shared" ref="S51" si="26">IF(R51&gt;1,INT(H51*R51),0)</f>
        <v>0</v>
      </c>
      <c r="T51" s="62"/>
      <c r="U51" s="63">
        <f>T51-S51</f>
        <v>0</v>
      </c>
      <c r="V51" s="59">
        <v>43245</v>
      </c>
      <c r="W51" s="64">
        <v>1.115</v>
      </c>
    </row>
    <row r="52" spans="1:23" s="35" customFormat="1" x14ac:dyDescent="0.15">
      <c r="A52" s="53" t="s">
        <v>47</v>
      </c>
      <c r="B52" s="54" t="s">
        <v>56</v>
      </c>
      <c r="C52" s="55" t="s">
        <v>62</v>
      </c>
      <c r="D52" s="56">
        <v>10</v>
      </c>
      <c r="E52" s="56" t="s">
        <v>64</v>
      </c>
      <c r="F52" s="55" t="s">
        <v>68</v>
      </c>
      <c r="G52" s="55" t="s">
        <v>72</v>
      </c>
      <c r="H52" s="57"/>
      <c r="I52" s="58">
        <v>2</v>
      </c>
      <c r="J52" s="58">
        <v>10</v>
      </c>
      <c r="K52" s="59">
        <v>43244</v>
      </c>
      <c r="L52" s="60">
        <v>10.02</v>
      </c>
      <c r="M52" s="60">
        <v>9.98</v>
      </c>
      <c r="N52" s="60">
        <v>1.19</v>
      </c>
      <c r="O52" s="60">
        <v>3.01</v>
      </c>
      <c r="P52" s="60">
        <v>11.92</v>
      </c>
      <c r="Q52" s="61">
        <f t="shared" si="24"/>
        <v>10.02</v>
      </c>
      <c r="R52" s="61">
        <f>IFERROR(IF(C52="盈利收益率",POWER(Q52/J52,I52),POWER(J52/Q52,I52)),0)</f>
        <v>1.0040039999999999</v>
      </c>
      <c r="S52" s="62">
        <f>IF(R52&gt;1,INT(H52*R52),0)</f>
        <v>0</v>
      </c>
      <c r="T52" s="62"/>
      <c r="U52" s="63">
        <f>T52-S52</f>
        <v>0</v>
      </c>
      <c r="V52" s="59">
        <v>43245</v>
      </c>
      <c r="W52" s="64">
        <v>1.4724999999999999</v>
      </c>
    </row>
    <row r="53" spans="1:23" s="35" customFormat="1" x14ac:dyDescent="0.15">
      <c r="A53" s="53" t="s">
        <v>129</v>
      </c>
      <c r="B53" s="54" t="s">
        <v>130</v>
      </c>
      <c r="C53" s="55" t="s">
        <v>83</v>
      </c>
      <c r="D53" s="56">
        <v>13</v>
      </c>
      <c r="E53" s="56" t="s">
        <v>131</v>
      </c>
      <c r="F53" s="55"/>
      <c r="G53" s="55" t="s">
        <v>132</v>
      </c>
      <c r="H53" s="57"/>
      <c r="I53" s="58">
        <v>2</v>
      </c>
      <c r="J53" s="58">
        <v>13</v>
      </c>
      <c r="K53" s="59">
        <v>43244</v>
      </c>
      <c r="L53" s="60"/>
      <c r="M53" s="60">
        <v>9.7899999999999991</v>
      </c>
      <c r="N53" s="60">
        <v>1.1499999999999999</v>
      </c>
      <c r="O53" s="60">
        <v>3.13</v>
      </c>
      <c r="P53" s="60">
        <v>11.77</v>
      </c>
      <c r="Q53" s="61">
        <f t="shared" si="24"/>
        <v>9.7899999999999991</v>
      </c>
      <c r="R53" s="61">
        <f t="shared" ref="R53:R59" si="27">IFERROR(IF(C53="盈利收益率",POWER(Q53/J53,I53),POWER(J53/Q53,I53)),0)</f>
        <v>1.7632801601767876</v>
      </c>
      <c r="S53" s="62">
        <f t="shared" ref="S53:S59" si="28">IF(R53&gt;1,INT(H53*R53),0)</f>
        <v>0</v>
      </c>
      <c r="T53" s="62"/>
      <c r="U53" s="63">
        <f t="shared" ref="U53:U54" si="29">T53-S53</f>
        <v>0</v>
      </c>
      <c r="V53" s="59">
        <v>43245</v>
      </c>
      <c r="W53" s="64">
        <v>1.5539000000000001</v>
      </c>
    </row>
    <row r="54" spans="1:23" s="35" customFormat="1" x14ac:dyDescent="0.15">
      <c r="A54" s="53" t="s">
        <v>133</v>
      </c>
      <c r="B54" s="54" t="s">
        <v>134</v>
      </c>
      <c r="C54" s="55" t="s">
        <v>83</v>
      </c>
      <c r="D54" s="56">
        <v>24</v>
      </c>
      <c r="E54" s="56">
        <v>29</v>
      </c>
      <c r="F54" s="55" t="s">
        <v>135</v>
      </c>
      <c r="G54" s="55" t="s">
        <v>140</v>
      </c>
      <c r="H54" s="57"/>
      <c r="I54" s="58">
        <v>2</v>
      </c>
      <c r="J54" s="58">
        <v>24</v>
      </c>
      <c r="K54" s="59">
        <v>43244</v>
      </c>
      <c r="L54" s="60"/>
      <c r="M54" s="60">
        <v>17.559999999999999</v>
      </c>
      <c r="N54" s="60">
        <v>2.2000000000000002</v>
      </c>
      <c r="O54" s="60">
        <v>1.86</v>
      </c>
      <c r="P54" s="60">
        <v>12.53</v>
      </c>
      <c r="Q54" s="61">
        <f t="shared" si="24"/>
        <v>17.559999999999999</v>
      </c>
      <c r="R54" s="61">
        <f t="shared" si="27"/>
        <v>1.8679853259374957</v>
      </c>
      <c r="S54" s="62">
        <f t="shared" si="28"/>
        <v>0</v>
      </c>
      <c r="T54" s="62"/>
      <c r="U54" s="63">
        <f t="shared" si="29"/>
        <v>0</v>
      </c>
      <c r="V54" s="59">
        <v>43245</v>
      </c>
      <c r="W54" s="64">
        <v>1.8579000000000001</v>
      </c>
    </row>
    <row r="55" spans="1:23" s="35" customFormat="1" x14ac:dyDescent="0.15">
      <c r="A55" s="53" t="s">
        <v>81</v>
      </c>
      <c r="B55" s="54" t="s">
        <v>82</v>
      </c>
      <c r="C55" s="55" t="s">
        <v>83</v>
      </c>
      <c r="D55" s="56">
        <v>15</v>
      </c>
      <c r="E55" s="56">
        <v>25</v>
      </c>
      <c r="F55" s="55" t="s">
        <v>84</v>
      </c>
      <c r="G55" s="55" t="s">
        <v>84</v>
      </c>
      <c r="H55" s="57"/>
      <c r="I55" s="58">
        <v>2</v>
      </c>
      <c r="J55" s="58">
        <v>15</v>
      </c>
      <c r="K55" s="59">
        <v>43244</v>
      </c>
      <c r="L55" s="60"/>
      <c r="M55" s="60">
        <v>13.55</v>
      </c>
      <c r="N55" s="60">
        <v>1.81</v>
      </c>
      <c r="O55" s="60">
        <v>3.36</v>
      </c>
      <c r="P55" s="60">
        <v>13.36</v>
      </c>
      <c r="Q55" s="61">
        <f t="shared" si="24"/>
        <v>13.55</v>
      </c>
      <c r="R55" s="61">
        <f t="shared" si="27"/>
        <v>1.2254735093476394</v>
      </c>
      <c r="S55" s="62">
        <f t="shared" si="28"/>
        <v>0</v>
      </c>
      <c r="T55" s="62"/>
      <c r="U55" s="63">
        <f>T55-S55</f>
        <v>0</v>
      </c>
      <c r="V55" s="59">
        <v>43245</v>
      </c>
      <c r="W55" s="64">
        <v>1.0435000000000001</v>
      </c>
    </row>
    <row r="56" spans="1:23" s="35" customFormat="1" x14ac:dyDescent="0.15">
      <c r="A56" s="53" t="s">
        <v>85</v>
      </c>
      <c r="B56" s="54" t="s">
        <v>162</v>
      </c>
      <c r="C56" s="55" t="s">
        <v>83</v>
      </c>
      <c r="D56" s="56">
        <v>33</v>
      </c>
      <c r="E56" s="56">
        <v>40</v>
      </c>
      <c r="F56" s="55" t="s">
        <v>86</v>
      </c>
      <c r="G56" s="55" t="s">
        <v>87</v>
      </c>
      <c r="H56" s="57"/>
      <c r="I56" s="58">
        <v>2</v>
      </c>
      <c r="J56" s="58">
        <v>31</v>
      </c>
      <c r="K56" s="59">
        <v>43244</v>
      </c>
      <c r="L56" s="60"/>
      <c r="M56" s="60">
        <v>25.9</v>
      </c>
      <c r="N56" s="60">
        <v>2.31</v>
      </c>
      <c r="O56" s="60"/>
      <c r="P56" s="60">
        <v>8.93</v>
      </c>
      <c r="Q56" s="61">
        <f t="shared" si="24"/>
        <v>25.9</v>
      </c>
      <c r="R56" s="61">
        <f t="shared" si="27"/>
        <v>1.4325964132913942</v>
      </c>
      <c r="S56" s="62">
        <f t="shared" si="28"/>
        <v>0</v>
      </c>
      <c r="T56" s="62"/>
      <c r="U56" s="63">
        <f t="shared" ref="U56:U59" si="30">T56-S56</f>
        <v>0</v>
      </c>
      <c r="V56" s="59">
        <v>43245</v>
      </c>
      <c r="W56" s="64">
        <v>2.2698</v>
      </c>
    </row>
    <row r="57" spans="1:23" s="35" customFormat="1" x14ac:dyDescent="0.15">
      <c r="A57" s="53" t="s">
        <v>141</v>
      </c>
      <c r="B57" s="54" t="s">
        <v>142</v>
      </c>
      <c r="C57" s="55" t="s">
        <v>83</v>
      </c>
      <c r="D57" s="56">
        <v>33</v>
      </c>
      <c r="E57" s="56">
        <v>40</v>
      </c>
      <c r="F57" s="55" t="s">
        <v>68</v>
      </c>
      <c r="G57" s="55" t="s">
        <v>141</v>
      </c>
      <c r="H57" s="57"/>
      <c r="I57" s="58">
        <v>2</v>
      </c>
      <c r="J57" s="58">
        <v>31</v>
      </c>
      <c r="K57" s="59">
        <v>43244</v>
      </c>
      <c r="L57" s="60"/>
      <c r="M57" s="60">
        <v>25</v>
      </c>
      <c r="N57" s="60">
        <v>1.95</v>
      </c>
      <c r="O57" s="60"/>
      <c r="P57" s="60">
        <v>7.8</v>
      </c>
      <c r="Q57" s="61">
        <f t="shared" si="24"/>
        <v>25</v>
      </c>
      <c r="R57" s="61">
        <f t="shared" si="27"/>
        <v>1.5376000000000001</v>
      </c>
      <c r="S57" s="62">
        <f t="shared" si="28"/>
        <v>0</v>
      </c>
      <c r="T57" s="62"/>
      <c r="U57" s="63">
        <f t="shared" si="30"/>
        <v>0</v>
      </c>
      <c r="V57" s="59">
        <v>43245</v>
      </c>
      <c r="W57" s="64">
        <v>0.98719999999999997</v>
      </c>
    </row>
    <row r="58" spans="1:23" s="35" customFormat="1" x14ac:dyDescent="0.15">
      <c r="A58" s="53" t="s">
        <v>104</v>
      </c>
      <c r="B58" s="54" t="s">
        <v>105</v>
      </c>
      <c r="C58" s="55" t="s">
        <v>83</v>
      </c>
      <c r="D58" s="56">
        <v>24</v>
      </c>
      <c r="E58" s="56">
        <v>33</v>
      </c>
      <c r="F58" s="55" t="s">
        <v>68</v>
      </c>
      <c r="G58" s="55" t="s">
        <v>106</v>
      </c>
      <c r="H58" s="57"/>
      <c r="I58" s="58">
        <v>2</v>
      </c>
      <c r="J58" s="58">
        <v>24</v>
      </c>
      <c r="K58" s="59">
        <v>43244</v>
      </c>
      <c r="L58" s="60"/>
      <c r="M58" s="60">
        <v>22.65</v>
      </c>
      <c r="N58" s="60">
        <v>3.09</v>
      </c>
      <c r="O58" s="60"/>
      <c r="P58" s="60">
        <v>13.66</v>
      </c>
      <c r="Q58" s="61">
        <f t="shared" si="24"/>
        <v>22.65</v>
      </c>
      <c r="R58" s="61">
        <f t="shared" si="27"/>
        <v>1.1227577737818519</v>
      </c>
      <c r="S58" s="62">
        <f t="shared" si="28"/>
        <v>0</v>
      </c>
      <c r="T58" s="62"/>
      <c r="U58" s="63">
        <f t="shared" si="30"/>
        <v>0</v>
      </c>
      <c r="V58" s="59">
        <v>43245</v>
      </c>
      <c r="W58" s="64">
        <v>1.1398999999999999</v>
      </c>
    </row>
    <row r="59" spans="1:23" s="35" customFormat="1" x14ac:dyDescent="0.15">
      <c r="A59" s="53" t="s">
        <v>58</v>
      </c>
      <c r="B59" s="54" t="s">
        <v>201</v>
      </c>
      <c r="C59" s="55" t="s">
        <v>62</v>
      </c>
      <c r="D59" s="56">
        <v>10</v>
      </c>
      <c r="E59" s="56" t="s">
        <v>64</v>
      </c>
      <c r="F59" s="55" t="s">
        <v>68</v>
      </c>
      <c r="G59" s="55" t="s">
        <v>200</v>
      </c>
      <c r="H59" s="57"/>
      <c r="I59" s="58">
        <v>2</v>
      </c>
      <c r="J59" s="58">
        <v>10</v>
      </c>
      <c r="K59" s="59">
        <v>43244</v>
      </c>
      <c r="L59" s="60">
        <v>11.23</v>
      </c>
      <c r="M59" s="60">
        <v>8.9</v>
      </c>
      <c r="N59" s="60">
        <v>1.06</v>
      </c>
      <c r="O59" s="60">
        <v>3.7</v>
      </c>
      <c r="P59" s="60">
        <v>11.9</v>
      </c>
      <c r="Q59" s="61">
        <f t="shared" si="24"/>
        <v>11.23</v>
      </c>
      <c r="R59" s="61">
        <f t="shared" si="27"/>
        <v>1.2611289999999999</v>
      </c>
      <c r="S59" s="62">
        <f t="shared" si="28"/>
        <v>0</v>
      </c>
      <c r="T59" s="62"/>
      <c r="U59" s="63">
        <f t="shared" si="30"/>
        <v>0</v>
      </c>
      <c r="V59" s="59">
        <v>43245</v>
      </c>
      <c r="W59" s="64">
        <v>1.6779999999999999</v>
      </c>
    </row>
    <row r="60" spans="1:23" s="35" customFormat="1" x14ac:dyDescent="0.15">
      <c r="A60" s="53" t="s">
        <v>107</v>
      </c>
      <c r="B60" s="54" t="s">
        <v>108</v>
      </c>
      <c r="C60" s="55" t="s">
        <v>83</v>
      </c>
      <c r="D60" s="56">
        <v>23</v>
      </c>
      <c r="E60" s="56">
        <v>35</v>
      </c>
      <c r="F60" s="55" t="s">
        <v>109</v>
      </c>
      <c r="G60" s="55" t="s">
        <v>110</v>
      </c>
      <c r="H60" s="57"/>
      <c r="I60" s="58">
        <v>2</v>
      </c>
      <c r="J60" s="58">
        <v>23</v>
      </c>
      <c r="K60" s="59">
        <v>43244</v>
      </c>
      <c r="L60" s="60"/>
      <c r="M60" s="60">
        <v>29.23</v>
      </c>
      <c r="N60" s="60">
        <v>5</v>
      </c>
      <c r="O60" s="60"/>
      <c r="P60" s="60">
        <v>17.09</v>
      </c>
      <c r="Q60" s="61">
        <f t="shared" ref="Q60:Q72" si="31">IF(C60="盈利收益率",L60,IF(C60="市盈率",M60,IF(C60="市净率",N60,-1)))</f>
        <v>29.23</v>
      </c>
      <c r="R60" s="61">
        <f t="shared" ref="R60:R62" si="32">IFERROR(IF(C60="盈利收益率",POWER(Q60/J60,I60),POWER(J60/Q60,I60)),0)</f>
        <v>0.61915308519066581</v>
      </c>
      <c r="S60" s="62">
        <f t="shared" ref="S60:S62" si="33">IF(R60&gt;1,INT(H60*R60),0)</f>
        <v>0</v>
      </c>
      <c r="T60" s="62"/>
      <c r="U60" s="63">
        <f t="shared" ref="U60:U61" si="34">T60-S60</f>
        <v>0</v>
      </c>
      <c r="V60" s="59">
        <v>43245</v>
      </c>
      <c r="W60" s="64">
        <v>1.5398000000000001</v>
      </c>
    </row>
    <row r="61" spans="1:23" s="35" customFormat="1" x14ac:dyDescent="0.15">
      <c r="A61" s="53" t="s">
        <v>58</v>
      </c>
      <c r="B61" s="54" t="s">
        <v>201</v>
      </c>
      <c r="C61" s="55" t="s">
        <v>62</v>
      </c>
      <c r="D61" s="56">
        <v>10</v>
      </c>
      <c r="E61" s="56" t="s">
        <v>64</v>
      </c>
      <c r="F61" s="55" t="s">
        <v>68</v>
      </c>
      <c r="G61" s="55" t="s">
        <v>200</v>
      </c>
      <c r="H61" s="57">
        <v>100</v>
      </c>
      <c r="I61" s="58">
        <v>2</v>
      </c>
      <c r="J61" s="58">
        <v>10</v>
      </c>
      <c r="K61" s="59">
        <v>43247</v>
      </c>
      <c r="L61" s="60">
        <v>11.36</v>
      </c>
      <c r="M61" s="60">
        <v>8.8000000000000007</v>
      </c>
      <c r="N61" s="60">
        <v>1.05</v>
      </c>
      <c r="O61" s="60">
        <v>3.74</v>
      </c>
      <c r="P61" s="60">
        <v>11.89</v>
      </c>
      <c r="Q61" s="61">
        <f t="shared" si="31"/>
        <v>11.36</v>
      </c>
      <c r="R61" s="61">
        <f t="shared" si="32"/>
        <v>1.2904959999999999</v>
      </c>
      <c r="S61" s="62">
        <f t="shared" si="33"/>
        <v>129</v>
      </c>
      <c r="T61" s="62">
        <v>100</v>
      </c>
      <c r="U61" s="63">
        <f t="shared" si="34"/>
        <v>-29</v>
      </c>
      <c r="V61" s="59">
        <v>43248</v>
      </c>
      <c r="W61" s="64">
        <v>1.512</v>
      </c>
    </row>
    <row r="62" spans="1:23" s="35" customFormat="1" x14ac:dyDescent="0.15">
      <c r="A62" s="53" t="s">
        <v>58</v>
      </c>
      <c r="B62" s="54" t="s">
        <v>55</v>
      </c>
      <c r="C62" s="55" t="s">
        <v>62</v>
      </c>
      <c r="D62" s="56">
        <v>10</v>
      </c>
      <c r="E62" s="56" t="s">
        <v>64</v>
      </c>
      <c r="F62" s="55" t="s">
        <v>68</v>
      </c>
      <c r="G62" s="55" t="s">
        <v>71</v>
      </c>
      <c r="H62" s="57"/>
      <c r="I62" s="58">
        <v>2</v>
      </c>
      <c r="J62" s="58">
        <v>10</v>
      </c>
      <c r="K62" s="59">
        <v>43248</v>
      </c>
      <c r="L62" s="60">
        <v>11.34</v>
      </c>
      <c r="M62" s="60">
        <v>8.82</v>
      </c>
      <c r="N62" s="60">
        <v>1.05</v>
      </c>
      <c r="O62" s="60">
        <v>3.74</v>
      </c>
      <c r="P62" s="60">
        <v>11.89</v>
      </c>
      <c r="Q62" s="61">
        <f t="shared" si="31"/>
        <v>11.34</v>
      </c>
      <c r="R62" s="61">
        <f t="shared" si="32"/>
        <v>1.2859559999999999</v>
      </c>
      <c r="S62" s="62">
        <f t="shared" si="33"/>
        <v>0</v>
      </c>
      <c r="T62" s="62"/>
      <c r="U62" s="63">
        <f>T62-S62</f>
        <v>0</v>
      </c>
      <c r="V62" s="59">
        <v>43249</v>
      </c>
      <c r="W62" s="64">
        <v>1.1140000000000001</v>
      </c>
    </row>
    <row r="63" spans="1:23" s="35" customFormat="1" x14ac:dyDescent="0.15">
      <c r="A63" s="53" t="s">
        <v>47</v>
      </c>
      <c r="B63" s="54" t="s">
        <v>56</v>
      </c>
      <c r="C63" s="55" t="s">
        <v>62</v>
      </c>
      <c r="D63" s="56">
        <v>10</v>
      </c>
      <c r="E63" s="56" t="s">
        <v>64</v>
      </c>
      <c r="F63" s="55" t="s">
        <v>68</v>
      </c>
      <c r="G63" s="55" t="s">
        <v>72</v>
      </c>
      <c r="H63" s="57"/>
      <c r="I63" s="58">
        <v>2</v>
      </c>
      <c r="J63" s="58">
        <v>10</v>
      </c>
      <c r="K63" s="59">
        <v>43248</v>
      </c>
      <c r="L63" s="60">
        <v>10.11</v>
      </c>
      <c r="M63" s="60">
        <v>9.9</v>
      </c>
      <c r="N63" s="60">
        <v>1.18</v>
      </c>
      <c r="O63" s="60">
        <v>3.04</v>
      </c>
      <c r="P63" s="60">
        <v>11.92</v>
      </c>
      <c r="Q63" s="61">
        <f t="shared" si="31"/>
        <v>10.11</v>
      </c>
      <c r="R63" s="61">
        <f>IFERROR(IF(C63="盈利收益率",POWER(Q63/J63,I63),POWER(J63/Q63,I63)),0)</f>
        <v>1.0221209999999998</v>
      </c>
      <c r="S63" s="62">
        <f>IF(R63&gt;1,INT(H63*R63),0)</f>
        <v>0</v>
      </c>
      <c r="T63" s="62"/>
      <c r="U63" s="63">
        <f>T63-S63</f>
        <v>0</v>
      </c>
      <c r="V63" s="59">
        <v>43249</v>
      </c>
      <c r="W63" s="64">
        <v>1.472</v>
      </c>
    </row>
    <row r="64" spans="1:23" s="35" customFormat="1" x14ac:dyDescent="0.15">
      <c r="A64" s="53" t="s">
        <v>207</v>
      </c>
      <c r="B64" s="54" t="s">
        <v>53</v>
      </c>
      <c r="C64" s="55" t="s">
        <v>62</v>
      </c>
      <c r="D64" s="56">
        <v>10</v>
      </c>
      <c r="E64" s="56" t="s">
        <v>64</v>
      </c>
      <c r="F64" s="55" t="s">
        <v>208</v>
      </c>
      <c r="G64" s="55" t="s">
        <v>208</v>
      </c>
      <c r="H64" s="57"/>
      <c r="I64" s="58">
        <v>2</v>
      </c>
      <c r="J64" s="58">
        <v>10</v>
      </c>
      <c r="K64" s="59">
        <v>43248</v>
      </c>
      <c r="L64" s="60">
        <v>11.32</v>
      </c>
      <c r="M64" s="60">
        <v>8.83</v>
      </c>
      <c r="N64" s="60">
        <v>1.03</v>
      </c>
      <c r="O64" s="60">
        <v>3.23</v>
      </c>
      <c r="P64" s="60">
        <v>11.72</v>
      </c>
      <c r="Q64" s="61">
        <f>IF(C64="盈利收益率",L64,IF(C64="市盈率",M64,IF(C64="市净率",N64,-1)))</f>
        <v>11.32</v>
      </c>
      <c r="R64" s="61">
        <f>IFERROR(IF(C64="盈利收益率",POWER(Q64/J64,I64),POWER(J64/Q64,I64)),0)</f>
        <v>1.2814240000000003</v>
      </c>
      <c r="S64" s="62">
        <f>IF(R64&gt;1,INT(H64*R64),0)</f>
        <v>0</v>
      </c>
      <c r="T64" s="62"/>
      <c r="U64" s="63">
        <f>T64-S64</f>
        <v>0</v>
      </c>
      <c r="V64" s="59">
        <v>43249</v>
      </c>
      <c r="W64" s="64">
        <v>1.1619999999999999</v>
      </c>
    </row>
    <row r="65" spans="1:23" s="35" customFormat="1" x14ac:dyDescent="0.15">
      <c r="A65" s="53" t="s">
        <v>129</v>
      </c>
      <c r="B65" s="54" t="s">
        <v>130</v>
      </c>
      <c r="C65" s="55" t="s">
        <v>83</v>
      </c>
      <c r="D65" s="56">
        <v>13</v>
      </c>
      <c r="E65" s="56" t="s">
        <v>131</v>
      </c>
      <c r="F65" s="55"/>
      <c r="G65" s="55" t="s">
        <v>132</v>
      </c>
      <c r="H65" s="57"/>
      <c r="I65" s="58">
        <v>2</v>
      </c>
      <c r="J65" s="58">
        <v>13</v>
      </c>
      <c r="K65" s="59">
        <v>43248</v>
      </c>
      <c r="L65" s="60"/>
      <c r="M65" s="60">
        <v>9.7100000000000009</v>
      </c>
      <c r="N65" s="60">
        <v>1.1399999999999999</v>
      </c>
      <c r="O65" s="60">
        <v>3.15</v>
      </c>
      <c r="P65" s="60">
        <v>11.76</v>
      </c>
      <c r="Q65" s="61">
        <f t="shared" si="31"/>
        <v>9.7100000000000009</v>
      </c>
      <c r="R65" s="61">
        <f t="shared" ref="R65:R73" si="35">IFERROR(IF(C65="盈利收益率",POWER(Q65/J65,I65),POWER(J65/Q65,I65)),0)</f>
        <v>1.7924549314253408</v>
      </c>
      <c r="S65" s="62">
        <f t="shared" ref="S65:S73" si="36">IF(R65&gt;1,INT(H65*R65),0)</f>
        <v>0</v>
      </c>
      <c r="T65" s="62"/>
      <c r="U65" s="63">
        <f t="shared" ref="U65:U66" si="37">T65-S65</f>
        <v>0</v>
      </c>
      <c r="V65" s="59">
        <v>43249</v>
      </c>
      <c r="W65" s="64">
        <v>1.5575000000000001</v>
      </c>
    </row>
    <row r="66" spans="1:23" s="35" customFormat="1" x14ac:dyDescent="0.15">
      <c r="A66" s="53" t="s">
        <v>133</v>
      </c>
      <c r="B66" s="54" t="s">
        <v>134</v>
      </c>
      <c r="C66" s="55" t="s">
        <v>83</v>
      </c>
      <c r="D66" s="56">
        <v>24</v>
      </c>
      <c r="E66" s="56">
        <v>29</v>
      </c>
      <c r="F66" s="55" t="s">
        <v>135</v>
      </c>
      <c r="G66" s="55" t="s">
        <v>140</v>
      </c>
      <c r="H66" s="57"/>
      <c r="I66" s="58">
        <v>2</v>
      </c>
      <c r="J66" s="58">
        <v>24</v>
      </c>
      <c r="K66" s="59">
        <v>43248</v>
      </c>
      <c r="L66" s="60"/>
      <c r="M66" s="60">
        <v>17.52</v>
      </c>
      <c r="N66" s="60">
        <v>2.2000000000000002</v>
      </c>
      <c r="O66" s="60">
        <v>1.87</v>
      </c>
      <c r="P66" s="60">
        <v>12.53</v>
      </c>
      <c r="Q66" s="61">
        <f t="shared" si="31"/>
        <v>17.52</v>
      </c>
      <c r="R66" s="61">
        <f t="shared" si="35"/>
        <v>1.8765246762994932</v>
      </c>
      <c r="S66" s="62">
        <f t="shared" si="36"/>
        <v>0</v>
      </c>
      <c r="T66" s="62"/>
      <c r="U66" s="63">
        <f t="shared" si="37"/>
        <v>0</v>
      </c>
      <c r="V66" s="59">
        <v>43249</v>
      </c>
      <c r="W66" s="64">
        <v>1.8565</v>
      </c>
    </row>
    <row r="67" spans="1:23" s="35" customFormat="1" x14ac:dyDescent="0.15">
      <c r="A67" s="53" t="s">
        <v>81</v>
      </c>
      <c r="B67" s="54" t="s">
        <v>82</v>
      </c>
      <c r="C67" s="55" t="s">
        <v>83</v>
      </c>
      <c r="D67" s="56">
        <v>15</v>
      </c>
      <c r="E67" s="56">
        <v>25</v>
      </c>
      <c r="F67" s="55" t="s">
        <v>84</v>
      </c>
      <c r="G67" s="55" t="s">
        <v>84</v>
      </c>
      <c r="H67" s="57"/>
      <c r="I67" s="58">
        <v>2</v>
      </c>
      <c r="J67" s="58">
        <v>15</v>
      </c>
      <c r="K67" s="59">
        <v>43248</v>
      </c>
      <c r="L67" s="60"/>
      <c r="M67" s="60">
        <v>13.51</v>
      </c>
      <c r="N67" s="60">
        <v>1.81</v>
      </c>
      <c r="O67" s="60">
        <v>3.37</v>
      </c>
      <c r="P67" s="60">
        <v>13.4</v>
      </c>
      <c r="Q67" s="61">
        <f t="shared" si="31"/>
        <v>13.51</v>
      </c>
      <c r="R67" s="61">
        <f t="shared" si="35"/>
        <v>1.2327409419565301</v>
      </c>
      <c r="S67" s="62">
        <f t="shared" si="36"/>
        <v>0</v>
      </c>
      <c r="T67" s="62"/>
      <c r="U67" s="63">
        <f>T67-S67</f>
        <v>0</v>
      </c>
      <c r="V67" s="59">
        <v>43249</v>
      </c>
      <c r="W67" s="64">
        <v>1.0409999999999999</v>
      </c>
    </row>
    <row r="68" spans="1:23" s="35" customFormat="1" x14ac:dyDescent="0.15">
      <c r="A68" s="53" t="s">
        <v>85</v>
      </c>
      <c r="B68" s="54" t="s">
        <v>162</v>
      </c>
      <c r="C68" s="55" t="s">
        <v>83</v>
      </c>
      <c r="D68" s="56">
        <v>33</v>
      </c>
      <c r="E68" s="56">
        <v>40</v>
      </c>
      <c r="F68" s="55" t="s">
        <v>86</v>
      </c>
      <c r="G68" s="55" t="s">
        <v>87</v>
      </c>
      <c r="H68" s="57"/>
      <c r="I68" s="58">
        <v>2</v>
      </c>
      <c r="J68" s="58">
        <v>31</v>
      </c>
      <c r="K68" s="59">
        <v>43248</v>
      </c>
      <c r="L68" s="60"/>
      <c r="M68" s="60">
        <v>25.44</v>
      </c>
      <c r="N68" s="60">
        <v>2.27</v>
      </c>
      <c r="O68" s="60"/>
      <c r="P68" s="60">
        <v>8.94</v>
      </c>
      <c r="Q68" s="61">
        <f t="shared" si="31"/>
        <v>25.44</v>
      </c>
      <c r="R68" s="61">
        <f t="shared" si="35"/>
        <v>1.4848725327320913</v>
      </c>
      <c r="S68" s="62">
        <f t="shared" si="36"/>
        <v>0</v>
      </c>
      <c r="T68" s="62"/>
      <c r="U68" s="63">
        <f t="shared" ref="U68:U72" si="38">T68-S68</f>
        <v>0</v>
      </c>
      <c r="V68" s="59">
        <v>43249</v>
      </c>
      <c r="W68" s="64">
        <v>2.2382</v>
      </c>
    </row>
    <row r="69" spans="1:23" s="35" customFormat="1" x14ac:dyDescent="0.15">
      <c r="A69" s="53" t="s">
        <v>141</v>
      </c>
      <c r="B69" s="54" t="s">
        <v>142</v>
      </c>
      <c r="C69" s="55" t="s">
        <v>83</v>
      </c>
      <c r="D69" s="56">
        <v>33</v>
      </c>
      <c r="E69" s="56">
        <v>40</v>
      </c>
      <c r="F69" s="55" t="s">
        <v>68</v>
      </c>
      <c r="G69" s="55" t="s">
        <v>141</v>
      </c>
      <c r="H69" s="57"/>
      <c r="I69" s="58">
        <v>2</v>
      </c>
      <c r="J69" s="58">
        <v>31</v>
      </c>
      <c r="K69" s="59">
        <v>43248</v>
      </c>
      <c r="L69" s="60"/>
      <c r="M69" s="60">
        <v>24.74</v>
      </c>
      <c r="N69" s="60">
        <v>1.91</v>
      </c>
      <c r="O69" s="60"/>
      <c r="P69" s="60">
        <v>7.71</v>
      </c>
      <c r="Q69" s="61">
        <f t="shared" si="31"/>
        <v>24.74</v>
      </c>
      <c r="R69" s="61">
        <f t="shared" si="35"/>
        <v>1.5700880098864896</v>
      </c>
      <c r="S69" s="62">
        <f t="shared" si="36"/>
        <v>0</v>
      </c>
      <c r="T69" s="62"/>
      <c r="U69" s="63">
        <f t="shared" si="38"/>
        <v>0</v>
      </c>
      <c r="V69" s="59">
        <v>43249</v>
      </c>
      <c r="W69" s="64">
        <v>0.97719999999999996</v>
      </c>
    </row>
    <row r="70" spans="1:23" s="35" customFormat="1" x14ac:dyDescent="0.15">
      <c r="A70" s="53" t="s">
        <v>104</v>
      </c>
      <c r="B70" s="54" t="s">
        <v>105</v>
      </c>
      <c r="C70" s="55" t="s">
        <v>83</v>
      </c>
      <c r="D70" s="56">
        <v>24</v>
      </c>
      <c r="E70" s="56">
        <v>33</v>
      </c>
      <c r="F70" s="55" t="s">
        <v>68</v>
      </c>
      <c r="G70" s="55" t="s">
        <v>106</v>
      </c>
      <c r="H70" s="57"/>
      <c r="I70" s="58">
        <v>2</v>
      </c>
      <c r="J70" s="58">
        <v>24</v>
      </c>
      <c r="K70" s="59">
        <v>43248</v>
      </c>
      <c r="L70" s="60"/>
      <c r="M70" s="60">
        <v>22.96</v>
      </c>
      <c r="N70" s="60">
        <v>3.14</v>
      </c>
      <c r="O70" s="60"/>
      <c r="P70" s="60">
        <v>13.66</v>
      </c>
      <c r="Q70" s="61">
        <f t="shared" si="31"/>
        <v>22.96</v>
      </c>
      <c r="R70" s="61">
        <f t="shared" si="35"/>
        <v>1.0926440772620769</v>
      </c>
      <c r="S70" s="62">
        <f t="shared" si="36"/>
        <v>0</v>
      </c>
      <c r="T70" s="62"/>
      <c r="U70" s="63">
        <f t="shared" si="38"/>
        <v>0</v>
      </c>
      <c r="V70" s="59">
        <v>43249</v>
      </c>
      <c r="W70" s="64">
        <v>1.1268</v>
      </c>
    </row>
    <row r="71" spans="1:23" s="35" customFormat="1" x14ac:dyDescent="0.15">
      <c r="A71" s="53" t="s">
        <v>58</v>
      </c>
      <c r="B71" s="54" t="s">
        <v>201</v>
      </c>
      <c r="C71" s="55" t="s">
        <v>62</v>
      </c>
      <c r="D71" s="56">
        <v>10</v>
      </c>
      <c r="E71" s="56" t="s">
        <v>64</v>
      </c>
      <c r="F71" s="55" t="s">
        <v>68</v>
      </c>
      <c r="G71" s="55" t="s">
        <v>200</v>
      </c>
      <c r="H71" s="57"/>
      <c r="I71" s="58">
        <v>2</v>
      </c>
      <c r="J71" s="58">
        <v>10</v>
      </c>
      <c r="K71" s="59">
        <v>43248</v>
      </c>
      <c r="L71" s="60">
        <v>11.34</v>
      </c>
      <c r="M71" s="60">
        <v>8.82</v>
      </c>
      <c r="N71" s="60">
        <v>1.05</v>
      </c>
      <c r="O71" s="60">
        <v>3.74</v>
      </c>
      <c r="P71" s="60">
        <v>11.89</v>
      </c>
      <c r="Q71" s="61">
        <f t="shared" si="31"/>
        <v>11.34</v>
      </c>
      <c r="R71" s="61">
        <f t="shared" si="35"/>
        <v>1.2859559999999999</v>
      </c>
      <c r="S71" s="62">
        <f t="shared" si="36"/>
        <v>0</v>
      </c>
      <c r="T71" s="62"/>
      <c r="U71" s="63">
        <f t="shared" si="38"/>
        <v>0</v>
      </c>
      <c r="V71" s="59">
        <v>43249</v>
      </c>
      <c r="W71" s="64">
        <v>1.4850000000000001</v>
      </c>
    </row>
    <row r="72" spans="1:23" s="35" customFormat="1" x14ac:dyDescent="0.15">
      <c r="A72" s="53" t="s">
        <v>107</v>
      </c>
      <c r="B72" s="54" t="s">
        <v>108</v>
      </c>
      <c r="C72" s="55" t="s">
        <v>83</v>
      </c>
      <c r="D72" s="56">
        <v>23</v>
      </c>
      <c r="E72" s="56">
        <v>35</v>
      </c>
      <c r="F72" s="55" t="s">
        <v>109</v>
      </c>
      <c r="G72" s="55" t="s">
        <v>110</v>
      </c>
      <c r="H72" s="57"/>
      <c r="I72" s="58">
        <v>2</v>
      </c>
      <c r="J72" s="58">
        <v>23</v>
      </c>
      <c r="K72" s="59">
        <v>43248</v>
      </c>
      <c r="L72" s="60"/>
      <c r="M72" s="60">
        <v>30.01</v>
      </c>
      <c r="N72" s="60">
        <v>5.13</v>
      </c>
      <c r="O72" s="60"/>
      <c r="P72" s="60">
        <v>17.09</v>
      </c>
      <c r="Q72" s="61">
        <f t="shared" si="31"/>
        <v>30.01</v>
      </c>
      <c r="R72" s="61">
        <f t="shared" si="35"/>
        <v>0.58738612176480987</v>
      </c>
      <c r="S72" s="62">
        <f t="shared" si="36"/>
        <v>0</v>
      </c>
      <c r="T72" s="62"/>
      <c r="U72" s="63">
        <f t="shared" si="38"/>
        <v>0</v>
      </c>
      <c r="V72" s="59">
        <v>43249</v>
      </c>
      <c r="W72" s="64">
        <v>1.5733999999999999</v>
      </c>
    </row>
    <row r="73" spans="1:23" s="35" customFormat="1" x14ac:dyDescent="0.15">
      <c r="A73" s="53" t="s">
        <v>58</v>
      </c>
      <c r="B73" s="54" t="s">
        <v>55</v>
      </c>
      <c r="C73" s="55" t="s">
        <v>62</v>
      </c>
      <c r="D73" s="56">
        <v>10</v>
      </c>
      <c r="E73" s="56" t="s">
        <v>64</v>
      </c>
      <c r="F73" s="55" t="s">
        <v>68</v>
      </c>
      <c r="G73" s="55" t="s">
        <v>71</v>
      </c>
      <c r="H73" s="57"/>
      <c r="I73" s="58">
        <v>2</v>
      </c>
      <c r="J73" s="58">
        <v>10</v>
      </c>
      <c r="K73" s="59">
        <v>43249</v>
      </c>
      <c r="L73" s="60">
        <v>11.37</v>
      </c>
      <c r="M73" s="60">
        <v>8.8000000000000007</v>
      </c>
      <c r="N73" s="60">
        <v>1.05</v>
      </c>
      <c r="O73" s="60">
        <v>3.75</v>
      </c>
      <c r="P73" s="60">
        <v>11.89</v>
      </c>
      <c r="Q73" s="61">
        <f t="shared" ref="Q73:Q83" si="39">IF(C73="盈利收益率",L73,IF(C73="市盈率",M73,IF(C73="市净率",N73,-1)))</f>
        <v>11.37</v>
      </c>
      <c r="R73" s="61">
        <f t="shared" si="35"/>
        <v>1.2927690000000001</v>
      </c>
      <c r="S73" s="62">
        <f t="shared" si="36"/>
        <v>0</v>
      </c>
      <c r="T73" s="62"/>
      <c r="U73" s="63">
        <f>T73-S73</f>
        <v>0</v>
      </c>
      <c r="V73" s="59">
        <v>43250</v>
      </c>
      <c r="W73" s="64">
        <v>1.0960000000000001</v>
      </c>
    </row>
    <row r="74" spans="1:23" s="35" customFormat="1" x14ac:dyDescent="0.15">
      <c r="A74" s="53" t="s">
        <v>47</v>
      </c>
      <c r="B74" s="54" t="s">
        <v>56</v>
      </c>
      <c r="C74" s="55" t="s">
        <v>62</v>
      </c>
      <c r="D74" s="56">
        <v>10</v>
      </c>
      <c r="E74" s="56" t="s">
        <v>64</v>
      </c>
      <c r="F74" s="55" t="s">
        <v>68</v>
      </c>
      <c r="G74" s="55" t="s">
        <v>72</v>
      </c>
      <c r="H74" s="57"/>
      <c r="I74" s="58">
        <v>2</v>
      </c>
      <c r="J74" s="58">
        <v>10</v>
      </c>
      <c r="K74" s="59">
        <v>43249</v>
      </c>
      <c r="L74" s="60">
        <v>10.14</v>
      </c>
      <c r="M74" s="60">
        <v>9.8699999999999992</v>
      </c>
      <c r="N74" s="60">
        <v>1.18</v>
      </c>
      <c r="O74" s="60">
        <v>3.04</v>
      </c>
      <c r="P74" s="60">
        <v>11.92</v>
      </c>
      <c r="Q74" s="61">
        <f t="shared" si="39"/>
        <v>10.14</v>
      </c>
      <c r="R74" s="61">
        <f>IFERROR(IF(C74="盈利收益率",POWER(Q74/J74,I74),POWER(J74/Q74,I74)),0)</f>
        <v>1.0281960000000001</v>
      </c>
      <c r="S74" s="62">
        <f>IF(R74&gt;1,INT(H74*R74),0)</f>
        <v>0</v>
      </c>
      <c r="T74" s="62"/>
      <c r="U74" s="63">
        <f>T74-S74</f>
        <v>0</v>
      </c>
      <c r="V74" s="59">
        <v>43250</v>
      </c>
      <c r="W74" s="64">
        <v>1.4420999999999999</v>
      </c>
    </row>
    <row r="75" spans="1:23" s="35" customFormat="1" x14ac:dyDescent="0.15">
      <c r="A75" s="53" t="s">
        <v>207</v>
      </c>
      <c r="B75" s="54" t="s">
        <v>53</v>
      </c>
      <c r="C75" s="55" t="s">
        <v>62</v>
      </c>
      <c r="D75" s="56">
        <v>10</v>
      </c>
      <c r="E75" s="56" t="s">
        <v>64</v>
      </c>
      <c r="F75" s="55" t="s">
        <v>208</v>
      </c>
      <c r="G75" s="55" t="s">
        <v>208</v>
      </c>
      <c r="H75" s="57"/>
      <c r="I75" s="58">
        <v>2</v>
      </c>
      <c r="J75" s="58">
        <v>10</v>
      </c>
      <c r="K75" s="59">
        <v>43249</v>
      </c>
      <c r="L75" s="60">
        <v>11.43</v>
      </c>
      <c r="M75" s="60">
        <v>8.75</v>
      </c>
      <c r="N75" s="60">
        <v>1.03</v>
      </c>
      <c r="O75" s="60">
        <v>3.26</v>
      </c>
      <c r="P75" s="60">
        <v>11.72</v>
      </c>
      <c r="Q75" s="61">
        <f>IF(C75="盈利收益率",L75,IF(C75="市盈率",M75,IF(C75="市净率",N75,-1)))</f>
        <v>11.43</v>
      </c>
      <c r="R75" s="61">
        <f>IFERROR(IF(C75="盈利收益率",POWER(Q75/J75,I75),POWER(J75/Q75,I75)),0)</f>
        <v>1.306449</v>
      </c>
      <c r="S75" s="62">
        <f>IF(R75&gt;1,INT(H75*R75),0)</f>
        <v>0</v>
      </c>
      <c r="T75" s="62"/>
      <c r="U75" s="63">
        <f>T75-S75</f>
        <v>0</v>
      </c>
      <c r="V75" s="59">
        <v>43250</v>
      </c>
      <c r="W75" s="64">
        <v>1.1439999999999999</v>
      </c>
    </row>
    <row r="76" spans="1:23" s="35" customFormat="1" x14ac:dyDescent="0.15">
      <c r="A76" s="53" t="s">
        <v>129</v>
      </c>
      <c r="B76" s="54" t="s">
        <v>130</v>
      </c>
      <c r="C76" s="55" t="s">
        <v>83</v>
      </c>
      <c r="D76" s="56">
        <v>13</v>
      </c>
      <c r="E76" s="56" t="s">
        <v>131</v>
      </c>
      <c r="F76" s="55"/>
      <c r="G76" s="55" t="s">
        <v>132</v>
      </c>
      <c r="H76" s="57"/>
      <c r="I76" s="58">
        <v>2</v>
      </c>
      <c r="J76" s="58">
        <v>13</v>
      </c>
      <c r="K76" s="59">
        <v>43249</v>
      </c>
      <c r="L76" s="60"/>
      <c r="M76" s="60">
        <v>9.69</v>
      </c>
      <c r="N76" s="60">
        <v>1.1399999999999999</v>
      </c>
      <c r="O76" s="60">
        <v>3.16</v>
      </c>
      <c r="P76" s="60">
        <v>11.76</v>
      </c>
      <c r="Q76" s="61">
        <f t="shared" si="39"/>
        <v>9.69</v>
      </c>
      <c r="R76" s="61">
        <f>IFERROR(IF(C76="盈利收益率",POWER(Q76/J76,I76),POWER(J76/Q76,I76)),0)</f>
        <v>1.7998617620966155</v>
      </c>
      <c r="S76" s="62">
        <f t="shared" ref="S76:S105" si="40">IF(R76&gt;1,INT(H76*R76),0)</f>
        <v>0</v>
      </c>
      <c r="T76" s="62"/>
      <c r="U76" s="63">
        <f t="shared" ref="U76:U77" si="41">T76-S76</f>
        <v>0</v>
      </c>
      <c r="V76" s="59">
        <v>43250</v>
      </c>
      <c r="W76" s="64">
        <v>1.5285</v>
      </c>
    </row>
    <row r="77" spans="1:23" s="35" customFormat="1" x14ac:dyDescent="0.15">
      <c r="A77" s="53" t="s">
        <v>133</v>
      </c>
      <c r="B77" s="54" t="s">
        <v>134</v>
      </c>
      <c r="C77" s="55" t="s">
        <v>83</v>
      </c>
      <c r="D77" s="56">
        <v>24</v>
      </c>
      <c r="E77" s="56">
        <v>29</v>
      </c>
      <c r="F77" s="55" t="s">
        <v>135</v>
      </c>
      <c r="G77" s="55" t="s">
        <v>140</v>
      </c>
      <c r="H77" s="57"/>
      <c r="I77" s="58">
        <v>2</v>
      </c>
      <c r="J77" s="58">
        <v>24</v>
      </c>
      <c r="K77" s="59">
        <v>43249</v>
      </c>
      <c r="L77" s="60"/>
      <c r="M77" s="60">
        <v>17.329999999999998</v>
      </c>
      <c r="N77" s="60">
        <v>2.17</v>
      </c>
      <c r="O77" s="60">
        <v>1.89</v>
      </c>
      <c r="P77" s="60">
        <v>12.53</v>
      </c>
      <c r="Q77" s="61">
        <f t="shared" si="39"/>
        <v>17.329999999999998</v>
      </c>
      <c r="R77" s="61">
        <f t="shared" ref="R77:R84" si="42">IFERROR(IF(C77="盈利收益率",POWER(Q77/J77,I77),POWER(J77/Q77,I77)),0)</f>
        <v>1.9178973452105346</v>
      </c>
      <c r="S77" s="62">
        <f t="shared" si="40"/>
        <v>0</v>
      </c>
      <c r="T77" s="62"/>
      <c r="U77" s="63">
        <f t="shared" si="41"/>
        <v>0</v>
      </c>
      <c r="V77" s="59">
        <v>43250</v>
      </c>
      <c r="W77" s="64">
        <v>1.8227</v>
      </c>
    </row>
    <row r="78" spans="1:23" s="35" customFormat="1" x14ac:dyDescent="0.15">
      <c r="A78" s="53" t="s">
        <v>81</v>
      </c>
      <c r="B78" s="54" t="s">
        <v>82</v>
      </c>
      <c r="C78" s="55" t="s">
        <v>83</v>
      </c>
      <c r="D78" s="56">
        <v>15</v>
      </c>
      <c r="E78" s="56">
        <v>25</v>
      </c>
      <c r="F78" s="55" t="s">
        <v>84</v>
      </c>
      <c r="G78" s="55" t="s">
        <v>84</v>
      </c>
      <c r="H78" s="57"/>
      <c r="I78" s="58">
        <v>2</v>
      </c>
      <c r="J78" s="58">
        <v>15</v>
      </c>
      <c r="K78" s="59">
        <v>43249</v>
      </c>
      <c r="L78" s="60"/>
      <c r="M78" s="60">
        <v>13.47</v>
      </c>
      <c r="N78" s="60">
        <v>1.8</v>
      </c>
      <c r="O78" s="60">
        <v>3.38</v>
      </c>
      <c r="P78" s="60">
        <v>13.36</v>
      </c>
      <c r="Q78" s="61">
        <f t="shared" si="39"/>
        <v>13.47</v>
      </c>
      <c r="R78" s="61">
        <f t="shared" si="42"/>
        <v>1.2400732139225499</v>
      </c>
      <c r="S78" s="62">
        <f t="shared" si="40"/>
        <v>0</v>
      </c>
      <c r="T78" s="62"/>
      <c r="U78" s="63">
        <f>T78-S78</f>
        <v>0</v>
      </c>
      <c r="V78" s="59">
        <v>43250</v>
      </c>
      <c r="W78" s="64">
        <v>1.0181</v>
      </c>
    </row>
    <row r="79" spans="1:23" s="35" customFormat="1" x14ac:dyDescent="0.15">
      <c r="A79" s="53" t="s">
        <v>85</v>
      </c>
      <c r="B79" s="54" t="s">
        <v>162</v>
      </c>
      <c r="C79" s="55" t="s">
        <v>83</v>
      </c>
      <c r="D79" s="56">
        <v>33</v>
      </c>
      <c r="E79" s="56">
        <v>40</v>
      </c>
      <c r="F79" s="55" t="s">
        <v>86</v>
      </c>
      <c r="G79" s="55" t="s">
        <v>87</v>
      </c>
      <c r="H79" s="57"/>
      <c r="I79" s="58">
        <v>2</v>
      </c>
      <c r="J79" s="58">
        <v>31</v>
      </c>
      <c r="K79" s="59">
        <v>43249</v>
      </c>
      <c r="L79" s="60"/>
      <c r="M79" s="60">
        <v>25.2</v>
      </c>
      <c r="N79" s="60">
        <v>2.25</v>
      </c>
      <c r="O79" s="60"/>
      <c r="P79" s="60">
        <v>8.94</v>
      </c>
      <c r="Q79" s="61">
        <f t="shared" si="39"/>
        <v>25.2</v>
      </c>
      <c r="R79" s="61">
        <f t="shared" si="42"/>
        <v>1.5132905013857396</v>
      </c>
      <c r="S79" s="62">
        <f t="shared" si="40"/>
        <v>0</v>
      </c>
      <c r="T79" s="62"/>
      <c r="U79" s="63">
        <f t="shared" ref="U79:U83" si="43">T79-S79</f>
        <v>0</v>
      </c>
      <c r="V79" s="59">
        <v>43250</v>
      </c>
      <c r="W79" s="64">
        <v>2.1738</v>
      </c>
    </row>
    <row r="80" spans="1:23" s="35" customFormat="1" x14ac:dyDescent="0.15">
      <c r="A80" s="53" t="s">
        <v>141</v>
      </c>
      <c r="B80" s="54" t="s">
        <v>142</v>
      </c>
      <c r="C80" s="55" t="s">
        <v>83</v>
      </c>
      <c r="D80" s="56">
        <v>33</v>
      </c>
      <c r="E80" s="56">
        <v>40</v>
      </c>
      <c r="F80" s="55" t="s">
        <v>68</v>
      </c>
      <c r="G80" s="55" t="s">
        <v>141</v>
      </c>
      <c r="H80" s="57"/>
      <c r="I80" s="58">
        <v>2</v>
      </c>
      <c r="J80" s="58">
        <v>31</v>
      </c>
      <c r="K80" s="59">
        <v>43249</v>
      </c>
      <c r="L80" s="60"/>
      <c r="M80" s="60">
        <v>24.43</v>
      </c>
      <c r="N80" s="60">
        <v>1.88</v>
      </c>
      <c r="O80" s="60"/>
      <c r="P80" s="60">
        <v>7.71</v>
      </c>
      <c r="Q80" s="61">
        <f t="shared" si="39"/>
        <v>24.43</v>
      </c>
      <c r="R80" s="61">
        <f t="shared" si="42"/>
        <v>1.61018751060822</v>
      </c>
      <c r="S80" s="62">
        <f t="shared" si="40"/>
        <v>0</v>
      </c>
      <c r="T80" s="62"/>
      <c r="U80" s="63">
        <f t="shared" si="43"/>
        <v>0</v>
      </c>
      <c r="V80" s="59">
        <v>43250</v>
      </c>
      <c r="W80" s="64">
        <v>0.95479999999999998</v>
      </c>
    </row>
    <row r="81" spans="1:23" s="35" customFormat="1" x14ac:dyDescent="0.15">
      <c r="A81" s="53" t="s">
        <v>104</v>
      </c>
      <c r="B81" s="54" t="s">
        <v>105</v>
      </c>
      <c r="C81" s="55" t="s">
        <v>83</v>
      </c>
      <c r="D81" s="56">
        <v>24</v>
      </c>
      <c r="E81" s="56">
        <v>33</v>
      </c>
      <c r="F81" s="55" t="s">
        <v>68</v>
      </c>
      <c r="G81" s="55" t="s">
        <v>106</v>
      </c>
      <c r="H81" s="57"/>
      <c r="I81" s="58">
        <v>2</v>
      </c>
      <c r="J81" s="58">
        <v>24</v>
      </c>
      <c r="K81" s="59">
        <v>43249</v>
      </c>
      <c r="L81" s="60"/>
      <c r="M81" s="60">
        <v>22.61</v>
      </c>
      <c r="N81" s="60">
        <v>3.09</v>
      </c>
      <c r="O81" s="60"/>
      <c r="P81" s="60">
        <v>13.66</v>
      </c>
      <c r="Q81" s="61">
        <f t="shared" si="39"/>
        <v>22.61</v>
      </c>
      <c r="R81" s="61">
        <f t="shared" si="42"/>
        <v>1.126733893818241</v>
      </c>
      <c r="S81" s="62">
        <f t="shared" si="40"/>
        <v>0</v>
      </c>
      <c r="T81" s="62"/>
      <c r="U81" s="63">
        <f t="shared" si="43"/>
        <v>0</v>
      </c>
      <c r="V81" s="59">
        <v>43250</v>
      </c>
      <c r="W81" s="64">
        <v>1.1075999999999999</v>
      </c>
    </row>
    <row r="82" spans="1:23" s="35" customFormat="1" x14ac:dyDescent="0.15">
      <c r="A82" s="53" t="s">
        <v>58</v>
      </c>
      <c r="B82" s="54" t="s">
        <v>201</v>
      </c>
      <c r="C82" s="55" t="s">
        <v>62</v>
      </c>
      <c r="D82" s="56">
        <v>10</v>
      </c>
      <c r="E82" s="56" t="s">
        <v>64</v>
      </c>
      <c r="F82" s="55" t="s">
        <v>68</v>
      </c>
      <c r="G82" s="55" t="s">
        <v>200</v>
      </c>
      <c r="H82" s="57"/>
      <c r="I82" s="58">
        <v>2</v>
      </c>
      <c r="J82" s="58">
        <v>10</v>
      </c>
      <c r="K82" s="59">
        <v>43249</v>
      </c>
      <c r="L82" s="60">
        <v>11.37</v>
      </c>
      <c r="M82" s="60">
        <v>8.8000000000000007</v>
      </c>
      <c r="N82" s="60">
        <v>1.05</v>
      </c>
      <c r="O82" s="60">
        <v>3.75</v>
      </c>
      <c r="P82" s="60">
        <v>11.89</v>
      </c>
      <c r="Q82" s="61">
        <f t="shared" si="39"/>
        <v>11.37</v>
      </c>
      <c r="R82" s="61">
        <f t="shared" si="42"/>
        <v>1.2927690000000001</v>
      </c>
      <c r="S82" s="62">
        <f t="shared" si="40"/>
        <v>0</v>
      </c>
      <c r="T82" s="62"/>
      <c r="U82" s="63">
        <f t="shared" si="43"/>
        <v>0</v>
      </c>
      <c r="V82" s="59">
        <v>43250</v>
      </c>
      <c r="W82" s="64">
        <v>1.4730000000000001</v>
      </c>
    </row>
    <row r="83" spans="1:23" s="35" customFormat="1" x14ac:dyDescent="0.15">
      <c r="A83" s="53" t="s">
        <v>107</v>
      </c>
      <c r="B83" s="54" t="s">
        <v>108</v>
      </c>
      <c r="C83" s="55" t="s">
        <v>83</v>
      </c>
      <c r="D83" s="56">
        <v>23</v>
      </c>
      <c r="E83" s="56">
        <v>35</v>
      </c>
      <c r="F83" s="55" t="s">
        <v>109</v>
      </c>
      <c r="G83" s="55" t="s">
        <v>110</v>
      </c>
      <c r="H83" s="57"/>
      <c r="I83" s="58">
        <v>2</v>
      </c>
      <c r="J83" s="58">
        <v>23</v>
      </c>
      <c r="K83" s="59">
        <v>43249</v>
      </c>
      <c r="L83" s="60"/>
      <c r="M83" s="60">
        <v>29.75</v>
      </c>
      <c r="N83" s="60">
        <v>5.08</v>
      </c>
      <c r="O83" s="60"/>
      <c r="P83" s="60">
        <v>17.09</v>
      </c>
      <c r="Q83" s="61">
        <f t="shared" si="39"/>
        <v>29.75</v>
      </c>
      <c r="R83" s="61">
        <f t="shared" si="42"/>
        <v>0.59769790269048806</v>
      </c>
      <c r="S83" s="62">
        <f t="shared" si="40"/>
        <v>0</v>
      </c>
      <c r="T83" s="62"/>
      <c r="U83" s="63">
        <f t="shared" si="43"/>
        <v>0</v>
      </c>
      <c r="V83" s="59">
        <v>43250</v>
      </c>
      <c r="W83" s="64">
        <v>1.5785</v>
      </c>
    </row>
    <row r="84" spans="1:23" s="35" customFormat="1" x14ac:dyDescent="0.15">
      <c r="A84" s="53" t="s">
        <v>58</v>
      </c>
      <c r="B84" s="54" t="s">
        <v>55</v>
      </c>
      <c r="C84" s="55" t="s">
        <v>62</v>
      </c>
      <c r="D84" s="56">
        <v>10</v>
      </c>
      <c r="E84" s="56" t="s">
        <v>64</v>
      </c>
      <c r="F84" s="55" t="s">
        <v>68</v>
      </c>
      <c r="G84" s="55" t="s">
        <v>71</v>
      </c>
      <c r="H84" s="57"/>
      <c r="I84" s="58">
        <v>2</v>
      </c>
      <c r="J84" s="58">
        <v>10</v>
      </c>
      <c r="K84" s="59">
        <v>43250</v>
      </c>
      <c r="L84" s="60">
        <v>11.59</v>
      </c>
      <c r="M84" s="60">
        <v>8.6300000000000008</v>
      </c>
      <c r="N84" s="60">
        <v>1.02</v>
      </c>
      <c r="O84" s="60">
        <v>3.82</v>
      </c>
      <c r="P84" s="60">
        <v>11.87</v>
      </c>
      <c r="Q84" s="61">
        <f t="shared" ref="Q84:Q85" si="44">IF(C84="盈利收益率",L84,IF(C84="市盈率",M84,IF(C84="市净率",N84,-1)))</f>
        <v>11.59</v>
      </c>
      <c r="R84" s="61">
        <f t="shared" si="42"/>
        <v>1.3432810000000002</v>
      </c>
      <c r="S84" s="62">
        <f t="shared" si="40"/>
        <v>0</v>
      </c>
      <c r="T84" s="62"/>
      <c r="U84" s="63">
        <f>T84-S84</f>
        <v>0</v>
      </c>
      <c r="V84" s="59">
        <v>43251</v>
      </c>
      <c r="W84" s="64">
        <v>1.1160000000000001</v>
      </c>
    </row>
    <row r="85" spans="1:23" s="35" customFormat="1" x14ac:dyDescent="0.15">
      <c r="A85" s="53" t="s">
        <v>47</v>
      </c>
      <c r="B85" s="54" t="s">
        <v>56</v>
      </c>
      <c r="C85" s="55" t="s">
        <v>62</v>
      </c>
      <c r="D85" s="56">
        <v>10</v>
      </c>
      <c r="E85" s="56" t="s">
        <v>64</v>
      </c>
      <c r="F85" s="55" t="s">
        <v>68</v>
      </c>
      <c r="G85" s="55" t="s">
        <v>72</v>
      </c>
      <c r="H85" s="57"/>
      <c r="I85" s="58">
        <v>2</v>
      </c>
      <c r="J85" s="58">
        <v>10</v>
      </c>
      <c r="K85" s="59">
        <v>43250</v>
      </c>
      <c r="L85" s="60">
        <v>10.36</v>
      </c>
      <c r="M85" s="60">
        <v>9.66</v>
      </c>
      <c r="N85" s="60">
        <v>1.1499999999999999</v>
      </c>
      <c r="O85" s="60">
        <v>3.11</v>
      </c>
      <c r="P85" s="60">
        <v>11.92</v>
      </c>
      <c r="Q85" s="61">
        <f t="shared" si="44"/>
        <v>10.36</v>
      </c>
      <c r="R85" s="61">
        <f>IFERROR(IF(C85="盈利收益率",POWER(Q85/J85,I85),POWER(J85/Q85,I85)),0)</f>
        <v>1.073296</v>
      </c>
      <c r="S85" s="62">
        <f t="shared" si="40"/>
        <v>0</v>
      </c>
      <c r="T85" s="62"/>
      <c r="U85" s="63">
        <f>T85-S85</f>
        <v>0</v>
      </c>
      <c r="V85" s="59">
        <v>43251</v>
      </c>
      <c r="W85" s="64">
        <v>1.4669000000000001</v>
      </c>
    </row>
    <row r="86" spans="1:23" s="35" customFormat="1" x14ac:dyDescent="0.15">
      <c r="A86" s="53" t="s">
        <v>207</v>
      </c>
      <c r="B86" s="54" t="s">
        <v>53</v>
      </c>
      <c r="C86" s="55" t="s">
        <v>62</v>
      </c>
      <c r="D86" s="56">
        <v>10</v>
      </c>
      <c r="E86" s="56" t="s">
        <v>64</v>
      </c>
      <c r="F86" s="55" t="s">
        <v>208</v>
      </c>
      <c r="G86" s="55" t="s">
        <v>208</v>
      </c>
      <c r="H86" s="57"/>
      <c r="I86" s="58">
        <v>2</v>
      </c>
      <c r="J86" s="58">
        <v>10</v>
      </c>
      <c r="K86" s="59">
        <v>43250</v>
      </c>
      <c r="L86" s="60">
        <v>11.63</v>
      </c>
      <c r="M86" s="60">
        <v>8.6</v>
      </c>
      <c r="N86" s="60">
        <v>1.01</v>
      </c>
      <c r="O86" s="60">
        <v>3.32</v>
      </c>
      <c r="P86" s="60">
        <v>11.72</v>
      </c>
      <c r="Q86" s="61">
        <f>IF(C86="盈利收益率",L86,IF(C86="市盈率",M86,IF(C86="市净率",N86,-1)))</f>
        <v>11.63</v>
      </c>
      <c r="R86" s="61">
        <f>IFERROR(IF(C86="盈利收益率",POWER(Q86/J86,I86),POWER(J86/Q86,I86)),0)</f>
        <v>1.3525690000000001</v>
      </c>
      <c r="S86" s="62">
        <f t="shared" si="40"/>
        <v>0</v>
      </c>
      <c r="T86" s="62"/>
      <c r="U86" s="63">
        <f>T86-S86</f>
        <v>0</v>
      </c>
      <c r="V86" s="59">
        <v>43251</v>
      </c>
      <c r="W86" s="64">
        <v>1.1659999999999999</v>
      </c>
    </row>
    <row r="87" spans="1:23" s="35" customFormat="1" x14ac:dyDescent="0.15">
      <c r="A87" s="53" t="s">
        <v>129</v>
      </c>
      <c r="B87" s="54" t="s">
        <v>130</v>
      </c>
      <c r="C87" s="55" t="s">
        <v>83</v>
      </c>
      <c r="D87" s="56">
        <v>13</v>
      </c>
      <c r="E87" s="56" t="s">
        <v>131</v>
      </c>
      <c r="F87" s="55"/>
      <c r="G87" s="55" t="s">
        <v>132</v>
      </c>
      <c r="H87" s="57"/>
      <c r="I87" s="58">
        <v>2</v>
      </c>
      <c r="J87" s="58">
        <v>13</v>
      </c>
      <c r="K87" s="59">
        <v>43250</v>
      </c>
      <c r="L87" s="60"/>
      <c r="M87" s="60">
        <v>9.5</v>
      </c>
      <c r="N87" s="60">
        <v>1.1200000000000001</v>
      </c>
      <c r="O87" s="60">
        <v>3.22</v>
      </c>
      <c r="P87" s="60">
        <v>11.75</v>
      </c>
      <c r="Q87" s="61">
        <f t="shared" ref="Q87:Q105" si="45">IF(C87="盈利收益率",L87,IF(C87="市盈率",M87,IF(C87="市净率",N87,-1)))</f>
        <v>9.5</v>
      </c>
      <c r="R87" s="61">
        <f>IFERROR(IF(C87="盈利收益率",POWER(Q87/J87,I87),POWER(J87/Q87,I87)),0)</f>
        <v>1.8725761772853187</v>
      </c>
      <c r="S87" s="62">
        <f t="shared" si="40"/>
        <v>0</v>
      </c>
      <c r="T87" s="62"/>
      <c r="U87" s="63">
        <f t="shared" ref="U87:U88" si="46">T87-S87</f>
        <v>0</v>
      </c>
      <c r="V87" s="59">
        <v>43251</v>
      </c>
      <c r="W87" s="64">
        <v>1.5598000000000001</v>
      </c>
    </row>
    <row r="88" spans="1:23" s="35" customFormat="1" x14ac:dyDescent="0.15">
      <c r="A88" s="53" t="s">
        <v>133</v>
      </c>
      <c r="B88" s="54" t="s">
        <v>134</v>
      </c>
      <c r="C88" s="55" t="s">
        <v>83</v>
      </c>
      <c r="D88" s="56">
        <v>24</v>
      </c>
      <c r="E88" s="56">
        <v>29</v>
      </c>
      <c r="F88" s="55" t="s">
        <v>135</v>
      </c>
      <c r="G88" s="55" t="s">
        <v>140</v>
      </c>
      <c r="H88" s="57"/>
      <c r="I88" s="58">
        <v>2</v>
      </c>
      <c r="J88" s="58">
        <v>24</v>
      </c>
      <c r="K88" s="59">
        <v>43250</v>
      </c>
      <c r="L88" s="60"/>
      <c r="M88" s="60">
        <v>17</v>
      </c>
      <c r="N88" s="60">
        <v>2.13</v>
      </c>
      <c r="O88" s="60">
        <v>1.93</v>
      </c>
      <c r="P88" s="60">
        <v>12.52</v>
      </c>
      <c r="Q88" s="61">
        <f t="shared" si="45"/>
        <v>17</v>
      </c>
      <c r="R88" s="61">
        <f t="shared" ref="R88:R105" si="47">IFERROR(IF(C88="盈利收益率",POWER(Q88/J88,I88),POWER(J88/Q88,I88)),0)</f>
        <v>1.9930795847750868</v>
      </c>
      <c r="S88" s="62">
        <f t="shared" si="40"/>
        <v>0</v>
      </c>
      <c r="T88" s="62"/>
      <c r="U88" s="63">
        <f t="shared" si="46"/>
        <v>0</v>
      </c>
      <c r="V88" s="59">
        <v>43251</v>
      </c>
      <c r="W88" s="64">
        <v>1.8731</v>
      </c>
    </row>
    <row r="89" spans="1:23" s="35" customFormat="1" x14ac:dyDescent="0.15">
      <c r="A89" s="53" t="s">
        <v>81</v>
      </c>
      <c r="B89" s="54" t="s">
        <v>82</v>
      </c>
      <c r="C89" s="55" t="s">
        <v>83</v>
      </c>
      <c r="D89" s="56">
        <v>15</v>
      </c>
      <c r="E89" s="56">
        <v>25</v>
      </c>
      <c r="F89" s="55" t="s">
        <v>84</v>
      </c>
      <c r="G89" s="55" t="s">
        <v>84</v>
      </c>
      <c r="H89" s="57"/>
      <c r="I89" s="58">
        <v>2</v>
      </c>
      <c r="J89" s="58">
        <v>15</v>
      </c>
      <c r="K89" s="59">
        <v>43250</v>
      </c>
      <c r="L89" s="60"/>
      <c r="M89" s="60">
        <v>13.15</v>
      </c>
      <c r="N89" s="60">
        <v>1.76</v>
      </c>
      <c r="O89" s="60">
        <v>3.46</v>
      </c>
      <c r="P89" s="60">
        <v>13.38</v>
      </c>
      <c r="Q89" s="61">
        <f t="shared" si="45"/>
        <v>13.15</v>
      </c>
      <c r="R89" s="61">
        <f t="shared" si="47"/>
        <v>1.3011609246916971</v>
      </c>
      <c r="S89" s="62">
        <f t="shared" si="40"/>
        <v>0</v>
      </c>
      <c r="T89" s="62"/>
      <c r="U89" s="63">
        <f>T89-S89</f>
        <v>0</v>
      </c>
      <c r="V89" s="59">
        <v>43251</v>
      </c>
      <c r="W89" s="64">
        <v>1.0386</v>
      </c>
    </row>
    <row r="90" spans="1:23" s="35" customFormat="1" x14ac:dyDescent="0.15">
      <c r="A90" s="53" t="s">
        <v>85</v>
      </c>
      <c r="B90" s="54" t="s">
        <v>162</v>
      </c>
      <c r="C90" s="55" t="s">
        <v>83</v>
      </c>
      <c r="D90" s="56">
        <v>33</v>
      </c>
      <c r="E90" s="56">
        <v>40</v>
      </c>
      <c r="F90" s="55" t="s">
        <v>86</v>
      </c>
      <c r="G90" s="55" t="s">
        <v>87</v>
      </c>
      <c r="H90" s="57"/>
      <c r="I90" s="58">
        <v>2</v>
      </c>
      <c r="J90" s="58">
        <v>31</v>
      </c>
      <c r="K90" s="59">
        <v>43250</v>
      </c>
      <c r="L90" s="60"/>
      <c r="M90" s="60">
        <v>24.54</v>
      </c>
      <c r="N90" s="60">
        <v>2.19</v>
      </c>
      <c r="O90" s="60"/>
      <c r="P90" s="60">
        <v>8.94</v>
      </c>
      <c r="Q90" s="61">
        <f t="shared" si="45"/>
        <v>24.54</v>
      </c>
      <c r="R90" s="61">
        <f t="shared" si="47"/>
        <v>1.5957846046140591</v>
      </c>
      <c r="S90" s="62">
        <f t="shared" si="40"/>
        <v>0</v>
      </c>
      <c r="T90" s="62"/>
      <c r="U90" s="63">
        <f t="shared" ref="U90:U105" si="48">T90-S90</f>
        <v>0</v>
      </c>
      <c r="V90" s="59">
        <v>43251</v>
      </c>
      <c r="W90" s="64">
        <v>2.2008000000000001</v>
      </c>
    </row>
    <row r="91" spans="1:23" s="35" customFormat="1" x14ac:dyDescent="0.15">
      <c r="A91" s="53" t="s">
        <v>141</v>
      </c>
      <c r="B91" s="54" t="s">
        <v>142</v>
      </c>
      <c r="C91" s="55" t="s">
        <v>83</v>
      </c>
      <c r="D91" s="56">
        <v>33</v>
      </c>
      <c r="E91" s="56">
        <v>40</v>
      </c>
      <c r="F91" s="55" t="s">
        <v>68</v>
      </c>
      <c r="G91" s="55" t="s">
        <v>141</v>
      </c>
      <c r="H91" s="57"/>
      <c r="I91" s="58">
        <v>2</v>
      </c>
      <c r="J91" s="58">
        <v>31</v>
      </c>
      <c r="K91" s="59">
        <v>43250</v>
      </c>
      <c r="L91" s="60"/>
      <c r="M91" s="60">
        <v>23.66</v>
      </c>
      <c r="N91" s="60">
        <v>1.84</v>
      </c>
      <c r="O91" s="60"/>
      <c r="P91" s="60">
        <v>7.72</v>
      </c>
      <c r="Q91" s="61">
        <f t="shared" si="45"/>
        <v>23.66</v>
      </c>
      <c r="R91" s="61">
        <f t="shared" si="47"/>
        <v>1.7166980233499516</v>
      </c>
      <c r="S91" s="62">
        <f t="shared" si="40"/>
        <v>0</v>
      </c>
      <c r="T91" s="62"/>
      <c r="U91" s="63">
        <f t="shared" si="48"/>
        <v>0</v>
      </c>
      <c r="V91" s="59">
        <v>43251</v>
      </c>
      <c r="W91" s="64">
        <v>0.96970000000000001</v>
      </c>
    </row>
    <row r="92" spans="1:23" s="35" customFormat="1" x14ac:dyDescent="0.15">
      <c r="A92" s="53" t="s">
        <v>104</v>
      </c>
      <c r="B92" s="54" t="s">
        <v>105</v>
      </c>
      <c r="C92" s="55" t="s">
        <v>83</v>
      </c>
      <c r="D92" s="56">
        <v>24</v>
      </c>
      <c r="E92" s="56">
        <v>33</v>
      </c>
      <c r="F92" s="55" t="s">
        <v>68</v>
      </c>
      <c r="G92" s="55" t="s">
        <v>106</v>
      </c>
      <c r="H92" s="57"/>
      <c r="I92" s="58">
        <v>2</v>
      </c>
      <c r="J92" s="58">
        <v>24</v>
      </c>
      <c r="K92" s="59">
        <v>43250</v>
      </c>
      <c r="L92" s="60"/>
      <c r="M92" s="60">
        <v>22.2</v>
      </c>
      <c r="N92" s="60">
        <v>3.03</v>
      </c>
      <c r="O92" s="60"/>
      <c r="P92" s="60">
        <v>13.66</v>
      </c>
      <c r="Q92" s="61">
        <f t="shared" si="45"/>
        <v>22.2</v>
      </c>
      <c r="R92" s="61">
        <f t="shared" si="47"/>
        <v>1.1687363038714391</v>
      </c>
      <c r="S92" s="62">
        <f t="shared" si="40"/>
        <v>0</v>
      </c>
      <c r="T92" s="62"/>
      <c r="U92" s="63">
        <f t="shared" si="48"/>
        <v>0</v>
      </c>
      <c r="V92" s="59">
        <v>43251</v>
      </c>
      <c r="W92" s="64">
        <v>1.1384000000000001</v>
      </c>
    </row>
    <row r="93" spans="1:23" s="35" customFormat="1" x14ac:dyDescent="0.15">
      <c r="A93" s="53" t="s">
        <v>58</v>
      </c>
      <c r="B93" s="54" t="s">
        <v>201</v>
      </c>
      <c r="C93" s="55" t="s">
        <v>62</v>
      </c>
      <c r="D93" s="56">
        <v>10</v>
      </c>
      <c r="E93" s="56" t="s">
        <v>64</v>
      </c>
      <c r="F93" s="55" t="s">
        <v>68</v>
      </c>
      <c r="G93" s="55" t="s">
        <v>200</v>
      </c>
      <c r="H93" s="57"/>
      <c r="I93" s="58">
        <v>2</v>
      </c>
      <c r="J93" s="58">
        <v>10</v>
      </c>
      <c r="K93" s="59">
        <v>43250</v>
      </c>
      <c r="L93" s="60">
        <v>11.59</v>
      </c>
      <c r="M93" s="60">
        <v>8.6300000000000008</v>
      </c>
      <c r="N93" s="60">
        <v>1.02</v>
      </c>
      <c r="O93" s="60">
        <v>3.82</v>
      </c>
      <c r="P93" s="60">
        <v>11.87</v>
      </c>
      <c r="Q93" s="61">
        <f t="shared" si="45"/>
        <v>11.59</v>
      </c>
      <c r="R93" s="61">
        <f t="shared" si="47"/>
        <v>1.3432810000000002</v>
      </c>
      <c r="S93" s="62">
        <f t="shared" si="40"/>
        <v>0</v>
      </c>
      <c r="T93" s="62"/>
      <c r="U93" s="63">
        <f t="shared" si="48"/>
        <v>0</v>
      </c>
      <c r="V93" s="59">
        <v>43251</v>
      </c>
      <c r="W93" s="64">
        <v>1.51</v>
      </c>
    </row>
    <row r="94" spans="1:23" s="35" customFormat="1" x14ac:dyDescent="0.15">
      <c r="A94" s="53" t="s">
        <v>107</v>
      </c>
      <c r="B94" s="54" t="s">
        <v>108</v>
      </c>
      <c r="C94" s="55" t="s">
        <v>83</v>
      </c>
      <c r="D94" s="56">
        <v>23</v>
      </c>
      <c r="E94" s="56">
        <v>35</v>
      </c>
      <c r="F94" s="55" t="s">
        <v>109</v>
      </c>
      <c r="G94" s="55" t="s">
        <v>110</v>
      </c>
      <c r="H94" s="57"/>
      <c r="I94" s="58">
        <v>2</v>
      </c>
      <c r="J94" s="58">
        <v>23</v>
      </c>
      <c r="K94" s="59">
        <v>43250</v>
      </c>
      <c r="L94" s="60"/>
      <c r="M94" s="60">
        <v>29.85</v>
      </c>
      <c r="N94" s="60">
        <v>5.0999999999999996</v>
      </c>
      <c r="O94" s="60"/>
      <c r="P94" s="60">
        <v>17.09</v>
      </c>
      <c r="Q94" s="61">
        <f t="shared" si="45"/>
        <v>29.85</v>
      </c>
      <c r="R94" s="61">
        <f t="shared" si="47"/>
        <v>0.59369993462566872</v>
      </c>
      <c r="S94" s="62">
        <f t="shared" si="40"/>
        <v>0</v>
      </c>
      <c r="T94" s="62"/>
      <c r="U94" s="63">
        <f t="shared" si="48"/>
        <v>0</v>
      </c>
      <c r="V94" s="59">
        <v>43251</v>
      </c>
      <c r="W94" s="64">
        <v>1.6342000000000001</v>
      </c>
    </row>
    <row r="95" spans="1:23" x14ac:dyDescent="0.15">
      <c r="A95" s="78" t="s">
        <v>212</v>
      </c>
      <c r="B95" s="78" t="s">
        <v>55</v>
      </c>
      <c r="C95" s="78" t="s">
        <v>62</v>
      </c>
      <c r="D95" s="79">
        <v>10</v>
      </c>
      <c r="E95" s="79" t="s">
        <v>64</v>
      </c>
      <c r="F95" s="78" t="s">
        <v>213</v>
      </c>
      <c r="G95" s="94" t="s">
        <v>214</v>
      </c>
      <c r="H95" s="79">
        <v>400</v>
      </c>
      <c r="I95" s="80">
        <v>2</v>
      </c>
      <c r="J95" s="80">
        <v>10</v>
      </c>
      <c r="K95" s="81">
        <v>43251</v>
      </c>
      <c r="L95" s="82">
        <v>11.4</v>
      </c>
      <c r="M95" s="82">
        <v>8.77</v>
      </c>
      <c r="N95" s="82">
        <v>1.04</v>
      </c>
      <c r="O95" s="82">
        <v>3.76</v>
      </c>
      <c r="P95" s="82">
        <v>11.88</v>
      </c>
      <c r="Q95" s="61">
        <f t="shared" si="45"/>
        <v>11.4</v>
      </c>
      <c r="R95" s="61">
        <f t="shared" si="47"/>
        <v>1.2996000000000003</v>
      </c>
      <c r="S95" s="62">
        <f t="shared" si="40"/>
        <v>519</v>
      </c>
      <c r="T95" s="83">
        <v>519</v>
      </c>
      <c r="U95" s="63">
        <f t="shared" si="48"/>
        <v>0</v>
      </c>
      <c r="V95" s="81">
        <v>43252</v>
      </c>
      <c r="W95" s="84">
        <v>1.1080000000000001</v>
      </c>
    </row>
    <row r="96" spans="1:23" x14ac:dyDescent="0.15">
      <c r="A96" s="78" t="s">
        <v>215</v>
      </c>
      <c r="B96" s="78" t="s">
        <v>56</v>
      </c>
      <c r="C96" s="78" t="s">
        <v>62</v>
      </c>
      <c r="D96" s="79">
        <v>10</v>
      </c>
      <c r="E96" s="79" t="s">
        <v>64</v>
      </c>
      <c r="F96" s="78" t="s">
        <v>213</v>
      </c>
      <c r="G96" s="94" t="s">
        <v>216</v>
      </c>
      <c r="H96" s="79"/>
      <c r="I96" s="80">
        <v>2</v>
      </c>
      <c r="J96" s="80">
        <v>10</v>
      </c>
      <c r="K96" s="81">
        <v>43251</v>
      </c>
      <c r="L96" s="82">
        <v>10.19</v>
      </c>
      <c r="M96" s="82">
        <v>9.81</v>
      </c>
      <c r="N96" s="82">
        <v>1.17</v>
      </c>
      <c r="O96" s="82">
        <v>3.06</v>
      </c>
      <c r="P96" s="82">
        <v>11.92</v>
      </c>
      <c r="Q96" s="61">
        <f t="shared" si="45"/>
        <v>10.19</v>
      </c>
      <c r="R96" s="61">
        <f t="shared" si="47"/>
        <v>1.0383609999999999</v>
      </c>
      <c r="S96" s="62">
        <f t="shared" si="40"/>
        <v>0</v>
      </c>
      <c r="T96" s="83"/>
      <c r="U96" s="63">
        <f t="shared" si="48"/>
        <v>0</v>
      </c>
      <c r="V96" s="81">
        <v>43252</v>
      </c>
      <c r="W96" s="84">
        <v>1.4626999999999999</v>
      </c>
    </row>
    <row r="97" spans="1:23" x14ac:dyDescent="0.15">
      <c r="A97" s="78" t="s">
        <v>207</v>
      </c>
      <c r="B97" s="78" t="s">
        <v>53</v>
      </c>
      <c r="C97" s="78" t="s">
        <v>62</v>
      </c>
      <c r="D97" s="79">
        <v>10</v>
      </c>
      <c r="E97" s="79" t="s">
        <v>64</v>
      </c>
      <c r="F97" s="78" t="s">
        <v>208</v>
      </c>
      <c r="G97" s="94" t="s">
        <v>208</v>
      </c>
      <c r="H97" s="79"/>
      <c r="I97" s="80">
        <v>2</v>
      </c>
      <c r="J97" s="80">
        <v>10</v>
      </c>
      <c r="K97" s="81">
        <v>43251</v>
      </c>
      <c r="L97" s="82">
        <v>11.52</v>
      </c>
      <c r="M97" s="82">
        <v>8.68</v>
      </c>
      <c r="N97" s="82">
        <v>1.02</v>
      </c>
      <c r="O97" s="82">
        <v>3.29</v>
      </c>
      <c r="P97" s="82">
        <v>11.72</v>
      </c>
      <c r="Q97" s="61">
        <f t="shared" si="45"/>
        <v>11.52</v>
      </c>
      <c r="R97" s="61">
        <f t="shared" si="47"/>
        <v>1.3271039999999998</v>
      </c>
      <c r="S97" s="62">
        <f t="shared" si="40"/>
        <v>0</v>
      </c>
      <c r="T97" s="83"/>
      <c r="U97" s="63">
        <f t="shared" si="48"/>
        <v>0</v>
      </c>
      <c r="V97" s="81">
        <v>43252</v>
      </c>
      <c r="W97" s="84">
        <v>1.1619999999999999</v>
      </c>
    </row>
    <row r="98" spans="1:23" x14ac:dyDescent="0.15">
      <c r="A98" s="78" t="s">
        <v>217</v>
      </c>
      <c r="B98" s="78" t="s">
        <v>130</v>
      </c>
      <c r="C98" s="78" t="s">
        <v>83</v>
      </c>
      <c r="D98" s="79">
        <v>13</v>
      </c>
      <c r="E98" s="79" t="s">
        <v>131</v>
      </c>
      <c r="F98" s="78"/>
      <c r="G98" s="94" t="s">
        <v>218</v>
      </c>
      <c r="H98" s="79">
        <v>400</v>
      </c>
      <c r="I98" s="80">
        <v>2</v>
      </c>
      <c r="J98" s="80">
        <v>13</v>
      </c>
      <c r="K98" s="81">
        <v>43251</v>
      </c>
      <c r="L98" s="82"/>
      <c r="M98" s="82">
        <v>9.64</v>
      </c>
      <c r="N98" s="82">
        <v>1.1299999999999999</v>
      </c>
      <c r="O98" s="82">
        <v>3.18</v>
      </c>
      <c r="P98" s="82">
        <v>11.76</v>
      </c>
      <c r="Q98" s="61">
        <f t="shared" si="45"/>
        <v>9.64</v>
      </c>
      <c r="R98" s="61">
        <f t="shared" si="47"/>
        <v>1.818580947297739</v>
      </c>
      <c r="S98" s="62">
        <f t="shared" si="40"/>
        <v>727</v>
      </c>
      <c r="T98" s="83">
        <v>727</v>
      </c>
      <c r="U98" s="63">
        <f t="shared" si="48"/>
        <v>0</v>
      </c>
      <c r="V98" s="81">
        <v>43252</v>
      </c>
      <c r="W98" s="84">
        <v>1.5528</v>
      </c>
    </row>
    <row r="99" spans="1:23" x14ac:dyDescent="0.15">
      <c r="A99" s="78" t="s">
        <v>219</v>
      </c>
      <c r="B99" s="78" t="s">
        <v>134</v>
      </c>
      <c r="C99" s="78" t="s">
        <v>83</v>
      </c>
      <c r="D99" s="79">
        <v>24</v>
      </c>
      <c r="E99" s="79">
        <v>29</v>
      </c>
      <c r="F99" s="78" t="s">
        <v>220</v>
      </c>
      <c r="G99" s="94" t="s">
        <v>221</v>
      </c>
      <c r="H99" s="79">
        <v>400</v>
      </c>
      <c r="I99" s="80">
        <v>2</v>
      </c>
      <c r="J99" s="80">
        <v>24</v>
      </c>
      <c r="K99" s="81">
        <v>43251</v>
      </c>
      <c r="L99" s="82"/>
      <c r="M99" s="82">
        <v>17.47</v>
      </c>
      <c r="N99" s="82">
        <v>2.19</v>
      </c>
      <c r="O99" s="82">
        <v>1.87</v>
      </c>
      <c r="P99" s="82">
        <v>12.53</v>
      </c>
      <c r="Q99" s="61">
        <f t="shared" si="45"/>
        <v>17.47</v>
      </c>
      <c r="R99" s="61">
        <f t="shared" si="47"/>
        <v>1.8872814595238745</v>
      </c>
      <c r="S99" s="62">
        <f t="shared" si="40"/>
        <v>754</v>
      </c>
      <c r="T99" s="83">
        <v>754</v>
      </c>
      <c r="U99" s="63">
        <f t="shared" si="48"/>
        <v>0</v>
      </c>
      <c r="V99" s="81">
        <v>43252</v>
      </c>
      <c r="W99" s="84">
        <v>1.8599000000000001</v>
      </c>
    </row>
    <row r="100" spans="1:23" x14ac:dyDescent="0.15">
      <c r="A100" s="78" t="s">
        <v>222</v>
      </c>
      <c r="B100" s="78" t="s">
        <v>82</v>
      </c>
      <c r="C100" s="78" t="s">
        <v>83</v>
      </c>
      <c r="D100" s="79">
        <v>15</v>
      </c>
      <c r="E100" s="79">
        <v>25</v>
      </c>
      <c r="F100" s="78" t="s">
        <v>223</v>
      </c>
      <c r="G100" s="94" t="s">
        <v>223</v>
      </c>
      <c r="H100" s="79">
        <v>400</v>
      </c>
      <c r="I100" s="80">
        <v>2</v>
      </c>
      <c r="J100" s="80">
        <v>15</v>
      </c>
      <c r="K100" s="81">
        <v>43251</v>
      </c>
      <c r="L100" s="82"/>
      <c r="M100" s="82">
        <v>13.42</v>
      </c>
      <c r="N100" s="82">
        <v>1.8</v>
      </c>
      <c r="O100" s="82">
        <v>3.39</v>
      </c>
      <c r="P100" s="82">
        <v>13.41</v>
      </c>
      <c r="Q100" s="61">
        <f t="shared" si="45"/>
        <v>13.42</v>
      </c>
      <c r="R100" s="61">
        <f t="shared" si="47"/>
        <v>1.2493309138883399</v>
      </c>
      <c r="S100" s="62">
        <f t="shared" si="40"/>
        <v>499</v>
      </c>
      <c r="T100" s="83">
        <v>499</v>
      </c>
      <c r="U100" s="63">
        <f t="shared" si="48"/>
        <v>0</v>
      </c>
      <c r="V100" s="81">
        <v>43252</v>
      </c>
      <c r="W100" s="84">
        <v>1.0305</v>
      </c>
    </row>
    <row r="101" spans="1:23" x14ac:dyDescent="0.15">
      <c r="A101" s="78" t="s">
        <v>224</v>
      </c>
      <c r="B101" s="78" t="s">
        <v>162</v>
      </c>
      <c r="C101" s="78" t="s">
        <v>83</v>
      </c>
      <c r="D101" s="79">
        <v>33</v>
      </c>
      <c r="E101" s="79">
        <v>40</v>
      </c>
      <c r="F101" s="78" t="s">
        <v>225</v>
      </c>
      <c r="G101" s="94" t="s">
        <v>226</v>
      </c>
      <c r="H101" s="79">
        <v>400</v>
      </c>
      <c r="I101" s="80">
        <v>2</v>
      </c>
      <c r="J101" s="80">
        <v>31</v>
      </c>
      <c r="K101" s="81">
        <v>43251</v>
      </c>
      <c r="L101" s="82"/>
      <c r="M101" s="82">
        <v>24.88</v>
      </c>
      <c r="N101" s="82">
        <v>2.2200000000000002</v>
      </c>
      <c r="O101" s="82"/>
      <c r="P101" s="82">
        <v>8.94</v>
      </c>
      <c r="Q101" s="61">
        <f t="shared" si="45"/>
        <v>24.88</v>
      </c>
      <c r="R101" s="61">
        <f t="shared" si="47"/>
        <v>1.5524679232017868</v>
      </c>
      <c r="S101" s="62">
        <f t="shared" si="40"/>
        <v>620</v>
      </c>
      <c r="T101" s="83">
        <v>620</v>
      </c>
      <c r="U101" s="63">
        <f t="shared" si="48"/>
        <v>0</v>
      </c>
      <c r="V101" s="81">
        <v>43252</v>
      </c>
      <c r="W101" s="84">
        <v>2.1831</v>
      </c>
    </row>
    <row r="102" spans="1:23" x14ac:dyDescent="0.15">
      <c r="A102" s="78" t="s">
        <v>227</v>
      </c>
      <c r="B102" s="78" t="s">
        <v>142</v>
      </c>
      <c r="C102" s="78" t="s">
        <v>83</v>
      </c>
      <c r="D102" s="79">
        <v>33</v>
      </c>
      <c r="E102" s="79">
        <v>40</v>
      </c>
      <c r="F102" s="78" t="s">
        <v>213</v>
      </c>
      <c r="G102" s="94" t="s">
        <v>227</v>
      </c>
      <c r="H102" s="79">
        <v>400</v>
      </c>
      <c r="I102" s="80">
        <v>2</v>
      </c>
      <c r="J102" s="80">
        <v>31</v>
      </c>
      <c r="K102" s="81">
        <v>43251</v>
      </c>
      <c r="L102" s="82"/>
      <c r="M102" s="82">
        <v>24.29</v>
      </c>
      <c r="N102" s="82">
        <v>1.87</v>
      </c>
      <c r="O102" s="82"/>
      <c r="P102" s="82">
        <v>7.71</v>
      </c>
      <c r="Q102" s="61">
        <f t="shared" si="45"/>
        <v>24.29</v>
      </c>
      <c r="R102" s="61">
        <f t="shared" si="47"/>
        <v>1.628802240526803</v>
      </c>
      <c r="S102" s="62">
        <f t="shared" si="40"/>
        <v>651</v>
      </c>
      <c r="T102" s="83">
        <v>1151</v>
      </c>
      <c r="U102" s="63">
        <f t="shared" si="48"/>
        <v>500</v>
      </c>
      <c r="V102" s="81">
        <v>43252</v>
      </c>
      <c r="W102" s="84">
        <v>0.95669999999999999</v>
      </c>
    </row>
    <row r="103" spans="1:23" x14ac:dyDescent="0.15">
      <c r="A103" s="78" t="s">
        <v>228</v>
      </c>
      <c r="B103" s="78" t="s">
        <v>105</v>
      </c>
      <c r="C103" s="78" t="s">
        <v>83</v>
      </c>
      <c r="D103" s="79">
        <v>24</v>
      </c>
      <c r="E103" s="79">
        <v>33</v>
      </c>
      <c r="F103" s="78" t="s">
        <v>213</v>
      </c>
      <c r="G103" s="94" t="s">
        <v>229</v>
      </c>
      <c r="H103" s="79"/>
      <c r="I103" s="80">
        <v>2</v>
      </c>
      <c r="J103" s="80">
        <v>24</v>
      </c>
      <c r="K103" s="81">
        <v>43251</v>
      </c>
      <c r="L103" s="82"/>
      <c r="M103" s="82">
        <v>22.77</v>
      </c>
      <c r="N103" s="82">
        <v>3.11</v>
      </c>
      <c r="O103" s="82"/>
      <c r="P103" s="82">
        <v>13.66</v>
      </c>
      <c r="Q103" s="61">
        <f t="shared" si="45"/>
        <v>22.77</v>
      </c>
      <c r="R103" s="61">
        <f t="shared" si="47"/>
        <v>1.1109548830806779</v>
      </c>
      <c r="S103" s="62">
        <f t="shared" si="40"/>
        <v>0</v>
      </c>
      <c r="T103" s="83"/>
      <c r="U103" s="63">
        <f t="shared" si="48"/>
        <v>0</v>
      </c>
      <c r="V103" s="81">
        <v>43252</v>
      </c>
      <c r="W103" s="84">
        <v>1.1134999999999999</v>
      </c>
    </row>
    <row r="104" spans="1:23" x14ac:dyDescent="0.15">
      <c r="A104" s="78" t="s">
        <v>212</v>
      </c>
      <c r="B104" s="78" t="s">
        <v>201</v>
      </c>
      <c r="C104" s="78" t="s">
        <v>62</v>
      </c>
      <c r="D104" s="79">
        <v>10</v>
      </c>
      <c r="E104" s="79" t="s">
        <v>64</v>
      </c>
      <c r="F104" s="78" t="s">
        <v>213</v>
      </c>
      <c r="G104" s="94" t="s">
        <v>230</v>
      </c>
      <c r="H104" s="79">
        <v>100</v>
      </c>
      <c r="I104" s="80">
        <v>2</v>
      </c>
      <c r="J104" s="80">
        <v>10</v>
      </c>
      <c r="K104" s="81">
        <v>43251</v>
      </c>
      <c r="L104" s="82">
        <v>11.4</v>
      </c>
      <c r="M104" s="82">
        <v>8.77</v>
      </c>
      <c r="N104" s="82">
        <v>1.04</v>
      </c>
      <c r="O104" s="82">
        <v>3.76</v>
      </c>
      <c r="P104" s="82">
        <v>11.88</v>
      </c>
      <c r="Q104" s="61">
        <f t="shared" si="45"/>
        <v>11.4</v>
      </c>
      <c r="R104" s="61">
        <f t="shared" si="47"/>
        <v>1.2996000000000003</v>
      </c>
      <c r="S104" s="62">
        <f t="shared" si="40"/>
        <v>129</v>
      </c>
      <c r="T104" s="83">
        <v>105</v>
      </c>
      <c r="U104" s="63">
        <f t="shared" si="48"/>
        <v>-24</v>
      </c>
      <c r="V104" s="81">
        <v>43252</v>
      </c>
      <c r="W104" s="84">
        <v>1.484</v>
      </c>
    </row>
    <row r="105" spans="1:23" x14ac:dyDescent="0.15">
      <c r="A105" s="78" t="s">
        <v>231</v>
      </c>
      <c r="B105" s="78" t="s">
        <v>108</v>
      </c>
      <c r="C105" s="78" t="s">
        <v>83</v>
      </c>
      <c r="D105" s="79">
        <v>23</v>
      </c>
      <c r="E105" s="79">
        <v>35</v>
      </c>
      <c r="F105" s="78" t="s">
        <v>232</v>
      </c>
      <c r="G105" s="94" t="s">
        <v>233</v>
      </c>
      <c r="H105" s="79"/>
      <c r="I105" s="80">
        <v>2</v>
      </c>
      <c r="J105" s="80">
        <v>23</v>
      </c>
      <c r="K105" s="81">
        <v>43251</v>
      </c>
      <c r="L105" s="82"/>
      <c r="M105" s="82">
        <v>30.77</v>
      </c>
      <c r="N105" s="82">
        <v>5.26</v>
      </c>
      <c r="O105" s="82"/>
      <c r="P105" s="82">
        <v>17.09</v>
      </c>
      <c r="Q105" s="61">
        <f t="shared" si="45"/>
        <v>30.77</v>
      </c>
      <c r="R105" s="61">
        <f t="shared" si="47"/>
        <v>0.55872831323513306</v>
      </c>
      <c r="S105" s="62">
        <f t="shared" si="40"/>
        <v>0</v>
      </c>
      <c r="T105" s="83"/>
      <c r="U105" s="63">
        <f t="shared" si="48"/>
        <v>0</v>
      </c>
      <c r="V105" s="81">
        <v>43252</v>
      </c>
      <c r="W105" s="84">
        <v>1.6060000000000001</v>
      </c>
    </row>
    <row r="106" spans="1:23" x14ac:dyDescent="0.15">
      <c r="A106" s="78" t="s">
        <v>212</v>
      </c>
      <c r="B106" s="78" t="s">
        <v>55</v>
      </c>
      <c r="C106" s="78" t="s">
        <v>62</v>
      </c>
      <c r="D106" s="79">
        <v>10</v>
      </c>
      <c r="E106" s="79" t="s">
        <v>64</v>
      </c>
      <c r="F106" s="78" t="s">
        <v>213</v>
      </c>
      <c r="G106" s="94" t="s">
        <v>214</v>
      </c>
      <c r="H106" s="79"/>
      <c r="I106" s="80">
        <v>2</v>
      </c>
      <c r="J106" s="80">
        <v>10</v>
      </c>
      <c r="K106" s="81">
        <v>43252</v>
      </c>
      <c r="L106" s="82">
        <v>11.45</v>
      </c>
      <c r="M106" s="82">
        <v>8.73</v>
      </c>
      <c r="N106" s="82">
        <v>1.04</v>
      </c>
      <c r="O106" s="82">
        <v>3.77</v>
      </c>
      <c r="P106" s="82">
        <v>11.88</v>
      </c>
      <c r="Q106" s="61">
        <f t="shared" ref="Q106:Q116" si="49">IF(C106="盈利收益率",L106,IF(C106="市盈率",M106,IF(C106="市净率",N106,-1)))</f>
        <v>11.45</v>
      </c>
      <c r="R106" s="61">
        <f t="shared" ref="R106:R116" si="50">IFERROR(IF(C106="盈利收益率",POWER(Q106/J106,I106),POWER(J106/Q106,I106)),0)</f>
        <v>1.3110250000000001</v>
      </c>
      <c r="S106" s="62">
        <f t="shared" ref="S106:S116" si="51">IF(R106&gt;1,INT(H106*R106),0)</f>
        <v>0</v>
      </c>
      <c r="T106" s="83"/>
      <c r="U106" s="63">
        <f t="shared" ref="U106:U116" si="52">T106-S106</f>
        <v>0</v>
      </c>
      <c r="V106" s="81">
        <v>43255</v>
      </c>
      <c r="W106" s="84"/>
    </row>
    <row r="107" spans="1:23" x14ac:dyDescent="0.15">
      <c r="A107" s="78" t="s">
        <v>215</v>
      </c>
      <c r="B107" s="78" t="s">
        <v>56</v>
      </c>
      <c r="C107" s="78" t="s">
        <v>62</v>
      </c>
      <c r="D107" s="79">
        <v>10</v>
      </c>
      <c r="E107" s="79" t="s">
        <v>64</v>
      </c>
      <c r="F107" s="78" t="s">
        <v>213</v>
      </c>
      <c r="G107" s="94" t="s">
        <v>216</v>
      </c>
      <c r="H107" s="79"/>
      <c r="I107" s="80">
        <v>2</v>
      </c>
      <c r="J107" s="80">
        <v>10</v>
      </c>
      <c r="K107" s="81">
        <v>43252</v>
      </c>
      <c r="L107" s="82">
        <v>10.23</v>
      </c>
      <c r="M107" s="82">
        <v>9.7799999999999994</v>
      </c>
      <c r="N107" s="82">
        <v>1.17</v>
      </c>
      <c r="O107" s="82">
        <v>3.07</v>
      </c>
      <c r="P107" s="82">
        <v>11.92</v>
      </c>
      <c r="Q107" s="61">
        <f t="shared" si="49"/>
        <v>10.23</v>
      </c>
      <c r="R107" s="61">
        <f t="shared" si="50"/>
        <v>1.0465290000000003</v>
      </c>
      <c r="S107" s="62">
        <f t="shared" si="51"/>
        <v>0</v>
      </c>
      <c r="T107" s="83"/>
      <c r="U107" s="63">
        <f t="shared" si="52"/>
        <v>0</v>
      </c>
      <c r="V107" s="81">
        <v>43255</v>
      </c>
      <c r="W107" s="84"/>
    </row>
    <row r="108" spans="1:23" x14ac:dyDescent="0.15">
      <c r="A108" s="78" t="s">
        <v>207</v>
      </c>
      <c r="B108" s="78" t="s">
        <v>53</v>
      </c>
      <c r="C108" s="78" t="s">
        <v>62</v>
      </c>
      <c r="D108" s="79">
        <v>10</v>
      </c>
      <c r="E108" s="79" t="s">
        <v>64</v>
      </c>
      <c r="F108" s="78" t="s">
        <v>208</v>
      </c>
      <c r="G108" s="94" t="s">
        <v>208</v>
      </c>
      <c r="H108" s="79"/>
      <c r="I108" s="80">
        <v>2</v>
      </c>
      <c r="J108" s="80">
        <v>10</v>
      </c>
      <c r="K108" s="81">
        <v>43252</v>
      </c>
      <c r="L108" s="82">
        <v>11.4</v>
      </c>
      <c r="M108" s="82">
        <v>8.7799999999999994</v>
      </c>
      <c r="N108" s="82">
        <v>1.03</v>
      </c>
      <c r="O108" s="82">
        <v>3.25</v>
      </c>
      <c r="P108" s="82">
        <v>11.72</v>
      </c>
      <c r="Q108" s="61">
        <f t="shared" si="49"/>
        <v>11.4</v>
      </c>
      <c r="R108" s="61">
        <f t="shared" si="50"/>
        <v>1.2996000000000003</v>
      </c>
      <c r="S108" s="62">
        <f t="shared" si="51"/>
        <v>0</v>
      </c>
      <c r="T108" s="83"/>
      <c r="U108" s="63">
        <f t="shared" si="52"/>
        <v>0</v>
      </c>
      <c r="V108" s="81">
        <v>43255</v>
      </c>
      <c r="W108" s="84"/>
    </row>
    <row r="109" spans="1:23" x14ac:dyDescent="0.15">
      <c r="A109" s="78" t="s">
        <v>217</v>
      </c>
      <c r="B109" s="78" t="s">
        <v>130</v>
      </c>
      <c r="C109" s="78" t="s">
        <v>83</v>
      </c>
      <c r="D109" s="79">
        <v>13</v>
      </c>
      <c r="E109" s="79" t="s">
        <v>131</v>
      </c>
      <c r="F109" s="78"/>
      <c r="G109" s="94" t="s">
        <v>218</v>
      </c>
      <c r="H109" s="79"/>
      <c r="I109" s="80">
        <v>2</v>
      </c>
      <c r="J109" s="80">
        <v>13</v>
      </c>
      <c r="K109" s="81">
        <v>43252</v>
      </c>
      <c r="L109" s="82"/>
      <c r="M109" s="82">
        <v>9.61</v>
      </c>
      <c r="N109" s="82">
        <v>1.1299999999999999</v>
      </c>
      <c r="O109" s="82">
        <v>3.19</v>
      </c>
      <c r="P109" s="82">
        <v>11.76</v>
      </c>
      <c r="Q109" s="61">
        <f t="shared" si="49"/>
        <v>9.61</v>
      </c>
      <c r="R109" s="61">
        <f t="shared" si="50"/>
        <v>1.8299529734570195</v>
      </c>
      <c r="S109" s="62">
        <f t="shared" si="51"/>
        <v>0</v>
      </c>
      <c r="T109" s="83"/>
      <c r="U109" s="63">
        <f t="shared" si="52"/>
        <v>0</v>
      </c>
      <c r="V109" s="81">
        <v>43255</v>
      </c>
      <c r="W109" s="84"/>
    </row>
    <row r="110" spans="1:23" x14ac:dyDescent="0.15">
      <c r="A110" s="78" t="s">
        <v>219</v>
      </c>
      <c r="B110" s="78" t="s">
        <v>134</v>
      </c>
      <c r="C110" s="78" t="s">
        <v>83</v>
      </c>
      <c r="D110" s="79">
        <v>24</v>
      </c>
      <c r="E110" s="79">
        <v>29</v>
      </c>
      <c r="F110" s="78" t="s">
        <v>220</v>
      </c>
      <c r="G110" s="94" t="s">
        <v>221</v>
      </c>
      <c r="H110" s="79"/>
      <c r="I110" s="80">
        <v>2</v>
      </c>
      <c r="J110" s="80">
        <v>24</v>
      </c>
      <c r="K110" s="81">
        <v>43252</v>
      </c>
      <c r="L110" s="82"/>
      <c r="M110" s="82">
        <v>17.329999999999998</v>
      </c>
      <c r="N110" s="82">
        <v>2.17</v>
      </c>
      <c r="O110" s="82">
        <v>1.89</v>
      </c>
      <c r="P110" s="82">
        <v>12.53</v>
      </c>
      <c r="Q110" s="61">
        <f t="shared" si="49"/>
        <v>17.329999999999998</v>
      </c>
      <c r="R110" s="61">
        <f t="shared" si="50"/>
        <v>1.9178973452105346</v>
      </c>
      <c r="S110" s="62">
        <f t="shared" si="51"/>
        <v>0</v>
      </c>
      <c r="T110" s="83"/>
      <c r="U110" s="63">
        <f t="shared" si="52"/>
        <v>0</v>
      </c>
      <c r="V110" s="81">
        <v>43255</v>
      </c>
      <c r="W110" s="84"/>
    </row>
    <row r="111" spans="1:23" x14ac:dyDescent="0.15">
      <c r="A111" s="78" t="s">
        <v>222</v>
      </c>
      <c r="B111" s="78" t="s">
        <v>82</v>
      </c>
      <c r="C111" s="78" t="s">
        <v>83</v>
      </c>
      <c r="D111" s="79">
        <v>15</v>
      </c>
      <c r="E111" s="79">
        <v>25</v>
      </c>
      <c r="F111" s="78" t="s">
        <v>223</v>
      </c>
      <c r="G111" s="94" t="s">
        <v>223</v>
      </c>
      <c r="H111" s="79"/>
      <c r="I111" s="80">
        <v>2</v>
      </c>
      <c r="J111" s="80">
        <v>15</v>
      </c>
      <c r="K111" s="81">
        <v>43252</v>
      </c>
      <c r="L111" s="82"/>
      <c r="M111" s="82">
        <v>13.29</v>
      </c>
      <c r="N111" s="82">
        <v>1.78</v>
      </c>
      <c r="O111" s="82">
        <v>3.42</v>
      </c>
      <c r="P111" s="82">
        <v>13.39</v>
      </c>
      <c r="Q111" s="61">
        <f t="shared" si="49"/>
        <v>13.29</v>
      </c>
      <c r="R111" s="61">
        <f t="shared" si="50"/>
        <v>1.2738918414870906</v>
      </c>
      <c r="S111" s="62">
        <f t="shared" si="51"/>
        <v>0</v>
      </c>
      <c r="T111" s="83"/>
      <c r="U111" s="63">
        <f t="shared" si="52"/>
        <v>0</v>
      </c>
      <c r="V111" s="81">
        <v>43255</v>
      </c>
      <c r="W111" s="84"/>
    </row>
    <row r="112" spans="1:23" x14ac:dyDescent="0.15">
      <c r="A112" s="78" t="s">
        <v>224</v>
      </c>
      <c r="B112" s="78" t="s">
        <v>162</v>
      </c>
      <c r="C112" s="78" t="s">
        <v>83</v>
      </c>
      <c r="D112" s="79">
        <v>33</v>
      </c>
      <c r="E112" s="79">
        <v>40</v>
      </c>
      <c r="F112" s="78" t="s">
        <v>225</v>
      </c>
      <c r="G112" s="94" t="s">
        <v>226</v>
      </c>
      <c r="H112" s="79"/>
      <c r="I112" s="80">
        <v>2</v>
      </c>
      <c r="J112" s="80">
        <v>31</v>
      </c>
      <c r="K112" s="81">
        <v>43252</v>
      </c>
      <c r="L112" s="82"/>
      <c r="M112" s="82">
        <v>24.58</v>
      </c>
      <c r="N112" s="82">
        <v>2.2000000000000002</v>
      </c>
      <c r="O112" s="82"/>
      <c r="P112" s="82">
        <v>8.94</v>
      </c>
      <c r="Q112" s="61">
        <f t="shared" si="49"/>
        <v>24.58</v>
      </c>
      <c r="R112" s="61">
        <f t="shared" si="50"/>
        <v>1.5905950646202005</v>
      </c>
      <c r="S112" s="62">
        <f t="shared" si="51"/>
        <v>0</v>
      </c>
      <c r="T112" s="83"/>
      <c r="U112" s="63">
        <f t="shared" si="52"/>
        <v>0</v>
      </c>
      <c r="V112" s="81">
        <v>43255</v>
      </c>
      <c r="W112" s="84"/>
    </row>
    <row r="113" spans="1:23" x14ac:dyDescent="0.15">
      <c r="A113" s="78" t="s">
        <v>227</v>
      </c>
      <c r="B113" s="78" t="s">
        <v>142</v>
      </c>
      <c r="C113" s="78" t="s">
        <v>83</v>
      </c>
      <c r="D113" s="79">
        <v>33</v>
      </c>
      <c r="E113" s="79">
        <v>40</v>
      </c>
      <c r="F113" s="78" t="s">
        <v>213</v>
      </c>
      <c r="G113" s="94" t="s">
        <v>227</v>
      </c>
      <c r="H113" s="79"/>
      <c r="I113" s="80">
        <v>2</v>
      </c>
      <c r="J113" s="80">
        <v>31</v>
      </c>
      <c r="K113" s="81">
        <v>43252</v>
      </c>
      <c r="L113" s="82"/>
      <c r="M113" s="82">
        <v>23.95</v>
      </c>
      <c r="N113" s="82">
        <v>1.85</v>
      </c>
      <c r="O113" s="82"/>
      <c r="P113" s="82">
        <v>7.72</v>
      </c>
      <c r="Q113" s="61">
        <f t="shared" si="49"/>
        <v>23.95</v>
      </c>
      <c r="R113" s="61">
        <f t="shared" si="50"/>
        <v>1.675376240514991</v>
      </c>
      <c r="S113" s="62">
        <f t="shared" si="51"/>
        <v>0</v>
      </c>
      <c r="T113" s="83"/>
      <c r="U113" s="63">
        <f t="shared" si="52"/>
        <v>0</v>
      </c>
      <c r="V113" s="81">
        <v>43255</v>
      </c>
      <c r="W113" s="84"/>
    </row>
    <row r="114" spans="1:23" x14ac:dyDescent="0.15">
      <c r="A114" s="78" t="s">
        <v>228</v>
      </c>
      <c r="B114" s="78" t="s">
        <v>105</v>
      </c>
      <c r="C114" s="78" t="s">
        <v>83</v>
      </c>
      <c r="D114" s="79">
        <v>24</v>
      </c>
      <c r="E114" s="79">
        <v>33</v>
      </c>
      <c r="F114" s="78" t="s">
        <v>213</v>
      </c>
      <c r="G114" s="94" t="s">
        <v>229</v>
      </c>
      <c r="H114" s="79"/>
      <c r="I114" s="80">
        <v>2</v>
      </c>
      <c r="J114" s="80">
        <v>24</v>
      </c>
      <c r="K114" s="81">
        <v>43252</v>
      </c>
      <c r="L114" s="82"/>
      <c r="M114" s="82">
        <v>22.35</v>
      </c>
      <c r="N114" s="82">
        <v>3.05</v>
      </c>
      <c r="O114" s="82"/>
      <c r="P114" s="82">
        <v>13.66</v>
      </c>
      <c r="Q114" s="61">
        <f t="shared" si="49"/>
        <v>22.35</v>
      </c>
      <c r="R114" s="61">
        <f t="shared" si="50"/>
        <v>1.1531012116571326</v>
      </c>
      <c r="S114" s="62">
        <f t="shared" si="51"/>
        <v>0</v>
      </c>
      <c r="T114" s="83"/>
      <c r="U114" s="63">
        <f t="shared" si="52"/>
        <v>0</v>
      </c>
      <c r="V114" s="81">
        <v>43255</v>
      </c>
      <c r="W114" s="84"/>
    </row>
    <row r="115" spans="1:23" x14ac:dyDescent="0.15">
      <c r="A115" s="78" t="s">
        <v>212</v>
      </c>
      <c r="B115" s="78" t="s">
        <v>201</v>
      </c>
      <c r="C115" s="78" t="s">
        <v>62</v>
      </c>
      <c r="D115" s="79">
        <v>10</v>
      </c>
      <c r="E115" s="79" t="s">
        <v>64</v>
      </c>
      <c r="F115" s="78" t="s">
        <v>213</v>
      </c>
      <c r="G115" s="94" t="s">
        <v>230</v>
      </c>
      <c r="H115" s="79"/>
      <c r="I115" s="80">
        <v>2</v>
      </c>
      <c r="J115" s="80">
        <v>10</v>
      </c>
      <c r="K115" s="81">
        <v>43252</v>
      </c>
      <c r="L115" s="82">
        <v>11.45</v>
      </c>
      <c r="M115" s="82">
        <v>8.73</v>
      </c>
      <c r="N115" s="82">
        <v>1.04</v>
      </c>
      <c r="O115" s="82">
        <v>3.77</v>
      </c>
      <c r="P115" s="82">
        <v>11.88</v>
      </c>
      <c r="Q115" s="61">
        <f t="shared" si="49"/>
        <v>11.45</v>
      </c>
      <c r="R115" s="61">
        <f t="shared" si="50"/>
        <v>1.3110250000000001</v>
      </c>
      <c r="S115" s="62">
        <f t="shared" si="51"/>
        <v>0</v>
      </c>
      <c r="T115" s="83"/>
      <c r="U115" s="63">
        <f t="shared" si="52"/>
        <v>0</v>
      </c>
      <c r="V115" s="81">
        <v>43255</v>
      </c>
      <c r="W115" s="84"/>
    </row>
    <row r="116" spans="1:23" x14ac:dyDescent="0.15">
      <c r="A116" s="78" t="s">
        <v>231</v>
      </c>
      <c r="B116" s="78" t="s">
        <v>108</v>
      </c>
      <c r="C116" s="78" t="s">
        <v>83</v>
      </c>
      <c r="D116" s="79">
        <v>23</v>
      </c>
      <c r="E116" s="79">
        <v>35</v>
      </c>
      <c r="F116" s="78" t="s">
        <v>232</v>
      </c>
      <c r="G116" s="94" t="s">
        <v>233</v>
      </c>
      <c r="H116" s="79"/>
      <c r="I116" s="80">
        <v>2</v>
      </c>
      <c r="J116" s="80">
        <v>23</v>
      </c>
      <c r="K116" s="81">
        <v>43252</v>
      </c>
      <c r="L116" s="82"/>
      <c r="M116" s="82">
        <v>30.27</v>
      </c>
      <c r="N116" s="82">
        <v>5.17</v>
      </c>
      <c r="O116" s="82"/>
      <c r="P116" s="82">
        <v>17.09</v>
      </c>
      <c r="Q116" s="61">
        <f t="shared" si="49"/>
        <v>30.27</v>
      </c>
      <c r="R116" s="61">
        <f t="shared" si="50"/>
        <v>0.57733891289374595</v>
      </c>
      <c r="S116" s="62">
        <f t="shared" si="51"/>
        <v>0</v>
      </c>
      <c r="T116" s="83"/>
      <c r="U116" s="63">
        <f t="shared" si="52"/>
        <v>0</v>
      </c>
      <c r="V116" s="81">
        <v>43255</v>
      </c>
      <c r="W116" s="84"/>
    </row>
  </sheetData>
  <autoFilter ref="A1:W105"/>
  <phoneticPr fontId="1" type="noConversion"/>
  <conditionalFormatting sqref="A1:A1048576 C1:Q1048576 S1:W1048576">
    <cfRule type="expression" dxfId="9" priority="129" stopIfTrue="1">
      <formula>MOD($K1,2)&gt;0</formula>
    </cfRule>
  </conditionalFormatting>
  <conditionalFormatting sqref="R1:R105 R117:R1048576">
    <cfRule type="colorScale" priority="21">
      <colorScale>
        <cfvo type="num" val="0.99"/>
        <cfvo type="num" val="1"/>
        <cfvo type="num" val="1.8"/>
        <color rgb="FFF8696B"/>
        <color rgb="FFCCFF66"/>
        <color rgb="FF00FF00"/>
      </colorScale>
    </cfRule>
  </conditionalFormatting>
  <conditionalFormatting sqref="R106:R116">
    <cfRule type="colorScale" priority="7">
      <colorScale>
        <cfvo type="num" val="0.99"/>
        <cfvo type="num" val="1"/>
        <cfvo type="num" val="1.8"/>
        <color rgb="FFF8696B"/>
        <color rgb="FFCCFF66"/>
        <color rgb="FF00FF00"/>
      </colorScale>
    </cfRule>
  </conditionalFormatting>
  <conditionalFormatting sqref="B1:B1048576">
    <cfRule type="expression" dxfId="5" priority="1">
      <formula>VALUE($R1)&gt;=1.5</formula>
    </cfRule>
    <cfRule type="expression" dxfId="7" priority="4">
      <formula>VALUE($R1)&gt;=1</formula>
    </cfRule>
    <cfRule type="expression" dxfId="8" priority="5">
      <formula>VALUE($R1)&gt;0</formula>
    </cfRule>
    <cfRule type="expression" dxfId="6" priority="2">
      <formula>VALUE($R1)&gt;=1.2</formula>
    </cfRule>
  </conditionalFormatting>
  <pageMargins left="0.25" right="0.25" top="0.75" bottom="0.75" header="0.3" footer="0.3"/>
  <pageSetup paperSize="9" orientation="portrait" horizontalDpi="0" verticalDpi="0"/>
  <ignoredErrors>
    <ignoredError sqref="F29:G29 A28:A29 F28 G25:G26 G28 G22 G27 F25:F26 A25:A26 A22:F22 A27:F27 B25:E2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zoomScale="80" zoomScaleNormal="80" zoomScalePageLayoutView="80" workbookViewId="0">
      <selection activeCell="D28" sqref="D28"/>
    </sheetView>
  </sheetViews>
  <sheetFormatPr defaultColWidth="11" defaultRowHeight="14.25" x14ac:dyDescent="0.15"/>
  <cols>
    <col min="1" max="1" width="38.5" bestFit="1" customWidth="1"/>
    <col min="2" max="2" width="15.375" bestFit="1" customWidth="1"/>
    <col min="3" max="3" width="9.5" bestFit="1" customWidth="1"/>
    <col min="4" max="4" width="8.5" bestFit="1" customWidth="1"/>
    <col min="5" max="6" width="9.5" bestFit="1" customWidth="1"/>
    <col min="7" max="7" width="6.125" bestFit="1" customWidth="1"/>
    <col min="8" max="8" width="4.625" customWidth="1"/>
    <col min="9" max="9" width="15.75" customWidth="1"/>
    <col min="10" max="10" width="8.375" customWidth="1"/>
    <col min="11" max="12" width="10.625" customWidth="1"/>
    <col min="13" max="13" width="5.125" customWidth="1"/>
    <col min="14" max="14" width="10" customWidth="1"/>
    <col min="15" max="15" width="8.375" customWidth="1"/>
    <col min="16" max="17" width="10.625" customWidth="1"/>
  </cols>
  <sheetData>
    <row r="1" spans="1:17" x14ac:dyDescent="0.15">
      <c r="A1" s="5" t="s">
        <v>0</v>
      </c>
      <c r="B1" s="5" t="s">
        <v>14</v>
      </c>
      <c r="C1" s="5" t="s">
        <v>21</v>
      </c>
      <c r="D1" s="5" t="s">
        <v>19</v>
      </c>
      <c r="E1" s="5" t="s">
        <v>17</v>
      </c>
      <c r="F1" s="5" t="s">
        <v>20</v>
      </c>
      <c r="G1" s="5" t="s">
        <v>7</v>
      </c>
      <c r="I1" s="7" t="s">
        <v>13</v>
      </c>
      <c r="J1" t="s">
        <v>31</v>
      </c>
      <c r="K1" t="s">
        <v>28</v>
      </c>
      <c r="L1" t="s">
        <v>27</v>
      </c>
      <c r="N1" s="7" t="s">
        <v>13</v>
      </c>
      <c r="O1" t="s">
        <v>31</v>
      </c>
      <c r="P1" t="s">
        <v>28</v>
      </c>
      <c r="Q1" t="s">
        <v>27</v>
      </c>
    </row>
    <row r="2" spans="1:17" x14ac:dyDescent="0.15">
      <c r="A2" s="3" t="s">
        <v>1</v>
      </c>
      <c r="B2" s="3" t="s">
        <v>171</v>
      </c>
      <c r="C2" s="3" t="s">
        <v>16</v>
      </c>
      <c r="D2" s="3" t="s">
        <v>18</v>
      </c>
      <c r="E2" s="3">
        <v>300</v>
      </c>
      <c r="F2" s="3">
        <f t="shared" ref="F2:F11" si="0">E2*4*12</f>
        <v>14400</v>
      </c>
      <c r="G2" s="3"/>
      <c r="I2" s="8" t="s">
        <v>29</v>
      </c>
      <c r="J2" s="6">
        <v>2</v>
      </c>
      <c r="K2" s="6">
        <v>800</v>
      </c>
      <c r="L2" s="9">
        <v>0.4</v>
      </c>
      <c r="N2" s="8" t="s">
        <v>35</v>
      </c>
      <c r="O2" s="6">
        <v>5</v>
      </c>
      <c r="P2" s="6">
        <v>1700</v>
      </c>
      <c r="Q2" s="9">
        <v>0.85</v>
      </c>
    </row>
    <row r="3" spans="1:17" x14ac:dyDescent="0.15">
      <c r="A3" s="3" t="s">
        <v>2</v>
      </c>
      <c r="B3" s="3" t="s">
        <v>8</v>
      </c>
      <c r="C3" s="3" t="s">
        <v>16</v>
      </c>
      <c r="D3" s="3" t="s">
        <v>18</v>
      </c>
      <c r="E3" s="3">
        <v>0</v>
      </c>
      <c r="F3" s="3">
        <f t="shared" si="0"/>
        <v>0</v>
      </c>
      <c r="G3" s="3"/>
      <c r="I3" s="8" t="s">
        <v>22</v>
      </c>
      <c r="J3" s="6">
        <v>4</v>
      </c>
      <c r="K3" s="6">
        <v>500</v>
      </c>
      <c r="L3" s="9">
        <v>0.25</v>
      </c>
      <c r="N3" s="8" t="s">
        <v>36</v>
      </c>
      <c r="O3" s="6">
        <v>3</v>
      </c>
      <c r="P3" s="6">
        <v>300</v>
      </c>
      <c r="Q3" s="9">
        <v>0.15</v>
      </c>
    </row>
    <row r="4" spans="1:17" x14ac:dyDescent="0.15">
      <c r="A4" s="3" t="s">
        <v>11</v>
      </c>
      <c r="B4" s="3" t="s">
        <v>8</v>
      </c>
      <c r="C4" s="3" t="s">
        <v>16</v>
      </c>
      <c r="D4" s="3" t="s">
        <v>18</v>
      </c>
      <c r="E4" s="3">
        <v>0</v>
      </c>
      <c r="F4" s="3">
        <f t="shared" si="0"/>
        <v>0</v>
      </c>
      <c r="G4" s="3"/>
      <c r="I4" s="8" t="s">
        <v>23</v>
      </c>
      <c r="J4" s="6">
        <v>1</v>
      </c>
      <c r="K4" s="6">
        <v>400</v>
      </c>
      <c r="L4" s="9">
        <v>0.2</v>
      </c>
      <c r="N4" s="8" t="s">
        <v>33</v>
      </c>
      <c r="O4" s="6">
        <v>2</v>
      </c>
      <c r="P4" s="6"/>
      <c r="Q4" s="9">
        <v>0</v>
      </c>
    </row>
    <row r="5" spans="1:17" x14ac:dyDescent="0.15">
      <c r="A5" s="4" t="s">
        <v>6</v>
      </c>
      <c r="B5" s="4" t="s">
        <v>9</v>
      </c>
      <c r="C5" s="4" t="s">
        <v>15</v>
      </c>
      <c r="D5" s="4" t="s">
        <v>12</v>
      </c>
      <c r="E5" s="4">
        <v>400</v>
      </c>
      <c r="F5" s="4">
        <f t="shared" si="0"/>
        <v>19200</v>
      </c>
      <c r="G5" s="4"/>
      <c r="I5" s="8" t="s">
        <v>179</v>
      </c>
      <c r="J5" s="6">
        <v>1</v>
      </c>
      <c r="K5" s="6">
        <v>300</v>
      </c>
      <c r="L5" s="9">
        <v>0.15</v>
      </c>
      <c r="N5" s="8" t="s">
        <v>24</v>
      </c>
      <c r="O5" s="6">
        <v>10</v>
      </c>
      <c r="P5" s="6">
        <v>2000</v>
      </c>
      <c r="Q5" s="9">
        <v>1</v>
      </c>
    </row>
    <row r="6" spans="1:17" x14ac:dyDescent="0.15">
      <c r="A6" s="4" t="s">
        <v>10</v>
      </c>
      <c r="B6" s="4" t="s">
        <v>30</v>
      </c>
      <c r="C6" s="4" t="s">
        <v>15</v>
      </c>
      <c r="D6" s="4" t="s">
        <v>12</v>
      </c>
      <c r="E6" s="4">
        <v>400</v>
      </c>
      <c r="F6" s="4">
        <f t="shared" si="0"/>
        <v>19200</v>
      </c>
      <c r="G6" s="4"/>
      <c r="I6" s="8" t="s">
        <v>25</v>
      </c>
      <c r="J6" s="6">
        <v>1</v>
      </c>
      <c r="K6" s="6"/>
      <c r="L6" s="9">
        <v>0</v>
      </c>
    </row>
    <row r="7" spans="1:17" x14ac:dyDescent="0.15">
      <c r="A7" s="4" t="s">
        <v>3</v>
      </c>
      <c r="B7" s="4" t="s">
        <v>30</v>
      </c>
      <c r="C7" s="4" t="s">
        <v>15</v>
      </c>
      <c r="D7" s="4" t="s">
        <v>12</v>
      </c>
      <c r="E7" s="4">
        <v>400</v>
      </c>
      <c r="F7" s="4">
        <f t="shared" si="0"/>
        <v>19200</v>
      </c>
      <c r="G7" s="4"/>
      <c r="I7" s="8" t="s">
        <v>167</v>
      </c>
      <c r="J7" s="6">
        <v>1</v>
      </c>
      <c r="K7" s="6"/>
      <c r="L7" s="9">
        <v>0</v>
      </c>
    </row>
    <row r="8" spans="1:17" x14ac:dyDescent="0.15">
      <c r="A8" s="4" t="s">
        <v>166</v>
      </c>
      <c r="B8" s="4" t="s">
        <v>8</v>
      </c>
      <c r="C8" s="4" t="s">
        <v>15</v>
      </c>
      <c r="D8" s="4" t="s">
        <v>12</v>
      </c>
      <c r="E8" s="4">
        <v>200</v>
      </c>
      <c r="F8" s="4">
        <f t="shared" si="0"/>
        <v>9600</v>
      </c>
      <c r="G8" s="4"/>
      <c r="I8" s="8" t="s">
        <v>24</v>
      </c>
      <c r="J8" s="6">
        <v>10</v>
      </c>
      <c r="K8" s="6">
        <v>2000</v>
      </c>
      <c r="L8" s="9">
        <v>1</v>
      </c>
    </row>
    <row r="9" spans="1:17" x14ac:dyDescent="0.15">
      <c r="A9" s="4" t="s">
        <v>170</v>
      </c>
      <c r="B9" s="4" t="s">
        <v>8</v>
      </c>
      <c r="C9" s="4" t="s">
        <v>15</v>
      </c>
      <c r="D9" s="4" t="s">
        <v>12</v>
      </c>
      <c r="E9" s="4">
        <v>300</v>
      </c>
      <c r="F9" s="4">
        <f t="shared" si="0"/>
        <v>14400</v>
      </c>
      <c r="G9" s="4"/>
    </row>
    <row r="10" spans="1:17" x14ac:dyDescent="0.15">
      <c r="A10" s="2" t="s">
        <v>4</v>
      </c>
      <c r="B10" s="2" t="s">
        <v>168</v>
      </c>
      <c r="C10" s="2" t="s">
        <v>34</v>
      </c>
      <c r="D10" s="2" t="s">
        <v>12</v>
      </c>
      <c r="E10" s="2"/>
      <c r="F10" s="2">
        <f t="shared" si="0"/>
        <v>0</v>
      </c>
      <c r="G10" s="2" t="s">
        <v>169</v>
      </c>
    </row>
    <row r="11" spans="1:17" x14ac:dyDescent="0.15">
      <c r="A11" s="2" t="s">
        <v>5</v>
      </c>
      <c r="B11" s="2" t="s">
        <v>26</v>
      </c>
      <c r="C11" s="2" t="s">
        <v>34</v>
      </c>
      <c r="D11" s="2" t="s">
        <v>12</v>
      </c>
      <c r="E11" s="2"/>
      <c r="F11" s="2">
        <f t="shared" si="0"/>
        <v>0</v>
      </c>
      <c r="G11" s="2" t="s">
        <v>169</v>
      </c>
    </row>
    <row r="12" spans="1:17" x14ac:dyDescent="0.15">
      <c r="A12" s="1" t="s">
        <v>32</v>
      </c>
      <c r="B12" s="1"/>
      <c r="C12" s="1"/>
      <c r="D12" s="1"/>
      <c r="E12" s="1">
        <f>SUM(E2:E11)</f>
        <v>2000</v>
      </c>
      <c r="F12" s="1">
        <f>SUM(F2:F11)</f>
        <v>96000</v>
      </c>
      <c r="G12" s="1"/>
    </row>
  </sheetData>
  <phoneticPr fontId="1" type="noConversion"/>
  <pageMargins left="0.7" right="0.7" top="0.75" bottom="0.75" header="0.3" footer="0.3"/>
  <pageSetup paperSize="9" orientation="portrait" horizontalDpi="4294967293" verticalDpi="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5"/>
  <sheetViews>
    <sheetView topLeftCell="A4" workbookViewId="0">
      <selection activeCell="F25" sqref="F25"/>
    </sheetView>
  </sheetViews>
  <sheetFormatPr defaultColWidth="11" defaultRowHeight="14.25" x14ac:dyDescent="0.15"/>
  <cols>
    <col min="1" max="1" width="4" customWidth="1"/>
    <col min="2" max="2" width="4.5" bestFit="1" customWidth="1"/>
    <col min="3" max="3" width="9.5" style="10" bestFit="1" customWidth="1"/>
    <col min="4" max="4" width="14.5" bestFit="1" customWidth="1"/>
    <col min="6" max="6" width="9.5" bestFit="1" customWidth="1"/>
    <col min="7" max="7" width="15.5" bestFit="1" customWidth="1"/>
    <col min="8" max="8" width="11" style="10"/>
    <col min="9" max="9" width="9.5" style="10" bestFit="1" customWidth="1"/>
    <col min="10" max="10" width="13.5" bestFit="1" customWidth="1"/>
  </cols>
  <sheetData>
    <row r="2" spans="2:9" ht="15" customHeight="1" x14ac:dyDescent="0.15">
      <c r="B2" s="23" t="s">
        <v>63</v>
      </c>
      <c r="C2" s="21"/>
      <c r="D2" s="21"/>
      <c r="E2" s="21"/>
      <c r="F2" s="21"/>
      <c r="G2" s="21"/>
      <c r="H2" s="21"/>
    </row>
    <row r="3" spans="2:9" x14ac:dyDescent="0.15">
      <c r="B3" s="15" t="s">
        <v>164</v>
      </c>
      <c r="C3" s="14" t="s">
        <v>37</v>
      </c>
      <c r="D3" s="15" t="s">
        <v>38</v>
      </c>
      <c r="E3" s="15" t="s">
        <v>39</v>
      </c>
      <c r="F3" s="15" t="s">
        <v>40</v>
      </c>
      <c r="G3" s="15" t="s">
        <v>41</v>
      </c>
      <c r="H3" s="14" t="s">
        <v>42</v>
      </c>
      <c r="I3" s="14" t="s">
        <v>43</v>
      </c>
    </row>
    <row r="4" spans="2:9" x14ac:dyDescent="0.15">
      <c r="B4" s="22">
        <v>1</v>
      </c>
      <c r="C4" s="11" t="s">
        <v>44</v>
      </c>
      <c r="D4" s="25" t="s">
        <v>52</v>
      </c>
      <c r="E4" s="12" t="s">
        <v>62</v>
      </c>
      <c r="F4" s="12">
        <v>10</v>
      </c>
      <c r="G4" s="12" t="s">
        <v>64</v>
      </c>
      <c r="H4" s="11" t="s">
        <v>67</v>
      </c>
      <c r="I4" s="11" t="s">
        <v>68</v>
      </c>
    </row>
    <row r="5" spans="2:9" x14ac:dyDescent="0.15">
      <c r="B5" s="22">
        <v>2</v>
      </c>
      <c r="C5" s="11" t="s">
        <v>58</v>
      </c>
      <c r="D5" s="25" t="s">
        <v>55</v>
      </c>
      <c r="E5" s="12" t="s">
        <v>62</v>
      </c>
      <c r="F5" s="12">
        <v>10</v>
      </c>
      <c r="G5" s="12" t="s">
        <v>64</v>
      </c>
      <c r="H5" s="11" t="s">
        <v>68</v>
      </c>
      <c r="I5" s="11" t="s">
        <v>71</v>
      </c>
    </row>
    <row r="6" spans="2:9" x14ac:dyDescent="0.15">
      <c r="B6" s="22">
        <v>3</v>
      </c>
      <c r="C6" s="11" t="s">
        <v>45</v>
      </c>
      <c r="D6" s="25" t="s">
        <v>53</v>
      </c>
      <c r="E6" s="12" t="s">
        <v>62</v>
      </c>
      <c r="F6" s="12">
        <v>10</v>
      </c>
      <c r="G6" s="12" t="s">
        <v>64</v>
      </c>
      <c r="H6" s="11" t="s">
        <v>69</v>
      </c>
      <c r="I6" s="11" t="s">
        <v>69</v>
      </c>
    </row>
    <row r="7" spans="2:9" x14ac:dyDescent="0.15">
      <c r="B7" s="22">
        <v>4</v>
      </c>
      <c r="C7" s="11" t="s">
        <v>46</v>
      </c>
      <c r="D7" s="13" t="s">
        <v>54</v>
      </c>
      <c r="E7" s="12" t="s">
        <v>62</v>
      </c>
      <c r="F7" s="12">
        <v>10</v>
      </c>
      <c r="G7" s="12" t="s">
        <v>64</v>
      </c>
      <c r="H7" s="11" t="s">
        <v>68</v>
      </c>
      <c r="I7" s="11" t="s">
        <v>70</v>
      </c>
    </row>
    <row r="8" spans="2:9" x14ac:dyDescent="0.15">
      <c r="B8" s="22">
        <v>5</v>
      </c>
      <c r="C8" s="11" t="s">
        <v>47</v>
      </c>
      <c r="D8" s="26" t="s">
        <v>56</v>
      </c>
      <c r="E8" s="12" t="s">
        <v>62</v>
      </c>
      <c r="F8" s="12">
        <v>10</v>
      </c>
      <c r="G8" s="12" t="s">
        <v>64</v>
      </c>
      <c r="H8" s="11" t="s">
        <v>68</v>
      </c>
      <c r="I8" s="11" t="s">
        <v>72</v>
      </c>
    </row>
    <row r="9" spans="2:9" x14ac:dyDescent="0.15">
      <c r="B9" s="22">
        <v>6</v>
      </c>
      <c r="C9" s="11" t="s">
        <v>48</v>
      </c>
      <c r="D9" s="13" t="s">
        <v>57</v>
      </c>
      <c r="E9" s="12" t="s">
        <v>62</v>
      </c>
      <c r="F9" s="12">
        <v>10</v>
      </c>
      <c r="G9" s="12" t="s">
        <v>64</v>
      </c>
      <c r="H9" s="11" t="s">
        <v>73</v>
      </c>
      <c r="I9" s="11" t="s">
        <v>74</v>
      </c>
    </row>
    <row r="10" spans="2:9" x14ac:dyDescent="0.15">
      <c r="B10" s="22">
        <v>7</v>
      </c>
      <c r="C10" s="11" t="s">
        <v>51</v>
      </c>
      <c r="D10" s="13" t="s">
        <v>59</v>
      </c>
      <c r="E10" s="12" t="s">
        <v>62</v>
      </c>
      <c r="F10" s="12">
        <v>10</v>
      </c>
      <c r="G10" s="12" t="s">
        <v>64</v>
      </c>
      <c r="H10" s="11" t="s">
        <v>75</v>
      </c>
      <c r="I10" s="11" t="s">
        <v>76</v>
      </c>
    </row>
    <row r="11" spans="2:9" x14ac:dyDescent="0.15">
      <c r="B11" s="22">
        <v>8</v>
      </c>
      <c r="C11" s="11" t="s">
        <v>49</v>
      </c>
      <c r="D11" s="13" t="s">
        <v>60</v>
      </c>
      <c r="E11" s="12" t="s">
        <v>62</v>
      </c>
      <c r="F11" s="12">
        <v>11</v>
      </c>
      <c r="G11" s="12" t="s">
        <v>65</v>
      </c>
      <c r="H11" s="11" t="s">
        <v>77</v>
      </c>
      <c r="I11" s="11" t="s">
        <v>78</v>
      </c>
    </row>
    <row r="12" spans="2:9" x14ac:dyDescent="0.15">
      <c r="B12" s="22">
        <v>9</v>
      </c>
      <c r="C12" s="11" t="s">
        <v>50</v>
      </c>
      <c r="D12" s="13" t="s">
        <v>61</v>
      </c>
      <c r="E12" s="12" t="s">
        <v>62</v>
      </c>
      <c r="F12" s="12">
        <v>11</v>
      </c>
      <c r="G12" s="12" t="s">
        <v>66</v>
      </c>
      <c r="H12" s="11" t="s">
        <v>79</v>
      </c>
      <c r="I12" s="11" t="s">
        <v>80</v>
      </c>
    </row>
    <row r="13" spans="2:9" x14ac:dyDescent="0.15">
      <c r="B13" s="22">
        <v>10</v>
      </c>
      <c r="C13" s="16" t="s">
        <v>81</v>
      </c>
      <c r="D13" s="27" t="s">
        <v>82</v>
      </c>
      <c r="E13" s="17" t="s">
        <v>83</v>
      </c>
      <c r="F13" s="17">
        <v>15</v>
      </c>
      <c r="G13" s="17">
        <v>25</v>
      </c>
      <c r="H13" s="16" t="s">
        <v>84</v>
      </c>
      <c r="I13" s="16" t="s">
        <v>84</v>
      </c>
    </row>
    <row r="14" spans="2:9" x14ac:dyDescent="0.15">
      <c r="B14" s="22">
        <v>11</v>
      </c>
      <c r="C14" s="16" t="s">
        <v>88</v>
      </c>
      <c r="D14" s="24" t="s">
        <v>89</v>
      </c>
      <c r="E14" s="17" t="s">
        <v>83</v>
      </c>
      <c r="F14" s="17">
        <v>11</v>
      </c>
      <c r="G14" s="17">
        <v>17</v>
      </c>
      <c r="H14" s="16" t="s">
        <v>90</v>
      </c>
      <c r="I14" s="16" t="s">
        <v>91</v>
      </c>
    </row>
    <row r="15" spans="2:9" x14ac:dyDescent="0.15">
      <c r="B15" s="22">
        <v>12</v>
      </c>
      <c r="C15" s="16" t="s">
        <v>88</v>
      </c>
      <c r="D15" s="24" t="s">
        <v>163</v>
      </c>
      <c r="E15" s="17" t="s">
        <v>83</v>
      </c>
      <c r="F15" s="17">
        <v>13</v>
      </c>
      <c r="G15" s="17">
        <v>17</v>
      </c>
      <c r="H15" s="16" t="s">
        <v>90</v>
      </c>
      <c r="I15" s="16" t="s">
        <v>91</v>
      </c>
    </row>
    <row r="16" spans="2:9" x14ac:dyDescent="0.15">
      <c r="B16" s="22">
        <v>13</v>
      </c>
      <c r="C16" s="16" t="s">
        <v>129</v>
      </c>
      <c r="D16" s="27" t="s">
        <v>130</v>
      </c>
      <c r="E16" s="17" t="s">
        <v>83</v>
      </c>
      <c r="F16" s="17">
        <v>13</v>
      </c>
      <c r="G16" s="17" t="s">
        <v>131</v>
      </c>
      <c r="H16" s="16"/>
      <c r="I16" s="16" t="s">
        <v>132</v>
      </c>
    </row>
    <row r="17" spans="2:9" x14ac:dyDescent="0.15">
      <c r="B17" s="22">
        <v>14</v>
      </c>
      <c r="C17" s="16" t="s">
        <v>133</v>
      </c>
      <c r="D17" s="27" t="s">
        <v>134</v>
      </c>
      <c r="E17" s="17" t="s">
        <v>83</v>
      </c>
      <c r="F17" s="17">
        <v>24</v>
      </c>
      <c r="G17" s="17">
        <v>29</v>
      </c>
      <c r="H17" s="16" t="s">
        <v>135</v>
      </c>
      <c r="I17" s="16" t="s">
        <v>140</v>
      </c>
    </row>
    <row r="18" spans="2:9" x14ac:dyDescent="0.15">
      <c r="B18" s="22">
        <v>15</v>
      </c>
      <c r="C18" s="16" t="s">
        <v>136</v>
      </c>
      <c r="D18" s="27" t="s">
        <v>137</v>
      </c>
      <c r="E18" s="17" t="s">
        <v>83</v>
      </c>
      <c r="F18" s="17">
        <v>25</v>
      </c>
      <c r="G18" s="17">
        <v>30</v>
      </c>
      <c r="H18" s="16" t="s">
        <v>138</v>
      </c>
      <c r="I18" s="16" t="s">
        <v>139</v>
      </c>
    </row>
    <row r="19" spans="2:9" x14ac:dyDescent="0.15">
      <c r="B19" s="22">
        <v>16</v>
      </c>
      <c r="C19" s="16" t="s">
        <v>85</v>
      </c>
      <c r="D19" s="24" t="s">
        <v>111</v>
      </c>
      <c r="E19" s="17" t="s">
        <v>83</v>
      </c>
      <c r="F19" s="17">
        <v>25</v>
      </c>
      <c r="G19" s="17">
        <v>40</v>
      </c>
      <c r="H19" s="16" t="s">
        <v>112</v>
      </c>
      <c r="I19" s="16" t="s">
        <v>113</v>
      </c>
    </row>
    <row r="20" spans="2:9" x14ac:dyDescent="0.15">
      <c r="B20" s="22">
        <v>17</v>
      </c>
      <c r="C20" s="16" t="s">
        <v>85</v>
      </c>
      <c r="D20" s="27" t="s">
        <v>162</v>
      </c>
      <c r="E20" s="17" t="s">
        <v>83</v>
      </c>
      <c r="F20" s="17">
        <v>31</v>
      </c>
      <c r="G20" s="17">
        <v>40</v>
      </c>
      <c r="H20" s="16" t="s">
        <v>86</v>
      </c>
      <c r="I20" s="16" t="s">
        <v>87</v>
      </c>
    </row>
    <row r="21" spans="2:9" x14ac:dyDescent="0.15">
      <c r="B21" s="22">
        <v>18</v>
      </c>
      <c r="C21" s="16" t="s">
        <v>141</v>
      </c>
      <c r="D21" s="27" t="s">
        <v>142</v>
      </c>
      <c r="E21" s="17" t="s">
        <v>83</v>
      </c>
      <c r="F21" s="17">
        <v>31</v>
      </c>
      <c r="G21" s="17">
        <v>40</v>
      </c>
      <c r="H21" s="16" t="s">
        <v>68</v>
      </c>
      <c r="I21" s="16" t="s">
        <v>143</v>
      </c>
    </row>
    <row r="22" spans="2:9" x14ac:dyDescent="0.15">
      <c r="B22" s="22">
        <v>19</v>
      </c>
      <c r="C22" s="16" t="s">
        <v>117</v>
      </c>
      <c r="D22" s="20" t="s">
        <v>118</v>
      </c>
      <c r="E22" s="17" t="s">
        <v>83</v>
      </c>
      <c r="F22" s="17">
        <v>34</v>
      </c>
      <c r="G22" s="17">
        <v>45</v>
      </c>
      <c r="H22" s="16" t="s">
        <v>119</v>
      </c>
      <c r="I22" s="16" t="s">
        <v>120</v>
      </c>
    </row>
    <row r="23" spans="2:9" x14ac:dyDescent="0.15">
      <c r="B23" s="22">
        <v>20</v>
      </c>
      <c r="C23" s="16" t="s">
        <v>96</v>
      </c>
      <c r="D23" s="20" t="s">
        <v>97</v>
      </c>
      <c r="E23" s="17" t="s">
        <v>83</v>
      </c>
      <c r="F23" s="17">
        <v>17</v>
      </c>
      <c r="G23" s="17">
        <v>28</v>
      </c>
      <c r="H23" s="16" t="s">
        <v>98</v>
      </c>
      <c r="I23" s="16" t="s">
        <v>99</v>
      </c>
    </row>
    <row r="24" spans="2:9" x14ac:dyDescent="0.15">
      <c r="B24" s="22">
        <v>21</v>
      </c>
      <c r="C24" s="16" t="s">
        <v>100</v>
      </c>
      <c r="D24" s="20" t="s">
        <v>101</v>
      </c>
      <c r="E24" s="17" t="s">
        <v>83</v>
      </c>
      <c r="F24" s="17">
        <v>15</v>
      </c>
      <c r="G24" s="17">
        <v>29</v>
      </c>
      <c r="H24" s="16" t="s">
        <v>102</v>
      </c>
      <c r="I24" s="16" t="s">
        <v>103</v>
      </c>
    </row>
    <row r="25" spans="2:9" x14ac:dyDescent="0.15">
      <c r="B25" s="22">
        <v>22</v>
      </c>
      <c r="C25" s="16" t="s">
        <v>92</v>
      </c>
      <c r="D25" s="24" t="s">
        <v>93</v>
      </c>
      <c r="E25" s="17" t="s">
        <v>83</v>
      </c>
      <c r="F25" s="17">
        <v>18</v>
      </c>
      <c r="G25" s="17">
        <v>26</v>
      </c>
      <c r="H25" s="16" t="s">
        <v>94</v>
      </c>
      <c r="I25" s="16" t="s">
        <v>95</v>
      </c>
    </row>
    <row r="26" spans="2:9" x14ac:dyDescent="0.15">
      <c r="B26" s="22">
        <v>23</v>
      </c>
      <c r="C26" s="16" t="s">
        <v>107</v>
      </c>
      <c r="D26" s="24" t="s">
        <v>108</v>
      </c>
      <c r="E26" s="17" t="s">
        <v>83</v>
      </c>
      <c r="F26" s="17">
        <v>23</v>
      </c>
      <c r="G26" s="17">
        <v>35</v>
      </c>
      <c r="H26" s="16" t="s">
        <v>109</v>
      </c>
      <c r="I26" s="16" t="s">
        <v>110</v>
      </c>
    </row>
    <row r="27" spans="2:9" x14ac:dyDescent="0.15">
      <c r="B27" s="22">
        <v>24</v>
      </c>
      <c r="C27" s="16" t="s">
        <v>104</v>
      </c>
      <c r="D27" s="20" t="s">
        <v>105</v>
      </c>
      <c r="E27" s="17" t="s">
        <v>83</v>
      </c>
      <c r="F27" s="17">
        <v>24</v>
      </c>
      <c r="G27" s="17">
        <v>33</v>
      </c>
      <c r="H27" s="16" t="s">
        <v>68</v>
      </c>
      <c r="I27" s="16" t="s">
        <v>106</v>
      </c>
    </row>
    <row r="28" spans="2:9" x14ac:dyDescent="0.15">
      <c r="B28" s="22">
        <v>25</v>
      </c>
      <c r="C28" s="16" t="s">
        <v>114</v>
      </c>
      <c r="D28" s="20" t="s">
        <v>115</v>
      </c>
      <c r="E28" s="17" t="s">
        <v>83</v>
      </c>
      <c r="F28" s="17">
        <v>28</v>
      </c>
      <c r="G28" s="17">
        <v>40</v>
      </c>
      <c r="H28" s="16" t="s">
        <v>68</v>
      </c>
      <c r="I28" s="16" t="s">
        <v>116</v>
      </c>
    </row>
    <row r="29" spans="2:9" x14ac:dyDescent="0.15">
      <c r="B29" s="22">
        <v>26</v>
      </c>
      <c r="C29" s="16" t="s">
        <v>121</v>
      </c>
      <c r="D29" s="20" t="s">
        <v>122</v>
      </c>
      <c r="E29" s="17" t="s">
        <v>83</v>
      </c>
      <c r="F29" s="17">
        <v>20</v>
      </c>
      <c r="G29" s="17">
        <v>30</v>
      </c>
      <c r="H29" s="16" t="s">
        <v>123</v>
      </c>
      <c r="I29" s="16" t="s">
        <v>124</v>
      </c>
    </row>
    <row r="30" spans="2:9" x14ac:dyDescent="0.15">
      <c r="B30" s="22">
        <v>27</v>
      </c>
      <c r="C30" s="16" t="s">
        <v>125</v>
      </c>
      <c r="D30" s="20" t="s">
        <v>126</v>
      </c>
      <c r="E30" s="17" t="s">
        <v>83</v>
      </c>
      <c r="F30" s="17">
        <v>16</v>
      </c>
      <c r="G30" s="17">
        <v>25</v>
      </c>
      <c r="H30" s="16" t="s">
        <v>127</v>
      </c>
      <c r="I30" s="16" t="s">
        <v>128</v>
      </c>
    </row>
    <row r="31" spans="2:9" x14ac:dyDescent="0.15">
      <c r="B31" s="22">
        <v>28</v>
      </c>
      <c r="C31" s="18" t="s">
        <v>150</v>
      </c>
      <c r="D31" s="28" t="s">
        <v>145</v>
      </c>
      <c r="E31" s="19" t="s">
        <v>146</v>
      </c>
      <c r="F31" s="19">
        <v>2</v>
      </c>
      <c r="G31" s="19">
        <v>3</v>
      </c>
      <c r="H31" s="18" t="s">
        <v>68</v>
      </c>
      <c r="I31" s="18" t="s">
        <v>147</v>
      </c>
    </row>
    <row r="32" spans="2:9" x14ac:dyDescent="0.15">
      <c r="B32" s="22">
        <v>29</v>
      </c>
      <c r="C32" s="18" t="s">
        <v>144</v>
      </c>
      <c r="D32" s="28" t="s">
        <v>151</v>
      </c>
      <c r="E32" s="19" t="s">
        <v>146</v>
      </c>
      <c r="F32" s="19">
        <v>1.8</v>
      </c>
      <c r="G32" s="19">
        <v>3.3</v>
      </c>
      <c r="H32" s="18" t="s">
        <v>152</v>
      </c>
      <c r="I32" s="18" t="s">
        <v>153</v>
      </c>
    </row>
    <row r="33" spans="2:9" x14ac:dyDescent="0.15">
      <c r="B33" s="22">
        <v>30</v>
      </c>
      <c r="C33" s="18" t="s">
        <v>158</v>
      </c>
      <c r="D33" s="28" t="s">
        <v>159</v>
      </c>
      <c r="E33" s="19" t="s">
        <v>146</v>
      </c>
      <c r="F33" s="19">
        <v>3</v>
      </c>
      <c r="G33" s="19">
        <v>4.5</v>
      </c>
      <c r="H33" s="18" t="s">
        <v>161</v>
      </c>
      <c r="I33" s="18" t="s">
        <v>160</v>
      </c>
    </row>
    <row r="34" spans="2:9" x14ac:dyDescent="0.15">
      <c r="B34" s="22">
        <v>31</v>
      </c>
      <c r="C34" s="18" t="s">
        <v>154</v>
      </c>
      <c r="D34" s="28" t="s">
        <v>155</v>
      </c>
      <c r="E34" s="19" t="s">
        <v>146</v>
      </c>
      <c r="F34" s="19">
        <v>3</v>
      </c>
      <c r="G34" s="19">
        <v>4.5</v>
      </c>
      <c r="H34" s="18" t="s">
        <v>156</v>
      </c>
      <c r="I34" s="18" t="s">
        <v>157</v>
      </c>
    </row>
    <row r="35" spans="2:9" x14ac:dyDescent="0.15">
      <c r="B35" s="22">
        <v>32</v>
      </c>
      <c r="C35" s="18" t="s">
        <v>148</v>
      </c>
      <c r="D35" s="28" t="s">
        <v>165</v>
      </c>
      <c r="E35" s="19" t="s">
        <v>146</v>
      </c>
      <c r="F35" s="19">
        <v>0.55000000000000004</v>
      </c>
      <c r="G35" s="19">
        <v>0.85</v>
      </c>
      <c r="H35" s="18" t="s">
        <v>149</v>
      </c>
      <c r="I35" s="18" t="s">
        <v>149</v>
      </c>
    </row>
  </sheetData>
  <phoneticPr fontId="1" type="noConversion"/>
  <pageMargins left="0.25" right="0.25" top="0.75" bottom="0.75" header="0.3" footer="0.3"/>
  <pageSetup paperSize="9" orientation="portrait" horizontalDpi="0" verticalDpi="0"/>
  <ignoredErrors>
    <ignoredError sqref="I5:I17 H4:H35 I18:I35 C4:C3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统计</vt:lpstr>
      <vt:lpstr>记录</vt:lpstr>
      <vt:lpstr>老计划</vt:lpstr>
      <vt:lpstr>指数估值阈值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YuanXing</cp:lastModifiedBy>
  <dcterms:created xsi:type="dcterms:W3CDTF">2017-12-17T07:45:40Z</dcterms:created>
  <dcterms:modified xsi:type="dcterms:W3CDTF">2018-06-02T02:25:59Z</dcterms:modified>
</cp:coreProperties>
</file>