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bbott-my.sharepoint.com/personal/thanida_jearawatworakun_abbott_com/Documents/CLM S&amp;OP/04 MYM/Shipment/"/>
    </mc:Choice>
  </mc:AlternateContent>
  <xr:revisionPtr revIDLastSave="331" documentId="8_{C7494488-C12A-4D95-8A55-2810700CB46C}" xr6:coauthVersionLast="47" xr6:coauthVersionMax="47" xr10:uidLastSave="{FC39DF31-4BBF-4B47-97EE-164B6BFEA8DD}"/>
  <bookViews>
    <workbookView xWindow="-110" yWindow="-110" windowWidth="19420" windowHeight="10300" xr2:uid="{D6A7B4BB-60A5-46E8-8A90-9DCB6D90E17C}"/>
  </bookViews>
  <sheets>
    <sheet name="PO tracking" sheetId="2" r:id="rId1"/>
    <sheet name="Ship to" sheetId="7" r:id="rId2"/>
    <sheet name="Mapping" sheetId="3" r:id="rId3"/>
    <sheet name="Invoice Tracking" sheetId="4" state="hidden" r:id="rId4"/>
    <sheet name="ALOG Stock" sheetId="6" state="hidden" r:id="rId5"/>
    <sheet name="Shipment" sheetId="8" state="hidden" r:id="rId6"/>
    <sheet name="Cont." sheetId="9" state="hidden" r:id="rId7"/>
  </sheets>
  <definedNames>
    <definedName name="_xlnm._FilterDatabase" localSheetId="4" hidden="1">'ALOG Stock'!$C$4:$Q$26</definedName>
    <definedName name="_xlnm._FilterDatabase" localSheetId="3" hidden="1">'Invoice Tracking'!$B$3:$K$3</definedName>
    <definedName name="_xlnm._FilterDatabase" localSheetId="0" hidden="1">'PO tracking'!$B$3:$AC$46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2" l="1"/>
  <c r="K37" i="2"/>
  <c r="M37" i="2" s="1"/>
  <c r="J37" i="2"/>
  <c r="I37" i="2"/>
  <c r="H37" i="2"/>
  <c r="G37" i="2"/>
  <c r="F37" i="2"/>
  <c r="E37" i="2"/>
  <c r="L41" i="2" l="1"/>
  <c r="K39" i="2" l="1"/>
  <c r="M39" i="2" s="1"/>
  <c r="J39" i="2"/>
  <c r="I39" i="2"/>
  <c r="H39" i="2"/>
  <c r="G39" i="2"/>
  <c r="F39" i="2"/>
  <c r="E39" i="2"/>
  <c r="K40" i="2" l="1"/>
  <c r="M40" i="2" s="1"/>
  <c r="J40" i="2"/>
  <c r="I40" i="2"/>
  <c r="H40" i="2"/>
  <c r="G40" i="2"/>
  <c r="F40" i="2"/>
  <c r="E40" i="2"/>
  <c r="K38" i="2"/>
  <c r="M38" i="2" s="1"/>
  <c r="J38" i="2"/>
  <c r="I38" i="2"/>
  <c r="H38" i="2"/>
  <c r="G38" i="2"/>
  <c r="F38" i="2"/>
  <c r="E38" i="2"/>
  <c r="K36" i="2"/>
  <c r="M36" i="2" s="1"/>
  <c r="J36" i="2"/>
  <c r="I36" i="2"/>
  <c r="H36" i="2"/>
  <c r="G36" i="2"/>
  <c r="F36" i="2"/>
  <c r="E36" i="2"/>
  <c r="K35" i="2"/>
  <c r="M35" i="2" s="1"/>
  <c r="J35" i="2"/>
  <c r="I35" i="2"/>
  <c r="H35" i="2"/>
  <c r="G35" i="2"/>
  <c r="F35" i="2"/>
  <c r="E35" i="2"/>
  <c r="K32" i="2" l="1"/>
  <c r="M32" i="2" s="1"/>
  <c r="J32" i="2"/>
  <c r="I32" i="2"/>
  <c r="H32" i="2"/>
  <c r="G32" i="2"/>
  <c r="F32" i="2"/>
  <c r="E32" i="2"/>
  <c r="K31" i="2"/>
  <c r="M31" i="2" s="1"/>
  <c r="J31" i="2"/>
  <c r="I31" i="2"/>
  <c r="H31" i="2"/>
  <c r="G31" i="2"/>
  <c r="F31" i="2"/>
  <c r="E31" i="2"/>
  <c r="K34" i="2"/>
  <c r="M34" i="2" s="1"/>
  <c r="K33" i="2"/>
  <c r="J34" i="2"/>
  <c r="I34" i="2"/>
  <c r="H34" i="2"/>
  <c r="G34" i="2"/>
  <c r="F34" i="2"/>
  <c r="E34" i="2"/>
  <c r="J3" i="3" l="1"/>
  <c r="W20" i="2" l="1"/>
  <c r="W21" i="2" s="1"/>
  <c r="W17" i="2"/>
  <c r="W18" i="2" s="1"/>
  <c r="U19" i="2"/>
  <c r="U28" i="2"/>
  <c r="U16" i="2"/>
  <c r="M33" i="2"/>
  <c r="J33" i="2"/>
  <c r="I33" i="2"/>
  <c r="H33" i="2"/>
  <c r="G33" i="2"/>
  <c r="F33" i="2"/>
  <c r="E33" i="2"/>
  <c r="K30" i="2"/>
  <c r="M30" i="2" s="1"/>
  <c r="J30" i="2"/>
  <c r="I30" i="2"/>
  <c r="H30" i="2"/>
  <c r="G30" i="2"/>
  <c r="F30" i="2"/>
  <c r="E30" i="2"/>
  <c r="M41" i="2" l="1"/>
  <c r="M31" i="8"/>
  <c r="M32" i="8"/>
  <c r="M33" i="8"/>
  <c r="M34" i="8"/>
  <c r="M35" i="8"/>
  <c r="M30" i="8"/>
  <c r="M12" i="8"/>
  <c r="O12" i="8" s="1"/>
  <c r="M10" i="8"/>
  <c r="O10" i="8" s="1"/>
  <c r="M9" i="8"/>
  <c r="O9" i="8" s="1"/>
  <c r="M8" i="8"/>
  <c r="O8" i="8"/>
  <c r="M7" i="8"/>
  <c r="O7" i="8" s="1"/>
  <c r="M5" i="8"/>
  <c r="O5" i="8" s="1"/>
  <c r="U14" i="2"/>
  <c r="L29" i="2"/>
  <c r="K28" i="2"/>
  <c r="M28" i="2" s="1"/>
  <c r="J28" i="2"/>
  <c r="I28" i="2"/>
  <c r="H28" i="2"/>
  <c r="G28" i="2"/>
  <c r="F28" i="2"/>
  <c r="E28" i="2"/>
  <c r="G27" i="2" l="1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0" i="2"/>
  <c r="F20" i="2"/>
  <c r="E20" i="2"/>
  <c r="G19" i="2"/>
  <c r="F19" i="2"/>
  <c r="E19" i="2"/>
  <c r="G21" i="2"/>
  <c r="F21" i="2"/>
  <c r="E21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H27" i="2" l="1"/>
  <c r="H26" i="2"/>
  <c r="H25" i="2"/>
  <c r="H24" i="2"/>
  <c r="H23" i="2"/>
  <c r="H22" i="2"/>
  <c r="H20" i="2"/>
  <c r="H19" i="2"/>
  <c r="H21" i="2"/>
  <c r="H18" i="2"/>
  <c r="H17" i="2"/>
  <c r="H16" i="2"/>
  <c r="H15" i="2"/>
  <c r="H14" i="2"/>
  <c r="K27" i="2" l="1"/>
  <c r="M27" i="2" s="1"/>
  <c r="J27" i="2"/>
  <c r="I27" i="2"/>
  <c r="K26" i="2"/>
  <c r="M26" i="2" s="1"/>
  <c r="J26" i="2"/>
  <c r="I26" i="2"/>
  <c r="K25" i="2"/>
  <c r="M25" i="2" s="1"/>
  <c r="J25" i="2"/>
  <c r="I25" i="2"/>
  <c r="K24" i="2"/>
  <c r="J24" i="2"/>
  <c r="I24" i="2"/>
  <c r="K23" i="2"/>
  <c r="M23" i="2" s="1"/>
  <c r="J23" i="2"/>
  <c r="I23" i="2"/>
  <c r="K22" i="2"/>
  <c r="J22" i="2"/>
  <c r="I22" i="2"/>
  <c r="M24" i="2" l="1"/>
  <c r="N33" i="8"/>
  <c r="O33" i="8" s="1"/>
  <c r="N35" i="8"/>
  <c r="O35" i="8" s="1"/>
  <c r="M22" i="2"/>
  <c r="N31" i="8"/>
  <c r="O31" i="8" s="1"/>
  <c r="N30" i="8"/>
  <c r="O30" i="8" s="1"/>
  <c r="N32" i="8"/>
  <c r="O32" i="8" s="1"/>
  <c r="N34" i="8"/>
  <c r="O34" i="8" s="1"/>
  <c r="K20" i="2"/>
  <c r="M20" i="2" s="1"/>
  <c r="J20" i="2"/>
  <c r="I20" i="2"/>
  <c r="K19" i="2"/>
  <c r="M19" i="2" s="1"/>
  <c r="J19" i="2"/>
  <c r="I19" i="2"/>
  <c r="K21" i="2" l="1"/>
  <c r="M21" i="2" s="1"/>
  <c r="J21" i="2"/>
  <c r="I21" i="2"/>
  <c r="K18" i="2"/>
  <c r="M18" i="2" s="1"/>
  <c r="J18" i="2"/>
  <c r="I18" i="2"/>
  <c r="K17" i="2"/>
  <c r="M17" i="2" s="1"/>
  <c r="J17" i="2"/>
  <c r="I17" i="2"/>
  <c r="K16" i="2"/>
  <c r="M16" i="2" s="1"/>
  <c r="J16" i="2"/>
  <c r="I16" i="2"/>
  <c r="K15" i="2"/>
  <c r="M15" i="2" s="1"/>
  <c r="J15" i="2"/>
  <c r="I15" i="2"/>
  <c r="K14" i="2"/>
  <c r="M14" i="2" s="1"/>
  <c r="J14" i="2"/>
  <c r="I14" i="2"/>
  <c r="L9" i="2"/>
  <c r="L13" i="2" s="1"/>
  <c r="C12" i="2"/>
  <c r="C10" i="2"/>
  <c r="K8" i="4"/>
  <c r="K6" i="4"/>
  <c r="M29" i="2" l="1"/>
  <c r="G12" i="2"/>
  <c r="F12" i="2"/>
  <c r="E12" i="2"/>
  <c r="K12" i="2"/>
  <c r="M12" i="2" s="1"/>
  <c r="J12" i="2"/>
  <c r="I12" i="2"/>
  <c r="H12" i="2"/>
  <c r="K11" i="2"/>
  <c r="M11" i="2" s="1"/>
  <c r="J11" i="2"/>
  <c r="I11" i="2"/>
  <c r="H11" i="2"/>
  <c r="G11" i="2"/>
  <c r="F11" i="2"/>
  <c r="E11" i="2"/>
  <c r="K10" i="2" l="1"/>
  <c r="M10" i="2" s="1"/>
  <c r="J10" i="2"/>
  <c r="I10" i="2"/>
  <c r="K9" i="2"/>
  <c r="M9" i="2" s="1"/>
  <c r="J9" i="2"/>
  <c r="I9" i="2"/>
  <c r="H10" i="2"/>
  <c r="G10" i="2"/>
  <c r="F10" i="2"/>
  <c r="E10" i="2"/>
  <c r="H9" i="2"/>
  <c r="G9" i="2"/>
  <c r="F9" i="2"/>
  <c r="E9" i="2"/>
  <c r="M13" i="2" l="1"/>
  <c r="K7" i="4"/>
  <c r="J19" i="6"/>
  <c r="J25" i="6"/>
  <c r="J24" i="6"/>
  <c r="J22" i="6"/>
  <c r="J21" i="6"/>
  <c r="J20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I26" i="6"/>
  <c r="J26" i="6" s="1"/>
  <c r="I18" i="6"/>
  <c r="I12" i="6"/>
  <c r="I8" i="6"/>
  <c r="O25" i="6"/>
  <c r="O24" i="6"/>
  <c r="H24" i="6"/>
  <c r="H26" i="6" s="1"/>
  <c r="H23" i="6"/>
  <c r="O22" i="6"/>
  <c r="K22" i="6" s="1"/>
  <c r="O21" i="6"/>
  <c r="K21" i="6"/>
  <c r="O20" i="6"/>
  <c r="K20" i="6" s="1"/>
  <c r="O19" i="6"/>
  <c r="K19" i="6"/>
  <c r="H18" i="6"/>
  <c r="O17" i="6"/>
  <c r="K17" i="6" s="1"/>
  <c r="O16" i="6"/>
  <c r="K16" i="6" s="1"/>
  <c r="O15" i="6"/>
  <c r="K15" i="6" s="1"/>
  <c r="O14" i="6"/>
  <c r="O13" i="6"/>
  <c r="K13" i="6" s="1"/>
  <c r="H12" i="6"/>
  <c r="O11" i="6"/>
  <c r="O10" i="6"/>
  <c r="O9" i="6"/>
  <c r="H8" i="6"/>
  <c r="O7" i="6"/>
  <c r="O6" i="6"/>
  <c r="O5" i="6"/>
  <c r="Q2" i="6"/>
  <c r="P6" i="6" s="1"/>
  <c r="I23" i="6" l="1"/>
  <c r="J23" i="6" s="1"/>
  <c r="P9" i="6"/>
  <c r="K14" i="6"/>
  <c r="K24" i="6"/>
  <c r="Q9" i="6"/>
  <c r="P17" i="6"/>
  <c r="Q20" i="6"/>
  <c r="P15" i="6"/>
  <c r="P20" i="6"/>
  <c r="P24" i="6"/>
  <c r="P22" i="6"/>
  <c r="P10" i="6"/>
  <c r="P7" i="6"/>
  <c r="Q22" i="6"/>
  <c r="P16" i="6"/>
  <c r="P13" i="6"/>
  <c r="Q5" i="6"/>
  <c r="Q10" i="6"/>
  <c r="P5" i="6"/>
  <c r="Q19" i="6"/>
  <c r="P19" i="6"/>
  <c r="Q25" i="6"/>
  <c r="Q11" i="6"/>
  <c r="P14" i="6"/>
  <c r="Q21" i="6"/>
  <c r="P11" i="6"/>
  <c r="P21" i="6"/>
  <c r="Q7" i="6"/>
  <c r="Q6" i="6"/>
  <c r="Q13" i="6"/>
  <c r="Q14" i="6"/>
  <c r="Q15" i="6"/>
  <c r="Q16" i="6"/>
  <c r="Q17" i="6"/>
  <c r="P25" i="6"/>
  <c r="Q24" i="6"/>
  <c r="C6" i="4" l="1"/>
  <c r="D6" i="4"/>
  <c r="E6" i="4"/>
  <c r="F6" i="4"/>
  <c r="B6" i="4"/>
  <c r="I5" i="2"/>
  <c r="J5" i="2"/>
  <c r="I6" i="2"/>
  <c r="J6" i="2"/>
  <c r="I7" i="2"/>
  <c r="J7" i="2"/>
  <c r="J4" i="2"/>
  <c r="I4" i="2"/>
  <c r="G3" i="3"/>
  <c r="H3" i="3"/>
  <c r="I3" i="3"/>
  <c r="C3" i="3"/>
  <c r="E5" i="2" s="1"/>
  <c r="L8" i="2"/>
  <c r="E7" i="2" l="1"/>
  <c r="E6" i="2"/>
  <c r="D3" i="3"/>
  <c r="E4" i="2"/>
  <c r="E3" i="3" l="1"/>
  <c r="F7" i="2"/>
  <c r="F5" i="2"/>
  <c r="F4" i="2"/>
  <c r="F6" i="2"/>
  <c r="F3" i="3" l="1"/>
  <c r="G4" i="2"/>
  <c r="G7" i="2"/>
  <c r="G6" i="2"/>
  <c r="G5" i="2"/>
  <c r="H7" i="2" l="1"/>
  <c r="H4" i="2"/>
  <c r="H5" i="2"/>
  <c r="H6" i="2"/>
  <c r="K7" i="2" l="1"/>
  <c r="M7" i="2" s="1"/>
  <c r="K4" i="2"/>
  <c r="M4" i="2" s="1"/>
  <c r="K6" i="2"/>
  <c r="M6" i="2" s="1"/>
  <c r="K5" i="2"/>
  <c r="M5" i="2" s="1"/>
  <c r="M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Jearawatworakun, Thanida</author>
    <author>Rungsaeng, Porlin</author>
  </authors>
  <commentList>
    <comment ref="L5" authorId="0" shapeId="0" xr:uid="{AE2AB44E-1B6E-4E3A-9866-55635C5704EE}">
      <text>
        <r>
          <rPr>
            <b/>
            <sz val="9"/>
            <color indexed="81"/>
            <rFont val="Tahoma"/>
            <family val="2"/>
          </rPr>
          <t>Jearawatworakun, Thanida:</t>
        </r>
        <r>
          <rPr>
            <sz val="9"/>
            <color indexed="81"/>
            <rFont val="Tahoma"/>
            <family val="2"/>
          </rPr>
          <t xml:space="preserve">
6640
240 shortage</t>
        </r>
      </text>
    </comment>
    <comment ref="C14" authorId="0" shapeId="0" xr:uid="{CD637BCE-195C-4E60-A422-18CF3156D1BA}">
      <text>
        <r>
          <rPr>
            <b/>
            <sz val="9"/>
            <color indexed="81"/>
            <rFont val="Tahoma"/>
            <family val="2"/>
          </rPr>
          <t>old shipment</t>
        </r>
        <r>
          <rPr>
            <sz val="9"/>
            <color indexed="81"/>
            <rFont val="Tahoma"/>
            <family val="2"/>
          </rPr>
          <t xml:space="preserve">
595222</t>
        </r>
      </text>
    </comment>
    <comment ref="R14" authorId="0" shapeId="0" xr:uid="{838FEF10-D047-4F54-AE68-FB45CFE38F99}">
      <text>
        <r>
          <rPr>
            <b/>
            <sz val="9"/>
            <color indexed="81"/>
            <rFont val="Tahoma"/>
            <family val="2"/>
          </rPr>
          <t>old PO</t>
        </r>
        <r>
          <rPr>
            <sz val="9"/>
            <color indexed="81"/>
            <rFont val="Tahoma"/>
            <family val="2"/>
          </rPr>
          <t xml:space="preserve">
899684</t>
        </r>
      </text>
    </comment>
    <comment ref="T14" authorId="1" shapeId="0" xr:uid="{C0257708-B19F-429C-86F3-974137F42695}">
      <text>
        <r>
          <rPr>
            <b/>
            <sz val="9"/>
            <color indexed="81"/>
            <rFont val="Tahoma"/>
            <family val="2"/>
          </rPr>
          <t>Rungsaeng, Porlin:</t>
        </r>
        <r>
          <rPr>
            <sz val="9"/>
            <color indexed="81"/>
            <rFont val="Tahoma"/>
            <family val="2"/>
          </rPr>
          <t xml:space="preserve">
22 Jun 2025 22:29</t>
        </r>
      </text>
    </comment>
    <comment ref="C15" authorId="0" shapeId="0" xr:uid="{A8E0E2B1-DB77-4645-9E6E-0C14E6AADE73}">
      <text>
        <r>
          <rPr>
            <b/>
            <sz val="9"/>
            <color indexed="81"/>
            <rFont val="Tahoma"/>
            <family val="2"/>
          </rPr>
          <t>old shipment</t>
        </r>
        <r>
          <rPr>
            <sz val="9"/>
            <color indexed="81"/>
            <rFont val="Tahoma"/>
            <family val="2"/>
          </rPr>
          <t xml:space="preserve">
595222</t>
        </r>
      </text>
    </comment>
    <comment ref="R15" authorId="0" shapeId="0" xr:uid="{289A97D5-B930-4DF6-9BE6-F2397685A3B9}">
      <text>
        <r>
          <rPr>
            <b/>
            <sz val="9"/>
            <color indexed="81"/>
            <rFont val="Tahoma"/>
            <family val="2"/>
          </rPr>
          <t>old PO</t>
        </r>
        <r>
          <rPr>
            <sz val="9"/>
            <color indexed="81"/>
            <rFont val="Tahoma"/>
            <family val="2"/>
          </rPr>
          <t xml:space="preserve">
899684</t>
        </r>
      </text>
    </comment>
    <comment ref="T16" authorId="1" shapeId="0" xr:uid="{DB106602-3A7A-456B-BD31-26C1C99D36C5}">
      <text>
        <r>
          <rPr>
            <b/>
            <sz val="9"/>
            <color indexed="81"/>
            <rFont val="Tahoma"/>
            <family val="2"/>
          </rPr>
          <t>Rungsaeng, Porlin:</t>
        </r>
        <r>
          <rPr>
            <sz val="9"/>
            <color indexed="81"/>
            <rFont val="Tahoma"/>
            <family val="2"/>
          </rPr>
          <t xml:space="preserve">
22 Jun 2025 22:29</t>
        </r>
      </text>
    </comment>
    <comment ref="T19" authorId="1" shapeId="0" xr:uid="{A1563DD8-CC1A-420B-9F91-5FF472F292B5}">
      <text>
        <r>
          <rPr>
            <b/>
            <sz val="9"/>
            <color indexed="81"/>
            <rFont val="Tahoma"/>
            <family val="2"/>
          </rPr>
          <t>Rungsaeng, Porlin:</t>
        </r>
        <r>
          <rPr>
            <sz val="9"/>
            <color indexed="81"/>
            <rFont val="Tahoma"/>
            <family val="2"/>
          </rPr>
          <t xml:space="preserve">
22 Jun 2025 22:29</t>
        </r>
      </text>
    </comment>
    <comment ref="T22" authorId="1" shapeId="0" xr:uid="{96BB6384-4E8F-409B-8E74-694E1D85D60A}">
      <text>
        <r>
          <rPr>
            <b/>
            <sz val="9"/>
            <color indexed="81"/>
            <rFont val="Tahoma"/>
            <family val="2"/>
          </rPr>
          <t>Rungsaeng, Porlin:</t>
        </r>
        <r>
          <rPr>
            <sz val="9"/>
            <color indexed="81"/>
            <rFont val="Tahoma"/>
            <family val="2"/>
          </rPr>
          <t xml:space="preserve">
22 Jun 2025 22:29</t>
        </r>
      </text>
    </comment>
    <comment ref="T24" authorId="1" shapeId="0" xr:uid="{BF95DEFB-32C7-45FB-8AEE-A2D63900BFEF}">
      <text>
        <r>
          <rPr>
            <b/>
            <sz val="9"/>
            <color indexed="81"/>
            <rFont val="Tahoma"/>
            <family val="2"/>
          </rPr>
          <t>Rungsaeng, Porlin:</t>
        </r>
        <r>
          <rPr>
            <sz val="9"/>
            <color indexed="81"/>
            <rFont val="Tahoma"/>
            <family val="2"/>
          </rPr>
          <t xml:space="preserve">
22 Jun 2025 22:29</t>
        </r>
      </text>
    </comment>
  </commentList>
</comments>
</file>

<file path=xl/sharedStrings.xml><?xml version="1.0" encoding="utf-8"?>
<sst xmlns="http://schemas.openxmlformats.org/spreadsheetml/2006/main" count="652" uniqueCount="203">
  <si>
    <t>Description</t>
  </si>
  <si>
    <t>Abbott code</t>
  </si>
  <si>
    <t>D56</t>
  </si>
  <si>
    <t>1633</t>
  </si>
  <si>
    <t>STD Description</t>
  </si>
  <si>
    <t>0201112025</t>
  </si>
  <si>
    <t>N8 S907 D8J138</t>
  </si>
  <si>
    <t>1-00S907-2D8-J38-138</t>
  </si>
  <si>
    <t>1-00S907-2D8-J38</t>
  </si>
  <si>
    <t>ENSURE VANILLA 380G</t>
  </si>
  <si>
    <t>0201112026</t>
  </si>
  <si>
    <t>N8 S907 D8J153</t>
  </si>
  <si>
    <t>1-00S907-2D8-J53-153</t>
  </si>
  <si>
    <t>1-00S907-2D8-J53</t>
  </si>
  <si>
    <t>ENSURE VANILLA 800G</t>
  </si>
  <si>
    <t>0201112017</t>
  </si>
  <si>
    <t>15 Y484 D82140</t>
  </si>
  <si>
    <t>1-00Y484-8D8-240-140</t>
  </si>
  <si>
    <t>1-00Y484-8D8-240</t>
  </si>
  <si>
    <t>ENSURE STRAWBERRY 400G</t>
  </si>
  <si>
    <t>0201112018</t>
  </si>
  <si>
    <t>15 Y484 D82101</t>
  </si>
  <si>
    <t>1-00Y484-8D8-285-101</t>
  </si>
  <si>
    <t>1-00Y484-8D8-285</t>
  </si>
  <si>
    <t>ENSURE STRAWBERRY 850G</t>
  </si>
  <si>
    <t>0203112010</t>
  </si>
  <si>
    <t>N8 Y495 D8 138</t>
  </si>
  <si>
    <t>1-00Y495-2D8-138-138</t>
  </si>
  <si>
    <t>1-00Y495-2D8-138</t>
  </si>
  <si>
    <t>GLUCERNA VANILLA 380G</t>
  </si>
  <si>
    <t>Shipment no.</t>
  </si>
  <si>
    <t>ETD</t>
  </si>
  <si>
    <t>ETA</t>
  </si>
  <si>
    <t>Booking no.</t>
  </si>
  <si>
    <t>Carrier</t>
  </si>
  <si>
    <t>Ab250201AMS</t>
  </si>
  <si>
    <t>Ab250202AMS</t>
  </si>
  <si>
    <t>Ab250203AMS</t>
  </si>
  <si>
    <t>Ab250204AMS</t>
  </si>
  <si>
    <t>no. Pallet</t>
  </si>
  <si>
    <t>no. cont</t>
  </si>
  <si>
    <t>KHNN_CS</t>
  </si>
  <si>
    <t xml:space="preserve">KHNN_CS </t>
  </si>
  <si>
    <t>PG Code</t>
  </si>
  <si>
    <t>Month</t>
  </si>
  <si>
    <t>Abbott PO no.</t>
  </si>
  <si>
    <t>PG PO no.</t>
  </si>
  <si>
    <t>QTY</t>
  </si>
  <si>
    <t>Item Price</t>
  </si>
  <si>
    <t>Order Value</t>
  </si>
  <si>
    <t>Amend Price</t>
  </si>
  <si>
    <t>Gap</t>
  </si>
  <si>
    <t>Port of Exit</t>
  </si>
  <si>
    <t>AMS; Singapore</t>
  </si>
  <si>
    <t>TOTAL Mar-25</t>
  </si>
  <si>
    <t>Brand</t>
  </si>
  <si>
    <t>Sourcing</t>
  </si>
  <si>
    <t>ENSURE</t>
  </si>
  <si>
    <t>GLUCERNA</t>
  </si>
  <si>
    <t>AMS</t>
  </si>
  <si>
    <t>100S9072D8J38</t>
  </si>
  <si>
    <t>ENSURE GOLD VANILLA 380G</t>
  </si>
  <si>
    <t>Invoice no.</t>
  </si>
  <si>
    <t>SUPPLIER LIST</t>
  </si>
  <si>
    <t>ABBOTT LIST NUMBER</t>
  </si>
  <si>
    <t>DESCRIPTION</t>
  </si>
  <si>
    <t>LOT NUMBER</t>
  </si>
  <si>
    <t>MANUFACT</t>
  </si>
  <si>
    <t xml:space="preserve"> EXPIRY DTE</t>
  </si>
  <si>
    <t xml:space="preserve"> 27/04/2026</t>
  </si>
  <si>
    <t>QUANTITY</t>
  </si>
  <si>
    <t xml:space="preserve"> 19/04/2024 </t>
  </si>
  <si>
    <t xml:space="preserve">27/04/2026 </t>
  </si>
  <si>
    <t>GRAND TOTAL</t>
  </si>
  <si>
    <t>Today</t>
  </si>
  <si>
    <t>Stock at ALOG</t>
  </si>
  <si>
    <t>LIN</t>
  </si>
  <si>
    <t>Key Brand</t>
  </si>
  <si>
    <t>Stock Q'ty (units)</t>
  </si>
  <si>
    <t>MFG date</t>
  </si>
  <si>
    <t>Expiry date</t>
  </si>
  <si>
    <t>Batch</t>
  </si>
  <si>
    <t>Shelf Life (M)</t>
  </si>
  <si>
    <t>Shelf Life (D)</t>
  </si>
  <si>
    <t>RSL (month)</t>
  </si>
  <si>
    <t>%RSL</t>
  </si>
  <si>
    <t>Ensure</t>
  </si>
  <si>
    <t>Granada</t>
  </si>
  <si>
    <t xml:space="preserve">64485QU </t>
  </si>
  <si>
    <t>66423QU</t>
  </si>
  <si>
    <t>67455QU02</t>
  </si>
  <si>
    <t>TOTAL</t>
  </si>
  <si>
    <t>65409QU</t>
  </si>
  <si>
    <t>66437QU02</t>
  </si>
  <si>
    <t>67471QU</t>
  </si>
  <si>
    <t>Glucerna</t>
  </si>
  <si>
    <t>Other Adult</t>
  </si>
  <si>
    <t>IMF</t>
  </si>
  <si>
    <t>Pediasure</t>
  </si>
  <si>
    <t>Other Ped</t>
  </si>
  <si>
    <t>Change</t>
  </si>
  <si>
    <t>End Jan 25</t>
  </si>
  <si>
    <t xml:space="preserve"> 19/04/2024</t>
  </si>
  <si>
    <t xml:space="preserve"> 9/04/2026</t>
  </si>
  <si>
    <t>PO-250301AS</t>
  </si>
  <si>
    <t>PO-250302AS</t>
  </si>
  <si>
    <t>Reach Co., Ltd.</t>
  </si>
  <si>
    <t>Multi-Resources Co.,Ltd.</t>
  </si>
  <si>
    <t>Ship to</t>
  </si>
  <si>
    <t>Incoterm</t>
  </si>
  <si>
    <t>100S9072D8J53</t>
  </si>
  <si>
    <t>ENSURE GOLD VANILLA 800G</t>
  </si>
  <si>
    <t>19/04/2024</t>
  </si>
  <si>
    <t>Ship to name</t>
  </si>
  <si>
    <t>Ship to address</t>
  </si>
  <si>
    <t>Ship to, to use</t>
  </si>
  <si>
    <t>NO. 39/A, BAYINT NAUNG STREET, (27) WARD, SHWE PINLON HOUSING, NORTH DAGON TOWNSHIP,</t>
  </si>
  <si>
    <t>Yangon Region, MYANMAR</t>
  </si>
  <si>
    <t>No.(231/232), Pyay Road, Sanchaung, Yangon Region, MYANMAR 11111</t>
  </si>
  <si>
    <t>103 - Reach Co., Ltd.</t>
  </si>
  <si>
    <t>104 - Multi-Resources Co.,Ltd.</t>
  </si>
  <si>
    <t>CIP - Sea+Truck</t>
  </si>
  <si>
    <t>CFR-Sea direct</t>
  </si>
  <si>
    <t>40FTHI</t>
  </si>
  <si>
    <t>20FT</t>
  </si>
  <si>
    <t>AB250501AS</t>
  </si>
  <si>
    <t>Ab250501PG</t>
  </si>
  <si>
    <t>Ab250501MR</t>
  </si>
  <si>
    <t>Ab250501Reach</t>
  </si>
  <si>
    <t>Ab250501SV</t>
  </si>
  <si>
    <t>Cont.</t>
  </si>
  <si>
    <t>100 - Pahtama Group</t>
  </si>
  <si>
    <t>Ab250501CA</t>
  </si>
  <si>
    <t>Ab250501ATS</t>
  </si>
  <si>
    <t>Ab250502PG</t>
  </si>
  <si>
    <t>Ab250502MR</t>
  </si>
  <si>
    <t>Ab250502Reach</t>
  </si>
  <si>
    <t>Granada; Spain</t>
  </si>
  <si>
    <t>Ab250502SV</t>
  </si>
  <si>
    <t>Ab250502CA</t>
  </si>
  <si>
    <t>Ab250502ATS</t>
  </si>
  <si>
    <t>ARCTIC SUN COMPANY LIMITED</t>
  </si>
  <si>
    <t>No. (106/C), Mya Ayar Street, Industry Zone (1), Tharkayta</t>
  </si>
  <si>
    <t>Township, Yangon Region, MYANMAR</t>
  </si>
  <si>
    <t>COMMERCE ACE COMPANY LIMITED</t>
  </si>
  <si>
    <t>NO.(39/A),BAYINTNAUNG STREET,(27)WARD,</t>
  </si>
  <si>
    <t>SHWE PINLON HOUSING,NORTH DAGON TOWNSHIP,</t>
  </si>
  <si>
    <t>SOUTH DISTRICT,YANGON REGION,MYANMAR.</t>
  </si>
  <si>
    <t>STELLAR VISION COMPANY LIMITED</t>
  </si>
  <si>
    <t>NO.39/A, BAYINT NAUNG STREET, SHWE PINLON</t>
  </si>
  <si>
    <t>HOUSING, (27) WARD, NORTH DAGON TOWNSHIP,</t>
  </si>
  <si>
    <t>Type</t>
  </si>
  <si>
    <t>1. TH Bonded WH</t>
  </si>
  <si>
    <t>112 - STELLAR VISION COMPANY LIMITED</t>
  </si>
  <si>
    <t>113 - ARCTIC SUN COMPANY LIMITED</t>
  </si>
  <si>
    <t>111 - COMMERCE ACE COMPANY LIMITED</t>
  </si>
  <si>
    <t>N8 S616 D8 138</t>
  </si>
  <si>
    <t>1-00S616-2D8-138</t>
  </si>
  <si>
    <t>ENSURE VANILLA 380G (Non HMB) THAI</t>
  </si>
  <si>
    <t>MAEU_CS</t>
  </si>
  <si>
    <t>Ab250601PG</t>
  </si>
  <si>
    <t>Container</t>
  </si>
  <si>
    <t>#1</t>
  </si>
  <si>
    <t>#2</t>
  </si>
  <si>
    <t>Bookin no. 1</t>
  </si>
  <si>
    <t>Bookin no. 2</t>
  </si>
  <si>
    <t>Bookin no. 3</t>
  </si>
  <si>
    <t>Bookin no. 4</t>
  </si>
  <si>
    <t>Bookin no. 5</t>
  </si>
  <si>
    <t>Bookin no. 6</t>
  </si>
  <si>
    <t>Current</t>
  </si>
  <si>
    <t>Proposed</t>
  </si>
  <si>
    <t>Split booking no. as LCL (aware of higher cost)</t>
  </si>
  <si>
    <t>2. YGN Direct Shipment</t>
  </si>
  <si>
    <t>3. YGN Bonded WH</t>
  </si>
  <si>
    <t>no. pallet</t>
  </si>
  <si>
    <t>Cont 1 (20")</t>
  </si>
  <si>
    <t>Cont 2 (20")</t>
  </si>
  <si>
    <t>Cont 3 (20")</t>
  </si>
  <si>
    <t>Cont 4 (20")</t>
  </si>
  <si>
    <t>Cont 5 (20")</t>
  </si>
  <si>
    <t>Cont 6 (20")</t>
  </si>
  <si>
    <t>Pahtama</t>
  </si>
  <si>
    <t>MST</t>
  </si>
  <si>
    <t>TOTAL Apr-25</t>
  </si>
  <si>
    <t>Ab250503MR</t>
  </si>
  <si>
    <t>TOTAL Jun25</t>
  </si>
  <si>
    <t>0201112027</t>
  </si>
  <si>
    <t>1-00S616-2D8-138-138</t>
  </si>
  <si>
    <t>Ab250701S</t>
  </si>
  <si>
    <t>Ab250701PG</t>
  </si>
  <si>
    <t>Ab250701MR</t>
  </si>
  <si>
    <t>Ab250701Reach</t>
  </si>
  <si>
    <t>Ab250701SV</t>
  </si>
  <si>
    <t>Ab250701CA</t>
  </si>
  <si>
    <t>Ab250701ATS</t>
  </si>
  <si>
    <t>ASAP</t>
  </si>
  <si>
    <t>TOTAL Jul25</t>
  </si>
  <si>
    <t>110 - M.S. TERMINAL CO., LTD</t>
  </si>
  <si>
    <t>Pending IL</t>
  </si>
  <si>
    <t>15-Jul onward</t>
  </si>
  <si>
    <t>1x40"</t>
  </si>
  <si>
    <t>1x20"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</si>
</sst>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[$-409]d\-mmm\-yy;@"/>
    <numFmt numFmtId="167" formatCode="_(* #,##0.0_);_(* \(#,##0.0\);_(* &quot;-&quot;??_);_(@_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008000"/>
      <name val="Aptos Narrow"/>
      <family val="2"/>
      <scheme val="minor"/>
    </font>
    <font>
      <sz val="11"/>
      <color theme="5" tint="-0.249977111117893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medium">
        <color indexed="64"/>
      </right>
      <top style="medium">
        <color indexed="64"/>
      </top>
      <bottom/>
      <diagonal/>
    </border>
    <border>
      <left style="dotted">
        <color auto="1"/>
      </left>
      <right style="medium">
        <color indexed="64"/>
      </right>
      <top/>
      <bottom style="thin">
        <color indexed="64"/>
      </bottom>
      <diagonal/>
    </border>
    <border>
      <left style="dotted">
        <color auto="1"/>
      </left>
      <right style="medium">
        <color indexed="64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medium">
        <color indexed="64"/>
      </top>
      <bottom style="thin">
        <color indexed="64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dotted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auto="1"/>
      </left>
      <right style="medium">
        <color indexed="64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 style="hair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4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center"/>
    </xf>
    <xf numFmtId="165" fontId="0" fillId="0" borderId="0" xfId="0" applyNumberFormat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2" fillId="2" borderId="0" xfId="0" applyFont="1" applyFill="1"/>
    <xf numFmtId="43" fontId="3" fillId="0" borderId="1" xfId="1" applyFont="1" applyBorder="1"/>
    <xf numFmtId="164" fontId="3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16" fontId="0" fillId="0" borderId="1" xfId="0" applyNumberFormat="1" applyBorder="1"/>
    <xf numFmtId="43" fontId="2" fillId="0" borderId="1" xfId="1" applyFont="1" applyBorder="1" applyAlignment="1">
      <alignment vertical="center"/>
    </xf>
    <xf numFmtId="165" fontId="0" fillId="3" borderId="1" xfId="0" applyNumberFormat="1" applyFill="1" applyBorder="1"/>
    <xf numFmtId="0" fontId="0" fillId="3" borderId="1" xfId="0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1" applyNumberFormat="1" applyFont="1" applyFill="1" applyBorder="1"/>
    <xf numFmtId="16" fontId="0" fillId="3" borderId="1" xfId="0" applyNumberFormat="1" applyFill="1" applyBorder="1"/>
    <xf numFmtId="16" fontId="0" fillId="4" borderId="1" xfId="0" applyNumberFormat="1" applyFill="1" applyBorder="1"/>
    <xf numFmtId="43" fontId="0" fillId="0" borderId="0" xfId="1" applyFont="1"/>
    <xf numFmtId="164" fontId="0" fillId="0" borderId="0" xfId="1" applyNumberFormat="1" applyFont="1"/>
    <xf numFmtId="166" fontId="0" fillId="0" borderId="0" xfId="0" applyNumberFormat="1"/>
    <xf numFmtId="1" fontId="0" fillId="0" borderId="0" xfId="0" applyNumberFormat="1"/>
    <xf numFmtId="14" fontId="0" fillId="5" borderId="0" xfId="0" applyNumberFormat="1" applyFill="1"/>
    <xf numFmtId="0" fontId="2" fillId="6" borderId="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166" fontId="2" fillId="6" borderId="7" xfId="0" applyNumberFormat="1" applyFont="1" applyFill="1" applyBorder="1" applyAlignment="1">
      <alignment horizontal="center" vertical="center" wrapText="1"/>
    </xf>
    <xf numFmtId="1" fontId="2" fillId="6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66" fontId="3" fillId="0" borderId="2" xfId="0" applyNumberFormat="1" applyFont="1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164" fontId="3" fillId="0" borderId="8" xfId="1" applyNumberFormat="1" applyFont="1" applyBorder="1"/>
    <xf numFmtId="166" fontId="3" fillId="0" borderId="8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7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7" fillId="0" borderId="8" xfId="1" applyNumberFormat="1" applyFont="1" applyBorder="1" applyAlignment="1">
      <alignment horizontal="center"/>
    </xf>
    <xf numFmtId="9" fontId="7" fillId="0" borderId="8" xfId="2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2" fillId="0" borderId="4" xfId="1" applyNumberFormat="1" applyFont="1" applyBorder="1"/>
    <xf numFmtId="0" fontId="0" fillId="0" borderId="5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164" fontId="3" fillId="0" borderId="6" xfId="1" applyNumberFormat="1" applyFont="1" applyFill="1" applyBorder="1"/>
    <xf numFmtId="166" fontId="3" fillId="0" borderId="6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right"/>
    </xf>
    <xf numFmtId="1" fontId="0" fillId="0" borderId="6" xfId="0" applyNumberForma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7" fillId="0" borderId="6" xfId="1" applyNumberFormat="1" applyFont="1" applyBorder="1" applyAlignment="1">
      <alignment horizontal="center"/>
    </xf>
    <xf numFmtId="9" fontId="7" fillId="0" borderId="6" xfId="2" applyFont="1" applyBorder="1" applyAlignment="1">
      <alignment horizontal="center"/>
    </xf>
    <xf numFmtId="164" fontId="3" fillId="0" borderId="8" xfId="1" applyNumberFormat="1" applyFont="1" applyFill="1" applyBorder="1"/>
    <xf numFmtId="164" fontId="0" fillId="0" borderId="8" xfId="1" applyNumberFormat="1" applyFont="1" applyFill="1" applyBorder="1" applyAlignment="1">
      <alignment horizontal="center"/>
    </xf>
    <xf numFmtId="9" fontId="0" fillId="0" borderId="8" xfId="2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9" fontId="0" fillId="0" borderId="6" xfId="2" applyFont="1" applyFill="1" applyBorder="1" applyAlignment="1">
      <alignment horizontal="center"/>
    </xf>
    <xf numFmtId="164" fontId="3" fillId="0" borderId="2" xfId="1" applyNumberFormat="1" applyFont="1" applyFill="1" applyBorder="1"/>
    <xf numFmtId="164" fontId="0" fillId="0" borderId="2" xfId="1" applyNumberFormat="1" applyFont="1" applyFill="1" applyBorder="1" applyAlignment="1">
      <alignment horizontal="center"/>
    </xf>
    <xf numFmtId="9" fontId="0" fillId="0" borderId="2" xfId="2" applyFont="1" applyFill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9" fontId="0" fillId="0" borderId="2" xfId="2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2" fillId="7" borderId="9" xfId="0" applyFont="1" applyFill="1" applyBorder="1"/>
    <xf numFmtId="0" fontId="2" fillId="7" borderId="10" xfId="0" applyFont="1" applyFill="1" applyBorder="1"/>
    <xf numFmtId="1" fontId="2" fillId="7" borderId="10" xfId="0" applyNumberFormat="1" applyFont="1" applyFill="1" applyBorder="1"/>
    <xf numFmtId="164" fontId="2" fillId="6" borderId="7" xfId="1" applyNumberFormat="1" applyFont="1" applyFill="1" applyBorder="1" applyAlignment="1">
      <alignment horizontal="center" vertical="center" wrapText="1"/>
    </xf>
    <xf numFmtId="9" fontId="2" fillId="6" borderId="7" xfId="2" applyFont="1" applyFill="1" applyBorder="1" applyAlignment="1">
      <alignment horizontal="center" vertical="center" wrapText="1"/>
    </xf>
    <xf numFmtId="14" fontId="0" fillId="0" borderId="4" xfId="0" applyNumberFormat="1" applyBorder="1"/>
    <xf numFmtId="164" fontId="0" fillId="0" borderId="4" xfId="1" applyNumberFormat="1" applyFont="1" applyBorder="1"/>
    <xf numFmtId="164" fontId="6" fillId="0" borderId="5" xfId="1" applyNumberFormat="1" applyFont="1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164" fontId="0" fillId="0" borderId="10" xfId="1" applyNumberFormat="1" applyFont="1" applyBorder="1"/>
    <xf numFmtId="0" fontId="5" fillId="0" borderId="12" xfId="0" applyFont="1" applyBorder="1"/>
    <xf numFmtId="0" fontId="5" fillId="0" borderId="13" xfId="0" applyFont="1" applyBorder="1"/>
    <xf numFmtId="0" fontId="0" fillId="0" borderId="13" xfId="0" applyBorder="1"/>
    <xf numFmtId="14" fontId="0" fillId="0" borderId="13" xfId="0" applyNumberFormat="1" applyBorder="1"/>
    <xf numFmtId="164" fontId="0" fillId="0" borderId="13" xfId="1" applyNumberFormat="1" applyFont="1" applyBorder="1"/>
    <xf numFmtId="164" fontId="6" fillId="0" borderId="14" xfId="0" applyNumberFormat="1" applyFont="1" applyBorder="1"/>
    <xf numFmtId="164" fontId="4" fillId="0" borderId="1" xfId="1" applyNumberFormat="1" applyFont="1" applyBorder="1"/>
    <xf numFmtId="15" fontId="2" fillId="8" borderId="7" xfId="0" applyNumberFormat="1" applyFont="1" applyFill="1" applyBorder="1" applyAlignment="1">
      <alignment horizontal="center" vertical="center" wrapText="1"/>
    </xf>
    <xf numFmtId="0" fontId="2" fillId="8" borderId="0" xfId="0" applyFont="1" applyFill="1"/>
    <xf numFmtId="0" fontId="6" fillId="0" borderId="0" xfId="0" applyFont="1"/>
    <xf numFmtId="0" fontId="6" fillId="0" borderId="11" xfId="0" applyFont="1" applyBorder="1"/>
    <xf numFmtId="0" fontId="0" fillId="0" borderId="4" xfId="0" applyFill="1" applyBorder="1"/>
    <xf numFmtId="164" fontId="6" fillId="0" borderId="5" xfId="0" applyNumberFormat="1" applyFont="1" applyBorder="1"/>
    <xf numFmtId="16" fontId="6" fillId="0" borderId="1" xfId="0" applyNumberFormat="1" applyFont="1" applyBorder="1"/>
    <xf numFmtId="0" fontId="7" fillId="0" borderId="0" xfId="0" applyFont="1"/>
    <xf numFmtId="0" fontId="10" fillId="0" borderId="7" xfId="0" applyFont="1" applyBorder="1" applyAlignment="1">
      <alignment vertical="center"/>
    </xf>
    <xf numFmtId="0" fontId="11" fillId="5" borderId="7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43" fontId="2" fillId="0" borderId="1" xfId="1" applyFont="1" applyBorder="1" applyAlignment="1">
      <alignment horizontal="center" vertical="center"/>
    </xf>
    <xf numFmtId="43" fontId="3" fillId="3" borderId="1" xfId="1" applyFont="1" applyFill="1" applyBorder="1"/>
    <xf numFmtId="165" fontId="3" fillId="9" borderId="1" xfId="0" applyNumberFormat="1" applyFont="1" applyFill="1" applyBorder="1"/>
    <xf numFmtId="165" fontId="3" fillId="9" borderId="17" xfId="0" applyNumberFormat="1" applyFont="1" applyFill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43" fontId="3" fillId="0" borderId="15" xfId="1" applyFont="1" applyBorder="1"/>
    <xf numFmtId="164" fontId="3" fillId="0" borderId="15" xfId="1" applyNumberFormat="1" applyFont="1" applyBorder="1"/>
    <xf numFmtId="0" fontId="3" fillId="2" borderId="15" xfId="0" applyFont="1" applyFill="1" applyBorder="1"/>
    <xf numFmtId="16" fontId="3" fillId="0" borderId="15" xfId="0" applyNumberFormat="1" applyFont="1" applyBorder="1"/>
    <xf numFmtId="0" fontId="3" fillId="0" borderId="17" xfId="0" applyFont="1" applyBorder="1"/>
    <xf numFmtId="0" fontId="3" fillId="0" borderId="17" xfId="0" applyFont="1" applyBorder="1" applyAlignment="1">
      <alignment horizontal="center"/>
    </xf>
    <xf numFmtId="43" fontId="3" fillId="0" borderId="17" xfId="1" applyFont="1" applyBorder="1"/>
    <xf numFmtId="164" fontId="3" fillId="0" borderId="17" xfId="1" applyNumberFormat="1" applyFont="1" applyBorder="1"/>
    <xf numFmtId="0" fontId="3" fillId="2" borderId="17" xfId="0" applyFont="1" applyFill="1" applyBorder="1"/>
    <xf numFmtId="16" fontId="3" fillId="0" borderId="17" xfId="0" applyNumberFormat="1" applyFont="1" applyBorder="1"/>
    <xf numFmtId="0" fontId="3" fillId="0" borderId="16" xfId="0" applyFont="1" applyBorder="1"/>
    <xf numFmtId="0" fontId="3" fillId="0" borderId="16" xfId="0" applyFont="1" applyBorder="1" applyAlignment="1">
      <alignment horizontal="center"/>
    </xf>
    <xf numFmtId="43" fontId="3" fillId="0" borderId="16" xfId="1" applyFont="1" applyBorder="1"/>
    <xf numFmtId="164" fontId="3" fillId="0" borderId="16" xfId="1" applyNumberFormat="1" applyFont="1" applyBorder="1"/>
    <xf numFmtId="0" fontId="3" fillId="2" borderId="16" xfId="0" applyFont="1" applyFill="1" applyBorder="1"/>
    <xf numFmtId="16" fontId="3" fillId="0" borderId="16" xfId="0" applyNumberFormat="1" applyFont="1" applyBorder="1"/>
    <xf numFmtId="16" fontId="3" fillId="0" borderId="15" xfId="0" applyNumberFormat="1" applyFont="1" applyFill="1" applyBorder="1"/>
    <xf numFmtId="0" fontId="3" fillId="9" borderId="1" xfId="0" applyFont="1" applyFill="1" applyBorder="1"/>
    <xf numFmtId="0" fontId="3" fillId="9" borderId="1" xfId="0" applyFont="1" applyFill="1" applyBorder="1" applyAlignment="1">
      <alignment horizontal="center"/>
    </xf>
    <xf numFmtId="43" fontId="3" fillId="9" borderId="1" xfId="1" applyFont="1" applyFill="1" applyBorder="1"/>
    <xf numFmtId="164" fontId="3" fillId="9" borderId="1" xfId="1" applyNumberFormat="1" applyFont="1" applyFill="1" applyBorder="1"/>
    <xf numFmtId="16" fontId="3" fillId="9" borderId="1" xfId="0" applyNumberFormat="1" applyFont="1" applyFill="1" applyBorder="1"/>
    <xf numFmtId="164" fontId="0" fillId="0" borderId="0" xfId="0" applyNumberFormat="1"/>
    <xf numFmtId="43" fontId="0" fillId="0" borderId="0" xfId="0" applyNumberFormat="1"/>
    <xf numFmtId="16" fontId="3" fillId="4" borderId="15" xfId="0" applyNumberFormat="1" applyFont="1" applyFill="1" applyBorder="1"/>
    <xf numFmtId="16" fontId="3" fillId="4" borderId="17" xfId="0" applyNumberFormat="1" applyFont="1" applyFill="1" applyBorder="1"/>
    <xf numFmtId="0" fontId="0" fillId="0" borderId="0" xfId="0" applyFont="1"/>
    <xf numFmtId="0" fontId="3" fillId="0" borderId="0" xfId="0" applyFont="1"/>
    <xf numFmtId="0" fontId="14" fillId="0" borderId="1" xfId="0" applyFont="1" applyBorder="1" applyAlignment="1">
      <alignment horizontal="center" vertical="center"/>
    </xf>
    <xf numFmtId="16" fontId="3" fillId="0" borderId="1" xfId="0" applyNumberFormat="1" applyFont="1" applyBorder="1"/>
    <xf numFmtId="16" fontId="3" fillId="3" borderId="1" xfId="0" applyNumberFormat="1" applyFont="1" applyFill="1" applyBorder="1"/>
    <xf numFmtId="16" fontId="15" fillId="0" borderId="15" xfId="0" applyNumberFormat="1" applyFont="1" applyBorder="1"/>
    <xf numFmtId="16" fontId="15" fillId="0" borderId="17" xfId="0" applyNumberFormat="1" applyFont="1" applyBorder="1"/>
    <xf numFmtId="16" fontId="15" fillId="0" borderId="16" xfId="0" applyNumberFormat="1" applyFont="1" applyBorder="1"/>
    <xf numFmtId="16" fontId="16" fillId="0" borderId="15" xfId="0" applyNumberFormat="1" applyFont="1" applyBorder="1"/>
    <xf numFmtId="16" fontId="16" fillId="0" borderId="16" xfId="0" applyNumberFormat="1" applyFont="1" applyBorder="1"/>
    <xf numFmtId="16" fontId="16" fillId="0" borderId="17" xfId="0" applyNumberFormat="1" applyFont="1" applyBorder="1"/>
    <xf numFmtId="0" fontId="10" fillId="0" borderId="2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2" fillId="0" borderId="8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10" borderId="2" xfId="0" applyFill="1" applyBorder="1"/>
    <xf numFmtId="0" fontId="0" fillId="10" borderId="8" xfId="0" applyFill="1" applyBorder="1"/>
    <xf numFmtId="0" fontId="0" fillId="10" borderId="6" xfId="0" applyFill="1" applyBorder="1"/>
    <xf numFmtId="16" fontId="17" fillId="0" borderId="16" xfId="0" applyNumberFormat="1" applyFont="1" applyBorder="1"/>
    <xf numFmtId="16" fontId="17" fillId="0" borderId="17" xfId="0" applyNumberFormat="1" applyFont="1" applyBorder="1"/>
    <xf numFmtId="16" fontId="17" fillId="0" borderId="15" xfId="0" applyNumberFormat="1" applyFont="1" applyBorder="1"/>
    <xf numFmtId="16" fontId="18" fillId="0" borderId="15" xfId="0" applyNumberFormat="1" applyFont="1" applyBorder="1"/>
    <xf numFmtId="16" fontId="19" fillId="0" borderId="17" xfId="0" applyNumberFormat="1" applyFont="1" applyBorder="1"/>
    <xf numFmtId="16" fontId="20" fillId="0" borderId="16" xfId="0" applyNumberFormat="1" applyFont="1" applyBorder="1"/>
    <xf numFmtId="0" fontId="3" fillId="11" borderId="16" xfId="0" applyFont="1" applyFill="1" applyBorder="1"/>
    <xf numFmtId="0" fontId="18" fillId="0" borderId="0" xfId="0" applyFont="1"/>
    <xf numFmtId="0" fontId="5" fillId="0" borderId="16" xfId="0" applyFont="1" applyBorder="1"/>
    <xf numFmtId="0" fontId="3" fillId="0" borderId="18" xfId="0" applyFont="1" applyBorder="1"/>
    <xf numFmtId="0" fontId="3" fillId="0" borderId="18" xfId="0" applyFont="1" applyBorder="1" applyAlignment="1">
      <alignment horizontal="center"/>
    </xf>
    <xf numFmtId="43" fontId="3" fillId="0" borderId="18" xfId="1" applyFont="1" applyBorder="1"/>
    <xf numFmtId="0" fontId="3" fillId="2" borderId="18" xfId="0" applyFont="1" applyFill="1" applyBorder="1"/>
    <xf numFmtId="16" fontId="3" fillId="0" borderId="18" xfId="0" applyNumberFormat="1" applyFont="1" applyBorder="1"/>
    <xf numFmtId="16" fontId="6" fillId="0" borderId="18" xfId="0" applyNumberFormat="1" applyFont="1" applyBorder="1"/>
    <xf numFmtId="16" fontId="0" fillId="0" borderId="18" xfId="0" applyNumberFormat="1" applyBorder="1"/>
    <xf numFmtId="165" fontId="3" fillId="12" borderId="1" xfId="0" applyNumberFormat="1" applyFont="1" applyFill="1" applyBorder="1"/>
    <xf numFmtId="0" fontId="3" fillId="12" borderId="17" xfId="0" applyFont="1" applyFill="1" applyBorder="1"/>
    <xf numFmtId="0" fontId="3" fillId="12" borderId="17" xfId="0" applyFont="1" applyFill="1" applyBorder="1" applyAlignment="1">
      <alignment horizontal="center"/>
    </xf>
    <xf numFmtId="43" fontId="3" fillId="12" borderId="17" xfId="1" applyFont="1" applyFill="1" applyBorder="1"/>
    <xf numFmtId="164" fontId="3" fillId="12" borderId="17" xfId="1" applyNumberFormat="1" applyFont="1" applyFill="1" applyBorder="1"/>
    <xf numFmtId="16" fontId="3" fillId="12" borderId="17" xfId="0" applyNumberFormat="1" applyFont="1" applyFill="1" applyBorder="1"/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3" fillId="0" borderId="19" xfId="0" applyFont="1" applyBorder="1"/>
    <xf numFmtId="164" fontId="3" fillId="0" borderId="19" xfId="1" applyNumberFormat="1" applyFont="1" applyBorder="1"/>
    <xf numFmtId="0" fontId="3" fillId="0" borderId="20" xfId="0" applyFont="1" applyBorder="1"/>
    <xf numFmtId="164" fontId="3" fillId="0" borderId="20" xfId="1" applyNumberFormat="1" applyFont="1" applyBorder="1"/>
    <xf numFmtId="0" fontId="3" fillId="9" borderId="20" xfId="0" applyFont="1" applyFill="1" applyBorder="1"/>
    <xf numFmtId="0" fontId="3" fillId="11" borderId="19" xfId="0" applyFont="1" applyFill="1" applyBorder="1"/>
    <xf numFmtId="0" fontId="3" fillId="11" borderId="20" xfId="0" applyFont="1" applyFill="1" applyBorder="1"/>
    <xf numFmtId="0" fontId="3" fillId="0" borderId="21" xfId="0" applyFont="1" applyBorder="1"/>
    <xf numFmtId="164" fontId="3" fillId="0" borderId="21" xfId="1" applyNumberFormat="1" applyFont="1" applyBorder="1"/>
    <xf numFmtId="0" fontId="3" fillId="11" borderId="21" xfId="0" applyFont="1" applyFill="1" applyBorder="1"/>
    <xf numFmtId="0" fontId="3" fillId="0" borderId="22" xfId="0" quotePrefix="1" applyFont="1" applyBorder="1"/>
    <xf numFmtId="0" fontId="3" fillId="0" borderId="23" xfId="0" applyFont="1" applyBorder="1"/>
    <xf numFmtId="164" fontId="3" fillId="0" borderId="23" xfId="1" applyNumberFormat="1" applyFont="1" applyBorder="1"/>
    <xf numFmtId="0" fontId="3" fillId="9" borderId="23" xfId="0" applyFont="1" applyFill="1" applyBorder="1"/>
    <xf numFmtId="16" fontId="3" fillId="0" borderId="24" xfId="0" applyNumberFormat="1" applyFont="1" applyBorder="1"/>
    <xf numFmtId="16" fontId="3" fillId="0" borderId="25" xfId="0" applyNumberFormat="1" applyFont="1" applyBorder="1"/>
    <xf numFmtId="16" fontId="17" fillId="0" borderId="26" xfId="0" applyNumberFormat="1" applyFont="1" applyBorder="1"/>
    <xf numFmtId="16" fontId="17" fillId="0" borderId="25" xfId="0" applyNumberFormat="1" applyFont="1" applyBorder="1"/>
    <xf numFmtId="0" fontId="3" fillId="0" borderId="27" xfId="0" applyFont="1" applyBorder="1"/>
    <xf numFmtId="164" fontId="3" fillId="0" borderId="27" xfId="1" applyNumberFormat="1" applyFont="1" applyBorder="1"/>
    <xf numFmtId="16" fontId="16" fillId="0" borderId="28" xfId="0" applyNumberFormat="1" applyFont="1" applyBorder="1"/>
    <xf numFmtId="0" fontId="3" fillId="0" borderId="29" xfId="0" applyFont="1" applyBorder="1"/>
    <xf numFmtId="164" fontId="3" fillId="0" borderId="29" xfId="1" applyNumberFormat="1" applyFont="1" applyBorder="1"/>
    <xf numFmtId="0" fontId="3" fillId="9" borderId="29" xfId="0" applyFont="1" applyFill="1" applyBorder="1"/>
    <xf numFmtId="16" fontId="19" fillId="0" borderId="30" xfId="0" applyNumberFormat="1" applyFont="1" applyBorder="1"/>
    <xf numFmtId="16" fontId="18" fillId="0" borderId="31" xfId="0" applyNumberFormat="1" applyFont="1" applyBorder="1"/>
    <xf numFmtId="16" fontId="20" fillId="0" borderId="26" xfId="0" applyNumberFormat="1" applyFont="1" applyBorder="1"/>
    <xf numFmtId="0" fontId="5" fillId="0" borderId="32" xfId="0" applyFont="1" applyBorder="1"/>
    <xf numFmtId="0" fontId="3" fillId="0" borderId="33" xfId="0" applyFont="1" applyBorder="1"/>
    <xf numFmtId="164" fontId="3" fillId="0" borderId="33" xfId="1" applyNumberFormat="1" applyFont="1" applyBorder="1"/>
    <xf numFmtId="16" fontId="20" fillId="0" borderId="34" xfId="0" applyNumberFormat="1" applyFont="1" applyBorder="1"/>
    <xf numFmtId="0" fontId="3" fillId="0" borderId="23" xfId="0" quotePrefix="1" applyFont="1" applyBorder="1"/>
    <xf numFmtId="0" fontId="5" fillId="0" borderId="35" xfId="0" applyFont="1" applyBorder="1"/>
    <xf numFmtId="0" fontId="3" fillId="0" borderId="35" xfId="0" applyFont="1" applyBorder="1"/>
    <xf numFmtId="16" fontId="17" fillId="0" borderId="36" xfId="0" applyNumberFormat="1" applyFont="1" applyBorder="1"/>
    <xf numFmtId="0" fontId="3" fillId="0" borderId="32" xfId="0" applyFont="1" applyBorder="1"/>
    <xf numFmtId="16" fontId="16" fillId="0" borderId="34" xfId="0" applyNumberFormat="1" applyFont="1" applyBorder="1"/>
    <xf numFmtId="16" fontId="19" fillId="0" borderId="24" xfId="0" applyNumberFormat="1" applyFont="1" applyBorder="1"/>
    <xf numFmtId="16" fontId="20" fillId="0" borderId="36" xfId="0" applyNumberFormat="1" applyFont="1" applyBorder="1"/>
    <xf numFmtId="0" fontId="5" fillId="0" borderId="33" xfId="0" applyFont="1" applyBorder="1"/>
    <xf numFmtId="0" fontId="0" fillId="5" borderId="0" xfId="0" applyFill="1"/>
    <xf numFmtId="0" fontId="3" fillId="0" borderId="37" xfId="0" quotePrefix="1" applyFont="1" applyBorder="1"/>
    <xf numFmtId="0" fontId="5" fillId="0" borderId="38" xfId="0" applyFont="1" applyBorder="1"/>
    <xf numFmtId="0" fontId="3" fillId="0" borderId="38" xfId="0" applyFont="1" applyBorder="1"/>
    <xf numFmtId="0" fontId="3" fillId="0" borderId="39" xfId="0" applyFont="1" applyBorder="1"/>
    <xf numFmtId="0" fontId="5" fillId="0" borderId="39" xfId="0" applyFont="1" applyBorder="1"/>
    <xf numFmtId="0" fontId="5" fillId="0" borderId="20" xfId="0" applyFont="1" applyBorder="1"/>
    <xf numFmtId="0" fontId="3" fillId="0" borderId="29" xfId="0" quotePrefix="1" applyFont="1" applyBorder="1"/>
    <xf numFmtId="16" fontId="3" fillId="0" borderId="18" xfId="0" applyNumberFormat="1" applyFont="1" applyFill="1" applyBorder="1"/>
    <xf numFmtId="0" fontId="5" fillId="0" borderId="17" xfId="0" applyFont="1" applyBorder="1"/>
    <xf numFmtId="0" fontId="3" fillId="9" borderId="17" xfId="0" applyFont="1" applyFill="1" applyBorder="1"/>
    <xf numFmtId="16" fontId="3" fillId="0" borderId="40" xfId="0" applyNumberFormat="1" applyFont="1" applyBorder="1"/>
    <xf numFmtId="0" fontId="0" fillId="0" borderId="41" xfId="0" applyBorder="1"/>
    <xf numFmtId="164" fontId="0" fillId="0" borderId="41" xfId="0" applyNumberFormat="1" applyBorder="1"/>
    <xf numFmtId="0" fontId="3" fillId="11" borderId="17" xfId="0" applyFont="1" applyFill="1" applyBorder="1"/>
    <xf numFmtId="16" fontId="17" fillId="0" borderId="40" xfId="0" applyNumberFormat="1" applyFont="1" applyBorder="1"/>
    <xf numFmtId="0" fontId="0" fillId="0" borderId="42" xfId="0" applyBorder="1"/>
    <xf numFmtId="0" fontId="0" fillId="0" borderId="43" xfId="0" applyBorder="1"/>
    <xf numFmtId="43" fontId="0" fillId="5" borderId="44" xfId="0" applyNumberFormat="1" applyFill="1" applyBorder="1"/>
    <xf numFmtId="0" fontId="0" fillId="0" borderId="0" xfId="0" applyBorder="1"/>
    <xf numFmtId="0" fontId="0" fillId="0" borderId="45" xfId="0" applyBorder="1"/>
    <xf numFmtId="0" fontId="0" fillId="0" borderId="46" xfId="0" applyBorder="1"/>
    <xf numFmtId="164" fontId="0" fillId="0" borderId="46" xfId="0" applyNumberFormat="1" applyBorder="1"/>
    <xf numFmtId="43" fontId="0" fillId="5" borderId="47" xfId="0" applyNumberFormat="1" applyFill="1" applyBorder="1"/>
    <xf numFmtId="0" fontId="3" fillId="11" borderId="1" xfId="0" applyFont="1" applyFill="1" applyBorder="1"/>
    <xf numFmtId="16" fontId="18" fillId="0" borderId="48" xfId="0" applyNumberFormat="1" applyFont="1" applyBorder="1"/>
    <xf numFmtId="0" fontId="0" fillId="0" borderId="49" xfId="0" applyBorder="1"/>
    <xf numFmtId="164" fontId="0" fillId="0" borderId="49" xfId="0" applyNumberFormat="1" applyBorder="1"/>
    <xf numFmtId="164" fontId="0" fillId="0" borderId="42" xfId="0" applyNumberFormat="1" applyBorder="1"/>
    <xf numFmtId="43" fontId="0" fillId="5" borderId="43" xfId="0" applyNumberFormat="1" applyFill="1" applyBorder="1"/>
    <xf numFmtId="43" fontId="0" fillId="5" borderId="50" xfId="0" applyNumberFormat="1" applyFill="1" applyBorder="1"/>
    <xf numFmtId="0" fontId="0" fillId="0" borderId="7" xfId="0" applyBorder="1"/>
    <xf numFmtId="0" fontId="3" fillId="0" borderId="7" xfId="0" applyFont="1" applyBorder="1"/>
    <xf numFmtId="164" fontId="3" fillId="0" borderId="7" xfId="1" applyNumberFormat="1" applyFont="1" applyBorder="1"/>
    <xf numFmtId="0" fontId="3" fillId="11" borderId="7" xfId="0" applyFont="1" applyFill="1" applyBorder="1"/>
    <xf numFmtId="16" fontId="17" fillId="0" borderId="7" xfId="0" applyNumberFormat="1" applyFont="1" applyBorder="1"/>
    <xf numFmtId="16" fontId="18" fillId="0" borderId="7" xfId="0" applyNumberFormat="1" applyFont="1" applyBorder="1"/>
    <xf numFmtId="164" fontId="3" fillId="10" borderId="7" xfId="1" applyNumberFormat="1" applyFont="1" applyFill="1" applyBorder="1"/>
    <xf numFmtId="43" fontId="0" fillId="10" borderId="0" xfId="0" applyNumberFormat="1" applyFill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51" xfId="0" quotePrefix="1" applyFont="1" applyBorder="1"/>
    <xf numFmtId="0" fontId="3" fillId="0" borderId="52" xfId="0" quotePrefix="1" applyFont="1" applyBorder="1"/>
    <xf numFmtId="0" fontId="3" fillId="0" borderId="52" xfId="0" applyFont="1" applyBorder="1"/>
    <xf numFmtId="164" fontId="3" fillId="10" borderId="52" xfId="1" applyNumberFormat="1" applyFont="1" applyFill="1" applyBorder="1"/>
    <xf numFmtId="0" fontId="3" fillId="9" borderId="52" xfId="0" applyFont="1" applyFill="1" applyBorder="1"/>
    <xf numFmtId="16" fontId="3" fillId="0" borderId="52" xfId="0" applyNumberFormat="1" applyFont="1" applyBorder="1"/>
    <xf numFmtId="0" fontId="0" fillId="0" borderId="52" xfId="0" applyBorder="1"/>
    <xf numFmtId="167" fontId="0" fillId="5" borderId="53" xfId="0" applyNumberFormat="1" applyFill="1" applyBorder="1"/>
    <xf numFmtId="0" fontId="3" fillId="0" borderId="54" xfId="0" quotePrefix="1" applyFont="1" applyBorder="1"/>
    <xf numFmtId="167" fontId="0" fillId="5" borderId="55" xfId="0" applyNumberFormat="1" applyFill="1" applyBorder="1"/>
    <xf numFmtId="0" fontId="3" fillId="0" borderId="56" xfId="0" quotePrefix="1" applyFont="1" applyBorder="1"/>
    <xf numFmtId="0" fontId="3" fillId="0" borderId="57" xfId="0" applyFont="1" applyBorder="1"/>
    <xf numFmtId="164" fontId="3" fillId="0" borderId="57" xfId="1" applyNumberFormat="1" applyFont="1" applyBorder="1"/>
    <xf numFmtId="16" fontId="16" fillId="0" borderId="57" xfId="0" applyNumberFormat="1" applyFont="1" applyBorder="1"/>
    <xf numFmtId="0" fontId="0" fillId="0" borderId="57" xfId="0" applyBorder="1"/>
    <xf numFmtId="167" fontId="0" fillId="5" borderId="58" xfId="0" applyNumberFormat="1" applyFill="1" applyBorder="1"/>
    <xf numFmtId="16" fontId="19" fillId="0" borderId="52" xfId="0" applyNumberFormat="1" applyFont="1" applyBorder="1"/>
    <xf numFmtId="164" fontId="3" fillId="10" borderId="57" xfId="1" applyNumberFormat="1" applyFont="1" applyFill="1" applyBorder="1"/>
    <xf numFmtId="16" fontId="20" fillId="0" borderId="57" xfId="0" applyNumberFormat="1" applyFont="1" applyBorder="1"/>
    <xf numFmtId="0" fontId="11" fillId="5" borderId="2" xfId="0" applyFont="1" applyFill="1" applyBorder="1" applyAlignment="1">
      <alignment vertical="center"/>
    </xf>
    <xf numFmtId="0" fontId="11" fillId="5" borderId="6" xfId="0" applyFont="1" applyFill="1" applyBorder="1" applyAlignment="1">
      <alignment vertical="center"/>
    </xf>
    <xf numFmtId="16" fontId="16" fillId="0" borderId="1" xfId="0" applyNumberFormat="1" applyFont="1" applyBorder="1"/>
    <xf numFmtId="16" fontId="17" fillId="0" borderId="1" xfId="0" applyNumberFormat="1" applyFont="1" applyBorder="1"/>
    <xf numFmtId="16" fontId="19" fillId="0" borderId="1" xfId="0" applyNumberFormat="1" applyFont="1" applyBorder="1"/>
    <xf numFmtId="16" fontId="18" fillId="0" borderId="1" xfId="0" applyNumberFormat="1" applyFont="1" applyBorder="1"/>
    <xf numFmtId="16" fontId="20" fillId="0" borderId="1" xfId="0" applyNumberFormat="1" applyFont="1" applyBorder="1"/>
    <xf numFmtId="0" fontId="3" fillId="0" borderId="15" xfId="0" applyFont="1" applyFill="1" applyBorder="1"/>
    <xf numFmtId="0" fontId="3" fillId="0" borderId="17" xfId="0" applyFont="1" applyFill="1" applyBorder="1"/>
    <xf numFmtId="0" fontId="3" fillId="0" borderId="16" xfId="0" applyFont="1" applyFill="1" applyBorder="1"/>
    <xf numFmtId="43" fontId="3" fillId="0" borderId="15" xfId="1" applyFont="1" applyFill="1" applyBorder="1"/>
    <xf numFmtId="43" fontId="3" fillId="0" borderId="16" xfId="1" applyFont="1" applyFill="1" applyBorder="1"/>
    <xf numFmtId="43" fontId="3" fillId="0" borderId="17" xfId="1" applyFont="1" applyFill="1" applyBorder="1"/>
    <xf numFmtId="164" fontId="3" fillId="0" borderId="1" xfId="1" applyNumberFormat="1" applyFont="1" applyFill="1" applyBorder="1"/>
    <xf numFmtId="0" fontId="3" fillId="0" borderId="15" xfId="0" quotePrefix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3" fillId="0" borderId="18" xfId="0" quotePrefix="1" applyFont="1" applyFill="1" applyBorder="1"/>
    <xf numFmtId="164" fontId="3" fillId="0" borderId="18" xfId="1" applyNumberFormat="1" applyFont="1" applyFill="1" applyBorder="1"/>
    <xf numFmtId="43" fontId="3" fillId="0" borderId="18" xfId="1" applyFont="1" applyFill="1" applyBorder="1"/>
    <xf numFmtId="164" fontId="3" fillId="0" borderId="15" xfId="1" applyNumberFormat="1" applyFont="1" applyFill="1" applyBorder="1"/>
    <xf numFmtId="164" fontId="3" fillId="0" borderId="17" xfId="1" applyNumberFormat="1" applyFont="1" applyFill="1" applyBorder="1"/>
    <xf numFmtId="164" fontId="3" fillId="0" borderId="16" xfId="1" applyNumberFormat="1" applyFont="1" applyFill="1" applyBorder="1"/>
    <xf numFmtId="0" fontId="21" fillId="0" borderId="17" xfId="0" applyFont="1" applyFill="1" applyBorder="1"/>
    <xf numFmtId="43" fontId="3" fillId="0" borderId="1" xfId="1" applyFont="1" applyFill="1" applyBorder="1"/>
    <xf numFmtId="16" fontId="4" fillId="0" borderId="1" xfId="0" applyNumberFormat="1" applyFont="1" applyFill="1" applyBorder="1"/>
    <xf numFmtId="16" fontId="3" fillId="0" borderId="1" xfId="0" applyNumberFormat="1" applyFont="1" applyFill="1" applyBorder="1"/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43" fontId="3" fillId="10" borderId="1" xfId="1" applyFont="1" applyFill="1" applyBorder="1"/>
    <xf numFmtId="0" fontId="3" fillId="13" borderId="17" xfId="0" applyFont="1" applyFill="1" applyBorder="1"/>
    <xf numFmtId="0" fontId="3" fillId="13" borderId="17" xfId="0" applyFont="1" applyFill="1" applyBorder="1" applyAlignment="1">
      <alignment horizontal="center"/>
    </xf>
    <xf numFmtId="43" fontId="3" fillId="13" borderId="17" xfId="1" applyFont="1" applyFill="1" applyBorder="1"/>
    <xf numFmtId="164" fontId="3" fillId="13" borderId="17" xfId="1" applyNumberFormat="1" applyFont="1" applyFill="1" applyBorder="1"/>
    <xf numFmtId="16" fontId="3" fillId="13" borderId="17" xfId="0" applyNumberFormat="1" applyFont="1" applyFill="1" applyBorder="1"/>
    <xf numFmtId="16" fontId="4" fillId="5" borderId="18" xfId="0" applyNumberFormat="1" applyFont="1" applyFill="1" applyBorder="1"/>
    <xf numFmtId="0" fontId="0" fillId="0" borderId="15" xfId="0" applyBorder="1"/>
    <xf numFmtId="43" fontId="3" fillId="10" borderId="15" xfId="1" applyFont="1" applyFill="1" applyBorder="1"/>
    <xf numFmtId="0" fontId="0" fillId="0" borderId="17" xfId="0" applyBorder="1"/>
    <xf numFmtId="43" fontId="3" fillId="10" borderId="17" xfId="1" applyFont="1" applyFill="1" applyBorder="1"/>
    <xf numFmtId="16" fontId="3" fillId="0" borderId="59" xfId="0" applyNumberFormat="1" applyFont="1" applyFill="1" applyBorder="1"/>
    <xf numFmtId="16" fontId="18" fillId="0" borderId="17" xfId="0" applyNumberFormat="1" applyFont="1" applyBorder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16" fontId="3" fillId="10" borderId="18" xfId="0" applyNumberFormat="1" applyFont="1" applyFill="1" applyBorder="1"/>
    <xf numFmtId="16" fontId="3" fillId="10" borderId="15" xfId="0" applyNumberFormat="1" applyFont="1" applyFill="1" applyBorder="1"/>
    <xf numFmtId="16" fontId="3" fillId="10" borderId="59" xfId="0" applyNumberFormat="1" applyFont="1" applyFill="1" applyBorder="1"/>
    <xf numFmtId="0" fontId="11" fillId="5" borderId="2" xfId="0" applyFont="1" applyFill="1" applyBorder="1" applyAlignment="1">
      <alignment vertical="center"/>
    </xf>
    <xf numFmtId="0" fontId="11" fillId="5" borderId="6" xfId="0" applyFont="1" applyFill="1" applyBorder="1" applyAlignment="1">
      <alignment vertical="center"/>
    </xf>
    <xf numFmtId="0" fontId="20" fillId="0" borderId="17" xfId="0" applyFont="1" applyBorder="1"/>
    <xf numFmtId="16" fontId="3" fillId="4" borderId="16" xfId="0" applyNumberFormat="1" applyFont="1" applyFill="1" applyBorder="1"/>
  </cellXfs>
  <cellStyles count="4">
    <cellStyle name="Comma" xfId="1" builtinId="3"/>
    <cellStyle name="Normal" xfId="0" builtinId="0"/>
    <cellStyle name="Normal 2 2 3 2" xfId="3" xr:uid="{8B2199E6-B43E-48E8-9F37-C8082DC0DBD6}"/>
    <cellStyle name="Percent" xfId="2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76201</xdr:rowOff>
    </xdr:from>
    <xdr:to>
      <xdr:col>6</xdr:col>
      <xdr:colOff>457200</xdr:colOff>
      <xdr:row>12</xdr:row>
      <xdr:rowOff>14881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5D977-C075-627D-4E8A-2FDFC1682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0351"/>
          <a:ext cx="3829050" cy="1964330"/>
        </a:xfrm>
        <a:prstGeom prst="rect">
          <a:avLst/>
        </a:prstGeom>
      </xdr:spPr>
    </xdr:pic>
    <xdr:clientData/>
  </xdr:twoCellAnchor>
  <xdr:twoCellAnchor editAs="oneCell">
    <xdr:from>
      <xdr:col>7</xdr:col>
      <xdr:colOff>165100</xdr:colOff>
      <xdr:row>1</xdr:row>
      <xdr:rowOff>171534</xdr:rowOff>
    </xdr:from>
    <xdr:to>
      <xdr:col>16</xdr:col>
      <xdr:colOff>521142</xdr:colOff>
      <xdr:row>12</xdr:row>
      <xdr:rowOff>89047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57B19-A605-8964-8245-22B526E46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2300" y="355684"/>
          <a:ext cx="5842442" cy="1943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1E32-3F9E-4EBA-8D11-5337AAE57034}">
  <dimension ref="A1:AJ56"/>
  <sheetViews>
    <sheetView showGridLines="0" tabSelected="1" zoomScale="70" zoomScaleNormal="70" workbookViewId="0">
      <pane ySplit="3" topLeftCell="A4" activePane="bottomLeft" state="frozen"/>
      <selection pane="bottomLeft" activeCell="A4" sqref="A4:XFD13"/>
    </sheetView>
  </sheetViews>
  <sheetFormatPr defaultRowHeight="14.5" outlineLevelCol="2" x14ac:dyDescent="0.35"/>
  <cols>
    <col min="1" max="1" width="0.6328125" style="331" customWidth="1"/>
    <col min="2" max="2" width="8.26953125" style="5" customWidth="1"/>
    <col min="3" max="3" width="8.54296875" customWidth="1"/>
    <col min="4" max="4" width="15" customWidth="1"/>
    <col min="5" max="5" width="20.90625" hidden="1" customWidth="1" outlineLevel="1"/>
    <col min="6" max="6" width="17" hidden="1" customWidth="1" outlineLevel="1"/>
    <col min="7" max="7" width="10.81640625" hidden="1" customWidth="1" outlineLevel="1"/>
    <col min="8" max="8" width="35" customWidth="1" collapsed="1"/>
    <col min="9" max="10" width="14.36328125" hidden="1" customWidth="1" outlineLevel="2"/>
    <col min="11" max="11" width="9.6328125" style="22" customWidth="1" collapsed="1"/>
    <col min="12" max="12" width="10.81640625" bestFit="1" customWidth="1"/>
    <col min="13" max="13" width="14.1796875" style="22" customWidth="1"/>
    <col min="14" max="17" width="10.81640625" hidden="1" customWidth="1" outlineLevel="1"/>
    <col min="18" max="18" width="8.453125" customWidth="1" outlineLevel="1"/>
    <col min="19" max="19" width="15.6328125" customWidth="1" outlineLevel="1"/>
    <col min="20" max="20" width="12.1796875" bestFit="1" customWidth="1"/>
    <col min="21" max="21" width="9.90625" customWidth="1"/>
    <col min="22" max="22" width="16.26953125" customWidth="1"/>
    <col min="23" max="24" width="12.90625" customWidth="1"/>
    <col min="25" max="26" width="8.7265625" hidden="1" customWidth="1"/>
    <col min="27" max="27" width="25.81640625" customWidth="1"/>
    <col min="28" max="28" width="13.90625" customWidth="1"/>
    <col min="29" max="29" width="7.81640625" customWidth="1"/>
    <col min="30" max="30" width="21.90625" style="142" customWidth="1"/>
  </cols>
  <sheetData>
    <row r="1" spans="1:30" hidden="1" x14ac:dyDescent="0.35"/>
    <row r="2" spans="1:30" hidden="1" x14ac:dyDescent="0.35">
      <c r="N2" s="9" t="s">
        <v>50</v>
      </c>
      <c r="O2" s="6"/>
      <c r="P2" s="6"/>
      <c r="Q2" s="6"/>
    </row>
    <row r="3" spans="1:30" x14ac:dyDescent="0.35">
      <c r="B3" s="4" t="s">
        <v>44</v>
      </c>
      <c r="C3" s="4" t="s">
        <v>30</v>
      </c>
      <c r="D3" s="4" t="s">
        <v>1</v>
      </c>
      <c r="E3" s="4" t="s">
        <v>2</v>
      </c>
      <c r="F3" s="4" t="s">
        <v>3</v>
      </c>
      <c r="G3" s="4" t="s">
        <v>43</v>
      </c>
      <c r="H3" s="4" t="s">
        <v>0</v>
      </c>
      <c r="I3" s="4" t="s">
        <v>55</v>
      </c>
      <c r="J3" s="4" t="s">
        <v>56</v>
      </c>
      <c r="K3" s="109" t="s">
        <v>48</v>
      </c>
      <c r="L3" s="12" t="s">
        <v>47</v>
      </c>
      <c r="M3" s="109" t="s">
        <v>49</v>
      </c>
      <c r="N3" s="7" t="s">
        <v>48</v>
      </c>
      <c r="O3" s="7" t="s">
        <v>47</v>
      </c>
      <c r="P3" s="7" t="s">
        <v>49</v>
      </c>
      <c r="Q3" s="7" t="s">
        <v>51</v>
      </c>
      <c r="R3" s="4" t="s">
        <v>45</v>
      </c>
      <c r="S3" s="4" t="s">
        <v>46</v>
      </c>
      <c r="T3" s="12" t="s">
        <v>31</v>
      </c>
      <c r="U3" s="12" t="s">
        <v>32</v>
      </c>
      <c r="V3" s="12" t="s">
        <v>52</v>
      </c>
      <c r="W3" s="4" t="s">
        <v>33</v>
      </c>
      <c r="X3" s="4" t="s">
        <v>34</v>
      </c>
      <c r="Y3" s="4" t="s">
        <v>39</v>
      </c>
      <c r="Z3" s="4" t="s">
        <v>40</v>
      </c>
      <c r="AA3" s="12" t="s">
        <v>108</v>
      </c>
      <c r="AB3" s="12" t="s">
        <v>109</v>
      </c>
      <c r="AC3" s="12" t="s">
        <v>130</v>
      </c>
      <c r="AD3" s="143" t="s">
        <v>151</v>
      </c>
    </row>
    <row r="4" spans="1:30" hidden="1" x14ac:dyDescent="0.35">
      <c r="B4" s="15">
        <v>45717</v>
      </c>
      <c r="C4" s="3">
        <v>591297</v>
      </c>
      <c r="D4" s="2" t="s">
        <v>6</v>
      </c>
      <c r="E4" s="2" t="str">
        <f>VLOOKUP($D4,Mapping!$B:$I,Mapping!C$3,0)</f>
        <v>1-00S907-2D8-J38-138</v>
      </c>
      <c r="F4" s="2" t="str">
        <f>VLOOKUP($D4,Mapping!$B:$I,Mapping!D$3,0)</f>
        <v>1-00S907-2D8-J38</v>
      </c>
      <c r="G4" s="1" t="str">
        <f>VLOOKUP($D4,Mapping!$B:$I,Mapping!E$3,0)</f>
        <v>0201112025</v>
      </c>
      <c r="H4" s="2" t="str">
        <f>VLOOKUP($D4,Mapping!$B:$I,Mapping!F$3,0)</f>
        <v>ENSURE VANILLA 380G</v>
      </c>
      <c r="I4" s="2" t="str">
        <f>VLOOKUP($D4,Mapping!$B:$I,Mapping!G$3,0)</f>
        <v>ENSURE</v>
      </c>
      <c r="J4" s="2" t="str">
        <f>VLOOKUP($D4,Mapping!$B:$I,Mapping!H$3,0)</f>
        <v>AMS</v>
      </c>
      <c r="K4" s="10">
        <f>VLOOKUP($D4,Mapping!$B:$I,Mapping!I$3,0)</f>
        <v>11.3</v>
      </c>
      <c r="L4" s="11">
        <v>35664</v>
      </c>
      <c r="M4" s="10">
        <f>K4*L4</f>
        <v>403003.2</v>
      </c>
      <c r="N4" s="8"/>
      <c r="O4" s="8"/>
      <c r="P4" s="8"/>
      <c r="Q4" s="8"/>
      <c r="R4" s="2">
        <v>897575</v>
      </c>
      <c r="S4" s="3" t="s">
        <v>35</v>
      </c>
      <c r="T4" s="21">
        <v>45727</v>
      </c>
      <c r="U4" s="21">
        <v>45730</v>
      </c>
      <c r="V4" s="13" t="s">
        <v>53</v>
      </c>
      <c r="W4" s="3">
        <v>1065136667</v>
      </c>
      <c r="X4" s="3" t="s">
        <v>41</v>
      </c>
      <c r="Y4" s="3">
        <v>21</v>
      </c>
      <c r="Z4" s="3">
        <v>1</v>
      </c>
      <c r="AA4" s="103" t="s">
        <v>198</v>
      </c>
      <c r="AB4" s="13" t="s">
        <v>121</v>
      </c>
      <c r="AC4" s="103"/>
      <c r="AD4" s="144" t="s">
        <v>152</v>
      </c>
    </row>
    <row r="5" spans="1:30" hidden="1" x14ac:dyDescent="0.35">
      <c r="B5" s="15">
        <v>45717</v>
      </c>
      <c r="C5" s="3">
        <v>591300</v>
      </c>
      <c r="D5" s="2" t="s">
        <v>11</v>
      </c>
      <c r="E5" s="2" t="str">
        <f>VLOOKUP($D5,Mapping!$B:$I,Mapping!C$3,0)</f>
        <v>1-00S907-2D8-J53-153</v>
      </c>
      <c r="F5" s="2" t="str">
        <f>VLOOKUP($D5,Mapping!$B:$I,Mapping!D$3,0)</f>
        <v>1-00S907-2D8-J53</v>
      </c>
      <c r="G5" s="1" t="str">
        <f>VLOOKUP($D5,Mapping!$B:$I,Mapping!E$3,0)</f>
        <v>0201112026</v>
      </c>
      <c r="H5" s="2" t="str">
        <f>VLOOKUP($D5,Mapping!$B:$I,Mapping!F$3,0)</f>
        <v>ENSURE VANILLA 800G</v>
      </c>
      <c r="I5" s="2" t="str">
        <f>VLOOKUP($D5,Mapping!$B:$I,Mapping!G$3,0)</f>
        <v>ENSURE</v>
      </c>
      <c r="J5" s="2" t="str">
        <f>VLOOKUP($D5,Mapping!$B:$I,Mapping!H$3,0)</f>
        <v>AMS</v>
      </c>
      <c r="K5" s="10">
        <f>VLOOKUP($D5,Mapping!$B:$I,Mapping!I$3,0)</f>
        <v>22.52</v>
      </c>
      <c r="L5" s="96">
        <v>6600</v>
      </c>
      <c r="M5" s="10">
        <f t="shared" ref="M5:M12" si="0">K5*L5</f>
        <v>148632</v>
      </c>
      <c r="N5" s="8"/>
      <c r="O5" s="8"/>
      <c r="P5" s="8"/>
      <c r="Q5" s="8"/>
      <c r="R5" s="2">
        <v>897576</v>
      </c>
      <c r="S5" s="3" t="s">
        <v>36</v>
      </c>
      <c r="T5" s="21">
        <v>45739</v>
      </c>
      <c r="U5" s="21">
        <v>45741</v>
      </c>
      <c r="V5" s="13" t="s">
        <v>53</v>
      </c>
      <c r="W5" s="3">
        <v>1065142260</v>
      </c>
      <c r="X5" s="3" t="s">
        <v>41</v>
      </c>
      <c r="Y5" s="3">
        <v>9</v>
      </c>
      <c r="Z5" s="3">
        <v>1</v>
      </c>
      <c r="AA5" s="103" t="s">
        <v>198</v>
      </c>
      <c r="AB5" s="13" t="s">
        <v>121</v>
      </c>
      <c r="AC5" s="103"/>
      <c r="AD5" s="144" t="s">
        <v>152</v>
      </c>
    </row>
    <row r="6" spans="1:30" hidden="1" x14ac:dyDescent="0.35">
      <c r="B6" s="15">
        <v>45717</v>
      </c>
      <c r="C6" s="3">
        <v>591298</v>
      </c>
      <c r="D6" s="2" t="s">
        <v>6</v>
      </c>
      <c r="E6" s="2" t="str">
        <f>VLOOKUP($D6,Mapping!$B:$I,Mapping!C$3,0)</f>
        <v>1-00S907-2D8-J38-138</v>
      </c>
      <c r="F6" s="2" t="str">
        <f>VLOOKUP($D6,Mapping!$B:$I,Mapping!D$3,0)</f>
        <v>1-00S907-2D8-J38</v>
      </c>
      <c r="G6" s="1" t="str">
        <f>VLOOKUP($D6,Mapping!$B:$I,Mapping!E$3,0)</f>
        <v>0201112025</v>
      </c>
      <c r="H6" s="2" t="str">
        <f>VLOOKUP($D6,Mapping!$B:$I,Mapping!F$3,0)</f>
        <v>ENSURE VANILLA 380G</v>
      </c>
      <c r="I6" s="2" t="str">
        <f>VLOOKUP($D6,Mapping!$B:$I,Mapping!G$3,0)</f>
        <v>ENSURE</v>
      </c>
      <c r="J6" s="2" t="str">
        <f>VLOOKUP($D6,Mapping!$B:$I,Mapping!H$3,0)</f>
        <v>AMS</v>
      </c>
      <c r="K6" s="10">
        <f>VLOOKUP($D6,Mapping!$B:$I,Mapping!I$3,0)</f>
        <v>11.3</v>
      </c>
      <c r="L6" s="11">
        <v>36000</v>
      </c>
      <c r="M6" s="10">
        <f t="shared" si="0"/>
        <v>406800</v>
      </c>
      <c r="N6" s="8"/>
      <c r="O6" s="8"/>
      <c r="P6" s="8"/>
      <c r="Q6" s="8"/>
      <c r="R6" s="2">
        <v>897580</v>
      </c>
      <c r="S6" s="3" t="s">
        <v>37</v>
      </c>
      <c r="T6" s="21">
        <v>45727</v>
      </c>
      <c r="U6" s="21">
        <v>45730</v>
      </c>
      <c r="V6" s="13" t="s">
        <v>53</v>
      </c>
      <c r="W6" s="3">
        <v>1065142217</v>
      </c>
      <c r="X6" s="3" t="s">
        <v>41</v>
      </c>
      <c r="Y6" s="3">
        <v>21</v>
      </c>
      <c r="Z6" s="3">
        <v>1</v>
      </c>
      <c r="AA6" s="103" t="s">
        <v>198</v>
      </c>
      <c r="AB6" s="13" t="s">
        <v>121</v>
      </c>
      <c r="AC6" s="103"/>
      <c r="AD6" s="144" t="s">
        <v>152</v>
      </c>
    </row>
    <row r="7" spans="1:30" hidden="1" x14ac:dyDescent="0.35">
      <c r="B7" s="15">
        <v>45717</v>
      </c>
      <c r="C7" s="3">
        <v>591299</v>
      </c>
      <c r="D7" s="2" t="s">
        <v>6</v>
      </c>
      <c r="E7" s="2" t="str">
        <f>VLOOKUP($D7,Mapping!$B:$I,Mapping!C$3,0)</f>
        <v>1-00S907-2D8-J38-138</v>
      </c>
      <c r="F7" s="2" t="str">
        <f>VLOOKUP($D7,Mapping!$B:$I,Mapping!D$3,0)</f>
        <v>1-00S907-2D8-J38</v>
      </c>
      <c r="G7" s="1" t="str">
        <f>VLOOKUP($D7,Mapping!$B:$I,Mapping!E$3,0)</f>
        <v>0201112025</v>
      </c>
      <c r="H7" s="2" t="str">
        <f>VLOOKUP($D7,Mapping!$B:$I,Mapping!F$3,0)</f>
        <v>ENSURE VANILLA 380G</v>
      </c>
      <c r="I7" s="2" t="str">
        <f>VLOOKUP($D7,Mapping!$B:$I,Mapping!G$3,0)</f>
        <v>ENSURE</v>
      </c>
      <c r="J7" s="2" t="str">
        <f>VLOOKUP($D7,Mapping!$B:$I,Mapping!H$3,0)</f>
        <v>AMS</v>
      </c>
      <c r="K7" s="10">
        <f>VLOOKUP($D7,Mapping!$B:$I,Mapping!I$3,0)</f>
        <v>11.3</v>
      </c>
      <c r="L7" s="11">
        <v>36000</v>
      </c>
      <c r="M7" s="10">
        <f t="shared" si="0"/>
        <v>406800</v>
      </c>
      <c r="N7" s="8"/>
      <c r="O7" s="8"/>
      <c r="P7" s="8"/>
      <c r="Q7" s="8"/>
      <c r="R7" s="2">
        <v>897581</v>
      </c>
      <c r="S7" s="3" t="s">
        <v>38</v>
      </c>
      <c r="T7" s="21">
        <v>45740</v>
      </c>
      <c r="U7" s="21">
        <v>45743</v>
      </c>
      <c r="V7" s="13" t="s">
        <v>53</v>
      </c>
      <c r="W7" s="3">
        <v>1065142178</v>
      </c>
      <c r="X7" s="3" t="s">
        <v>42</v>
      </c>
      <c r="Y7" s="3">
        <v>21</v>
      </c>
      <c r="Z7" s="3">
        <v>1</v>
      </c>
      <c r="AA7" s="103" t="s">
        <v>198</v>
      </c>
      <c r="AB7" s="13" t="s">
        <v>121</v>
      </c>
      <c r="AC7" s="103"/>
      <c r="AD7" s="144" t="s">
        <v>152</v>
      </c>
    </row>
    <row r="8" spans="1:30" hidden="1" x14ac:dyDescent="0.35">
      <c r="B8" s="15">
        <v>45717</v>
      </c>
      <c r="C8" s="16"/>
      <c r="D8" s="17"/>
      <c r="E8" s="17"/>
      <c r="F8" s="17"/>
      <c r="G8" s="18"/>
      <c r="H8" s="17" t="s">
        <v>54</v>
      </c>
      <c r="I8" s="17"/>
      <c r="J8" s="17"/>
      <c r="K8" s="110"/>
      <c r="L8" s="19">
        <f>SUM(L4:L7)</f>
        <v>114264</v>
      </c>
      <c r="M8" s="110">
        <f>SUM(M4:M7)</f>
        <v>1365235.2</v>
      </c>
      <c r="N8" s="17"/>
      <c r="O8" s="17"/>
      <c r="P8" s="17"/>
      <c r="Q8" s="17"/>
      <c r="R8" s="17"/>
      <c r="S8" s="16"/>
      <c r="T8" s="20"/>
      <c r="U8" s="20"/>
      <c r="V8" s="20"/>
      <c r="W8" s="16"/>
      <c r="X8" s="16"/>
      <c r="Y8" s="16"/>
      <c r="Z8" s="16"/>
      <c r="AA8" s="20"/>
      <c r="AB8" s="20"/>
      <c r="AC8" s="20"/>
      <c r="AD8" s="145"/>
    </row>
    <row r="9" spans="1:30" s="99" customFormat="1" hidden="1" x14ac:dyDescent="0.35">
      <c r="A9" s="332"/>
      <c r="B9" s="111">
        <v>45772</v>
      </c>
      <c r="C9" s="113">
        <v>593621</v>
      </c>
      <c r="D9" s="113" t="s">
        <v>6</v>
      </c>
      <c r="E9" s="113" t="str">
        <f>VLOOKUP($D9,Mapping!$B:$I,Mapping!C$3,0)</f>
        <v>1-00S907-2D8-J38-138</v>
      </c>
      <c r="F9" s="113" t="str">
        <f>VLOOKUP($D9,Mapping!$B:$I,Mapping!D$3,0)</f>
        <v>1-00S907-2D8-J38</v>
      </c>
      <c r="G9" s="114" t="str">
        <f>VLOOKUP($D9,Mapping!$B:$I,Mapping!E$3,0)</f>
        <v>0201112025</v>
      </c>
      <c r="H9" s="113" t="str">
        <f>VLOOKUP($D9,Mapping!$B:$I,Mapping!F$3,0)</f>
        <v>ENSURE VANILLA 380G</v>
      </c>
      <c r="I9" s="113" t="str">
        <f>VLOOKUP($D9,Mapping!$B:$I,Mapping!G$3,0)</f>
        <v>ENSURE</v>
      </c>
      <c r="J9" s="113" t="str">
        <f>VLOOKUP($D9,Mapping!$B:$I,Mapping!H$3,0)</f>
        <v>AMS</v>
      </c>
      <c r="K9" s="115">
        <f>VLOOKUP($D9,Mapping!$B:$I,Mapping!I$3,0)</f>
        <v>11.3</v>
      </c>
      <c r="L9" s="116">
        <f>38016+9984</f>
        <v>48000</v>
      </c>
      <c r="M9" s="115">
        <f t="shared" si="0"/>
        <v>542400</v>
      </c>
      <c r="N9" s="117"/>
      <c r="O9" s="117"/>
      <c r="P9" s="117"/>
      <c r="Q9" s="117"/>
      <c r="R9" s="113">
        <v>899142</v>
      </c>
      <c r="S9" s="113" t="s">
        <v>104</v>
      </c>
      <c r="T9" s="139">
        <v>45777</v>
      </c>
      <c r="U9" s="139">
        <v>45780</v>
      </c>
      <c r="V9" s="118" t="s">
        <v>53</v>
      </c>
      <c r="W9" s="113">
        <v>1066053362</v>
      </c>
      <c r="X9" s="113" t="s">
        <v>41</v>
      </c>
      <c r="Y9" s="113">
        <v>43</v>
      </c>
      <c r="Z9" s="113">
        <v>2</v>
      </c>
      <c r="AA9" s="149" t="s">
        <v>119</v>
      </c>
      <c r="AB9" s="118" t="s">
        <v>122</v>
      </c>
      <c r="AC9" s="118" t="s">
        <v>123</v>
      </c>
      <c r="AD9" s="146" t="s">
        <v>173</v>
      </c>
    </row>
    <row r="10" spans="1:30" s="99" customFormat="1" hidden="1" x14ac:dyDescent="0.35">
      <c r="A10" s="332"/>
      <c r="B10" s="111">
        <v>45772</v>
      </c>
      <c r="C10" s="119">
        <f>C9</f>
        <v>593621</v>
      </c>
      <c r="D10" s="119" t="s">
        <v>11</v>
      </c>
      <c r="E10" s="119" t="str">
        <f>VLOOKUP($D10,Mapping!$B:$I,Mapping!C$3,0)</f>
        <v>1-00S907-2D8-J53-153</v>
      </c>
      <c r="F10" s="119" t="str">
        <f>VLOOKUP($D10,Mapping!$B:$I,Mapping!D$3,0)</f>
        <v>1-00S907-2D8-J53</v>
      </c>
      <c r="G10" s="120" t="str">
        <f>VLOOKUP($D10,Mapping!$B:$I,Mapping!E$3,0)</f>
        <v>0201112026</v>
      </c>
      <c r="H10" s="119" t="str">
        <f>VLOOKUP($D10,Mapping!$B:$I,Mapping!F$3,0)</f>
        <v>ENSURE VANILLA 800G</v>
      </c>
      <c r="I10" s="119" t="str">
        <f>VLOOKUP($D10,Mapping!$B:$I,Mapping!G$3,0)</f>
        <v>ENSURE</v>
      </c>
      <c r="J10" s="119" t="str">
        <f>VLOOKUP($D10,Mapping!$B:$I,Mapping!H$3,0)</f>
        <v>AMS</v>
      </c>
      <c r="K10" s="121">
        <f>VLOOKUP($D10,Mapping!$B:$I,Mapping!I$3,0)</f>
        <v>22.52</v>
      </c>
      <c r="L10" s="122">
        <v>11400</v>
      </c>
      <c r="M10" s="121">
        <f t="shared" si="0"/>
        <v>256728</v>
      </c>
      <c r="N10" s="123"/>
      <c r="O10" s="123"/>
      <c r="P10" s="123"/>
      <c r="Q10" s="123"/>
      <c r="R10" s="119">
        <v>899142</v>
      </c>
      <c r="S10" s="119" t="s">
        <v>104</v>
      </c>
      <c r="T10" s="140"/>
      <c r="U10" s="140"/>
      <c r="V10" s="124" t="s">
        <v>53</v>
      </c>
      <c r="W10" s="119"/>
      <c r="X10" s="119"/>
      <c r="Y10" s="119"/>
      <c r="Z10" s="119"/>
      <c r="AA10" s="151" t="s">
        <v>119</v>
      </c>
      <c r="AB10" s="124" t="s">
        <v>122</v>
      </c>
      <c r="AC10" s="124" t="s">
        <v>123</v>
      </c>
      <c r="AD10" s="147" t="s">
        <v>173</v>
      </c>
    </row>
    <row r="11" spans="1:30" s="104" customFormat="1" hidden="1" x14ac:dyDescent="0.35">
      <c r="A11" s="333"/>
      <c r="B11" s="112">
        <v>45772</v>
      </c>
      <c r="C11" s="125">
        <v>594107</v>
      </c>
      <c r="D11" s="125" t="s">
        <v>11</v>
      </c>
      <c r="E11" s="125" t="str">
        <f>VLOOKUP($D11,Mapping!$B:$I,Mapping!C$3,0)</f>
        <v>1-00S907-2D8-J53-153</v>
      </c>
      <c r="F11" s="125" t="str">
        <f>VLOOKUP($D11,Mapping!$B:$I,Mapping!D$3,0)</f>
        <v>1-00S907-2D8-J53</v>
      </c>
      <c r="G11" s="126" t="str">
        <f>VLOOKUP($D11,Mapping!$B:$I,Mapping!E$3,0)</f>
        <v>0201112026</v>
      </c>
      <c r="H11" s="125" t="str">
        <f>VLOOKUP($D11,Mapping!$B:$I,Mapping!F$3,0)</f>
        <v>ENSURE VANILLA 800G</v>
      </c>
      <c r="I11" s="125" t="str">
        <f>VLOOKUP($D11,Mapping!$B:$I,Mapping!G$3,0)</f>
        <v>ENSURE</v>
      </c>
      <c r="J11" s="125" t="str">
        <f>VLOOKUP($D11,Mapping!$B:$I,Mapping!H$3,0)</f>
        <v>AMS</v>
      </c>
      <c r="K11" s="127">
        <f>VLOOKUP($D11,Mapping!$B:$I,Mapping!I$3,0)</f>
        <v>22.52</v>
      </c>
      <c r="L11" s="128">
        <v>6600</v>
      </c>
      <c r="M11" s="127">
        <f t="shared" si="0"/>
        <v>148632</v>
      </c>
      <c r="N11" s="129"/>
      <c r="O11" s="129"/>
      <c r="P11" s="129"/>
      <c r="Q11" s="129"/>
      <c r="R11" s="125">
        <v>899143</v>
      </c>
      <c r="S11" s="125" t="s">
        <v>105</v>
      </c>
      <c r="T11" s="139">
        <v>45777</v>
      </c>
      <c r="U11" s="139">
        <v>45780</v>
      </c>
      <c r="V11" s="130" t="s">
        <v>53</v>
      </c>
      <c r="W11" s="113">
        <v>1066292348</v>
      </c>
      <c r="X11" s="113" t="s">
        <v>41</v>
      </c>
      <c r="Y11" s="125">
        <v>29</v>
      </c>
      <c r="Z11" s="125">
        <v>2</v>
      </c>
      <c r="AA11" s="164" t="s">
        <v>120</v>
      </c>
      <c r="AB11" s="130" t="s">
        <v>122</v>
      </c>
      <c r="AC11" s="130" t="s">
        <v>123</v>
      </c>
      <c r="AD11" s="148" t="s">
        <v>173</v>
      </c>
    </row>
    <row r="12" spans="1:30" s="104" customFormat="1" hidden="1" x14ac:dyDescent="0.35">
      <c r="A12" s="333"/>
      <c r="B12" s="111">
        <v>45772</v>
      </c>
      <c r="C12" s="119">
        <f>C11</f>
        <v>594107</v>
      </c>
      <c r="D12" s="119" t="s">
        <v>26</v>
      </c>
      <c r="E12" s="119" t="str">
        <f>VLOOKUP($D12,Mapping!$B:$I,Mapping!C$3,0)</f>
        <v>1-00Y495-2D8-138-138</v>
      </c>
      <c r="F12" s="119" t="str">
        <f>VLOOKUP($D12,Mapping!$B:$I,Mapping!D$3,0)</f>
        <v>1-00Y495-2D8-138</v>
      </c>
      <c r="G12" s="120" t="str">
        <f>VLOOKUP($D12,Mapping!$B:$I,Mapping!E$3,0)</f>
        <v>0203112010</v>
      </c>
      <c r="H12" s="119" t="str">
        <f>VLOOKUP($D12,Mapping!$B:$I,Mapping!F$3,0)</f>
        <v>GLUCERNA VANILLA 380G</v>
      </c>
      <c r="I12" s="119" t="str">
        <f>VLOOKUP($D12,Mapping!$B:$I,Mapping!G$3,0)</f>
        <v>GLUCERNA</v>
      </c>
      <c r="J12" s="119" t="str">
        <f>VLOOKUP($D12,Mapping!$B:$I,Mapping!H$3,0)</f>
        <v>AMS</v>
      </c>
      <c r="K12" s="121">
        <f>VLOOKUP($D12,Mapping!$B:$I,Mapping!I$3,0)</f>
        <v>14.32</v>
      </c>
      <c r="L12" s="122">
        <v>34536</v>
      </c>
      <c r="M12" s="121">
        <f t="shared" si="0"/>
        <v>494555.52</v>
      </c>
      <c r="N12" s="123"/>
      <c r="O12" s="123"/>
      <c r="P12" s="123"/>
      <c r="Q12" s="123"/>
      <c r="R12" s="119">
        <v>899143</v>
      </c>
      <c r="S12" s="119" t="s">
        <v>105</v>
      </c>
      <c r="T12" s="140"/>
      <c r="U12" s="140"/>
      <c r="V12" s="124" t="s">
        <v>53</v>
      </c>
      <c r="W12" s="119"/>
      <c r="X12" s="119"/>
      <c r="Y12" s="119"/>
      <c r="Z12" s="119"/>
      <c r="AA12" s="165" t="s">
        <v>120</v>
      </c>
      <c r="AB12" s="124" t="s">
        <v>122</v>
      </c>
      <c r="AC12" s="124" t="s">
        <v>124</v>
      </c>
      <c r="AD12" s="147" t="s">
        <v>173</v>
      </c>
    </row>
    <row r="13" spans="1:30" s="104" customFormat="1" hidden="1" x14ac:dyDescent="0.35">
      <c r="A13" s="333"/>
      <c r="B13" s="111">
        <v>45772</v>
      </c>
      <c r="C13" s="132"/>
      <c r="D13" s="132"/>
      <c r="E13" s="132"/>
      <c r="F13" s="132"/>
      <c r="G13" s="133"/>
      <c r="H13" s="132" t="s">
        <v>184</v>
      </c>
      <c r="I13" s="132"/>
      <c r="J13" s="132"/>
      <c r="K13" s="134"/>
      <c r="L13" s="135">
        <f>SUM(L9:L12)</f>
        <v>100536</v>
      </c>
      <c r="M13" s="135">
        <f>SUM(M9:M12)</f>
        <v>1442315.52</v>
      </c>
      <c r="N13" s="132"/>
      <c r="O13" s="132"/>
      <c r="P13" s="132"/>
      <c r="Q13" s="132"/>
      <c r="R13" s="132"/>
      <c r="S13" s="132"/>
      <c r="T13" s="136"/>
      <c r="U13" s="136"/>
      <c r="V13" s="136"/>
      <c r="W13" s="132"/>
      <c r="X13" s="132"/>
      <c r="Y13" s="132"/>
      <c r="Z13" s="132"/>
      <c r="AA13" s="136"/>
      <c r="AB13" s="136"/>
      <c r="AC13" s="136"/>
      <c r="AD13" s="136"/>
    </row>
    <row r="14" spans="1:30" s="99" customFormat="1" x14ac:dyDescent="0.35">
      <c r="A14" s="332"/>
      <c r="B14" s="180">
        <v>45833</v>
      </c>
      <c r="C14" s="295">
        <v>597394</v>
      </c>
      <c r="D14" s="113" t="s">
        <v>6</v>
      </c>
      <c r="E14" s="113" t="str">
        <f>VLOOKUP($D14,Mapping!$B:$I,Mapping!C$3,0)</f>
        <v>1-00S907-2D8-J38-138</v>
      </c>
      <c r="F14" s="113" t="str">
        <f>VLOOKUP($D14,Mapping!$B:$I,Mapping!D$3,0)</f>
        <v>1-00S907-2D8-J38</v>
      </c>
      <c r="G14" s="114" t="str">
        <f>VLOOKUP($D14,Mapping!$B:$I,Mapping!E$3,0)</f>
        <v>0201112025</v>
      </c>
      <c r="H14" s="113" t="str">
        <f>VLOOKUP($D14,Mapping!$B:$I,Mapping!F$3,0)</f>
        <v>ENSURE VANILLA 380G</v>
      </c>
      <c r="I14" s="113" t="str">
        <f>VLOOKUP($D14,Mapping!$B:$I,Mapping!G$3,0)</f>
        <v>ENSURE</v>
      </c>
      <c r="J14" s="113" t="str">
        <f>VLOOKUP($D14,Mapping!$B:$I,Mapping!H$3,0)</f>
        <v>AMS</v>
      </c>
      <c r="K14" s="115">
        <f>VLOOKUP($D14,Mapping!$B:$I,Mapping!I$3,0)</f>
        <v>11.3</v>
      </c>
      <c r="L14" s="308">
        <v>40320</v>
      </c>
      <c r="M14" s="298">
        <f t="shared" ref="M14:M17" si="1">K14*L14</f>
        <v>455616</v>
      </c>
      <c r="N14" s="117"/>
      <c r="O14" s="117"/>
      <c r="P14" s="117"/>
      <c r="Q14" s="117"/>
      <c r="R14" s="295">
        <v>900755</v>
      </c>
      <c r="S14" s="113" t="s">
        <v>125</v>
      </c>
      <c r="T14" s="139">
        <v>45838</v>
      </c>
      <c r="U14" s="139">
        <f>T14+4</f>
        <v>45842</v>
      </c>
      <c r="V14" s="118" t="s">
        <v>53</v>
      </c>
      <c r="W14" s="113">
        <v>1067316553</v>
      </c>
      <c r="X14" s="113" t="s">
        <v>41</v>
      </c>
      <c r="Y14" s="113">
        <v>38</v>
      </c>
      <c r="Z14" s="113">
        <v>2</v>
      </c>
      <c r="AA14" s="166" t="s">
        <v>120</v>
      </c>
      <c r="AB14" s="118" t="s">
        <v>122</v>
      </c>
      <c r="AC14" s="118" t="s">
        <v>123</v>
      </c>
      <c r="AD14" s="146" t="s">
        <v>173</v>
      </c>
    </row>
    <row r="15" spans="1:30" s="99" customFormat="1" x14ac:dyDescent="0.35">
      <c r="A15" s="332"/>
      <c r="B15" s="180">
        <v>45833</v>
      </c>
      <c r="C15" s="311">
        <v>597394</v>
      </c>
      <c r="D15" s="119" t="s">
        <v>26</v>
      </c>
      <c r="E15" s="119" t="str">
        <f>VLOOKUP($D15,Mapping!$B:$I,Mapping!C$3,0)</f>
        <v>1-00Y495-2D8-138-138</v>
      </c>
      <c r="F15" s="119" t="str">
        <f>VLOOKUP($D15,Mapping!$B:$I,Mapping!D$3,0)</f>
        <v>1-00Y495-2D8-138</v>
      </c>
      <c r="G15" s="120" t="str">
        <f>VLOOKUP($D15,Mapping!$B:$I,Mapping!E$3,0)</f>
        <v>0203112010</v>
      </c>
      <c r="H15" s="119" t="str">
        <f>VLOOKUP($D15,Mapping!$B:$I,Mapping!F$3,0)</f>
        <v>GLUCERNA VANILLA 380G</v>
      </c>
      <c r="I15" s="119" t="str">
        <f>VLOOKUP($D15,Mapping!$B:$I,Mapping!G$3,0)</f>
        <v>GLUCERNA</v>
      </c>
      <c r="J15" s="119" t="str">
        <f>VLOOKUP($D15,Mapping!$B:$I,Mapping!H$3,0)</f>
        <v>AMS</v>
      </c>
      <c r="K15" s="121">
        <f>VLOOKUP($D15,Mapping!$B:$I,Mapping!I$3,0)</f>
        <v>14.32</v>
      </c>
      <c r="L15" s="309">
        <v>24000</v>
      </c>
      <c r="M15" s="300">
        <f t="shared" si="1"/>
        <v>343680</v>
      </c>
      <c r="N15" s="123"/>
      <c r="O15" s="123"/>
      <c r="P15" s="123"/>
      <c r="Q15" s="123"/>
      <c r="R15" s="296">
        <v>900755</v>
      </c>
      <c r="S15" s="119" t="s">
        <v>125</v>
      </c>
      <c r="T15" s="140"/>
      <c r="U15" s="140"/>
      <c r="V15" s="124" t="s">
        <v>53</v>
      </c>
      <c r="W15" s="237">
        <v>1067316553</v>
      </c>
      <c r="X15" s="237" t="s">
        <v>41</v>
      </c>
      <c r="Y15" s="119"/>
      <c r="Z15" s="119"/>
      <c r="AA15" s="165" t="s">
        <v>120</v>
      </c>
      <c r="AB15" s="124" t="s">
        <v>122</v>
      </c>
      <c r="AC15" s="124" t="s">
        <v>123</v>
      </c>
      <c r="AD15" s="147" t="s">
        <v>173</v>
      </c>
    </row>
    <row r="16" spans="1:30" s="104" customFormat="1" x14ac:dyDescent="0.35">
      <c r="A16" s="333"/>
      <c r="B16" s="180">
        <v>45833</v>
      </c>
      <c r="C16" s="302">
        <v>596625</v>
      </c>
      <c r="D16" s="113" t="s">
        <v>6</v>
      </c>
      <c r="E16" s="113" t="str">
        <f>VLOOKUP($D16,Mapping!$B:$I,Mapping!C$3,0)</f>
        <v>1-00S907-2D8-J38-138</v>
      </c>
      <c r="F16" s="113" t="str">
        <f>VLOOKUP($D16,Mapping!$B:$I,Mapping!D$3,0)</f>
        <v>1-00S907-2D8-J38</v>
      </c>
      <c r="G16" s="114" t="str">
        <f>VLOOKUP($D16,Mapping!$B:$I,Mapping!E$3,0)</f>
        <v>0201112025</v>
      </c>
      <c r="H16" s="113" t="str">
        <f>VLOOKUP($D16,Mapping!$B:$I,Mapping!F$3,0)</f>
        <v>ENSURE VANILLA 380G</v>
      </c>
      <c r="I16" s="113" t="str">
        <f>VLOOKUP($D16,Mapping!$B:$I,Mapping!G$3,0)</f>
        <v>ENSURE</v>
      </c>
      <c r="J16" s="113" t="str">
        <f>VLOOKUP($D16,Mapping!$B:$I,Mapping!H$3,0)</f>
        <v>AMS</v>
      </c>
      <c r="K16" s="115">
        <f>VLOOKUP($D16,Mapping!$B:$I,Mapping!I$3,0)</f>
        <v>11.3</v>
      </c>
      <c r="L16" s="308">
        <v>8760</v>
      </c>
      <c r="M16" s="298">
        <f t="shared" si="1"/>
        <v>98988</v>
      </c>
      <c r="N16" s="117"/>
      <c r="O16" s="117"/>
      <c r="P16" s="117"/>
      <c r="Q16" s="117"/>
      <c r="R16" s="295">
        <v>900236</v>
      </c>
      <c r="S16" s="113" t="s">
        <v>126</v>
      </c>
      <c r="T16" s="139">
        <v>45838</v>
      </c>
      <c r="U16" s="139">
        <f>T16+4</f>
        <v>45842</v>
      </c>
      <c r="V16" s="118" t="s">
        <v>53</v>
      </c>
      <c r="W16" s="295">
        <v>1067274030</v>
      </c>
      <c r="X16" s="113" t="s">
        <v>41</v>
      </c>
      <c r="Y16" s="113"/>
      <c r="Z16" s="113"/>
      <c r="AA16" s="118" t="s">
        <v>131</v>
      </c>
      <c r="AB16" s="118" t="s">
        <v>122</v>
      </c>
      <c r="AC16" s="118"/>
      <c r="AD16" s="149" t="s">
        <v>174</v>
      </c>
    </row>
    <row r="17" spans="1:36" s="104" customFormat="1" x14ac:dyDescent="0.35">
      <c r="A17" s="333"/>
      <c r="B17" s="180">
        <v>45833</v>
      </c>
      <c r="C17" s="297">
        <v>596839</v>
      </c>
      <c r="D17" s="125" t="s">
        <v>6</v>
      </c>
      <c r="E17" s="125" t="str">
        <f>VLOOKUP($D17,Mapping!$B:$I,Mapping!C$3,0)</f>
        <v>1-00S907-2D8-J38-138</v>
      </c>
      <c r="F17" s="125" t="str">
        <f>VLOOKUP($D17,Mapping!$B:$I,Mapping!D$3,0)</f>
        <v>1-00S907-2D8-J38</v>
      </c>
      <c r="G17" s="126" t="str">
        <f>VLOOKUP($D17,Mapping!$B:$I,Mapping!E$3,0)</f>
        <v>0201112025</v>
      </c>
      <c r="H17" s="125" t="str">
        <f>VLOOKUP($D17,Mapping!$B:$I,Mapping!F$3,0)</f>
        <v>ENSURE VANILLA 380G</v>
      </c>
      <c r="I17" s="125" t="str">
        <f>VLOOKUP($D17,Mapping!$B:$I,Mapping!G$3,0)</f>
        <v>ENSURE</v>
      </c>
      <c r="J17" s="125" t="str">
        <f>VLOOKUP($D17,Mapping!$B:$I,Mapping!H$3,0)</f>
        <v>AMS</v>
      </c>
      <c r="K17" s="127">
        <f>VLOOKUP($D17,Mapping!$B:$I,Mapping!I$3,0)</f>
        <v>11.3</v>
      </c>
      <c r="L17" s="310">
        <v>8760</v>
      </c>
      <c r="M17" s="299">
        <f t="shared" si="1"/>
        <v>98988</v>
      </c>
      <c r="N17" s="129"/>
      <c r="O17" s="129"/>
      <c r="P17" s="129"/>
      <c r="Q17" s="129"/>
      <c r="R17" s="297">
        <v>900237</v>
      </c>
      <c r="S17" s="125" t="s">
        <v>127</v>
      </c>
      <c r="T17" s="340"/>
      <c r="U17" s="340"/>
      <c r="V17" s="130" t="s">
        <v>53</v>
      </c>
      <c r="W17" s="172">
        <f>W16</f>
        <v>1067274030</v>
      </c>
      <c r="X17" s="172" t="s">
        <v>41</v>
      </c>
      <c r="Y17" s="125"/>
      <c r="Z17" s="125"/>
      <c r="AA17" s="164" t="s">
        <v>120</v>
      </c>
      <c r="AB17" s="130" t="s">
        <v>122</v>
      </c>
      <c r="AC17" s="130"/>
      <c r="AD17" s="150" t="s">
        <v>174</v>
      </c>
    </row>
    <row r="18" spans="1:36" s="104" customFormat="1" x14ac:dyDescent="0.35">
      <c r="A18" s="333"/>
      <c r="B18" s="180">
        <v>45833</v>
      </c>
      <c r="C18" s="297">
        <v>596838</v>
      </c>
      <c r="D18" s="125" t="s">
        <v>6</v>
      </c>
      <c r="E18" s="125" t="str">
        <f>VLOOKUP($D18,Mapping!$B:$I,Mapping!C$3,0)</f>
        <v>1-00S907-2D8-J38-138</v>
      </c>
      <c r="F18" s="125" t="str">
        <f>VLOOKUP($D18,Mapping!$B:$I,Mapping!D$3,0)</f>
        <v>1-00S907-2D8-J38</v>
      </c>
      <c r="G18" s="126" t="str">
        <f>VLOOKUP($D18,Mapping!$B:$I,Mapping!E$3,0)</f>
        <v>0201112025</v>
      </c>
      <c r="H18" s="125" t="str">
        <f>VLOOKUP($D18,Mapping!$B:$I,Mapping!F$3,0)</f>
        <v>ENSURE VANILLA 380G</v>
      </c>
      <c r="I18" s="125" t="str">
        <f>VLOOKUP($D18,Mapping!$B:$I,Mapping!G$3,0)</f>
        <v>ENSURE</v>
      </c>
      <c r="J18" s="125" t="str">
        <f>VLOOKUP($D18,Mapping!$B:$I,Mapping!H$3,0)</f>
        <v>AMS</v>
      </c>
      <c r="K18" s="127">
        <f>VLOOKUP($D18,Mapping!$B:$I,Mapping!I$3,0)</f>
        <v>11.3</v>
      </c>
      <c r="L18" s="310">
        <v>8760</v>
      </c>
      <c r="M18" s="299">
        <f t="shared" ref="M18:M23" si="2">K18*L18</f>
        <v>98988</v>
      </c>
      <c r="N18" s="129"/>
      <c r="O18" s="129"/>
      <c r="P18" s="129"/>
      <c r="Q18" s="129"/>
      <c r="R18" s="297">
        <v>900238</v>
      </c>
      <c r="S18" s="125" t="s">
        <v>128</v>
      </c>
      <c r="T18" s="140"/>
      <c r="U18" s="140"/>
      <c r="V18" s="130" t="s">
        <v>53</v>
      </c>
      <c r="W18" s="172">
        <f>W17</f>
        <v>1067274030</v>
      </c>
      <c r="X18" s="172" t="s">
        <v>41</v>
      </c>
      <c r="Y18" s="125"/>
      <c r="Z18" s="125"/>
      <c r="AA18" s="150" t="s">
        <v>119</v>
      </c>
      <c r="AB18" s="130" t="s">
        <v>122</v>
      </c>
      <c r="AC18" s="130"/>
      <c r="AD18" s="150" t="s">
        <v>174</v>
      </c>
    </row>
    <row r="19" spans="1:36" s="104" customFormat="1" x14ac:dyDescent="0.35">
      <c r="A19" s="333"/>
      <c r="B19" s="180">
        <v>45833</v>
      </c>
      <c r="C19" s="302">
        <v>596626</v>
      </c>
      <c r="D19" s="113" t="s">
        <v>11</v>
      </c>
      <c r="E19" s="113" t="str">
        <f>VLOOKUP($D19,Mapping!$B:$I,Mapping!C$3,0)</f>
        <v>1-00S907-2D8-J53-153</v>
      </c>
      <c r="F19" s="113" t="str">
        <f>VLOOKUP($D19,Mapping!$B:$I,Mapping!D$3,0)</f>
        <v>1-00S907-2D8-J53</v>
      </c>
      <c r="G19" s="114" t="str">
        <f>VLOOKUP($D19,Mapping!$B:$I,Mapping!E$3,0)</f>
        <v>0201112026</v>
      </c>
      <c r="H19" s="113" t="str">
        <f>VLOOKUP($D19,Mapping!$B:$I,Mapping!F$3,0)</f>
        <v>ENSURE VANILLA 800G</v>
      </c>
      <c r="I19" s="113" t="str">
        <f>VLOOKUP($D19,Mapping!$B:$I,Mapping!G$3,0)</f>
        <v>ENSURE</v>
      </c>
      <c r="J19" s="113" t="str">
        <f>VLOOKUP($D19,Mapping!$B:$I,Mapping!H$3,0)</f>
        <v>AMS</v>
      </c>
      <c r="K19" s="115">
        <f>VLOOKUP($D19,Mapping!$B:$I,Mapping!I$3,0)</f>
        <v>22.52</v>
      </c>
      <c r="L19" s="308">
        <v>4440</v>
      </c>
      <c r="M19" s="298">
        <f t="shared" si="2"/>
        <v>99988.800000000003</v>
      </c>
      <c r="N19" s="117"/>
      <c r="O19" s="117"/>
      <c r="P19" s="117"/>
      <c r="Q19" s="117"/>
      <c r="R19" s="295">
        <v>900240</v>
      </c>
      <c r="S19" s="113" t="s">
        <v>132</v>
      </c>
      <c r="T19" s="139">
        <v>45838</v>
      </c>
      <c r="U19" s="139">
        <f>T19+4</f>
        <v>45842</v>
      </c>
      <c r="V19" s="118" t="s">
        <v>53</v>
      </c>
      <c r="W19" s="113">
        <v>1067275026</v>
      </c>
      <c r="X19" s="113" t="s">
        <v>41</v>
      </c>
      <c r="Y19" s="113"/>
      <c r="Z19" s="113"/>
      <c r="AA19" s="167" t="s">
        <v>155</v>
      </c>
      <c r="AB19" s="118" t="s">
        <v>122</v>
      </c>
      <c r="AC19" s="118"/>
      <c r="AD19" s="149" t="s">
        <v>174</v>
      </c>
    </row>
    <row r="20" spans="1:36" s="104" customFormat="1" x14ac:dyDescent="0.35">
      <c r="A20" s="333"/>
      <c r="B20" s="180">
        <v>45833</v>
      </c>
      <c r="C20" s="297">
        <v>596841</v>
      </c>
      <c r="D20" s="125" t="s">
        <v>11</v>
      </c>
      <c r="E20" s="125" t="str">
        <f>VLOOKUP($D20,Mapping!$B:$I,Mapping!C$3,0)</f>
        <v>1-00S907-2D8-J53-153</v>
      </c>
      <c r="F20" s="125" t="str">
        <f>VLOOKUP($D20,Mapping!$B:$I,Mapping!D$3,0)</f>
        <v>1-00S907-2D8-J53</v>
      </c>
      <c r="G20" s="126" t="str">
        <f>VLOOKUP($D20,Mapping!$B:$I,Mapping!E$3,0)</f>
        <v>0201112026</v>
      </c>
      <c r="H20" s="125" t="str">
        <f>VLOOKUP($D20,Mapping!$B:$I,Mapping!F$3,0)</f>
        <v>ENSURE VANILLA 800G</v>
      </c>
      <c r="I20" s="125" t="str">
        <f>VLOOKUP($D20,Mapping!$B:$I,Mapping!G$3,0)</f>
        <v>ENSURE</v>
      </c>
      <c r="J20" s="125" t="str">
        <f>VLOOKUP($D20,Mapping!$B:$I,Mapping!H$3,0)</f>
        <v>AMS</v>
      </c>
      <c r="K20" s="127">
        <f>VLOOKUP($D20,Mapping!$B:$I,Mapping!I$3,0)</f>
        <v>22.52</v>
      </c>
      <c r="L20" s="310">
        <v>4440</v>
      </c>
      <c r="M20" s="299">
        <f t="shared" si="2"/>
        <v>99988.800000000003</v>
      </c>
      <c r="N20" s="129"/>
      <c r="O20" s="129"/>
      <c r="P20" s="129"/>
      <c r="Q20" s="129"/>
      <c r="R20" s="297">
        <v>900241</v>
      </c>
      <c r="S20" s="125" t="s">
        <v>133</v>
      </c>
      <c r="T20" s="340"/>
      <c r="U20" s="340"/>
      <c r="V20" s="130" t="s">
        <v>53</v>
      </c>
      <c r="W20" s="172">
        <f>W19</f>
        <v>1067275026</v>
      </c>
      <c r="X20" s="172" t="s">
        <v>41</v>
      </c>
      <c r="Y20" s="125"/>
      <c r="Z20" s="125"/>
      <c r="AA20" s="169" t="s">
        <v>154</v>
      </c>
      <c r="AB20" s="130" t="s">
        <v>122</v>
      </c>
      <c r="AC20" s="130"/>
      <c r="AD20" s="150" t="s">
        <v>174</v>
      </c>
      <c r="AE20" s="141"/>
      <c r="AF20" s="141"/>
      <c r="AG20" s="141"/>
      <c r="AH20" s="141"/>
      <c r="AI20" s="141"/>
      <c r="AJ20" s="141"/>
    </row>
    <row r="21" spans="1:36" s="104" customFormat="1" ht="13.5" customHeight="1" x14ac:dyDescent="0.35">
      <c r="A21" s="333"/>
      <c r="B21" s="180">
        <v>45833</v>
      </c>
      <c r="C21" s="296">
        <v>596840</v>
      </c>
      <c r="D21" s="119" t="s">
        <v>11</v>
      </c>
      <c r="E21" s="119" t="str">
        <f>VLOOKUP($D21,Mapping!$B:$I,Mapping!C$3,0)</f>
        <v>1-00S907-2D8-J53-153</v>
      </c>
      <c r="F21" s="119" t="str">
        <f>VLOOKUP($D21,Mapping!$B:$I,Mapping!D$3,0)</f>
        <v>1-00S907-2D8-J53</v>
      </c>
      <c r="G21" s="120" t="str">
        <f>VLOOKUP($D21,Mapping!$B:$I,Mapping!E$3,0)</f>
        <v>0201112026</v>
      </c>
      <c r="H21" s="119" t="str">
        <f>VLOOKUP($D21,Mapping!$B:$I,Mapping!F$3,0)</f>
        <v>ENSURE VANILLA 800G</v>
      </c>
      <c r="I21" s="119" t="str">
        <f>VLOOKUP($D21,Mapping!$B:$I,Mapping!G$3,0)</f>
        <v>ENSURE</v>
      </c>
      <c r="J21" s="119" t="str">
        <f>VLOOKUP($D21,Mapping!$B:$I,Mapping!H$3,0)</f>
        <v>AMS</v>
      </c>
      <c r="K21" s="121">
        <f>VLOOKUP($D21,Mapping!$B:$I,Mapping!I$3,0)</f>
        <v>22.52</v>
      </c>
      <c r="L21" s="309">
        <v>4440</v>
      </c>
      <c r="M21" s="300">
        <f>K21*L21</f>
        <v>99988.800000000003</v>
      </c>
      <c r="N21" s="123"/>
      <c r="O21" s="123"/>
      <c r="P21" s="123"/>
      <c r="Q21" s="123"/>
      <c r="R21" s="296">
        <v>900239</v>
      </c>
      <c r="S21" s="119" t="s">
        <v>129</v>
      </c>
      <c r="T21" s="140"/>
      <c r="U21" s="140"/>
      <c r="V21" s="124" t="s">
        <v>53</v>
      </c>
      <c r="W21" s="172">
        <f>W20</f>
        <v>1067275026</v>
      </c>
      <c r="X21" s="237" t="s">
        <v>41</v>
      </c>
      <c r="Y21" s="119"/>
      <c r="Z21" s="119"/>
      <c r="AA21" s="168" t="s">
        <v>153</v>
      </c>
      <c r="AB21" s="124" t="s">
        <v>122</v>
      </c>
      <c r="AC21" s="124"/>
      <c r="AD21" s="151" t="s">
        <v>174</v>
      </c>
      <c r="AE21" s="171"/>
      <c r="AF21" s="171"/>
      <c r="AG21" s="171"/>
      <c r="AH21" s="171"/>
      <c r="AI21" s="171"/>
      <c r="AJ21" s="171"/>
    </row>
    <row r="22" spans="1:36" s="104" customFormat="1" ht="13.5" customHeight="1" x14ac:dyDescent="0.35">
      <c r="A22" s="333"/>
      <c r="B22" s="180">
        <v>45833</v>
      </c>
      <c r="C22" s="303">
        <v>597761</v>
      </c>
      <c r="D22" s="2" t="s">
        <v>16</v>
      </c>
      <c r="E22" s="2" t="str">
        <f>VLOOKUP($D22,Mapping!$B:$I,Mapping!C$3,0)</f>
        <v>1-00Y484-8D8-240-140</v>
      </c>
      <c r="F22" s="2" t="str">
        <f>VLOOKUP($D22,Mapping!$B:$I,Mapping!D$3,0)</f>
        <v>1-00Y484-8D8-240</v>
      </c>
      <c r="G22" s="1" t="str">
        <f>VLOOKUP($D22,Mapping!$B:$I,Mapping!E$3,0)</f>
        <v>0201112017</v>
      </c>
      <c r="H22" s="2" t="str">
        <f>VLOOKUP($D22,Mapping!$B:$I,Mapping!F$3,0)</f>
        <v>ENSURE STRAWBERRY 400G</v>
      </c>
      <c r="I22" s="2" t="str">
        <f>VLOOKUP($D22,Mapping!$B:$I,Mapping!G$3,0)</f>
        <v>ENSURE</v>
      </c>
      <c r="J22" s="2" t="str">
        <f>VLOOKUP($D22,Mapping!$B:$I,Mapping!H$3,0)</f>
        <v>AMS</v>
      </c>
      <c r="K22" s="10">
        <f>VLOOKUP($D22,Mapping!$B:$I,Mapping!I$3,0)</f>
        <v>9.92</v>
      </c>
      <c r="L22" s="301">
        <v>10056</v>
      </c>
      <c r="M22" s="312">
        <f t="shared" si="2"/>
        <v>99755.520000000004</v>
      </c>
      <c r="N22" s="8"/>
      <c r="O22" s="8"/>
      <c r="P22" s="8"/>
      <c r="Q22" s="8"/>
      <c r="R22" s="2">
        <v>901127</v>
      </c>
      <c r="S22" s="2" t="s">
        <v>134</v>
      </c>
      <c r="T22" s="314">
        <v>45830</v>
      </c>
      <c r="U22" s="314">
        <v>45879</v>
      </c>
      <c r="V22" s="144" t="s">
        <v>137</v>
      </c>
      <c r="W22" s="295">
        <v>255310432</v>
      </c>
      <c r="X22" s="113" t="s">
        <v>159</v>
      </c>
      <c r="Y22" s="2"/>
      <c r="Z22" s="2"/>
      <c r="AA22" s="144" t="s">
        <v>131</v>
      </c>
      <c r="AB22" s="144" t="s">
        <v>122</v>
      </c>
      <c r="AC22" s="144"/>
      <c r="AD22" s="290" t="s">
        <v>174</v>
      </c>
      <c r="AE22" s="171"/>
      <c r="AF22" s="171"/>
      <c r="AG22" s="171"/>
      <c r="AH22" s="171"/>
      <c r="AI22" s="171"/>
      <c r="AJ22" s="171"/>
    </row>
    <row r="23" spans="1:36" s="104" customFormat="1" x14ac:dyDescent="0.35">
      <c r="A23" s="333"/>
      <c r="B23" s="180">
        <v>45833</v>
      </c>
      <c r="C23" s="304">
        <v>597772</v>
      </c>
      <c r="D23" s="2" t="s">
        <v>16</v>
      </c>
      <c r="E23" s="2" t="str">
        <f>VLOOKUP($D23,Mapping!$B:$I,Mapping!C$3,0)</f>
        <v>1-00Y484-8D8-240-140</v>
      </c>
      <c r="F23" s="2" t="str">
        <f>VLOOKUP($D23,Mapping!$B:$I,Mapping!D$3,0)</f>
        <v>1-00Y484-8D8-240</v>
      </c>
      <c r="G23" s="1" t="str">
        <f>VLOOKUP($D23,Mapping!$B:$I,Mapping!E$3,0)</f>
        <v>0201112017</v>
      </c>
      <c r="H23" s="2" t="str">
        <f>VLOOKUP($D23,Mapping!$B:$I,Mapping!F$3,0)</f>
        <v>ENSURE STRAWBERRY 400G</v>
      </c>
      <c r="I23" s="2" t="str">
        <f>VLOOKUP($D23,Mapping!$B:$I,Mapping!G$3,0)</f>
        <v>ENSURE</v>
      </c>
      <c r="J23" s="2" t="str">
        <f>VLOOKUP($D23,Mapping!$B:$I,Mapping!H$3,0)</f>
        <v>AMS</v>
      </c>
      <c r="K23" s="10">
        <f>VLOOKUP($D23,Mapping!$B:$I,Mapping!I$3,0)</f>
        <v>9.92</v>
      </c>
      <c r="L23" s="301">
        <v>10008</v>
      </c>
      <c r="M23" s="312">
        <f t="shared" si="2"/>
        <v>99279.360000000001</v>
      </c>
      <c r="N23" s="8"/>
      <c r="O23" s="8"/>
      <c r="P23" s="8"/>
      <c r="Q23" s="8"/>
      <c r="R23" s="2">
        <v>901128</v>
      </c>
      <c r="S23" s="2" t="s">
        <v>135</v>
      </c>
      <c r="T23" s="313">
        <v>45837</v>
      </c>
      <c r="U23" s="313">
        <v>45872</v>
      </c>
      <c r="V23" s="144" t="s">
        <v>137</v>
      </c>
      <c r="W23" s="295">
        <v>255345037</v>
      </c>
      <c r="X23" s="113" t="s">
        <v>159</v>
      </c>
      <c r="Y23" s="2"/>
      <c r="Z23" s="2"/>
      <c r="AA23" s="291" t="s">
        <v>120</v>
      </c>
      <c r="AB23" s="144" t="s">
        <v>122</v>
      </c>
      <c r="AC23" s="144"/>
      <c r="AD23" s="290" t="s">
        <v>174</v>
      </c>
      <c r="AE23" s="171"/>
      <c r="AF23" s="171"/>
      <c r="AG23" s="171"/>
      <c r="AH23" s="171"/>
      <c r="AI23" s="171"/>
      <c r="AJ23" s="171"/>
    </row>
    <row r="24" spans="1:36" s="104" customFormat="1" x14ac:dyDescent="0.35">
      <c r="A24" s="333"/>
      <c r="B24" s="180">
        <v>45833</v>
      </c>
      <c r="C24" s="304">
        <v>597771</v>
      </c>
      <c r="D24" s="2" t="s">
        <v>21</v>
      </c>
      <c r="E24" s="2" t="str">
        <f>VLOOKUP($D24,Mapping!$B:$I,Mapping!C$3,0)</f>
        <v>1-00Y484-8D8-285-101</v>
      </c>
      <c r="F24" s="2" t="str">
        <f>VLOOKUP($D24,Mapping!$B:$I,Mapping!D$3,0)</f>
        <v>1-00Y484-8D8-285</v>
      </c>
      <c r="G24" s="1" t="str">
        <f>VLOOKUP($D24,Mapping!$B:$I,Mapping!E$3,0)</f>
        <v>0201112018</v>
      </c>
      <c r="H24" s="2" t="str">
        <f>VLOOKUP($D24,Mapping!$B:$I,Mapping!F$3,0)</f>
        <v>ENSURE STRAWBERRY 850G</v>
      </c>
      <c r="I24" s="2" t="str">
        <f>VLOOKUP($D24,Mapping!$B:$I,Mapping!G$3,0)</f>
        <v>ENSURE</v>
      </c>
      <c r="J24" s="2" t="str">
        <f>VLOOKUP($D24,Mapping!$B:$I,Mapping!H$3,0)</f>
        <v>AMS</v>
      </c>
      <c r="K24" s="10">
        <f>VLOOKUP($D24,Mapping!$B:$I,Mapping!I$3,0)</f>
        <v>19.77</v>
      </c>
      <c r="L24" s="301">
        <v>5040</v>
      </c>
      <c r="M24" s="312">
        <f t="shared" ref="M24:M27" si="3">K24*L24</f>
        <v>99640.8</v>
      </c>
      <c r="N24" s="8"/>
      <c r="O24" s="8"/>
      <c r="P24" s="8"/>
      <c r="Q24" s="8"/>
      <c r="R24" s="2">
        <v>901129</v>
      </c>
      <c r="S24" s="2" t="s">
        <v>136</v>
      </c>
      <c r="T24" s="314">
        <v>45830</v>
      </c>
      <c r="U24" s="314">
        <v>45879</v>
      </c>
      <c r="V24" s="144" t="s">
        <v>137</v>
      </c>
      <c r="W24" s="295">
        <v>255345036</v>
      </c>
      <c r="X24" s="113" t="s">
        <v>159</v>
      </c>
      <c r="Y24" s="2"/>
      <c r="Z24" s="2"/>
      <c r="AA24" s="290" t="s">
        <v>119</v>
      </c>
      <c r="AB24" s="144" t="s">
        <v>122</v>
      </c>
      <c r="AC24" s="144"/>
      <c r="AD24" s="290" t="s">
        <v>174</v>
      </c>
      <c r="AE24" s="171"/>
      <c r="AF24" s="171"/>
      <c r="AG24" s="171"/>
      <c r="AH24" s="171"/>
      <c r="AI24" s="171"/>
      <c r="AJ24" s="171"/>
    </row>
    <row r="25" spans="1:36" s="104" customFormat="1" ht="13.5" customHeight="1" x14ac:dyDescent="0.35">
      <c r="A25" s="333"/>
      <c r="B25" s="180">
        <v>45833</v>
      </c>
      <c r="C25" s="303">
        <v>597792</v>
      </c>
      <c r="D25" s="2" t="s">
        <v>21</v>
      </c>
      <c r="E25" s="2" t="str">
        <f>VLOOKUP($D25,Mapping!$B:$I,Mapping!C$3,0)</f>
        <v>1-00Y484-8D8-285-101</v>
      </c>
      <c r="F25" s="2" t="str">
        <f>VLOOKUP($D25,Mapping!$B:$I,Mapping!D$3,0)</f>
        <v>1-00Y484-8D8-285</v>
      </c>
      <c r="G25" s="1" t="str">
        <f>VLOOKUP($D25,Mapping!$B:$I,Mapping!E$3,0)</f>
        <v>0201112018</v>
      </c>
      <c r="H25" s="2" t="str">
        <f>VLOOKUP($D25,Mapping!$B:$I,Mapping!F$3,0)</f>
        <v>ENSURE STRAWBERRY 850G</v>
      </c>
      <c r="I25" s="2" t="str">
        <f>VLOOKUP($D25,Mapping!$B:$I,Mapping!G$3,0)</f>
        <v>ENSURE</v>
      </c>
      <c r="J25" s="2" t="str">
        <f>VLOOKUP($D25,Mapping!$B:$I,Mapping!H$3,0)</f>
        <v>AMS</v>
      </c>
      <c r="K25" s="10">
        <f>VLOOKUP($D25,Mapping!$B:$I,Mapping!I$3,0)</f>
        <v>19.77</v>
      </c>
      <c r="L25" s="301">
        <v>5040</v>
      </c>
      <c r="M25" s="312">
        <f t="shared" si="3"/>
        <v>99640.8</v>
      </c>
      <c r="N25" s="8"/>
      <c r="O25" s="8"/>
      <c r="P25" s="8"/>
      <c r="Q25" s="8"/>
      <c r="R25" s="2">
        <v>901130</v>
      </c>
      <c r="S25" s="2" t="s">
        <v>138</v>
      </c>
      <c r="T25" s="313">
        <v>45837</v>
      </c>
      <c r="U25" s="313">
        <v>45872</v>
      </c>
      <c r="V25" s="144" t="s">
        <v>137</v>
      </c>
      <c r="W25" s="295">
        <v>255355434</v>
      </c>
      <c r="X25" s="113" t="s">
        <v>159</v>
      </c>
      <c r="Y25" s="2"/>
      <c r="Z25" s="2"/>
      <c r="AA25" s="292" t="s">
        <v>153</v>
      </c>
      <c r="AB25" s="144" t="s">
        <v>122</v>
      </c>
      <c r="AC25" s="144"/>
      <c r="AD25" s="290" t="s">
        <v>174</v>
      </c>
    </row>
    <row r="26" spans="1:36" s="104" customFormat="1" x14ac:dyDescent="0.35">
      <c r="A26" s="333"/>
      <c r="B26" s="180">
        <v>45833</v>
      </c>
      <c r="C26" s="304">
        <v>597791</v>
      </c>
      <c r="D26" s="2" t="s">
        <v>21</v>
      </c>
      <c r="E26" s="2" t="str">
        <f>VLOOKUP($D26,Mapping!$B:$I,Mapping!C$3,0)</f>
        <v>1-00Y484-8D8-285-101</v>
      </c>
      <c r="F26" s="2" t="str">
        <f>VLOOKUP($D26,Mapping!$B:$I,Mapping!D$3,0)</f>
        <v>1-00Y484-8D8-285</v>
      </c>
      <c r="G26" s="1" t="str">
        <f>VLOOKUP($D26,Mapping!$B:$I,Mapping!E$3,0)</f>
        <v>0201112018</v>
      </c>
      <c r="H26" s="2" t="str">
        <f>VLOOKUP($D26,Mapping!$B:$I,Mapping!F$3,0)</f>
        <v>ENSURE STRAWBERRY 850G</v>
      </c>
      <c r="I26" s="2" t="str">
        <f>VLOOKUP($D26,Mapping!$B:$I,Mapping!G$3,0)</f>
        <v>ENSURE</v>
      </c>
      <c r="J26" s="2" t="str">
        <f>VLOOKUP($D26,Mapping!$B:$I,Mapping!H$3,0)</f>
        <v>AMS</v>
      </c>
      <c r="K26" s="10">
        <f>VLOOKUP($D26,Mapping!$B:$I,Mapping!I$3,0)</f>
        <v>19.77</v>
      </c>
      <c r="L26" s="301">
        <v>5040</v>
      </c>
      <c r="M26" s="312">
        <f t="shared" si="3"/>
        <v>99640.8</v>
      </c>
      <c r="N26" s="8"/>
      <c r="O26" s="8"/>
      <c r="P26" s="8"/>
      <c r="Q26" s="8"/>
      <c r="R26" s="2">
        <v>901131</v>
      </c>
      <c r="S26" s="2" t="s">
        <v>139</v>
      </c>
      <c r="T26" s="313">
        <v>45837</v>
      </c>
      <c r="U26" s="313">
        <v>45872</v>
      </c>
      <c r="V26" s="144" t="s">
        <v>137</v>
      </c>
      <c r="W26" s="113">
        <v>255355433</v>
      </c>
      <c r="X26" s="113" t="s">
        <v>159</v>
      </c>
      <c r="Y26" s="2"/>
      <c r="Z26" s="2"/>
      <c r="AA26" s="293" t="s">
        <v>155</v>
      </c>
      <c r="AB26" s="144" t="s">
        <v>122</v>
      </c>
      <c r="AC26" s="144"/>
      <c r="AD26" s="290" t="s">
        <v>174</v>
      </c>
    </row>
    <row r="27" spans="1:36" s="104" customFormat="1" x14ac:dyDescent="0.35">
      <c r="A27" s="333"/>
      <c r="B27" s="180">
        <v>45833</v>
      </c>
      <c r="C27" s="304">
        <v>597793</v>
      </c>
      <c r="D27" s="2" t="s">
        <v>21</v>
      </c>
      <c r="E27" s="2" t="str">
        <f>VLOOKUP($D27,Mapping!$B:$I,Mapping!C$3,0)</f>
        <v>1-00Y484-8D8-285-101</v>
      </c>
      <c r="F27" s="2" t="str">
        <f>VLOOKUP($D27,Mapping!$B:$I,Mapping!D$3,0)</f>
        <v>1-00Y484-8D8-285</v>
      </c>
      <c r="G27" s="1" t="str">
        <f>VLOOKUP($D27,Mapping!$B:$I,Mapping!E$3,0)</f>
        <v>0201112018</v>
      </c>
      <c r="H27" s="2" t="str">
        <f>VLOOKUP($D27,Mapping!$B:$I,Mapping!F$3,0)</f>
        <v>ENSURE STRAWBERRY 850G</v>
      </c>
      <c r="I27" s="2" t="str">
        <f>VLOOKUP($D27,Mapping!$B:$I,Mapping!G$3,0)</f>
        <v>ENSURE</v>
      </c>
      <c r="J27" s="2" t="str">
        <f>VLOOKUP($D27,Mapping!$B:$I,Mapping!H$3,0)</f>
        <v>AMS</v>
      </c>
      <c r="K27" s="10">
        <f>VLOOKUP($D27,Mapping!$B:$I,Mapping!I$3,0)</f>
        <v>19.77</v>
      </c>
      <c r="L27" s="301">
        <v>5040</v>
      </c>
      <c r="M27" s="312">
        <f t="shared" si="3"/>
        <v>99640.8</v>
      </c>
      <c r="N27" s="8"/>
      <c r="O27" s="8"/>
      <c r="P27" s="8"/>
      <c r="Q27" s="8"/>
      <c r="R27" s="2">
        <v>901132</v>
      </c>
      <c r="S27" s="2" t="s">
        <v>140</v>
      </c>
      <c r="T27" s="313">
        <v>45837</v>
      </c>
      <c r="U27" s="313">
        <v>45872</v>
      </c>
      <c r="V27" s="144" t="s">
        <v>137</v>
      </c>
      <c r="W27" s="113">
        <v>255355437</v>
      </c>
      <c r="X27" s="113" t="s">
        <v>159</v>
      </c>
      <c r="Y27" s="2"/>
      <c r="Z27" s="2"/>
      <c r="AA27" s="294" t="s">
        <v>154</v>
      </c>
      <c r="AB27" s="144" t="s">
        <v>122</v>
      </c>
      <c r="AC27" s="144"/>
      <c r="AD27" s="290" t="s">
        <v>174</v>
      </c>
    </row>
    <row r="28" spans="1:36" s="99" customFormat="1" x14ac:dyDescent="0.35">
      <c r="A28" s="332"/>
      <c r="B28" s="180">
        <v>45833</v>
      </c>
      <c r="C28" s="305">
        <v>596836</v>
      </c>
      <c r="D28" s="173" t="s">
        <v>156</v>
      </c>
      <c r="E28" s="173" t="str">
        <f>VLOOKUP($D28,Mapping!$B:$I,Mapping!C$3,0)</f>
        <v>1-00S616-2D8-138-138</v>
      </c>
      <c r="F28" s="173" t="str">
        <f>VLOOKUP($D28,Mapping!$B:$I,Mapping!D$3,0)</f>
        <v>1-00S616-2D8-138</v>
      </c>
      <c r="G28" s="174" t="str">
        <f>VLOOKUP($D28,Mapping!$B:$I,Mapping!E$3,0)</f>
        <v>0201112027</v>
      </c>
      <c r="H28" s="173" t="str">
        <f>VLOOKUP($D28,Mapping!$B:$I,Mapping!F$3,0)</f>
        <v>ENSURE VANILLA 380G (Non HMB) THAI</v>
      </c>
      <c r="I28" s="173" t="str">
        <f>VLOOKUP($D28,Mapping!$B:$I,Mapping!G$3,0)</f>
        <v>ENSURE</v>
      </c>
      <c r="J28" s="173" t="str">
        <f>VLOOKUP($D28,Mapping!$B:$I,Mapping!H$3,0)</f>
        <v>AMS</v>
      </c>
      <c r="K28" s="175">
        <f>VLOOKUP($D28,Mapping!$B:$I,Mapping!I$3,0)</f>
        <v>7.36</v>
      </c>
      <c r="L28" s="306">
        <v>36000</v>
      </c>
      <c r="M28" s="307">
        <f t="shared" ref="M28" si="4">K28*L28</f>
        <v>264960</v>
      </c>
      <c r="N28" s="176"/>
      <c r="O28" s="176"/>
      <c r="P28" s="176"/>
      <c r="Q28" s="176"/>
      <c r="R28" s="173">
        <v>900660</v>
      </c>
      <c r="S28" s="173" t="s">
        <v>160</v>
      </c>
      <c r="T28" s="139">
        <v>45834</v>
      </c>
      <c r="U28" s="139">
        <f>T28+4</f>
        <v>45838</v>
      </c>
      <c r="V28" s="177" t="s">
        <v>53</v>
      </c>
      <c r="W28" s="173">
        <v>1067316925</v>
      </c>
      <c r="X28" s="173" t="s">
        <v>41</v>
      </c>
      <c r="Y28" s="173">
        <v>38</v>
      </c>
      <c r="Z28" s="173">
        <v>2</v>
      </c>
      <c r="AA28" s="178" t="s">
        <v>198</v>
      </c>
      <c r="AB28" s="179" t="s">
        <v>121</v>
      </c>
      <c r="AC28" s="178"/>
      <c r="AD28" s="177" t="s">
        <v>152</v>
      </c>
    </row>
    <row r="29" spans="1:36" s="104" customFormat="1" x14ac:dyDescent="0.35">
      <c r="A29" s="333"/>
      <c r="B29" s="180">
        <v>45833</v>
      </c>
      <c r="C29" s="181"/>
      <c r="D29" s="181"/>
      <c r="E29" s="181"/>
      <c r="F29" s="181"/>
      <c r="G29" s="182"/>
      <c r="H29" s="181" t="s">
        <v>186</v>
      </c>
      <c r="I29" s="181"/>
      <c r="J29" s="181"/>
      <c r="K29" s="183"/>
      <c r="L29" s="184">
        <f>SUM(L14:L28)</f>
        <v>180144</v>
      </c>
      <c r="M29" s="184">
        <f>SUM(M14:M28)</f>
        <v>2258784.4800000004</v>
      </c>
      <c r="N29" s="181"/>
      <c r="O29" s="181"/>
      <c r="P29" s="181"/>
      <c r="Q29" s="181"/>
      <c r="R29" s="181"/>
      <c r="S29" s="181"/>
      <c r="T29" s="185"/>
      <c r="U29" s="185"/>
      <c r="V29" s="185"/>
      <c r="W29" s="181"/>
      <c r="X29" s="181"/>
      <c r="Y29" s="181"/>
      <c r="Z29" s="181"/>
      <c r="AA29" s="185"/>
      <c r="AB29" s="185"/>
      <c r="AC29" s="185"/>
      <c r="AD29" s="185"/>
    </row>
    <row r="30" spans="1:36" x14ac:dyDescent="0.35">
      <c r="B30" s="15">
        <v>45863</v>
      </c>
      <c r="C30" s="3"/>
      <c r="D30" s="2" t="s">
        <v>6</v>
      </c>
      <c r="E30" s="2" t="str">
        <f>VLOOKUP($D30,Mapping!$B:$I,Mapping!C$3,0)</f>
        <v>1-00S907-2D8-J38-138</v>
      </c>
      <c r="F30" s="2" t="str">
        <f>VLOOKUP($D30,Mapping!$B:$I,Mapping!D$3,0)</f>
        <v>1-00S907-2D8-J38</v>
      </c>
      <c r="G30" s="1" t="str">
        <f>VLOOKUP($D30,Mapping!$B:$I,Mapping!E$3,0)</f>
        <v>0201112025</v>
      </c>
      <c r="H30" s="2" t="str">
        <f>VLOOKUP($D30,Mapping!$B:$I,Mapping!F$3,0)</f>
        <v>ENSURE VANILLA 380G</v>
      </c>
      <c r="I30" s="2" t="str">
        <f>VLOOKUP($D30,Mapping!$B:$I,Mapping!G$3,0)</f>
        <v>ENSURE</v>
      </c>
      <c r="J30" s="2" t="str">
        <f>VLOOKUP($D30,Mapping!$B:$I,Mapping!H$3,0)</f>
        <v>AMS</v>
      </c>
      <c r="K30" s="10">
        <f>VLOOKUP($D30,Mapping!$B:$I,Mapping!I$3,0)</f>
        <v>11.3</v>
      </c>
      <c r="L30" s="11">
        <v>19920</v>
      </c>
      <c r="M30" s="10">
        <f>K30*L30</f>
        <v>225096</v>
      </c>
      <c r="N30" s="8"/>
      <c r="O30" s="8"/>
      <c r="P30" s="8"/>
      <c r="Q30" s="8"/>
      <c r="R30" s="304">
        <v>901222</v>
      </c>
      <c r="S30" s="3" t="s">
        <v>185</v>
      </c>
      <c r="T30" s="324" t="s">
        <v>199</v>
      </c>
      <c r="U30" s="236"/>
      <c r="V30" s="177" t="s">
        <v>53</v>
      </c>
      <c r="W30" s="3"/>
      <c r="X30" s="3"/>
      <c r="Y30" s="3"/>
      <c r="Z30" s="3"/>
      <c r="AA30" s="291" t="s">
        <v>120</v>
      </c>
      <c r="AB30" s="144" t="s">
        <v>122</v>
      </c>
      <c r="AC30" s="103" t="s">
        <v>201</v>
      </c>
      <c r="AD30" s="146" t="s">
        <v>173</v>
      </c>
    </row>
    <row r="31" spans="1:36" x14ac:dyDescent="0.35">
      <c r="B31" s="15">
        <v>45863</v>
      </c>
      <c r="C31" s="3">
        <v>598931</v>
      </c>
      <c r="D31" s="173" t="s">
        <v>156</v>
      </c>
      <c r="E31" s="2" t="str">
        <f>VLOOKUP($D31,Mapping!$B:$I,Mapping!C$3,0)</f>
        <v>1-00S616-2D8-138-138</v>
      </c>
      <c r="F31" s="2" t="str">
        <f>VLOOKUP($D31,Mapping!$B:$I,Mapping!D$3,0)</f>
        <v>1-00S616-2D8-138</v>
      </c>
      <c r="G31" s="1" t="str">
        <f>VLOOKUP($D31,Mapping!$B:$I,Mapping!E$3,0)</f>
        <v>0201112027</v>
      </c>
      <c r="H31" s="2" t="str">
        <f>VLOOKUP($D31,Mapping!$B:$I,Mapping!F$3,0)</f>
        <v>ENSURE VANILLA 380G (Non HMB) THAI</v>
      </c>
      <c r="I31" s="2" t="str">
        <f>VLOOKUP($D31,Mapping!$B:$I,Mapping!G$3,0)</f>
        <v>ENSURE</v>
      </c>
      <c r="J31" s="2" t="str">
        <f>VLOOKUP($D31,Mapping!$B:$I,Mapping!H$3,0)</f>
        <v>AMS</v>
      </c>
      <c r="K31" s="318">
        <f>VLOOKUP($D31,Mapping!$B:$J,Mapping!J$3,0)</f>
        <v>7.38</v>
      </c>
      <c r="L31" s="11">
        <v>38016</v>
      </c>
      <c r="M31" s="10">
        <f t="shared" ref="M31:M32" si="5">K31*L31</f>
        <v>280558.08000000002</v>
      </c>
      <c r="N31" s="8"/>
      <c r="O31" s="8"/>
      <c r="P31" s="8"/>
      <c r="Q31" s="8"/>
      <c r="R31" s="2">
        <v>901588</v>
      </c>
      <c r="S31" s="3" t="s">
        <v>189</v>
      </c>
      <c r="T31" s="334" t="s">
        <v>196</v>
      </c>
      <c r="U31" s="236"/>
      <c r="V31" s="177" t="s">
        <v>53</v>
      </c>
      <c r="W31" s="3"/>
      <c r="X31" s="3" t="s">
        <v>41</v>
      </c>
      <c r="Y31" s="3"/>
      <c r="Z31" s="3"/>
      <c r="AA31" s="178" t="s">
        <v>198</v>
      </c>
      <c r="AB31" s="179" t="s">
        <v>121</v>
      </c>
      <c r="AC31" s="178" t="s">
        <v>201</v>
      </c>
      <c r="AD31" s="177" t="s">
        <v>152</v>
      </c>
    </row>
    <row r="32" spans="1:36" x14ac:dyDescent="0.35">
      <c r="B32" s="15">
        <v>45863</v>
      </c>
      <c r="C32" s="3">
        <v>598956</v>
      </c>
      <c r="D32" s="2" t="s">
        <v>16</v>
      </c>
      <c r="E32" s="2" t="str">
        <f>VLOOKUP($D32,Mapping!$B:$I,Mapping!C$3,0)</f>
        <v>1-00Y484-8D8-240-140</v>
      </c>
      <c r="F32" s="2" t="str">
        <f>VLOOKUP($D32,Mapping!$B:$I,Mapping!D$3,0)</f>
        <v>1-00Y484-8D8-240</v>
      </c>
      <c r="G32" s="1" t="str">
        <f>VLOOKUP($D32,Mapping!$B:$I,Mapping!E$3,0)</f>
        <v>0201112017</v>
      </c>
      <c r="H32" s="2" t="str">
        <f>VLOOKUP($D32,Mapping!$B:$I,Mapping!F$3,0)</f>
        <v>ENSURE STRAWBERRY 400G</v>
      </c>
      <c r="I32" s="2" t="str">
        <f>VLOOKUP($D32,Mapping!$B:$I,Mapping!G$3,0)</f>
        <v>ENSURE</v>
      </c>
      <c r="J32" s="2" t="str">
        <f>VLOOKUP($D32,Mapping!$B:$I,Mapping!H$3,0)</f>
        <v>AMS</v>
      </c>
      <c r="K32" s="318">
        <f>VLOOKUP($D32,Mapping!$B:$J,Mapping!J$3,0)</f>
        <v>10.1</v>
      </c>
      <c r="L32" s="11">
        <v>9888</v>
      </c>
      <c r="M32" s="10">
        <f t="shared" si="5"/>
        <v>99868.800000000003</v>
      </c>
      <c r="N32" s="8"/>
      <c r="O32" s="8"/>
      <c r="P32" s="8"/>
      <c r="Q32" s="8"/>
      <c r="R32" s="2">
        <v>901661</v>
      </c>
      <c r="S32" s="3" t="s">
        <v>190</v>
      </c>
      <c r="T32" s="334" t="s">
        <v>200</v>
      </c>
      <c r="U32" s="236"/>
      <c r="V32" s="144" t="s">
        <v>137</v>
      </c>
      <c r="W32" s="3"/>
      <c r="X32" s="3" t="s">
        <v>159</v>
      </c>
      <c r="Y32" s="3"/>
      <c r="Z32" s="3"/>
      <c r="AA32" s="144" t="s">
        <v>131</v>
      </c>
      <c r="AB32" s="144" t="s">
        <v>122</v>
      </c>
      <c r="AC32" s="144" t="s">
        <v>202</v>
      </c>
      <c r="AD32" s="290" t="s">
        <v>174</v>
      </c>
    </row>
    <row r="33" spans="1:30" x14ac:dyDescent="0.35">
      <c r="B33" s="15">
        <v>45863</v>
      </c>
      <c r="C33" s="3">
        <v>598958</v>
      </c>
      <c r="D33" s="2" t="s">
        <v>16</v>
      </c>
      <c r="E33" s="2" t="str">
        <f>VLOOKUP($D33,Mapping!$B:$I,Mapping!C$3,0)</f>
        <v>1-00Y484-8D8-240-140</v>
      </c>
      <c r="F33" s="2" t="str">
        <f>VLOOKUP($D33,Mapping!$B:$I,Mapping!D$3,0)</f>
        <v>1-00Y484-8D8-240</v>
      </c>
      <c r="G33" s="1" t="str">
        <f>VLOOKUP($D33,Mapping!$B:$I,Mapping!E$3,0)</f>
        <v>0201112017</v>
      </c>
      <c r="H33" s="2" t="str">
        <f>VLOOKUP($D33,Mapping!$B:$I,Mapping!F$3,0)</f>
        <v>ENSURE STRAWBERRY 400G</v>
      </c>
      <c r="I33" s="2" t="str">
        <f>VLOOKUP($D33,Mapping!$B:$I,Mapping!G$3,0)</f>
        <v>ENSURE</v>
      </c>
      <c r="J33" s="2" t="str">
        <f>VLOOKUP($D33,Mapping!$B:$I,Mapping!H$3,0)</f>
        <v>AMS</v>
      </c>
      <c r="K33" s="318">
        <f>VLOOKUP($D33,Mapping!$B:$J,Mapping!J$3,0)</f>
        <v>10.1</v>
      </c>
      <c r="L33" s="11">
        <v>9888</v>
      </c>
      <c r="M33" s="10">
        <f t="shared" ref="M33" si="6">K33*L33</f>
        <v>99868.800000000003</v>
      </c>
      <c r="N33" s="8"/>
      <c r="O33" s="8"/>
      <c r="P33" s="8"/>
      <c r="Q33" s="8"/>
      <c r="R33" s="2">
        <v>901663</v>
      </c>
      <c r="S33" s="3" t="s">
        <v>191</v>
      </c>
      <c r="T33" s="334" t="s">
        <v>200</v>
      </c>
      <c r="U33" s="236"/>
      <c r="V33" s="144" t="s">
        <v>137</v>
      </c>
      <c r="W33" s="3"/>
      <c r="X33" s="3" t="s">
        <v>159</v>
      </c>
      <c r="Y33" s="3"/>
      <c r="Z33" s="3"/>
      <c r="AA33" s="291" t="s">
        <v>120</v>
      </c>
      <c r="AB33" s="144" t="s">
        <v>122</v>
      </c>
      <c r="AC33" s="144" t="s">
        <v>202</v>
      </c>
      <c r="AD33" s="290" t="s">
        <v>174</v>
      </c>
    </row>
    <row r="34" spans="1:30" x14ac:dyDescent="0.35">
      <c r="B34" s="15">
        <v>45863</v>
      </c>
      <c r="C34" s="3">
        <v>598957</v>
      </c>
      <c r="D34" s="2" t="s">
        <v>21</v>
      </c>
      <c r="E34" s="2" t="str">
        <f>VLOOKUP($D34,Mapping!$B:$I,Mapping!C$3,0)</f>
        <v>1-00Y484-8D8-285-101</v>
      </c>
      <c r="F34" s="2" t="str">
        <f>VLOOKUP($D34,Mapping!$B:$I,Mapping!D$3,0)</f>
        <v>1-00Y484-8D8-285</v>
      </c>
      <c r="G34" s="1" t="str">
        <f>VLOOKUP($D34,Mapping!$B:$I,Mapping!E$3,0)</f>
        <v>0201112018</v>
      </c>
      <c r="H34" s="2" t="str">
        <f>VLOOKUP($D34,Mapping!$B:$I,Mapping!F$3,0)</f>
        <v>ENSURE STRAWBERRY 850G</v>
      </c>
      <c r="I34" s="2" t="str">
        <f>VLOOKUP($D34,Mapping!$B:$I,Mapping!G$3,0)</f>
        <v>ENSURE</v>
      </c>
      <c r="J34" s="2" t="str">
        <f>VLOOKUP($D34,Mapping!$B:$I,Mapping!H$3,0)</f>
        <v>AMS</v>
      </c>
      <c r="K34" s="318">
        <f>VLOOKUP($D34,Mapping!$B:$J,Mapping!J$3,0)</f>
        <v>20.14</v>
      </c>
      <c r="L34" s="11">
        <v>4956</v>
      </c>
      <c r="M34" s="10">
        <f t="shared" ref="M34:M38" si="7">K34*L34</f>
        <v>99813.84</v>
      </c>
      <c r="N34" s="8"/>
      <c r="O34" s="8"/>
      <c r="P34" s="8"/>
      <c r="Q34" s="8"/>
      <c r="R34" s="2">
        <v>901664</v>
      </c>
      <c r="S34" s="3" t="s">
        <v>192</v>
      </c>
      <c r="T34" s="334" t="s">
        <v>200</v>
      </c>
      <c r="U34" s="236"/>
      <c r="V34" s="144" t="s">
        <v>137</v>
      </c>
      <c r="W34" s="3"/>
      <c r="X34" s="3" t="s">
        <v>159</v>
      </c>
      <c r="Y34" s="3"/>
      <c r="Z34" s="3"/>
      <c r="AA34" s="290" t="s">
        <v>119</v>
      </c>
      <c r="AB34" s="144" t="s">
        <v>122</v>
      </c>
      <c r="AC34" s="144" t="s">
        <v>202</v>
      </c>
      <c r="AD34" s="290" t="s">
        <v>174</v>
      </c>
    </row>
    <row r="35" spans="1:30" x14ac:dyDescent="0.35">
      <c r="B35" s="15">
        <v>45863</v>
      </c>
      <c r="C35" s="3">
        <v>598960</v>
      </c>
      <c r="D35" s="2" t="s">
        <v>21</v>
      </c>
      <c r="E35" s="2" t="str">
        <f>VLOOKUP($D35,Mapping!$B:$I,Mapping!C$3,0)</f>
        <v>1-00Y484-8D8-285-101</v>
      </c>
      <c r="F35" s="2" t="str">
        <f>VLOOKUP($D35,Mapping!$B:$I,Mapping!D$3,0)</f>
        <v>1-00Y484-8D8-285</v>
      </c>
      <c r="G35" s="1" t="str">
        <f>VLOOKUP($D35,Mapping!$B:$I,Mapping!E$3,0)</f>
        <v>0201112018</v>
      </c>
      <c r="H35" s="2" t="str">
        <f>VLOOKUP($D35,Mapping!$B:$I,Mapping!F$3,0)</f>
        <v>ENSURE STRAWBERRY 850G</v>
      </c>
      <c r="I35" s="2" t="str">
        <f>VLOOKUP($D35,Mapping!$B:$I,Mapping!G$3,0)</f>
        <v>ENSURE</v>
      </c>
      <c r="J35" s="2" t="str">
        <f>VLOOKUP($D35,Mapping!$B:$I,Mapping!H$3,0)</f>
        <v>AMS</v>
      </c>
      <c r="K35" s="318">
        <f>VLOOKUP($D35,Mapping!$B:$J,Mapping!J$3,0)</f>
        <v>20.14</v>
      </c>
      <c r="L35" s="11">
        <v>4956</v>
      </c>
      <c r="M35" s="10">
        <f t="shared" si="7"/>
        <v>99813.84</v>
      </c>
      <c r="N35" s="8"/>
      <c r="O35" s="8"/>
      <c r="P35" s="8"/>
      <c r="Q35" s="8"/>
      <c r="R35" s="2">
        <v>901665</v>
      </c>
      <c r="S35" s="3" t="s">
        <v>193</v>
      </c>
      <c r="T35" s="334" t="s">
        <v>200</v>
      </c>
      <c r="U35" s="236"/>
      <c r="V35" s="144" t="s">
        <v>137</v>
      </c>
      <c r="W35" s="3"/>
      <c r="X35" s="3" t="s">
        <v>159</v>
      </c>
      <c r="Y35" s="3"/>
      <c r="Z35" s="3"/>
      <c r="AA35" s="292" t="s">
        <v>153</v>
      </c>
      <c r="AB35" s="144" t="s">
        <v>122</v>
      </c>
      <c r="AC35" s="144" t="s">
        <v>202</v>
      </c>
      <c r="AD35" s="290" t="s">
        <v>174</v>
      </c>
    </row>
    <row r="36" spans="1:30" x14ac:dyDescent="0.35">
      <c r="B36" s="15">
        <v>45863</v>
      </c>
      <c r="C36" s="325">
        <v>598959</v>
      </c>
      <c r="D36" s="113" t="s">
        <v>21</v>
      </c>
      <c r="E36" s="113" t="str">
        <f>VLOOKUP($D36,Mapping!$B:$I,Mapping!C$3,0)</f>
        <v>1-00Y484-8D8-285-101</v>
      </c>
      <c r="F36" s="113" t="str">
        <f>VLOOKUP($D36,Mapping!$B:$I,Mapping!D$3,0)</f>
        <v>1-00Y484-8D8-285</v>
      </c>
      <c r="G36" s="114" t="str">
        <f>VLOOKUP($D36,Mapping!$B:$I,Mapping!E$3,0)</f>
        <v>0201112018</v>
      </c>
      <c r="H36" s="113" t="str">
        <f>VLOOKUP($D36,Mapping!$B:$I,Mapping!F$3,0)</f>
        <v>ENSURE STRAWBERRY 850G</v>
      </c>
      <c r="I36" s="113" t="str">
        <f>VLOOKUP($D36,Mapping!$B:$I,Mapping!G$3,0)</f>
        <v>ENSURE</v>
      </c>
      <c r="J36" s="113" t="str">
        <f>VLOOKUP($D36,Mapping!$B:$I,Mapping!H$3,0)</f>
        <v>AMS</v>
      </c>
      <c r="K36" s="326">
        <f>VLOOKUP($D36,Mapping!$B:$J,Mapping!J$3,0)</f>
        <v>20.14</v>
      </c>
      <c r="L36" s="116">
        <v>2208</v>
      </c>
      <c r="M36" s="115">
        <f t="shared" si="7"/>
        <v>44469.120000000003</v>
      </c>
      <c r="N36" s="117"/>
      <c r="O36" s="117"/>
      <c r="P36" s="117"/>
      <c r="Q36" s="117"/>
      <c r="R36" s="113">
        <v>901666</v>
      </c>
      <c r="S36" s="325" t="s">
        <v>194</v>
      </c>
      <c r="T36" s="335" t="s">
        <v>200</v>
      </c>
      <c r="U36" s="131"/>
      <c r="V36" s="118" t="s">
        <v>137</v>
      </c>
      <c r="W36" s="325"/>
      <c r="X36" s="325" t="s">
        <v>159</v>
      </c>
      <c r="Y36" s="325"/>
      <c r="Z36" s="325"/>
      <c r="AA36" s="167" t="s">
        <v>155</v>
      </c>
      <c r="AB36" s="118" t="s">
        <v>122</v>
      </c>
      <c r="AC36" s="118" t="s">
        <v>202</v>
      </c>
      <c r="AD36" s="149" t="s">
        <v>174</v>
      </c>
    </row>
    <row r="37" spans="1:30" x14ac:dyDescent="0.35">
      <c r="B37" s="15">
        <v>45863</v>
      </c>
      <c r="C37" s="339">
        <f>C36</f>
        <v>598959</v>
      </c>
      <c r="D37" s="119" t="s">
        <v>16</v>
      </c>
      <c r="E37" s="119" t="str">
        <f>VLOOKUP($D37,Mapping!$B:$I,Mapping!C$3,0)</f>
        <v>1-00Y484-8D8-240-140</v>
      </c>
      <c r="F37" s="119" t="str">
        <f>VLOOKUP($D37,Mapping!$B:$I,Mapping!D$3,0)</f>
        <v>1-00Y484-8D8-240</v>
      </c>
      <c r="G37" s="120" t="str">
        <f>VLOOKUP($D37,Mapping!$B:$I,Mapping!E$3,0)</f>
        <v>0201112017</v>
      </c>
      <c r="H37" s="119" t="str">
        <f>VLOOKUP($D37,Mapping!$B:$I,Mapping!F$3,0)</f>
        <v>ENSURE STRAWBERRY 400G</v>
      </c>
      <c r="I37" s="119" t="str">
        <f>VLOOKUP($D37,Mapping!$B:$I,Mapping!G$3,0)</f>
        <v>ENSURE</v>
      </c>
      <c r="J37" s="119" t="str">
        <f>VLOOKUP($D37,Mapping!$B:$I,Mapping!H$3,0)</f>
        <v>AMS</v>
      </c>
      <c r="K37" s="328">
        <f>VLOOKUP($D37,Mapping!$B:$J,Mapping!J$3,0)</f>
        <v>10.1</v>
      </c>
      <c r="L37" s="122">
        <v>5496</v>
      </c>
      <c r="M37" s="121">
        <f t="shared" si="7"/>
        <v>55509.599999999999</v>
      </c>
      <c r="N37" s="123"/>
      <c r="O37" s="123"/>
      <c r="P37" s="123"/>
      <c r="Q37" s="123"/>
      <c r="R37" s="237">
        <v>901666</v>
      </c>
      <c r="S37" s="327" t="s">
        <v>194</v>
      </c>
      <c r="T37" s="336" t="s">
        <v>200</v>
      </c>
      <c r="U37" s="329"/>
      <c r="V37" s="124" t="s">
        <v>137</v>
      </c>
      <c r="W37" s="327"/>
      <c r="X37" s="327" t="s">
        <v>159</v>
      </c>
      <c r="Y37" s="327"/>
      <c r="Z37" s="327"/>
      <c r="AA37" s="330" t="s">
        <v>155</v>
      </c>
      <c r="AB37" s="124" t="s">
        <v>122</v>
      </c>
      <c r="AC37" s="124"/>
      <c r="AD37" s="151" t="s">
        <v>174</v>
      </c>
    </row>
    <row r="38" spans="1:30" x14ac:dyDescent="0.35">
      <c r="B38" s="15">
        <v>45863</v>
      </c>
      <c r="C38" s="3">
        <v>598961</v>
      </c>
      <c r="D38" s="2" t="s">
        <v>16</v>
      </c>
      <c r="E38" s="2" t="str">
        <f>VLOOKUP($D38,Mapping!$B:$I,Mapping!C$3,0)</f>
        <v>1-00Y484-8D8-240-140</v>
      </c>
      <c r="F38" s="2" t="str">
        <f>VLOOKUP($D38,Mapping!$B:$I,Mapping!D$3,0)</f>
        <v>1-00Y484-8D8-240</v>
      </c>
      <c r="G38" s="1" t="str">
        <f>VLOOKUP($D38,Mapping!$B:$I,Mapping!E$3,0)</f>
        <v>0201112017</v>
      </c>
      <c r="H38" s="2" t="str">
        <f>VLOOKUP($D38,Mapping!$B:$I,Mapping!F$3,0)</f>
        <v>ENSURE STRAWBERRY 400G</v>
      </c>
      <c r="I38" s="2" t="str">
        <f>VLOOKUP($D38,Mapping!$B:$I,Mapping!G$3,0)</f>
        <v>ENSURE</v>
      </c>
      <c r="J38" s="2" t="str">
        <f>VLOOKUP($D38,Mapping!$B:$I,Mapping!H$3,0)</f>
        <v>AMS</v>
      </c>
      <c r="K38" s="318">
        <f>VLOOKUP($D38,Mapping!$B:$J,Mapping!J$3,0)</f>
        <v>10.1</v>
      </c>
      <c r="L38" s="11">
        <v>9888</v>
      </c>
      <c r="M38" s="10">
        <f t="shared" si="7"/>
        <v>99868.800000000003</v>
      </c>
      <c r="N38" s="8"/>
      <c r="O38" s="8"/>
      <c r="P38" s="8"/>
      <c r="Q38" s="8"/>
      <c r="R38" s="2">
        <v>901667</v>
      </c>
      <c r="S38" s="3" t="s">
        <v>195</v>
      </c>
      <c r="T38" s="334" t="s">
        <v>200</v>
      </c>
      <c r="U38" s="236"/>
      <c r="V38" s="144" t="s">
        <v>137</v>
      </c>
      <c r="W38" s="3"/>
      <c r="X38" s="3" t="s">
        <v>159</v>
      </c>
      <c r="Y38" s="3"/>
      <c r="Z38" s="3"/>
      <c r="AA38" s="294" t="s">
        <v>154</v>
      </c>
      <c r="AB38" s="144" t="s">
        <v>122</v>
      </c>
      <c r="AC38" s="144" t="s">
        <v>202</v>
      </c>
      <c r="AD38" s="290" t="s">
        <v>174</v>
      </c>
    </row>
    <row r="39" spans="1:30" x14ac:dyDescent="0.35">
      <c r="B39" s="15">
        <v>45863</v>
      </c>
      <c r="C39" s="3"/>
      <c r="D39" s="2"/>
      <c r="E39" s="2" t="e">
        <f>VLOOKUP($D39,Mapping!$B:$I,Mapping!C$3,0)</f>
        <v>#N/A</v>
      </c>
      <c r="F39" s="2" t="e">
        <f>VLOOKUP($D39,Mapping!$B:$I,Mapping!D$3,0)</f>
        <v>#N/A</v>
      </c>
      <c r="G39" s="1" t="e">
        <f>VLOOKUP($D39,Mapping!$B:$I,Mapping!E$3,0)</f>
        <v>#N/A</v>
      </c>
      <c r="H39" s="2" t="e">
        <f>VLOOKUP($D39,Mapping!$B:$I,Mapping!F$3,0)</f>
        <v>#N/A</v>
      </c>
      <c r="I39" s="2" t="e">
        <f>VLOOKUP($D39,Mapping!$B:$I,Mapping!G$3,0)</f>
        <v>#N/A</v>
      </c>
      <c r="J39" s="2" t="e">
        <f>VLOOKUP($D39,Mapping!$B:$I,Mapping!H$3,0)</f>
        <v>#N/A</v>
      </c>
      <c r="K39" s="318" t="e">
        <f>VLOOKUP($D39,Mapping!$B:$J,Mapping!J$3,0)</f>
        <v>#N/A</v>
      </c>
      <c r="L39" s="11"/>
      <c r="M39" s="10">
        <f>IFERROR(K39*L39,0)</f>
        <v>0</v>
      </c>
      <c r="N39" s="8"/>
      <c r="O39" s="8"/>
      <c r="P39" s="8"/>
      <c r="Q39" s="8"/>
      <c r="R39" s="2"/>
      <c r="S39" s="3"/>
      <c r="T39" s="236"/>
      <c r="U39" s="236"/>
      <c r="V39" s="13"/>
      <c r="W39" s="3"/>
      <c r="X39" s="3"/>
      <c r="Y39" s="3"/>
      <c r="Z39" s="3"/>
      <c r="AA39" s="103"/>
      <c r="AB39" s="13"/>
      <c r="AC39" s="103"/>
      <c r="AD39" s="144"/>
    </row>
    <row r="40" spans="1:30" x14ac:dyDescent="0.35">
      <c r="B40" s="15">
        <v>45863</v>
      </c>
      <c r="C40" s="3"/>
      <c r="D40" s="2"/>
      <c r="E40" s="2" t="e">
        <f>VLOOKUP($D40,Mapping!$B:$I,Mapping!C$3,0)</f>
        <v>#N/A</v>
      </c>
      <c r="F40" s="2" t="e">
        <f>VLOOKUP($D40,Mapping!$B:$I,Mapping!D$3,0)</f>
        <v>#N/A</v>
      </c>
      <c r="G40" s="1" t="e">
        <f>VLOOKUP($D40,Mapping!$B:$I,Mapping!E$3,0)</f>
        <v>#N/A</v>
      </c>
      <c r="H40" s="2" t="e">
        <f>VLOOKUP($D40,Mapping!$B:$I,Mapping!F$3,0)</f>
        <v>#N/A</v>
      </c>
      <c r="I40" s="2" t="e">
        <f>VLOOKUP($D40,Mapping!$B:$I,Mapping!G$3,0)</f>
        <v>#N/A</v>
      </c>
      <c r="J40" s="2" t="e">
        <f>VLOOKUP($D40,Mapping!$B:$I,Mapping!H$3,0)</f>
        <v>#N/A</v>
      </c>
      <c r="K40" s="318" t="e">
        <f>VLOOKUP($D40,Mapping!$B:$J,Mapping!J$3,0)</f>
        <v>#N/A</v>
      </c>
      <c r="L40" s="11"/>
      <c r="M40" s="10">
        <f>IFERROR(K40*L40,0)</f>
        <v>0</v>
      </c>
      <c r="N40" s="8"/>
      <c r="O40" s="8"/>
      <c r="P40" s="8"/>
      <c r="Q40" s="8"/>
      <c r="R40" s="2"/>
      <c r="S40" s="3"/>
      <c r="T40" s="236"/>
      <c r="U40" s="236"/>
      <c r="V40" s="13"/>
      <c r="W40" s="3"/>
      <c r="X40" s="3"/>
      <c r="Y40" s="3"/>
      <c r="Z40" s="3"/>
      <c r="AA40" s="103"/>
      <c r="AB40" s="13"/>
      <c r="AC40" s="103"/>
      <c r="AD40" s="144"/>
    </row>
    <row r="41" spans="1:30" s="104" customFormat="1" x14ac:dyDescent="0.35">
      <c r="A41" s="333"/>
      <c r="B41" s="15">
        <v>45863</v>
      </c>
      <c r="C41" s="319"/>
      <c r="D41" s="319"/>
      <c r="E41" s="319"/>
      <c r="F41" s="319"/>
      <c r="G41" s="320"/>
      <c r="H41" s="319" t="s">
        <v>197</v>
      </c>
      <c r="I41" s="319"/>
      <c r="J41" s="319"/>
      <c r="K41" s="321"/>
      <c r="L41" s="322">
        <f>SUM(L30:L40)</f>
        <v>105216</v>
      </c>
      <c r="M41" s="322">
        <f>SUM(M30:M40)</f>
        <v>1104866.8799999999</v>
      </c>
      <c r="N41" s="319"/>
      <c r="O41" s="319"/>
      <c r="P41" s="319"/>
      <c r="Q41" s="319"/>
      <c r="R41" s="319"/>
      <c r="S41" s="319"/>
      <c r="T41" s="323"/>
      <c r="U41" s="323"/>
      <c r="V41" s="323"/>
      <c r="W41" s="319"/>
      <c r="X41" s="319"/>
      <c r="Y41" s="319"/>
      <c r="Z41" s="319"/>
      <c r="AA41" s="323"/>
      <c r="AB41" s="323"/>
      <c r="AC41" s="323"/>
      <c r="AD41" s="323"/>
    </row>
    <row r="42" spans="1:30" x14ac:dyDescent="0.35">
      <c r="B42"/>
      <c r="L42" s="137"/>
    </row>
    <row r="43" spans="1:30" x14ac:dyDescent="0.35">
      <c r="B43"/>
      <c r="C43" s="316"/>
      <c r="L43" s="138"/>
    </row>
    <row r="44" spans="1:30" x14ac:dyDescent="0.35">
      <c r="C44" s="315"/>
    </row>
    <row r="45" spans="1:30" x14ac:dyDescent="0.35">
      <c r="C45" s="317"/>
    </row>
    <row r="50" spans="13:13" x14ac:dyDescent="0.35">
      <c r="M50"/>
    </row>
    <row r="51" spans="13:13" x14ac:dyDescent="0.35">
      <c r="M51"/>
    </row>
    <row r="52" spans="13:13" x14ac:dyDescent="0.35">
      <c r="M52"/>
    </row>
    <row r="53" spans="13:13" x14ac:dyDescent="0.35">
      <c r="M53"/>
    </row>
    <row r="54" spans="13:13" x14ac:dyDescent="0.35">
      <c r="M54"/>
    </row>
    <row r="55" spans="13:13" x14ac:dyDescent="0.35">
      <c r="M55"/>
    </row>
    <row r="56" spans="13:13" x14ac:dyDescent="0.35">
      <c r="M56"/>
    </row>
  </sheetData>
  <autoFilter ref="B3:AC46" xr:uid="{0BA21E32-3F9E-4EBA-8D11-5337AAE57034}"/>
  <conditionalFormatting sqref="C22:C27">
    <cfRule type="duplicateValues" dxfId="6" priority="13"/>
  </conditionalFormatting>
  <conditionalFormatting sqref="C43">
    <cfRule type="duplicateValues" dxfId="5" priority="2"/>
  </conditionalFormatting>
  <conditionalFormatting sqref="C44">
    <cfRule type="duplicateValues" dxfId="4" priority="1"/>
  </conditionalFormatting>
  <conditionalFormatting sqref="R42:R43 S1:S49 S57:S1048576">
    <cfRule type="duplicateValues" dxfId="3" priority="15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5C8F-F448-4BB0-AFBF-9DEE0F1AA7B4}">
  <dimension ref="B3:E20"/>
  <sheetViews>
    <sheetView zoomScale="85" zoomScaleNormal="85" workbookViewId="0">
      <selection activeCell="D34" sqref="D34"/>
    </sheetView>
  </sheetViews>
  <sheetFormatPr defaultRowHeight="14.5" x14ac:dyDescent="0.35"/>
  <cols>
    <col min="1" max="1" width="2.453125" customWidth="1"/>
    <col min="2" max="2" width="19" customWidth="1"/>
    <col min="3" max="3" width="29.453125" customWidth="1"/>
    <col min="4" max="4" width="90.6328125" bestFit="1" customWidth="1"/>
    <col min="5" max="5" width="19" customWidth="1"/>
  </cols>
  <sheetData>
    <row r="3" spans="2:5" x14ac:dyDescent="0.35">
      <c r="B3" s="106" t="s">
        <v>115</v>
      </c>
      <c r="C3" s="105" t="s">
        <v>113</v>
      </c>
      <c r="D3" s="105" t="s">
        <v>114</v>
      </c>
      <c r="E3" s="106" t="s">
        <v>115</v>
      </c>
    </row>
    <row r="4" spans="2:5" x14ac:dyDescent="0.35">
      <c r="B4" s="288">
        <v>100</v>
      </c>
      <c r="C4" s="152" t="s">
        <v>182</v>
      </c>
      <c r="D4" s="152"/>
      <c r="E4" s="288"/>
    </row>
    <row r="5" spans="2:5" x14ac:dyDescent="0.35">
      <c r="B5" s="288">
        <v>101</v>
      </c>
      <c r="C5" s="152" t="s">
        <v>183</v>
      </c>
      <c r="D5" s="152"/>
      <c r="E5" s="288"/>
    </row>
    <row r="6" spans="2:5" x14ac:dyDescent="0.35">
      <c r="B6" s="288">
        <v>103</v>
      </c>
      <c r="C6" s="152" t="s">
        <v>106</v>
      </c>
      <c r="D6" s="107" t="s">
        <v>116</v>
      </c>
      <c r="E6" s="337">
        <v>103</v>
      </c>
    </row>
    <row r="7" spans="2:5" x14ac:dyDescent="0.35">
      <c r="B7" s="289"/>
      <c r="C7" s="153"/>
      <c r="D7" s="108" t="s">
        <v>117</v>
      </c>
      <c r="E7" s="338"/>
    </row>
    <row r="8" spans="2:5" x14ac:dyDescent="0.35">
      <c r="B8" s="106">
        <v>104</v>
      </c>
      <c r="C8" s="152" t="s">
        <v>107</v>
      </c>
      <c r="D8" s="152" t="s">
        <v>118</v>
      </c>
      <c r="E8" s="106">
        <v>104</v>
      </c>
    </row>
    <row r="9" spans="2:5" x14ac:dyDescent="0.35">
      <c r="B9" s="161">
        <v>111</v>
      </c>
      <c r="C9" s="154" t="s">
        <v>144</v>
      </c>
      <c r="D9" s="156" t="s">
        <v>145</v>
      </c>
      <c r="E9" s="161">
        <v>111</v>
      </c>
    </row>
    <row r="10" spans="2:5" x14ac:dyDescent="0.35">
      <c r="B10" s="162"/>
      <c r="C10" s="51"/>
      <c r="D10" s="158" t="s">
        <v>146</v>
      </c>
      <c r="E10" s="162"/>
    </row>
    <row r="11" spans="2:5" x14ac:dyDescent="0.35">
      <c r="B11" s="163"/>
      <c r="C11" s="155"/>
      <c r="D11" s="157" t="s">
        <v>147</v>
      </c>
      <c r="E11" s="163"/>
    </row>
    <row r="12" spans="2:5" x14ac:dyDescent="0.35">
      <c r="B12" s="161">
        <v>112</v>
      </c>
      <c r="C12" s="154" t="s">
        <v>148</v>
      </c>
      <c r="D12" s="156" t="s">
        <v>149</v>
      </c>
      <c r="E12" s="161">
        <v>112</v>
      </c>
    </row>
    <row r="13" spans="2:5" x14ac:dyDescent="0.35">
      <c r="B13" s="162"/>
      <c r="C13" s="159"/>
      <c r="D13" s="158" t="s">
        <v>150</v>
      </c>
      <c r="E13" s="162"/>
    </row>
    <row r="14" spans="2:5" x14ac:dyDescent="0.35">
      <c r="B14" s="163"/>
      <c r="C14" s="155"/>
      <c r="D14" s="157" t="s">
        <v>117</v>
      </c>
      <c r="E14" s="163"/>
    </row>
    <row r="15" spans="2:5" x14ac:dyDescent="0.35">
      <c r="B15" s="161">
        <v>113</v>
      </c>
      <c r="C15" s="154" t="s">
        <v>141</v>
      </c>
      <c r="D15" s="156" t="s">
        <v>142</v>
      </c>
      <c r="E15" s="161">
        <v>113</v>
      </c>
    </row>
    <row r="16" spans="2:5" x14ac:dyDescent="0.35">
      <c r="B16" s="163"/>
      <c r="C16" s="155"/>
      <c r="D16" s="157" t="s">
        <v>143</v>
      </c>
      <c r="E16" s="163"/>
    </row>
    <row r="18" spans="3:3" x14ac:dyDescent="0.35">
      <c r="C18" s="160"/>
    </row>
    <row r="19" spans="3:3" x14ac:dyDescent="0.35">
      <c r="C19" s="160"/>
    </row>
    <row r="20" spans="3:3" x14ac:dyDescent="0.35">
      <c r="C20" s="160"/>
    </row>
  </sheetData>
  <mergeCells count="1"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3F8C-1C36-4E7C-A36E-3C0C365BDBB6}">
  <dimension ref="B2:L10"/>
  <sheetViews>
    <sheetView showGridLines="0" topLeftCell="C1" workbookViewId="0">
      <selection activeCell="J8" sqref="J8"/>
    </sheetView>
  </sheetViews>
  <sheetFormatPr defaultRowHeight="14.5" x14ac:dyDescent="0.35"/>
  <cols>
    <col min="1" max="1" width="1.7265625" customWidth="1"/>
    <col min="2" max="2" width="13.90625" bestFit="1" customWidth="1"/>
    <col min="3" max="3" width="19.81640625" bestFit="1" customWidth="1"/>
    <col min="4" max="4" width="16.08984375" bestFit="1" customWidth="1"/>
    <col min="5" max="5" width="10.81640625" bestFit="1" customWidth="1"/>
    <col min="6" max="6" width="32.90625" bestFit="1" customWidth="1"/>
    <col min="7" max="7" width="10" bestFit="1" customWidth="1"/>
    <col min="8" max="8" width="10.1796875" customWidth="1"/>
    <col min="9" max="10" width="11.1796875" customWidth="1"/>
  </cols>
  <sheetData>
    <row r="2" spans="2:12" x14ac:dyDescent="0.35">
      <c r="J2" s="5">
        <v>45839</v>
      </c>
    </row>
    <row r="3" spans="2:12" x14ac:dyDescent="0.35">
      <c r="B3">
        <v>1</v>
      </c>
      <c r="C3">
        <f>B3+1</f>
        <v>2</v>
      </c>
      <c r="D3">
        <f t="shared" ref="D3:F3" si="0">C3+1</f>
        <v>3</v>
      </c>
      <c r="E3">
        <f t="shared" si="0"/>
        <v>4</v>
      </c>
      <c r="F3">
        <f t="shared" si="0"/>
        <v>5</v>
      </c>
      <c r="G3">
        <f t="shared" ref="G3" si="1">F3+1</f>
        <v>6</v>
      </c>
      <c r="H3">
        <f t="shared" ref="H3" si="2">G3+1</f>
        <v>7</v>
      </c>
      <c r="I3">
        <f t="shared" ref="I3:J3" si="3">H3+1</f>
        <v>8</v>
      </c>
      <c r="J3">
        <f t="shared" si="3"/>
        <v>9</v>
      </c>
    </row>
    <row r="4" spans="2:12" x14ac:dyDescent="0.35">
      <c r="B4" s="4" t="s">
        <v>1</v>
      </c>
      <c r="C4" s="4" t="s">
        <v>2</v>
      </c>
      <c r="D4" s="4" t="s">
        <v>3</v>
      </c>
      <c r="E4" s="4" t="s">
        <v>43</v>
      </c>
      <c r="F4" s="4" t="s">
        <v>4</v>
      </c>
      <c r="G4" s="14" t="s">
        <v>55</v>
      </c>
      <c r="H4" s="14" t="s">
        <v>56</v>
      </c>
      <c r="I4" s="14" t="s">
        <v>48</v>
      </c>
      <c r="J4" s="14" t="s">
        <v>48</v>
      </c>
    </row>
    <row r="5" spans="2:12" x14ac:dyDescent="0.35">
      <c r="B5" s="2" t="s">
        <v>6</v>
      </c>
      <c r="C5" s="2" t="s">
        <v>7</v>
      </c>
      <c r="D5" s="2" t="s">
        <v>8</v>
      </c>
      <c r="E5" s="1" t="s">
        <v>5</v>
      </c>
      <c r="F5" s="2" t="s">
        <v>9</v>
      </c>
      <c r="G5" s="2" t="s">
        <v>57</v>
      </c>
      <c r="H5" s="2" t="s">
        <v>59</v>
      </c>
      <c r="I5" s="10">
        <v>11.3</v>
      </c>
      <c r="J5" s="10">
        <v>11.34</v>
      </c>
      <c r="L5">
        <v>1728</v>
      </c>
    </row>
    <row r="6" spans="2:12" x14ac:dyDescent="0.35">
      <c r="B6" s="2" t="s">
        <v>11</v>
      </c>
      <c r="C6" s="2" t="s">
        <v>12</v>
      </c>
      <c r="D6" s="2" t="s">
        <v>13</v>
      </c>
      <c r="E6" s="1" t="s">
        <v>10</v>
      </c>
      <c r="F6" s="2" t="s">
        <v>14</v>
      </c>
      <c r="G6" s="2" t="s">
        <v>57</v>
      </c>
      <c r="H6" s="2" t="s">
        <v>59</v>
      </c>
      <c r="I6" s="10">
        <v>22.52</v>
      </c>
      <c r="J6" s="10">
        <v>22.59</v>
      </c>
      <c r="L6">
        <v>780</v>
      </c>
    </row>
    <row r="7" spans="2:12" x14ac:dyDescent="0.35">
      <c r="B7" s="2" t="s">
        <v>16</v>
      </c>
      <c r="C7" s="2" t="s">
        <v>17</v>
      </c>
      <c r="D7" s="2" t="s">
        <v>18</v>
      </c>
      <c r="E7" s="2" t="s">
        <v>15</v>
      </c>
      <c r="F7" s="2" t="s">
        <v>19</v>
      </c>
      <c r="G7" s="2" t="s">
        <v>57</v>
      </c>
      <c r="H7" s="2" t="s">
        <v>59</v>
      </c>
      <c r="I7" s="10">
        <v>9.92</v>
      </c>
      <c r="J7" s="10">
        <v>10.1</v>
      </c>
      <c r="L7">
        <v>1536</v>
      </c>
    </row>
    <row r="8" spans="2:12" x14ac:dyDescent="0.35">
      <c r="B8" s="2" t="s">
        <v>21</v>
      </c>
      <c r="C8" s="2" t="s">
        <v>22</v>
      </c>
      <c r="D8" s="2" t="s">
        <v>23</v>
      </c>
      <c r="E8" s="2" t="s">
        <v>20</v>
      </c>
      <c r="F8" s="2" t="s">
        <v>24</v>
      </c>
      <c r="G8" s="2" t="s">
        <v>57</v>
      </c>
      <c r="H8" s="2" t="s">
        <v>59</v>
      </c>
      <c r="I8" s="10">
        <v>19.77</v>
      </c>
      <c r="J8" s="10">
        <v>20.14</v>
      </c>
      <c r="L8">
        <v>660</v>
      </c>
    </row>
    <row r="9" spans="2:12" x14ac:dyDescent="0.35">
      <c r="B9" s="2" t="s">
        <v>26</v>
      </c>
      <c r="C9" s="2" t="s">
        <v>27</v>
      </c>
      <c r="D9" s="2" t="s">
        <v>28</v>
      </c>
      <c r="E9" s="2" t="s">
        <v>25</v>
      </c>
      <c r="F9" s="2" t="s">
        <v>29</v>
      </c>
      <c r="G9" s="2" t="s">
        <v>58</v>
      </c>
      <c r="H9" s="2" t="s">
        <v>59</v>
      </c>
      <c r="I9" s="10">
        <v>14.32</v>
      </c>
      <c r="J9" s="10">
        <v>14.36</v>
      </c>
      <c r="L9">
        <v>1728</v>
      </c>
    </row>
    <row r="10" spans="2:12" x14ac:dyDescent="0.35">
      <c r="B10" s="2" t="s">
        <v>156</v>
      </c>
      <c r="C10" s="2" t="s">
        <v>188</v>
      </c>
      <c r="D10" s="2" t="s">
        <v>157</v>
      </c>
      <c r="E10" s="2" t="s">
        <v>187</v>
      </c>
      <c r="F10" s="2" t="s">
        <v>158</v>
      </c>
      <c r="G10" s="2" t="s">
        <v>57</v>
      </c>
      <c r="H10" s="2" t="s">
        <v>59</v>
      </c>
      <c r="I10" s="10">
        <v>7.36</v>
      </c>
      <c r="J10" s="10">
        <v>7.38</v>
      </c>
      <c r="L10">
        <v>1728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1A1CC-D2AC-41E7-9CE8-B0B46BB0F06D}">
  <dimension ref="B3:K8"/>
  <sheetViews>
    <sheetView showGridLines="0" zoomScale="85" zoomScaleNormal="85" workbookViewId="0">
      <selection activeCell="E15" sqref="E15"/>
    </sheetView>
  </sheetViews>
  <sheetFormatPr defaultRowHeight="14.5" x14ac:dyDescent="0.35"/>
  <cols>
    <col min="1" max="1" width="2.26953125" customWidth="1"/>
    <col min="2" max="2" width="11.36328125" bestFit="1" customWidth="1"/>
    <col min="3" max="3" width="9.453125" bestFit="1" customWidth="1"/>
    <col min="4" max="4" width="15.1796875" bestFit="1" customWidth="1"/>
    <col min="5" max="5" width="18.6328125" bestFit="1" customWidth="1"/>
    <col min="6" max="6" width="25.90625" bestFit="1" customWidth="1"/>
    <col min="7" max="7" width="11.54296875" bestFit="1" customWidth="1"/>
    <col min="8" max="8" width="12" customWidth="1"/>
    <col min="9" max="9" width="10.453125" bestFit="1" customWidth="1"/>
    <col min="10" max="10" width="10.1796875" style="23" bestFit="1" customWidth="1"/>
    <col min="11" max="11" width="12.36328125" style="99" bestFit="1" customWidth="1"/>
  </cols>
  <sheetData>
    <row r="3" spans="2:11" x14ac:dyDescent="0.35">
      <c r="B3" t="s">
        <v>30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s="23" t="s">
        <v>70</v>
      </c>
      <c r="K3" s="99" t="s">
        <v>73</v>
      </c>
    </row>
    <row r="4" spans="2:11" x14ac:dyDescent="0.35">
      <c r="B4" s="47">
        <v>591297</v>
      </c>
      <c r="C4" s="48">
        <v>353099</v>
      </c>
      <c r="D4" s="48" t="s">
        <v>6</v>
      </c>
      <c r="E4" s="48" t="s">
        <v>60</v>
      </c>
      <c r="F4" s="48" t="s">
        <v>61</v>
      </c>
      <c r="G4" s="48">
        <v>1227638</v>
      </c>
      <c r="H4" s="83">
        <v>45478</v>
      </c>
      <c r="I4" s="48" t="s">
        <v>69</v>
      </c>
      <c r="J4" s="84">
        <v>35664</v>
      </c>
      <c r="K4" s="85">
        <v>35664</v>
      </c>
    </row>
    <row r="5" spans="2:11" x14ac:dyDescent="0.35">
      <c r="B5" s="86">
        <v>591298</v>
      </c>
      <c r="C5" s="87">
        <v>353100</v>
      </c>
      <c r="D5" s="87" t="s">
        <v>6</v>
      </c>
      <c r="E5" s="87" t="s">
        <v>60</v>
      </c>
      <c r="F5" s="87" t="s">
        <v>61</v>
      </c>
      <c r="G5" s="87">
        <v>1227638</v>
      </c>
      <c r="H5" s="88">
        <v>45478</v>
      </c>
      <c r="I5" s="87" t="s">
        <v>72</v>
      </c>
      <c r="J5" s="89">
        <v>32976</v>
      </c>
      <c r="K5" s="100"/>
    </row>
    <row r="6" spans="2:11" x14ac:dyDescent="0.35">
      <c r="B6" s="90">
        <f>B5</f>
        <v>591298</v>
      </c>
      <c r="C6" s="91">
        <f t="shared" ref="C6:F6" si="0">C5</f>
        <v>353100</v>
      </c>
      <c r="D6" s="91" t="str">
        <f t="shared" si="0"/>
        <v>N8 S907 D8J138</v>
      </c>
      <c r="E6" s="91" t="str">
        <f t="shared" si="0"/>
        <v>100S9072D8J38</v>
      </c>
      <c r="F6" s="91" t="str">
        <f t="shared" si="0"/>
        <v>ENSURE GOLD VANILLA 380G</v>
      </c>
      <c r="G6" s="92">
        <v>1226261</v>
      </c>
      <c r="H6" s="92" t="s">
        <v>71</v>
      </c>
      <c r="I6" s="93">
        <v>46269</v>
      </c>
      <c r="J6" s="94">
        <v>3024</v>
      </c>
      <c r="K6" s="95">
        <f>SUM(J5:J6)</f>
        <v>36000</v>
      </c>
    </row>
    <row r="7" spans="2:11" x14ac:dyDescent="0.35">
      <c r="B7" s="47">
        <v>591299</v>
      </c>
      <c r="C7" s="48">
        <v>353884</v>
      </c>
      <c r="D7" s="101" t="s">
        <v>6</v>
      </c>
      <c r="E7" s="101" t="s">
        <v>60</v>
      </c>
      <c r="F7" s="101" t="s">
        <v>61</v>
      </c>
      <c r="G7" s="101">
        <v>1226261</v>
      </c>
      <c r="H7" s="101" t="s">
        <v>102</v>
      </c>
      <c r="I7" s="101" t="s">
        <v>103</v>
      </c>
      <c r="J7" s="84">
        <v>36000</v>
      </c>
      <c r="K7" s="102">
        <f>J7</f>
        <v>36000</v>
      </c>
    </row>
    <row r="8" spans="2:11" x14ac:dyDescent="0.35">
      <c r="B8" s="47">
        <v>591300</v>
      </c>
      <c r="C8" s="48">
        <v>353964</v>
      </c>
      <c r="D8" s="48" t="s">
        <v>11</v>
      </c>
      <c r="E8" s="48" t="s">
        <v>110</v>
      </c>
      <c r="F8" s="48" t="s">
        <v>111</v>
      </c>
      <c r="G8" s="48">
        <v>1226263</v>
      </c>
      <c r="H8" s="48" t="s">
        <v>112</v>
      </c>
      <c r="I8" s="83">
        <v>46269</v>
      </c>
      <c r="J8" s="84">
        <v>6600</v>
      </c>
      <c r="K8" s="102">
        <f>J8</f>
        <v>6600</v>
      </c>
    </row>
  </sheetData>
  <autoFilter ref="B3:K3" xr:uid="{4B11A1CC-D2AC-41E7-9CE8-B0B46BB0F06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4B98-354A-415E-B5DE-E7BBB9553F3E}">
  <dimension ref="A1:Q39"/>
  <sheetViews>
    <sheetView zoomScale="70" zoomScaleNormal="70" workbookViewId="0">
      <selection activeCell="J26" sqref="J26"/>
    </sheetView>
  </sheetViews>
  <sheetFormatPr defaultRowHeight="14.5" x14ac:dyDescent="0.35"/>
  <cols>
    <col min="1" max="2" width="1.453125" customWidth="1"/>
    <col min="3" max="3" width="14.453125" bestFit="1" customWidth="1"/>
    <col min="4" max="4" width="16.1796875" customWidth="1"/>
    <col min="5" max="5" width="11.81640625" hidden="1" customWidth="1"/>
    <col min="6" max="6" width="26.26953125" customWidth="1"/>
    <col min="7" max="7" width="8" customWidth="1"/>
    <col min="8" max="8" width="15.6328125" bestFit="1" customWidth="1"/>
    <col min="9" max="10" width="12.1796875" customWidth="1"/>
    <col min="11" max="11" width="13.1796875" style="24" customWidth="1"/>
    <col min="12" max="12" width="12.1796875" style="24" customWidth="1"/>
    <col min="13" max="13" width="12.1796875" style="25" customWidth="1"/>
    <col min="14" max="15" width="8.7265625" customWidth="1"/>
    <col min="16" max="16" width="10.1796875" customWidth="1"/>
    <col min="17" max="17" width="10.453125" customWidth="1"/>
  </cols>
  <sheetData>
    <row r="1" spans="1:17" x14ac:dyDescent="0.35">
      <c r="Q1" t="s">
        <v>74</v>
      </c>
    </row>
    <row r="2" spans="1:17" x14ac:dyDescent="0.35">
      <c r="H2" s="98" t="s">
        <v>78</v>
      </c>
      <c r="I2" s="98"/>
      <c r="Q2" s="26">
        <f ca="1">TODAY()</f>
        <v>45846</v>
      </c>
    </row>
    <row r="3" spans="1:17" hidden="1" x14ac:dyDescent="0.35">
      <c r="C3" s="27"/>
      <c r="D3" s="27"/>
      <c r="E3" s="27"/>
      <c r="F3" s="27"/>
      <c r="G3" s="27"/>
      <c r="H3" s="78" t="s">
        <v>75</v>
      </c>
      <c r="I3" s="78" t="s">
        <v>75</v>
      </c>
      <c r="J3" s="79"/>
      <c r="K3" s="79"/>
      <c r="L3" s="79"/>
      <c r="M3" s="80"/>
      <c r="N3" s="79"/>
      <c r="O3" s="79"/>
      <c r="P3" s="79"/>
      <c r="Q3" s="79"/>
    </row>
    <row r="4" spans="1:17" s="31" customFormat="1" ht="29" x14ac:dyDescent="0.35">
      <c r="A4"/>
      <c r="B4"/>
      <c r="C4" s="28" t="s">
        <v>76</v>
      </c>
      <c r="D4" s="28" t="s">
        <v>3</v>
      </c>
      <c r="E4" s="28" t="s">
        <v>77</v>
      </c>
      <c r="F4" s="28" t="s">
        <v>4</v>
      </c>
      <c r="G4" s="28" t="s">
        <v>56</v>
      </c>
      <c r="H4" s="97" t="s">
        <v>101</v>
      </c>
      <c r="I4" s="97">
        <v>45747</v>
      </c>
      <c r="J4" s="28" t="s">
        <v>100</v>
      </c>
      <c r="K4" s="29" t="s">
        <v>79</v>
      </c>
      <c r="L4" s="29" t="s">
        <v>80</v>
      </c>
      <c r="M4" s="30" t="s">
        <v>81</v>
      </c>
      <c r="N4" s="28" t="s">
        <v>82</v>
      </c>
      <c r="O4" s="28" t="s">
        <v>83</v>
      </c>
      <c r="P4" s="81" t="s">
        <v>84</v>
      </c>
      <c r="Q4" s="82" t="s">
        <v>85</v>
      </c>
    </row>
    <row r="5" spans="1:17" x14ac:dyDescent="0.35">
      <c r="C5" s="51" t="s">
        <v>16</v>
      </c>
      <c r="D5" s="51" t="s">
        <v>18</v>
      </c>
      <c r="E5" s="51" t="s">
        <v>86</v>
      </c>
      <c r="F5" s="51" t="s">
        <v>19</v>
      </c>
      <c r="G5" s="52" t="s">
        <v>87</v>
      </c>
      <c r="H5" s="39">
        <v>696</v>
      </c>
      <c r="I5" s="39">
        <v>696</v>
      </c>
      <c r="J5" s="39">
        <f>I5-H5</f>
        <v>0</v>
      </c>
      <c r="K5" s="40">
        <v>45406</v>
      </c>
      <c r="L5" s="41">
        <v>46501</v>
      </c>
      <c r="M5" s="42" t="s">
        <v>88</v>
      </c>
      <c r="N5" s="43">
        <v>36</v>
      </c>
      <c r="O5" s="44">
        <f t="shared" ref="O5:O7" si="0">L5-K5</f>
        <v>1095</v>
      </c>
      <c r="P5" s="45">
        <f ca="1">(L5-Q$2)/30</f>
        <v>21.833333333333332</v>
      </c>
      <c r="Q5" s="46">
        <f ca="1">(L5-Q$2)/O5</f>
        <v>0.59817351598173518</v>
      </c>
    </row>
    <row r="6" spans="1:17" x14ac:dyDescent="0.35">
      <c r="C6" s="37" t="s">
        <v>16</v>
      </c>
      <c r="D6" s="37" t="s">
        <v>18</v>
      </c>
      <c r="E6" s="37" t="s">
        <v>86</v>
      </c>
      <c r="F6" s="37" t="s">
        <v>19</v>
      </c>
      <c r="G6" s="38" t="s">
        <v>87</v>
      </c>
      <c r="H6" s="39">
        <v>16008</v>
      </c>
      <c r="I6" s="39">
        <v>16008</v>
      </c>
      <c r="J6" s="39">
        <f t="shared" ref="J6:J26" si="1">I6-H6</f>
        <v>0</v>
      </c>
      <c r="K6" s="40">
        <v>45446</v>
      </c>
      <c r="L6" s="41">
        <v>46541</v>
      </c>
      <c r="M6" s="42" t="s">
        <v>89</v>
      </c>
      <c r="N6" s="43">
        <v>36</v>
      </c>
      <c r="O6" s="44">
        <f t="shared" si="0"/>
        <v>1095</v>
      </c>
      <c r="P6" s="45">
        <f ca="1">(L6-Q$2)/30</f>
        <v>23.166666666666668</v>
      </c>
      <c r="Q6" s="46">
        <f ca="1">(L6-Q$2)/O6</f>
        <v>0.63470319634703198</v>
      </c>
    </row>
    <row r="7" spans="1:17" x14ac:dyDescent="0.35">
      <c r="C7" s="37" t="s">
        <v>16</v>
      </c>
      <c r="D7" s="37" t="s">
        <v>18</v>
      </c>
      <c r="E7" s="37" t="s">
        <v>86</v>
      </c>
      <c r="F7" s="37" t="s">
        <v>19</v>
      </c>
      <c r="G7" s="38" t="s">
        <v>87</v>
      </c>
      <c r="H7" s="39">
        <v>44832</v>
      </c>
      <c r="I7" s="39">
        <v>44832</v>
      </c>
      <c r="J7" s="39">
        <f t="shared" si="1"/>
        <v>0</v>
      </c>
      <c r="K7" s="40">
        <v>45485</v>
      </c>
      <c r="L7" s="41">
        <v>46580</v>
      </c>
      <c r="M7" s="42" t="s">
        <v>90</v>
      </c>
      <c r="N7" s="43">
        <v>36</v>
      </c>
      <c r="O7" s="44">
        <f t="shared" si="0"/>
        <v>1095</v>
      </c>
      <c r="P7" s="45">
        <f ca="1">(L7-Q$2)/30</f>
        <v>24.466666666666665</v>
      </c>
      <c r="Q7" s="46">
        <f ca="1">(L7-Q$2)/O7</f>
        <v>0.67031963470319633</v>
      </c>
    </row>
    <row r="8" spans="1:17" x14ac:dyDescent="0.35">
      <c r="C8" s="47"/>
      <c r="D8" s="48"/>
      <c r="E8" s="48"/>
      <c r="F8" s="48" t="s">
        <v>91</v>
      </c>
      <c r="G8" s="48"/>
      <c r="H8" s="49">
        <f>SUM(H5:H7)</f>
        <v>61536</v>
      </c>
      <c r="I8" s="49">
        <f>SUM(I5:I7)</f>
        <v>61536</v>
      </c>
      <c r="J8" s="49">
        <f t="shared" si="1"/>
        <v>0</v>
      </c>
      <c r="K8" s="48"/>
      <c r="L8" s="48"/>
      <c r="M8" s="48"/>
      <c r="N8" s="48"/>
      <c r="O8" s="48"/>
      <c r="P8" s="48"/>
      <c r="Q8" s="50"/>
    </row>
    <row r="9" spans="1:17" x14ac:dyDescent="0.35">
      <c r="C9" s="51" t="s">
        <v>21</v>
      </c>
      <c r="D9" s="51" t="s">
        <v>23</v>
      </c>
      <c r="E9" s="51" t="s">
        <v>86</v>
      </c>
      <c r="F9" s="51" t="s">
        <v>24</v>
      </c>
      <c r="G9" s="52" t="s">
        <v>87</v>
      </c>
      <c r="H9" s="39">
        <v>9000</v>
      </c>
      <c r="I9" s="39">
        <v>9000</v>
      </c>
      <c r="J9" s="39">
        <f t="shared" si="1"/>
        <v>0</v>
      </c>
      <c r="K9" s="40">
        <v>45415</v>
      </c>
      <c r="L9" s="41">
        <v>46510</v>
      </c>
      <c r="M9" s="42" t="s">
        <v>92</v>
      </c>
      <c r="N9" s="43">
        <v>36</v>
      </c>
      <c r="O9" s="44">
        <f>L9-K9</f>
        <v>1095</v>
      </c>
      <c r="P9" s="45">
        <f ca="1">(L9-Q$2)/30</f>
        <v>22.133333333333333</v>
      </c>
      <c r="Q9" s="46">
        <f ca="1">(L9-Q$2)/O9</f>
        <v>0.60639269406392693</v>
      </c>
    </row>
    <row r="10" spans="1:17" x14ac:dyDescent="0.35">
      <c r="C10" s="37" t="s">
        <v>21</v>
      </c>
      <c r="D10" s="37" t="s">
        <v>23</v>
      </c>
      <c r="E10" s="37" t="s">
        <v>86</v>
      </c>
      <c r="F10" s="37" t="s">
        <v>24</v>
      </c>
      <c r="G10" s="38" t="s">
        <v>87</v>
      </c>
      <c r="H10" s="39">
        <v>12840</v>
      </c>
      <c r="I10" s="39">
        <v>12840</v>
      </c>
      <c r="J10" s="39">
        <f t="shared" si="1"/>
        <v>0</v>
      </c>
      <c r="K10" s="40">
        <v>45453</v>
      </c>
      <c r="L10" s="41">
        <v>46548</v>
      </c>
      <c r="M10" s="42" t="s">
        <v>93</v>
      </c>
      <c r="N10" s="43">
        <v>36</v>
      </c>
      <c r="O10" s="44">
        <f>L10-K10</f>
        <v>1095</v>
      </c>
      <c r="P10" s="45">
        <f ca="1">(L10-Q$2)/30</f>
        <v>23.4</v>
      </c>
      <c r="Q10" s="46">
        <f ca="1">(L10-Q$2)/O10</f>
        <v>0.64109589041095894</v>
      </c>
    </row>
    <row r="11" spans="1:17" x14ac:dyDescent="0.35">
      <c r="C11" s="53" t="s">
        <v>21</v>
      </c>
      <c r="D11" s="53" t="s">
        <v>23</v>
      </c>
      <c r="E11" s="53" t="s">
        <v>86</v>
      </c>
      <c r="F11" s="53" t="s">
        <v>24</v>
      </c>
      <c r="G11" s="54" t="s">
        <v>87</v>
      </c>
      <c r="H11" s="55">
        <v>10440</v>
      </c>
      <c r="I11" s="55">
        <v>10440</v>
      </c>
      <c r="J11" s="55">
        <f t="shared" si="1"/>
        <v>0</v>
      </c>
      <c r="K11" s="56">
        <v>45482</v>
      </c>
      <c r="L11" s="57">
        <v>46577</v>
      </c>
      <c r="M11" s="58" t="s">
        <v>94</v>
      </c>
      <c r="N11" s="59">
        <v>36</v>
      </c>
      <c r="O11" s="60">
        <f>L11-K11</f>
        <v>1095</v>
      </c>
      <c r="P11" s="61">
        <f ca="1">(L11-Q$2)/30</f>
        <v>24.366666666666667</v>
      </c>
      <c r="Q11" s="62">
        <f ca="1">(L11-Q$2)/O11</f>
        <v>0.66757990867579908</v>
      </c>
    </row>
    <row r="12" spans="1:17" x14ac:dyDescent="0.35">
      <c r="C12" s="47"/>
      <c r="D12" s="48"/>
      <c r="E12" s="48"/>
      <c r="F12" s="48"/>
      <c r="G12" s="48"/>
      <c r="H12" s="49">
        <f>SUM(H9:H11)</f>
        <v>32280</v>
      </c>
      <c r="I12" s="49">
        <f>SUM(I9:I11)</f>
        <v>32280</v>
      </c>
      <c r="J12" s="49">
        <f t="shared" si="1"/>
        <v>0</v>
      </c>
      <c r="K12" s="48"/>
      <c r="L12" s="48"/>
      <c r="M12" s="48"/>
      <c r="N12" s="48"/>
      <c r="O12" s="48"/>
      <c r="P12" s="48"/>
      <c r="Q12" s="50"/>
    </row>
    <row r="13" spans="1:17" x14ac:dyDescent="0.35">
      <c r="C13" s="51" t="s">
        <v>6</v>
      </c>
      <c r="D13" s="51" t="s">
        <v>8</v>
      </c>
      <c r="E13" s="51" t="s">
        <v>86</v>
      </c>
      <c r="F13" s="51" t="s">
        <v>9</v>
      </c>
      <c r="G13" s="52" t="s">
        <v>59</v>
      </c>
      <c r="H13" s="63">
        <v>39024</v>
      </c>
      <c r="I13" s="63"/>
      <c r="J13" s="63">
        <f t="shared" si="1"/>
        <v>-39024</v>
      </c>
      <c r="K13" s="40">
        <f t="shared" ref="K13:K17" si="2">L13-O13</f>
        <v>45401</v>
      </c>
      <c r="L13" s="41">
        <v>46121</v>
      </c>
      <c r="M13" s="42">
        <v>1226261</v>
      </c>
      <c r="N13" s="52">
        <v>24</v>
      </c>
      <c r="O13" s="52">
        <f t="shared" ref="O13:O17" si="3">N13*30</f>
        <v>720</v>
      </c>
      <c r="P13" s="64">
        <f ca="1">(L13-Q$2)/30</f>
        <v>9.1666666666666661</v>
      </c>
      <c r="Q13" s="65">
        <f ca="1">(L13-Q$2)/O13</f>
        <v>0.38194444444444442</v>
      </c>
    </row>
    <row r="14" spans="1:17" x14ac:dyDescent="0.35">
      <c r="C14" s="37" t="s">
        <v>6</v>
      </c>
      <c r="D14" s="37" t="s">
        <v>8</v>
      </c>
      <c r="E14" s="37" t="s">
        <v>86</v>
      </c>
      <c r="F14" s="37" t="s">
        <v>9</v>
      </c>
      <c r="G14" s="38" t="s">
        <v>59</v>
      </c>
      <c r="H14" s="63">
        <v>207792</v>
      </c>
      <c r="I14" s="63">
        <v>139152</v>
      </c>
      <c r="J14" s="63">
        <f t="shared" si="1"/>
        <v>-68640</v>
      </c>
      <c r="K14" s="40">
        <f t="shared" si="2"/>
        <v>45419</v>
      </c>
      <c r="L14" s="41">
        <v>46139</v>
      </c>
      <c r="M14" s="42">
        <v>1227638</v>
      </c>
      <c r="N14" s="52">
        <v>24</v>
      </c>
      <c r="O14" s="52">
        <f t="shared" si="3"/>
        <v>720</v>
      </c>
      <c r="P14" s="64">
        <f ca="1">(L14-Q$2)/30</f>
        <v>9.7666666666666675</v>
      </c>
      <c r="Q14" s="65">
        <f ca="1">(L14-Q$2)/O14</f>
        <v>0.40694444444444444</v>
      </c>
    </row>
    <row r="15" spans="1:17" x14ac:dyDescent="0.35">
      <c r="C15" s="37" t="s">
        <v>6</v>
      </c>
      <c r="D15" s="37" t="s">
        <v>8</v>
      </c>
      <c r="E15" s="37" t="s">
        <v>86</v>
      </c>
      <c r="F15" s="37" t="s">
        <v>9</v>
      </c>
      <c r="G15" s="38" t="s">
        <v>59</v>
      </c>
      <c r="H15" s="63">
        <v>119640</v>
      </c>
      <c r="I15" s="63">
        <v>119640</v>
      </c>
      <c r="J15" s="63">
        <f t="shared" si="1"/>
        <v>0</v>
      </c>
      <c r="K15" s="40">
        <f t="shared" si="2"/>
        <v>45430</v>
      </c>
      <c r="L15" s="41">
        <v>46150</v>
      </c>
      <c r="M15" s="42">
        <v>1228282</v>
      </c>
      <c r="N15" s="52">
        <v>24</v>
      </c>
      <c r="O15" s="52">
        <f t="shared" si="3"/>
        <v>720</v>
      </c>
      <c r="P15" s="64">
        <f ca="1">(L15-Q$2)/30</f>
        <v>10.133333333333333</v>
      </c>
      <c r="Q15" s="65">
        <f ca="1">(L15-Q$2)/O15</f>
        <v>0.42222222222222222</v>
      </c>
    </row>
    <row r="16" spans="1:17" x14ac:dyDescent="0.35">
      <c r="C16" s="37" t="s">
        <v>6</v>
      </c>
      <c r="D16" s="37" t="s">
        <v>8</v>
      </c>
      <c r="E16" s="37" t="s">
        <v>86</v>
      </c>
      <c r="F16" s="37" t="s">
        <v>9</v>
      </c>
      <c r="G16" s="38" t="s">
        <v>59</v>
      </c>
      <c r="H16" s="63">
        <v>11304</v>
      </c>
      <c r="I16" s="63">
        <v>11304</v>
      </c>
      <c r="J16" s="63">
        <f t="shared" si="1"/>
        <v>0</v>
      </c>
      <c r="K16" s="40">
        <f t="shared" si="2"/>
        <v>45439</v>
      </c>
      <c r="L16" s="41">
        <v>46159</v>
      </c>
      <c r="M16" s="42">
        <v>1230377</v>
      </c>
      <c r="N16" s="52">
        <v>24</v>
      </c>
      <c r="O16" s="52">
        <f t="shared" si="3"/>
        <v>720</v>
      </c>
      <c r="P16" s="64">
        <f ca="1">(L16-Q$2)/30</f>
        <v>10.433333333333334</v>
      </c>
      <c r="Q16" s="65">
        <f ca="1">(L16-Q$2)/O16</f>
        <v>0.43472222222222223</v>
      </c>
    </row>
    <row r="17" spans="1:17" x14ac:dyDescent="0.35">
      <c r="C17" s="53" t="s">
        <v>6</v>
      </c>
      <c r="D17" s="53" t="s">
        <v>8</v>
      </c>
      <c r="E17" s="53" t="s">
        <v>86</v>
      </c>
      <c r="F17" s="53" t="s">
        <v>9</v>
      </c>
      <c r="G17" s="54" t="s">
        <v>59</v>
      </c>
      <c r="H17" s="55">
        <v>77472</v>
      </c>
      <c r="I17" s="55">
        <v>77472</v>
      </c>
      <c r="J17" s="55">
        <f t="shared" si="1"/>
        <v>0</v>
      </c>
      <c r="K17" s="56">
        <f t="shared" si="2"/>
        <v>45492</v>
      </c>
      <c r="L17" s="57">
        <v>46212</v>
      </c>
      <c r="M17" s="58">
        <v>1232071</v>
      </c>
      <c r="N17" s="66">
        <v>24</v>
      </c>
      <c r="O17" s="66">
        <f t="shared" si="3"/>
        <v>720</v>
      </c>
      <c r="P17" s="67">
        <f ca="1">(L17-Q$2)/30</f>
        <v>12.2</v>
      </c>
      <c r="Q17" s="68">
        <f ca="1">(L17-Q$2)/O17</f>
        <v>0.5083333333333333</v>
      </c>
    </row>
    <row r="18" spans="1:17" x14ac:dyDescent="0.35">
      <c r="C18" s="47"/>
      <c r="D18" s="48"/>
      <c r="E18" s="48"/>
      <c r="F18" s="48"/>
      <c r="G18" s="48"/>
      <c r="H18" s="49">
        <f>SUM(H13:H17)</f>
        <v>455232</v>
      </c>
      <c r="I18" s="49">
        <f>SUM(I13:I17)</f>
        <v>347568</v>
      </c>
      <c r="J18" s="49">
        <f t="shared" si="1"/>
        <v>-107664</v>
      </c>
      <c r="K18" s="48"/>
      <c r="L18" s="48"/>
      <c r="M18" s="48"/>
      <c r="N18" s="48"/>
      <c r="O18" s="48"/>
      <c r="P18" s="48"/>
      <c r="Q18" s="50"/>
    </row>
    <row r="19" spans="1:17" x14ac:dyDescent="0.35">
      <c r="C19" s="32" t="s">
        <v>11</v>
      </c>
      <c r="D19" s="32" t="s">
        <v>13</v>
      </c>
      <c r="E19" s="32" t="s">
        <v>86</v>
      </c>
      <c r="F19" s="32" t="s">
        <v>14</v>
      </c>
      <c r="G19" s="33" t="s">
        <v>59</v>
      </c>
      <c r="H19" s="69">
        <v>6840</v>
      </c>
      <c r="I19" s="69">
        <v>240</v>
      </c>
      <c r="J19" s="69">
        <f t="shared" si="1"/>
        <v>-6600</v>
      </c>
      <c r="K19" s="34">
        <f>L19-O19</f>
        <v>45401</v>
      </c>
      <c r="L19" s="35">
        <v>46121</v>
      </c>
      <c r="M19" s="36">
        <v>1226263</v>
      </c>
      <c r="N19" s="33">
        <v>24</v>
      </c>
      <c r="O19" s="33">
        <f>N19*30</f>
        <v>720</v>
      </c>
      <c r="P19" s="70">
        <f ca="1">(L19-Q$2)/30</f>
        <v>9.1666666666666661</v>
      </c>
      <c r="Q19" s="71">
        <f ca="1">(L19-Q$2)/O19</f>
        <v>0.38194444444444442</v>
      </c>
    </row>
    <row r="20" spans="1:17" x14ac:dyDescent="0.35">
      <c r="C20" s="37" t="s">
        <v>11</v>
      </c>
      <c r="D20" s="37" t="s">
        <v>13</v>
      </c>
      <c r="E20" s="37" t="s">
        <v>86</v>
      </c>
      <c r="F20" s="37" t="s">
        <v>14</v>
      </c>
      <c r="G20" s="38" t="s">
        <v>59</v>
      </c>
      <c r="H20" s="63">
        <v>46440</v>
      </c>
      <c r="I20" s="63">
        <v>46440</v>
      </c>
      <c r="J20" s="63">
        <f t="shared" si="1"/>
        <v>0</v>
      </c>
      <c r="K20" s="40">
        <f>L20-O20</f>
        <v>45421</v>
      </c>
      <c r="L20" s="41">
        <v>46141</v>
      </c>
      <c r="M20" s="42">
        <v>1227640</v>
      </c>
      <c r="N20" s="52">
        <v>24</v>
      </c>
      <c r="O20" s="52">
        <f>N20*30</f>
        <v>720</v>
      </c>
      <c r="P20" s="64">
        <f ca="1">(L20-Q$2)/30</f>
        <v>9.8333333333333339</v>
      </c>
      <c r="Q20" s="65">
        <f ca="1">(L20-Q$2)/O20</f>
        <v>0.40972222222222221</v>
      </c>
    </row>
    <row r="21" spans="1:17" x14ac:dyDescent="0.35">
      <c r="C21" s="37" t="s">
        <v>11</v>
      </c>
      <c r="D21" s="37" t="s">
        <v>13</v>
      </c>
      <c r="E21" s="37" t="s">
        <v>86</v>
      </c>
      <c r="F21" s="37" t="s">
        <v>14</v>
      </c>
      <c r="G21" s="38" t="s">
        <v>59</v>
      </c>
      <c r="H21" s="63">
        <v>11676</v>
      </c>
      <c r="I21" s="63">
        <v>11676</v>
      </c>
      <c r="J21" s="63">
        <f t="shared" si="1"/>
        <v>0</v>
      </c>
      <c r="K21" s="40">
        <f>L21-O21</f>
        <v>45429</v>
      </c>
      <c r="L21" s="41">
        <v>46149</v>
      </c>
      <c r="M21" s="42">
        <v>1228281</v>
      </c>
      <c r="N21" s="52">
        <v>24</v>
      </c>
      <c r="O21" s="52">
        <f>N21*30</f>
        <v>720</v>
      </c>
      <c r="P21" s="64">
        <f ca="1">(L21-Q$2)/30</f>
        <v>10.1</v>
      </c>
      <c r="Q21" s="65">
        <f ca="1">(L21-Q$2)/O21</f>
        <v>0.42083333333333334</v>
      </c>
    </row>
    <row r="22" spans="1:17" x14ac:dyDescent="0.35">
      <c r="C22" s="53" t="s">
        <v>11</v>
      </c>
      <c r="D22" s="53" t="s">
        <v>13</v>
      </c>
      <c r="E22" s="53" t="s">
        <v>86</v>
      </c>
      <c r="F22" s="53" t="s">
        <v>14</v>
      </c>
      <c r="G22" s="54" t="s">
        <v>59</v>
      </c>
      <c r="H22" s="55">
        <v>12360</v>
      </c>
      <c r="I22" s="55">
        <v>12360</v>
      </c>
      <c r="J22" s="55">
        <f t="shared" si="1"/>
        <v>0</v>
      </c>
      <c r="K22" s="56">
        <f>L22-O22</f>
        <v>45492</v>
      </c>
      <c r="L22" s="57">
        <v>46212</v>
      </c>
      <c r="M22" s="58">
        <v>1232070</v>
      </c>
      <c r="N22" s="66">
        <v>24</v>
      </c>
      <c r="O22" s="66">
        <f>N22*30</f>
        <v>720</v>
      </c>
      <c r="P22" s="67">
        <f ca="1">(L22-Q$2)/30</f>
        <v>12.2</v>
      </c>
      <c r="Q22" s="68">
        <f ca="1">(L22-Q$2)/O22</f>
        <v>0.5083333333333333</v>
      </c>
    </row>
    <row r="23" spans="1:17" x14ac:dyDescent="0.35">
      <c r="C23" s="47"/>
      <c r="D23" s="48"/>
      <c r="E23" s="48"/>
      <c r="F23" s="48"/>
      <c r="G23" s="48"/>
      <c r="H23" s="49">
        <f>SUM(H19:H22)</f>
        <v>77316</v>
      </c>
      <c r="I23" s="49">
        <f>SUM(I19:I22)</f>
        <v>70716</v>
      </c>
      <c r="J23" s="49">
        <f t="shared" si="1"/>
        <v>-6600</v>
      </c>
      <c r="K23" s="48"/>
      <c r="L23" s="48"/>
      <c r="M23" s="48"/>
      <c r="N23" s="48"/>
      <c r="O23" s="48"/>
      <c r="P23" s="48"/>
      <c r="Q23" s="50"/>
    </row>
    <row r="24" spans="1:17" x14ac:dyDescent="0.35">
      <c r="C24" s="32" t="s">
        <v>26</v>
      </c>
      <c r="D24" s="32" t="s">
        <v>28</v>
      </c>
      <c r="E24" s="32" t="s">
        <v>95</v>
      </c>
      <c r="F24" s="32" t="s">
        <v>29</v>
      </c>
      <c r="G24" s="33" t="s">
        <v>59</v>
      </c>
      <c r="H24" s="69">
        <f>38856-4320</f>
        <v>34536</v>
      </c>
      <c r="I24" s="69">
        <v>28704</v>
      </c>
      <c r="J24" s="69">
        <f t="shared" si="1"/>
        <v>-5832</v>
      </c>
      <c r="K24" s="34">
        <f>L24-O24</f>
        <v>45426</v>
      </c>
      <c r="L24" s="41">
        <v>46146</v>
      </c>
      <c r="M24" s="42">
        <v>1227144</v>
      </c>
      <c r="N24" s="33">
        <v>24</v>
      </c>
      <c r="O24" s="33">
        <f>N24*30</f>
        <v>720</v>
      </c>
      <c r="P24" s="72">
        <f ca="1">(L24-Q$2)/30</f>
        <v>10</v>
      </c>
      <c r="Q24" s="73">
        <f ca="1">(L24-Q$2)/O24</f>
        <v>0.41666666666666669</v>
      </c>
    </row>
    <row r="25" spans="1:17" x14ac:dyDescent="0.35">
      <c r="C25" s="53" t="s">
        <v>26</v>
      </c>
      <c r="D25" s="53" t="s">
        <v>28</v>
      </c>
      <c r="E25" s="53" t="s">
        <v>95</v>
      </c>
      <c r="F25" s="53" t="s">
        <v>29</v>
      </c>
      <c r="G25" s="54" t="s">
        <v>59</v>
      </c>
      <c r="H25" s="55">
        <v>58992</v>
      </c>
      <c r="I25" s="55">
        <v>58560</v>
      </c>
      <c r="J25" s="55">
        <f t="shared" si="1"/>
        <v>-432</v>
      </c>
      <c r="K25" s="56">
        <v>45467</v>
      </c>
      <c r="L25" s="57">
        <v>46187</v>
      </c>
      <c r="M25" s="58">
        <v>1229510</v>
      </c>
      <c r="N25" s="66">
        <v>24</v>
      </c>
      <c r="O25" s="66">
        <f>N25*30</f>
        <v>720</v>
      </c>
      <c r="P25" s="74">
        <f ca="1">(L25-Q$2)/30</f>
        <v>11.366666666666667</v>
      </c>
      <c r="Q25" s="75">
        <f ca="1">(L25-Q$2)/O25</f>
        <v>0.47361111111111109</v>
      </c>
    </row>
    <row r="26" spans="1:17" x14ac:dyDescent="0.35">
      <c r="C26" s="47"/>
      <c r="D26" s="48"/>
      <c r="E26" s="48"/>
      <c r="F26" s="48"/>
      <c r="G26" s="48"/>
      <c r="H26" s="49">
        <f>SUM(H24:H25)</f>
        <v>93528</v>
      </c>
      <c r="I26" s="49">
        <f>SUM(I24:I25)</f>
        <v>87264</v>
      </c>
      <c r="J26" s="49">
        <f t="shared" si="1"/>
        <v>-6264</v>
      </c>
      <c r="K26" s="48"/>
      <c r="L26" s="48"/>
      <c r="M26" s="48"/>
      <c r="N26" s="48"/>
      <c r="O26" s="48"/>
      <c r="P26" s="48"/>
      <c r="Q26" s="50"/>
    </row>
    <row r="31" spans="1:17" s="76" customFormat="1" x14ac:dyDescent="0.35">
      <c r="A31"/>
      <c r="B31"/>
      <c r="C31"/>
      <c r="D31"/>
      <c r="E31" s="27" t="s">
        <v>77</v>
      </c>
      <c r="F31"/>
      <c r="G31"/>
      <c r="H31"/>
      <c r="I31"/>
      <c r="J31"/>
      <c r="K31" s="24"/>
      <c r="L31" s="24"/>
      <c r="M31" s="25"/>
      <c r="N31"/>
      <c r="O31"/>
      <c r="P31"/>
      <c r="Q31"/>
    </row>
    <row r="32" spans="1:17" s="76" customFormat="1" x14ac:dyDescent="0.35">
      <c r="A32"/>
      <c r="B32"/>
      <c r="C32"/>
      <c r="D32"/>
      <c r="E32" s="77" t="s">
        <v>86</v>
      </c>
      <c r="F32"/>
      <c r="G32"/>
      <c r="H32"/>
      <c r="I32"/>
      <c r="J32"/>
      <c r="K32" s="24"/>
      <c r="L32" s="24"/>
      <c r="M32" s="25"/>
      <c r="N32"/>
      <c r="O32"/>
      <c r="P32"/>
      <c r="Q32"/>
    </row>
    <row r="33" spans="1:17" s="76" customFormat="1" x14ac:dyDescent="0.35">
      <c r="A33"/>
      <c r="B33"/>
      <c r="C33"/>
      <c r="D33"/>
      <c r="E33" s="77" t="s">
        <v>95</v>
      </c>
      <c r="F33"/>
      <c r="G33"/>
      <c r="H33"/>
      <c r="I33"/>
      <c r="J33"/>
      <c r="K33" s="24"/>
      <c r="L33" s="24"/>
      <c r="M33" s="25"/>
      <c r="N33"/>
      <c r="O33"/>
      <c r="P33"/>
      <c r="Q33"/>
    </row>
    <row r="34" spans="1:17" s="76" customFormat="1" x14ac:dyDescent="0.35">
      <c r="A34"/>
      <c r="B34"/>
      <c r="C34"/>
      <c r="D34"/>
      <c r="E34" s="77" t="s">
        <v>96</v>
      </c>
      <c r="F34"/>
      <c r="G34"/>
      <c r="H34"/>
      <c r="I34"/>
      <c r="J34"/>
      <c r="K34" s="24"/>
      <c r="L34" s="24"/>
      <c r="M34" s="25"/>
      <c r="N34"/>
      <c r="O34"/>
      <c r="P34"/>
      <c r="Q34"/>
    </row>
    <row r="35" spans="1:17" s="76" customFormat="1" x14ac:dyDescent="0.35">
      <c r="A35"/>
      <c r="B35"/>
      <c r="C35"/>
      <c r="D35"/>
      <c r="E35" s="77" t="s">
        <v>97</v>
      </c>
      <c r="F35"/>
      <c r="G35"/>
      <c r="H35"/>
      <c r="I35"/>
      <c r="J35"/>
      <c r="K35" s="24"/>
      <c r="L35" s="24"/>
      <c r="M35" s="25"/>
      <c r="N35"/>
      <c r="O35"/>
      <c r="P35"/>
      <c r="Q35"/>
    </row>
    <row r="36" spans="1:17" s="76" customFormat="1" x14ac:dyDescent="0.35">
      <c r="A36"/>
      <c r="B36"/>
      <c r="C36"/>
      <c r="D36"/>
      <c r="E36" s="77" t="s">
        <v>98</v>
      </c>
      <c r="F36"/>
      <c r="G36"/>
      <c r="H36"/>
      <c r="I36"/>
      <c r="J36"/>
      <c r="K36" s="24"/>
      <c r="L36" s="24"/>
      <c r="M36" s="25"/>
      <c r="N36"/>
      <c r="O36"/>
      <c r="P36"/>
      <c r="Q36"/>
    </row>
    <row r="37" spans="1:17" s="76" customFormat="1" x14ac:dyDescent="0.35">
      <c r="A37"/>
      <c r="B37"/>
      <c r="C37"/>
      <c r="D37"/>
      <c r="E37" s="77" t="s">
        <v>99</v>
      </c>
      <c r="F37"/>
      <c r="G37"/>
      <c r="H37"/>
      <c r="I37"/>
      <c r="J37"/>
      <c r="K37" s="24"/>
      <c r="L37" s="24"/>
      <c r="M37" s="25"/>
      <c r="N37"/>
      <c r="O37"/>
      <c r="P37"/>
      <c r="Q37"/>
    </row>
    <row r="38" spans="1:17" s="76" customFormat="1" x14ac:dyDescent="0.35">
      <c r="A38"/>
      <c r="B38"/>
      <c r="C38"/>
      <c r="D38"/>
      <c r="E38" s="77" t="s">
        <v>91</v>
      </c>
      <c r="F38"/>
      <c r="G38"/>
      <c r="H38"/>
      <c r="I38"/>
      <c r="J38"/>
      <c r="K38" s="24"/>
      <c r="L38" s="24"/>
      <c r="M38" s="25"/>
      <c r="N38"/>
      <c r="O38"/>
      <c r="P38"/>
      <c r="Q38"/>
    </row>
    <row r="39" spans="1:17" s="76" customFormat="1" x14ac:dyDescent="0.35">
      <c r="A39"/>
      <c r="B39"/>
      <c r="C39"/>
      <c r="D39"/>
      <c r="E39"/>
      <c r="F39"/>
      <c r="G39"/>
      <c r="H39"/>
      <c r="I39"/>
      <c r="J39"/>
      <c r="K39" s="24"/>
      <c r="L39" s="24"/>
      <c r="M39" s="25"/>
      <c r="N39"/>
      <c r="O39"/>
      <c r="P39"/>
      <c r="Q39"/>
    </row>
  </sheetData>
  <autoFilter ref="C4:Q26" xr:uid="{817A7700-1529-41A0-A801-15CD648975DA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CD72-5B2F-4B5B-AA18-18EABB26378C}">
  <dimension ref="B2:O35"/>
  <sheetViews>
    <sheetView showGridLines="0" topLeftCell="A9" zoomScale="70" zoomScaleNormal="70" workbookViewId="0">
      <selection activeCell="N30" sqref="N30:N35"/>
    </sheetView>
  </sheetViews>
  <sheetFormatPr defaultRowHeight="14.5" x14ac:dyDescent="0.35"/>
  <cols>
    <col min="1" max="1" width="2.1796875" customWidth="1"/>
    <col min="2" max="2" width="11.1796875" customWidth="1"/>
    <col min="3" max="3" width="12" customWidth="1"/>
    <col min="4" max="4" width="14.81640625" bestFit="1" customWidth="1"/>
    <col min="5" max="5" width="23.7265625" bestFit="1" customWidth="1"/>
    <col min="6" max="6" width="10.1796875" customWidth="1"/>
    <col min="7" max="7" width="12.08984375" customWidth="1"/>
    <col min="8" max="8" width="14.08984375" bestFit="1" customWidth="1"/>
    <col min="9" max="9" width="16.26953125" customWidth="1"/>
    <col min="10" max="10" width="8.7265625" customWidth="1"/>
    <col min="11" max="11" width="35.08984375" bestFit="1" customWidth="1"/>
    <col min="12" max="12" width="2.90625" customWidth="1"/>
    <col min="15" max="15" width="10.1796875" bestFit="1" customWidth="1"/>
  </cols>
  <sheetData>
    <row r="2" spans="2:15" x14ac:dyDescent="0.35">
      <c r="B2" s="228" t="s">
        <v>170</v>
      </c>
    </row>
    <row r="3" spans="2:15" ht="15" thickBot="1" x14ac:dyDescent="0.4">
      <c r="B3" s="186" t="s">
        <v>161</v>
      </c>
      <c r="C3" s="186" t="s">
        <v>30</v>
      </c>
      <c r="D3" s="186" t="s">
        <v>1</v>
      </c>
      <c r="E3" s="186" t="s">
        <v>0</v>
      </c>
      <c r="F3" s="187" t="s">
        <v>47</v>
      </c>
      <c r="G3" s="186" t="s">
        <v>45</v>
      </c>
      <c r="H3" s="186" t="s">
        <v>46</v>
      </c>
      <c r="I3" s="186" t="s">
        <v>33</v>
      </c>
      <c r="J3" s="186" t="s">
        <v>34</v>
      </c>
      <c r="K3" s="187" t="s">
        <v>108</v>
      </c>
    </row>
    <row r="4" spans="2:15" x14ac:dyDescent="0.35">
      <c r="B4" s="198" t="s">
        <v>162</v>
      </c>
      <c r="C4" s="219">
        <v>596250</v>
      </c>
      <c r="D4" s="199" t="s">
        <v>16</v>
      </c>
      <c r="E4" s="199" t="s">
        <v>19</v>
      </c>
      <c r="F4" s="200">
        <v>696</v>
      </c>
      <c r="G4" s="201">
        <v>900230</v>
      </c>
      <c r="H4" s="199" t="s">
        <v>134</v>
      </c>
      <c r="I4" s="199">
        <v>254296386</v>
      </c>
      <c r="J4" s="199" t="s">
        <v>159</v>
      </c>
      <c r="K4" s="202" t="s">
        <v>131</v>
      </c>
      <c r="L4" s="244"/>
      <c r="M4" s="244"/>
      <c r="N4" s="244"/>
      <c r="O4" s="245" t="s">
        <v>175</v>
      </c>
    </row>
    <row r="5" spans="2:15" x14ac:dyDescent="0.35">
      <c r="B5" s="220"/>
      <c r="C5" s="237">
        <v>596250</v>
      </c>
      <c r="D5" s="119" t="s">
        <v>16</v>
      </c>
      <c r="E5" s="119" t="s">
        <v>19</v>
      </c>
      <c r="F5" s="122">
        <v>9360</v>
      </c>
      <c r="G5" s="238">
        <v>900230</v>
      </c>
      <c r="H5" s="119" t="s">
        <v>134</v>
      </c>
      <c r="I5" s="119"/>
      <c r="J5" s="119"/>
      <c r="K5" s="239" t="s">
        <v>131</v>
      </c>
      <c r="L5" s="240"/>
      <c r="M5" s="241">
        <f>SUM(F4:F5)</f>
        <v>10056</v>
      </c>
      <c r="N5" s="240">
        <v>1536</v>
      </c>
      <c r="O5" s="246">
        <f>M5/N5</f>
        <v>6.546875</v>
      </c>
    </row>
    <row r="6" spans="2:15" x14ac:dyDescent="0.35">
      <c r="B6" s="221"/>
      <c r="C6" s="125">
        <v>596252</v>
      </c>
      <c r="D6" s="125" t="s">
        <v>16</v>
      </c>
      <c r="E6" s="125" t="s">
        <v>19</v>
      </c>
      <c r="F6" s="128">
        <v>6528</v>
      </c>
      <c r="G6" s="170">
        <v>900231</v>
      </c>
      <c r="H6" s="125" t="s">
        <v>135</v>
      </c>
      <c r="I6" s="125"/>
      <c r="J6" s="125"/>
      <c r="K6" s="222" t="s">
        <v>120</v>
      </c>
      <c r="L6" s="247"/>
      <c r="M6" s="247"/>
      <c r="N6" s="247"/>
      <c r="O6" s="248"/>
    </row>
    <row r="7" spans="2:15" x14ac:dyDescent="0.35">
      <c r="B7" s="220"/>
      <c r="C7" s="237">
        <v>596252</v>
      </c>
      <c r="D7" s="119" t="s">
        <v>16</v>
      </c>
      <c r="E7" s="119" t="s">
        <v>19</v>
      </c>
      <c r="F7" s="122">
        <v>3480</v>
      </c>
      <c r="G7" s="242">
        <v>900231</v>
      </c>
      <c r="H7" s="119" t="s">
        <v>135</v>
      </c>
      <c r="I7" s="119"/>
      <c r="J7" s="119"/>
      <c r="K7" s="243" t="s">
        <v>120</v>
      </c>
      <c r="L7" s="240"/>
      <c r="M7" s="241">
        <f>SUM(F6:F7)</f>
        <v>10008</v>
      </c>
      <c r="N7" s="240">
        <v>1536</v>
      </c>
      <c r="O7" s="246">
        <f>M7/N7</f>
        <v>6.515625</v>
      </c>
    </row>
    <row r="8" spans="2:15" ht="15" thickBot="1" x14ac:dyDescent="0.4">
      <c r="B8" s="223"/>
      <c r="C8" s="216">
        <v>596251</v>
      </c>
      <c r="D8" s="216" t="s">
        <v>16</v>
      </c>
      <c r="E8" s="216" t="s">
        <v>19</v>
      </c>
      <c r="F8" s="217">
        <v>10080</v>
      </c>
      <c r="G8" s="216">
        <v>900232</v>
      </c>
      <c r="H8" s="216" t="s">
        <v>136</v>
      </c>
      <c r="I8" s="216"/>
      <c r="J8" s="216"/>
      <c r="K8" s="224" t="s">
        <v>119</v>
      </c>
      <c r="L8" s="249"/>
      <c r="M8" s="250">
        <f>F8</f>
        <v>10080</v>
      </c>
      <c r="N8" s="249">
        <v>1536</v>
      </c>
      <c r="O8" s="251">
        <f>M8/N8</f>
        <v>6.5625</v>
      </c>
    </row>
    <row r="9" spans="2:15" x14ac:dyDescent="0.35">
      <c r="B9" s="198" t="s">
        <v>163</v>
      </c>
      <c r="C9" s="219">
        <v>596254</v>
      </c>
      <c r="D9" s="199" t="s">
        <v>21</v>
      </c>
      <c r="E9" s="199" t="s">
        <v>24</v>
      </c>
      <c r="F9" s="200">
        <v>5040</v>
      </c>
      <c r="G9" s="201">
        <v>900233</v>
      </c>
      <c r="H9" s="199" t="s">
        <v>138</v>
      </c>
      <c r="I9" s="199">
        <v>254296388</v>
      </c>
      <c r="J9" s="199" t="s">
        <v>159</v>
      </c>
      <c r="K9" s="225" t="s">
        <v>153</v>
      </c>
      <c r="L9" s="244"/>
      <c r="M9" s="256">
        <f t="shared" ref="M9:M10" si="0">F9</f>
        <v>5040</v>
      </c>
      <c r="N9" s="244">
        <v>660</v>
      </c>
      <c r="O9" s="257">
        <f t="shared" ref="O9:O10" si="1">M9/N9</f>
        <v>7.6363636363636367</v>
      </c>
    </row>
    <row r="10" spans="2:15" x14ac:dyDescent="0.35">
      <c r="B10" s="221"/>
      <c r="C10" s="2">
        <v>596253</v>
      </c>
      <c r="D10" s="2" t="s">
        <v>16</v>
      </c>
      <c r="E10" s="2" t="s">
        <v>19</v>
      </c>
      <c r="F10" s="11">
        <v>10080</v>
      </c>
      <c r="G10" s="252">
        <v>900234</v>
      </c>
      <c r="H10" s="2" t="s">
        <v>139</v>
      </c>
      <c r="I10" s="2"/>
      <c r="J10" s="2"/>
      <c r="K10" s="253" t="s">
        <v>155</v>
      </c>
      <c r="L10" s="254"/>
      <c r="M10" s="255">
        <f t="shared" si="0"/>
        <v>10080</v>
      </c>
      <c r="N10" s="254">
        <v>1536</v>
      </c>
      <c r="O10" s="258">
        <f t="shared" si="1"/>
        <v>6.5625</v>
      </c>
    </row>
    <row r="11" spans="2:15" x14ac:dyDescent="0.35">
      <c r="B11" s="221"/>
      <c r="C11" s="125">
        <v>596255</v>
      </c>
      <c r="D11" s="125" t="s">
        <v>21</v>
      </c>
      <c r="E11" s="125" t="s">
        <v>24</v>
      </c>
      <c r="F11" s="128">
        <v>3900</v>
      </c>
      <c r="G11" s="125">
        <v>900235</v>
      </c>
      <c r="H11" s="125" t="s">
        <v>140</v>
      </c>
      <c r="I11" s="125"/>
      <c r="J11" s="125"/>
      <c r="K11" s="226" t="s">
        <v>154</v>
      </c>
      <c r="L11" s="247"/>
      <c r="M11" s="247"/>
      <c r="N11" s="247"/>
      <c r="O11" s="248"/>
    </row>
    <row r="12" spans="2:15" ht="15" thickBot="1" x14ac:dyDescent="0.4">
      <c r="B12" s="215"/>
      <c r="C12" s="227">
        <v>596255</v>
      </c>
      <c r="D12" s="216" t="s">
        <v>21</v>
      </c>
      <c r="E12" s="216" t="s">
        <v>24</v>
      </c>
      <c r="F12" s="217">
        <v>1140</v>
      </c>
      <c r="G12" s="216">
        <v>900235</v>
      </c>
      <c r="H12" s="216" t="s">
        <v>140</v>
      </c>
      <c r="I12" s="216"/>
      <c r="J12" s="216"/>
      <c r="K12" s="218" t="s">
        <v>154</v>
      </c>
      <c r="L12" s="249"/>
      <c r="M12" s="250">
        <f>SUM(F11:F12)</f>
        <v>5040</v>
      </c>
      <c r="N12" s="249">
        <v>660</v>
      </c>
      <c r="O12" s="251">
        <f>M12/N12</f>
        <v>7.6363636363636367</v>
      </c>
    </row>
    <row r="13" spans="2:15" ht="6.5" customHeight="1" x14ac:dyDescent="0.35"/>
    <row r="14" spans="2:15" x14ac:dyDescent="0.35">
      <c r="B14" s="228" t="s">
        <v>171</v>
      </c>
      <c r="C14" t="s">
        <v>172</v>
      </c>
    </row>
    <row r="15" spans="2:15" ht="15" thickBot="1" x14ac:dyDescent="0.4">
      <c r="B15" s="186" t="s">
        <v>30</v>
      </c>
      <c r="C15" s="186" t="s">
        <v>30</v>
      </c>
      <c r="D15" s="186" t="s">
        <v>1</v>
      </c>
      <c r="E15" s="186" t="s">
        <v>0</v>
      </c>
      <c r="F15" s="187" t="s">
        <v>47</v>
      </c>
      <c r="G15" s="186" t="s">
        <v>45</v>
      </c>
      <c r="H15" s="186" t="s">
        <v>46</v>
      </c>
      <c r="I15" s="186" t="s">
        <v>33</v>
      </c>
      <c r="J15" s="186" t="s">
        <v>34</v>
      </c>
      <c r="K15" s="187" t="s">
        <v>108</v>
      </c>
    </row>
    <row r="16" spans="2:15" x14ac:dyDescent="0.35">
      <c r="B16" s="229" t="s">
        <v>162</v>
      </c>
      <c r="C16" s="219">
        <v>596250</v>
      </c>
      <c r="D16" s="199" t="s">
        <v>16</v>
      </c>
      <c r="E16" s="199" t="s">
        <v>19</v>
      </c>
      <c r="F16" s="200">
        <v>696</v>
      </c>
      <c r="G16" s="201">
        <v>900230</v>
      </c>
      <c r="H16" s="199" t="s">
        <v>134</v>
      </c>
      <c r="I16" s="199" t="s">
        <v>164</v>
      </c>
      <c r="J16" s="199" t="s">
        <v>159</v>
      </c>
      <c r="K16" s="202" t="s">
        <v>131</v>
      </c>
    </row>
    <row r="17" spans="2:15" x14ac:dyDescent="0.35">
      <c r="B17" s="230"/>
      <c r="C17" s="234">
        <v>596250</v>
      </c>
      <c r="D17" s="190" t="s">
        <v>16</v>
      </c>
      <c r="E17" s="190" t="s">
        <v>19</v>
      </c>
      <c r="F17" s="191">
        <v>9360</v>
      </c>
      <c r="G17" s="192">
        <v>900230</v>
      </c>
      <c r="H17" s="190" t="s">
        <v>134</v>
      </c>
      <c r="I17" s="190"/>
      <c r="J17" s="190"/>
      <c r="K17" s="203" t="s">
        <v>131</v>
      </c>
      <c r="L17" s="138"/>
    </row>
    <row r="18" spans="2:15" x14ac:dyDescent="0.35">
      <c r="B18" s="231"/>
      <c r="C18" s="188">
        <v>596252</v>
      </c>
      <c r="D18" s="188" t="s">
        <v>16</v>
      </c>
      <c r="E18" s="188" t="s">
        <v>19</v>
      </c>
      <c r="F18" s="189">
        <v>6528</v>
      </c>
      <c r="G18" s="193">
        <v>900231</v>
      </c>
      <c r="H18" s="188" t="s">
        <v>135</v>
      </c>
      <c r="I18" s="188" t="s">
        <v>165</v>
      </c>
      <c r="J18" s="188" t="s">
        <v>159</v>
      </c>
      <c r="K18" s="204" t="s">
        <v>120</v>
      </c>
    </row>
    <row r="19" spans="2:15" x14ac:dyDescent="0.35">
      <c r="B19" s="230"/>
      <c r="C19" s="234">
        <v>596252</v>
      </c>
      <c r="D19" s="190" t="s">
        <v>16</v>
      </c>
      <c r="E19" s="190" t="s">
        <v>19</v>
      </c>
      <c r="F19" s="191">
        <v>3480</v>
      </c>
      <c r="G19" s="194">
        <v>900231</v>
      </c>
      <c r="H19" s="190" t="s">
        <v>135</v>
      </c>
      <c r="I19" s="190"/>
      <c r="J19" s="190"/>
      <c r="K19" s="205" t="s">
        <v>120</v>
      </c>
    </row>
    <row r="20" spans="2:15" ht="15" thickBot="1" x14ac:dyDescent="0.4">
      <c r="B20" s="232"/>
      <c r="C20" s="206">
        <v>596251</v>
      </c>
      <c r="D20" s="206" t="s">
        <v>16</v>
      </c>
      <c r="E20" s="206" t="s">
        <v>19</v>
      </c>
      <c r="F20" s="207">
        <v>10080</v>
      </c>
      <c r="G20" s="206">
        <v>900232</v>
      </c>
      <c r="H20" s="206" t="s">
        <v>136</v>
      </c>
      <c r="I20" s="206" t="s">
        <v>166</v>
      </c>
      <c r="J20" s="206" t="s">
        <v>159</v>
      </c>
      <c r="K20" s="208" t="s">
        <v>119</v>
      </c>
    </row>
    <row r="21" spans="2:15" x14ac:dyDescent="0.35">
      <c r="B21" s="229" t="s">
        <v>163</v>
      </c>
      <c r="C21" s="235">
        <v>596254</v>
      </c>
      <c r="D21" s="209" t="s">
        <v>21</v>
      </c>
      <c r="E21" s="209" t="s">
        <v>24</v>
      </c>
      <c r="F21" s="210">
        <v>5040</v>
      </c>
      <c r="G21" s="211">
        <v>900233</v>
      </c>
      <c r="H21" s="209" t="s">
        <v>138</v>
      </c>
      <c r="I21" s="209" t="s">
        <v>167</v>
      </c>
      <c r="J21" s="209" t="s">
        <v>159</v>
      </c>
      <c r="K21" s="212" t="s">
        <v>153</v>
      </c>
    </row>
    <row r="22" spans="2:15" x14ac:dyDescent="0.35">
      <c r="B22" s="231"/>
      <c r="C22" s="195">
        <v>596253</v>
      </c>
      <c r="D22" s="195" t="s">
        <v>16</v>
      </c>
      <c r="E22" s="195" t="s">
        <v>19</v>
      </c>
      <c r="F22" s="196">
        <v>10080</v>
      </c>
      <c r="G22" s="197">
        <v>900234</v>
      </c>
      <c r="H22" s="195" t="s">
        <v>139</v>
      </c>
      <c r="I22" s="195" t="s">
        <v>168</v>
      </c>
      <c r="J22" s="195" t="s">
        <v>159</v>
      </c>
      <c r="K22" s="213" t="s">
        <v>155</v>
      </c>
      <c r="L22" s="138"/>
    </row>
    <row r="23" spans="2:15" x14ac:dyDescent="0.35">
      <c r="B23" s="231"/>
      <c r="C23" s="188">
        <v>596255</v>
      </c>
      <c r="D23" s="188" t="s">
        <v>21</v>
      </c>
      <c r="E23" s="188" t="s">
        <v>24</v>
      </c>
      <c r="F23" s="189">
        <v>3900</v>
      </c>
      <c r="G23" s="188">
        <v>900235</v>
      </c>
      <c r="H23" s="188" t="s">
        <v>140</v>
      </c>
      <c r="I23" s="188" t="s">
        <v>169</v>
      </c>
      <c r="J23" s="188" t="s">
        <v>159</v>
      </c>
      <c r="K23" s="214" t="s">
        <v>154</v>
      </c>
    </row>
    <row r="24" spans="2:15" ht="15" thickBot="1" x14ac:dyDescent="0.4">
      <c r="B24" s="233"/>
      <c r="C24" s="227">
        <v>596255</v>
      </c>
      <c r="D24" s="216" t="s">
        <v>21</v>
      </c>
      <c r="E24" s="216" t="s">
        <v>24</v>
      </c>
      <c r="F24" s="217">
        <v>1140</v>
      </c>
      <c r="G24" s="216">
        <v>900235</v>
      </c>
      <c r="H24" s="216" t="s">
        <v>140</v>
      </c>
      <c r="I24" s="216"/>
      <c r="J24" s="216"/>
      <c r="K24" s="218" t="s">
        <v>154</v>
      </c>
    </row>
    <row r="29" spans="2:15" ht="15" thickBot="1" x14ac:dyDescent="0.4">
      <c r="B29" s="267" t="s">
        <v>161</v>
      </c>
      <c r="C29" s="267" t="s">
        <v>30</v>
      </c>
      <c r="D29" s="267" t="s">
        <v>1</v>
      </c>
      <c r="E29" s="267" t="s">
        <v>0</v>
      </c>
      <c r="F29" s="268" t="s">
        <v>47</v>
      </c>
      <c r="G29" s="267" t="s">
        <v>45</v>
      </c>
      <c r="H29" s="267" t="s">
        <v>46</v>
      </c>
      <c r="I29" s="267" t="s">
        <v>33</v>
      </c>
      <c r="J29" s="267" t="s">
        <v>34</v>
      </c>
      <c r="K29" s="268" t="s">
        <v>108</v>
      </c>
      <c r="L29" s="32"/>
      <c r="M29" s="32" t="s">
        <v>175</v>
      </c>
    </row>
    <row r="30" spans="2:15" x14ac:dyDescent="0.35">
      <c r="B30" s="269" t="s">
        <v>176</v>
      </c>
      <c r="C30" s="270"/>
      <c r="D30" s="271" t="s">
        <v>16</v>
      </c>
      <c r="E30" s="271" t="s">
        <v>19</v>
      </c>
      <c r="F30" s="272">
        <v>10056</v>
      </c>
      <c r="G30" s="273"/>
      <c r="H30" s="271" t="s">
        <v>134</v>
      </c>
      <c r="I30" s="271"/>
      <c r="J30" s="271"/>
      <c r="K30" s="274" t="s">
        <v>131</v>
      </c>
      <c r="L30" s="275">
        <v>1536</v>
      </c>
      <c r="M30" s="276">
        <f t="shared" ref="M30:M35" si="2">F30/L30</f>
        <v>6.546875</v>
      </c>
      <c r="N30">
        <f>VLOOKUP(D30,'PO tracking'!D:L,8,0)</f>
        <v>9.92</v>
      </c>
      <c r="O30" s="266">
        <f>F30*N30</f>
        <v>99755.520000000004</v>
      </c>
    </row>
    <row r="31" spans="2:15" x14ac:dyDescent="0.35">
      <c r="B31" s="277" t="s">
        <v>177</v>
      </c>
      <c r="C31" s="260"/>
      <c r="D31" s="260" t="s">
        <v>16</v>
      </c>
      <c r="E31" s="260" t="s">
        <v>19</v>
      </c>
      <c r="F31" s="265">
        <v>10008</v>
      </c>
      <c r="G31" s="262"/>
      <c r="H31" s="260" t="s">
        <v>135</v>
      </c>
      <c r="I31" s="260"/>
      <c r="J31" s="260"/>
      <c r="K31" s="263" t="s">
        <v>120</v>
      </c>
      <c r="L31" s="259">
        <v>1536</v>
      </c>
      <c r="M31" s="278">
        <f t="shared" si="2"/>
        <v>6.515625</v>
      </c>
      <c r="N31">
        <f>VLOOKUP(D31,'PO tracking'!D:L,8,0)</f>
        <v>9.92</v>
      </c>
      <c r="O31" s="266">
        <f t="shared" ref="O31:O35" si="3">F31*N31</f>
        <v>99279.360000000001</v>
      </c>
    </row>
    <row r="32" spans="2:15" ht="15" thickBot="1" x14ac:dyDescent="0.4">
      <c r="B32" s="279" t="s">
        <v>178</v>
      </c>
      <c r="C32" s="280"/>
      <c r="D32" s="280" t="s">
        <v>16</v>
      </c>
      <c r="E32" s="280" t="s">
        <v>19</v>
      </c>
      <c r="F32" s="281">
        <v>10080</v>
      </c>
      <c r="G32" s="280"/>
      <c r="H32" s="280" t="s">
        <v>136</v>
      </c>
      <c r="I32" s="280"/>
      <c r="J32" s="280"/>
      <c r="K32" s="282" t="s">
        <v>119</v>
      </c>
      <c r="L32" s="283">
        <v>1536</v>
      </c>
      <c r="M32" s="284">
        <f t="shared" si="2"/>
        <v>6.5625</v>
      </c>
      <c r="N32">
        <f>VLOOKUP(D32,'PO tracking'!D:L,8,0)</f>
        <v>9.92</v>
      </c>
      <c r="O32" s="138">
        <f t="shared" si="3"/>
        <v>99993.600000000006</v>
      </c>
    </row>
    <row r="33" spans="2:15" x14ac:dyDescent="0.35">
      <c r="B33" s="269" t="s">
        <v>179</v>
      </c>
      <c r="C33" s="270"/>
      <c r="D33" s="271" t="s">
        <v>21</v>
      </c>
      <c r="E33" s="271" t="s">
        <v>24</v>
      </c>
      <c r="F33" s="272">
        <v>5040</v>
      </c>
      <c r="G33" s="273"/>
      <c r="H33" s="271" t="s">
        <v>138</v>
      </c>
      <c r="I33" s="271"/>
      <c r="J33" s="271"/>
      <c r="K33" s="285" t="s">
        <v>153</v>
      </c>
      <c r="L33" s="275">
        <v>660</v>
      </c>
      <c r="M33" s="276">
        <f t="shared" si="2"/>
        <v>7.6363636363636367</v>
      </c>
      <c r="N33">
        <f>VLOOKUP(D33,'PO tracking'!D:L,8,0)</f>
        <v>19.77</v>
      </c>
      <c r="O33" s="266">
        <f t="shared" si="3"/>
        <v>99640.8</v>
      </c>
    </row>
    <row r="34" spans="2:15" x14ac:dyDescent="0.35">
      <c r="B34" s="277" t="s">
        <v>180</v>
      </c>
      <c r="C34" s="260"/>
      <c r="D34" s="260" t="s">
        <v>16</v>
      </c>
      <c r="E34" s="260" t="s">
        <v>19</v>
      </c>
      <c r="F34" s="261">
        <v>10080</v>
      </c>
      <c r="G34" s="262"/>
      <c r="H34" s="260" t="s">
        <v>139</v>
      </c>
      <c r="I34" s="260"/>
      <c r="J34" s="260"/>
      <c r="K34" s="264" t="s">
        <v>155</v>
      </c>
      <c r="L34" s="259">
        <v>1536</v>
      </c>
      <c r="M34" s="278">
        <f t="shared" si="2"/>
        <v>6.5625</v>
      </c>
      <c r="N34">
        <f>VLOOKUP(D34,'PO tracking'!D:L,8,0)</f>
        <v>9.92</v>
      </c>
      <c r="O34" s="138">
        <f t="shared" si="3"/>
        <v>99993.600000000006</v>
      </c>
    </row>
    <row r="35" spans="2:15" ht="15" thickBot="1" x14ac:dyDescent="0.4">
      <c r="B35" s="279" t="s">
        <v>181</v>
      </c>
      <c r="C35" s="280"/>
      <c r="D35" s="280" t="s">
        <v>21</v>
      </c>
      <c r="E35" s="280" t="s">
        <v>24</v>
      </c>
      <c r="F35" s="286">
        <v>5040</v>
      </c>
      <c r="G35" s="280"/>
      <c r="H35" s="280" t="s">
        <v>140</v>
      </c>
      <c r="I35" s="280"/>
      <c r="J35" s="280"/>
      <c r="K35" s="287" t="s">
        <v>154</v>
      </c>
      <c r="L35" s="283">
        <v>660</v>
      </c>
      <c r="M35" s="284">
        <f t="shared" si="2"/>
        <v>7.6363636363636367</v>
      </c>
      <c r="N35">
        <f>VLOOKUP(D35,'PO tracking'!D:L,8,0)</f>
        <v>19.77</v>
      </c>
      <c r="O35" s="266">
        <f t="shared" si="3"/>
        <v>99640.8</v>
      </c>
    </row>
  </sheetData>
  <conditionalFormatting sqref="H3:H12">
    <cfRule type="duplicateValues" dxfId="2" priority="3"/>
  </conditionalFormatting>
  <conditionalFormatting sqref="H15:H24">
    <cfRule type="duplicateValues" dxfId="1" priority="2"/>
  </conditionalFormatting>
  <conditionalFormatting sqref="H29:H35">
    <cfRule type="duplicateValues" dxfId="0" priority="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1A721-6C3D-4A9D-ACA4-98CAE5B31A5A}">
  <dimension ref="A1"/>
  <sheetViews>
    <sheetView showGridLines="0" workbookViewId="0">
      <selection activeCell="J17" sqref="J1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 tracking</vt:lpstr>
      <vt:lpstr>Ship to</vt:lpstr>
      <vt:lpstr>Mapping</vt:lpstr>
      <vt:lpstr>Invoice Tracking</vt:lpstr>
      <vt:lpstr>ALOG Stock</vt:lpstr>
      <vt:lpstr>Shipment</vt:lpstr>
      <vt:lpstr>Cont.</vt:lpstr>
    </vt:vector>
  </TitlesOfParts>
  <Company>Office 365 Apps for Enterprise 2402 - CAGI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Jearawatworakun, Thanida</dc:creator>
  <cp:lastModifiedBy>Jearawatworakun, Thanida</cp:lastModifiedBy>
  <dcterms:created xsi:type="dcterms:W3CDTF">2025-02-27T07:03:07Z</dcterms:created>
  <dcterms:modified xsi:type="dcterms:W3CDTF">2025-07-08T04:01:15Z</dcterms:modified>
</cp:coreProperties>
</file>