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5.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9b21029cbe9533e5/D^0D/Excel/Encounter Builder 2.x/2.14.1/"/>
    </mc:Choice>
  </mc:AlternateContent>
  <xr:revisionPtr revIDLastSave="106" documentId="13_ncr:1_{3ACC2295-3A19-4ECF-A59F-B45EFFFF07F4}" xr6:coauthVersionLast="47" xr6:coauthVersionMax="47" xr10:uidLastSave="{D8CBD4D5-CACD-4E3A-82C6-E01E0BBF2148}"/>
  <bookViews>
    <workbookView xWindow="-120" yWindow="-120" windowWidth="29040" windowHeight="16440"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Magic Item Library" sheetId="12" r:id="rId11"/>
    <sheet name="Spell Library" sheetId="13" r:id="rId12"/>
    <sheet name="Environmental" sheetId="6" state="hidden" r:id="rId13"/>
    <sheet name="Random Encounters" sheetId="15" state="hidden"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 i="18" l="1"/>
  <c r="A12" i="18"/>
  <c r="A5" i="18"/>
  <c r="A6" i="18"/>
  <c r="A8" i="18"/>
  <c r="A9" i="18"/>
  <c r="A10" i="18"/>
  <c r="A7" i="18"/>
  <c r="E12" i="18"/>
  <c r="H12" i="18"/>
  <c r="E14" i="18"/>
  <c r="A14" i="18" s="1"/>
  <c r="H14" i="18"/>
  <c r="J14" i="18"/>
  <c r="E11" i="18"/>
  <c r="A11" i="18" s="1"/>
  <c r="H11" i="18"/>
  <c r="J11" i="18"/>
  <c r="E15" i="18"/>
  <c r="H15" i="18"/>
  <c r="J15" i="18"/>
  <c r="E13" i="18"/>
  <c r="A13" i="18" s="1"/>
  <c r="H13" i="18"/>
  <c r="J13" i="18"/>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AK45" i="2" l="1"/>
  <c r="CM45" i="2"/>
  <c r="J45" i="2"/>
  <c r="S45" i="2"/>
  <c r="AB45" i="2"/>
  <c r="AT45" i="2"/>
  <c r="BC45" i="2"/>
  <c r="BL45" i="2"/>
  <c r="BU45" i="2"/>
  <c r="CD45" i="2"/>
  <c r="CM34" i="2"/>
  <c r="BL34" i="2"/>
  <c r="BU34" i="2"/>
  <c r="BC34" i="2"/>
  <c r="CD34" i="2"/>
  <c r="J34" i="2"/>
  <c r="J36" i="2" s="1"/>
  <c r="S34" i="2"/>
  <c r="AK34" i="2"/>
  <c r="AB34" i="2"/>
  <c r="AT34" i="2"/>
  <c r="B1" i="18"/>
  <c r="D1" i="18" s="1"/>
  <c r="I758" i="1"/>
  <c r="I542" i="1"/>
  <c r="I768" i="1"/>
  <c r="I194" i="1"/>
  <c r="I473" i="1"/>
  <c r="I867" i="1"/>
  <c r="I875" i="1"/>
  <c r="I797" i="1"/>
  <c r="I820" i="1"/>
  <c r="I330" i="1"/>
  <c r="I351" i="1"/>
  <c r="I845" i="1"/>
  <c r="I4" i="1"/>
  <c r="I879" i="1"/>
  <c r="I318" i="1"/>
  <c r="I451" i="1"/>
  <c r="I855" i="1"/>
  <c r="I509" i="1"/>
  <c r="I772" i="1"/>
  <c r="I102" i="1"/>
  <c r="I612" i="1"/>
  <c r="I171" i="1"/>
  <c r="I629" i="1"/>
  <c r="I381" i="1"/>
  <c r="I404" i="1"/>
  <c r="I221" i="1"/>
  <c r="I458" i="1"/>
  <c r="I208" i="1"/>
  <c r="I823" i="1"/>
  <c r="I607" i="1"/>
  <c r="I803" i="1"/>
  <c r="I754" i="1"/>
  <c r="I543" i="1"/>
  <c r="I618" i="1"/>
  <c r="I552" i="1"/>
  <c r="I279" i="1"/>
  <c r="I865" i="1"/>
  <c r="I85" i="1"/>
  <c r="I756" i="1"/>
  <c r="I43" i="1"/>
  <c r="I302" i="1"/>
  <c r="I436" i="1"/>
  <c r="I778" i="1"/>
  <c r="I462" i="1"/>
  <c r="I355" i="1"/>
  <c r="I904" i="1"/>
  <c r="I763" i="1"/>
  <c r="I195" i="1"/>
  <c r="I703" i="1"/>
  <c r="I521" i="1"/>
  <c r="I861" i="1"/>
  <c r="I864" i="1"/>
  <c r="I9" i="1"/>
  <c r="I572" i="1"/>
  <c r="I213" i="1"/>
  <c r="I708" i="1"/>
  <c r="I402" i="1"/>
  <c r="I769" i="1"/>
  <c r="I401" i="1"/>
  <c r="I577" i="1"/>
  <c r="I362" i="1"/>
  <c r="I140" i="1"/>
  <c r="I31" i="1"/>
  <c r="I569" i="1"/>
  <c r="I915" i="1"/>
  <c r="I681" i="1"/>
  <c r="I928" i="1"/>
  <c r="I568" i="1"/>
  <c r="I116" i="1"/>
  <c r="I185" i="1"/>
  <c r="I410" i="1"/>
  <c r="I417" i="1"/>
  <c r="I93" i="1"/>
  <c r="I375" i="1"/>
  <c r="I348" i="1"/>
  <c r="I561" i="1"/>
  <c r="I379" i="1"/>
  <c r="I358" i="1"/>
  <c r="I911" i="1"/>
  <c r="I842" i="1"/>
  <c r="I188" i="1"/>
  <c r="I391" i="1"/>
  <c r="I857" i="1"/>
  <c r="I670" i="1"/>
  <c r="I858" i="1"/>
  <c r="I499" i="1"/>
  <c r="I856" i="1"/>
  <c r="I155" i="1"/>
  <c r="I839" i="1"/>
  <c r="I32" i="1"/>
  <c r="I821" i="1"/>
  <c r="I894" i="1"/>
  <c r="I925" i="1"/>
  <c r="I759" i="1"/>
  <c r="I584" i="1"/>
  <c r="I485" i="1"/>
  <c r="I48" i="1"/>
  <c r="I603" i="1"/>
  <c r="I932" i="1"/>
  <c r="I121" i="1"/>
  <c r="I441" i="1"/>
  <c r="I592" i="1"/>
  <c r="I672" i="1"/>
  <c r="I227" i="1"/>
  <c r="I67" i="1"/>
  <c r="I307" i="1"/>
  <c r="I846" i="1"/>
  <c r="I537" i="1"/>
  <c r="I554" i="1"/>
  <c r="I251" i="1"/>
  <c r="I258" i="1"/>
  <c r="I636" i="1"/>
  <c r="I211" i="1"/>
  <c r="I290" i="1"/>
  <c r="I135" i="1"/>
  <c r="I368" i="1"/>
  <c r="I366" i="1"/>
  <c r="I341" i="1"/>
  <c r="I272" i="1"/>
  <c r="I388" i="1"/>
  <c r="I109" i="1"/>
  <c r="I24" i="1"/>
  <c r="I500" i="1"/>
  <c r="I929" i="1"/>
  <c r="I718" i="1"/>
  <c r="I16" i="1"/>
  <c r="I120" i="1"/>
  <c r="I434" i="1"/>
  <c r="I580" i="1"/>
  <c r="I413" i="1"/>
  <c r="I616" i="1"/>
  <c r="I151" i="1"/>
  <c r="I535" i="1"/>
  <c r="I747" i="1"/>
  <c r="I601" i="1"/>
  <c r="I286" i="1"/>
  <c r="I64" i="1"/>
  <c r="I266" i="1"/>
  <c r="I186" i="1"/>
  <c r="I900" i="1"/>
  <c r="I750" i="1"/>
  <c r="I477" i="1"/>
  <c r="I591" i="1"/>
  <c r="I11" i="1"/>
  <c r="I917" i="1"/>
  <c r="I895" i="1"/>
  <c r="I377" i="1"/>
  <c r="I656" i="1"/>
  <c r="I386" i="1"/>
  <c r="I814" i="1"/>
  <c r="I891" i="1"/>
  <c r="I411" i="1"/>
  <c r="I481" i="1"/>
  <c r="I643" i="1"/>
  <c r="I689" i="1"/>
  <c r="I494" i="1"/>
  <c r="I693" i="1"/>
  <c r="I276" i="1"/>
  <c r="I437" i="1"/>
  <c r="I918" i="1"/>
  <c r="I533" i="1"/>
  <c r="I604" i="1"/>
  <c r="I232" i="1"/>
  <c r="I850" i="1"/>
  <c r="I787" i="1"/>
  <c r="I884" i="1"/>
  <c r="I641" i="1"/>
  <c r="I247" i="1"/>
  <c r="I19" i="1"/>
  <c r="I407" i="1"/>
  <c r="I678" i="1"/>
  <c r="I259" i="1"/>
  <c r="I562" i="1"/>
  <c r="I173" i="1"/>
  <c r="I20" i="1"/>
  <c r="I325" i="1"/>
  <c r="I717" i="1"/>
  <c r="I496" i="1"/>
  <c r="I530" i="1"/>
  <c r="I453" i="1"/>
  <c r="I699" i="1"/>
  <c r="I370" i="1"/>
  <c r="I578" i="1"/>
  <c r="I600" i="1"/>
  <c r="I398" i="1"/>
  <c r="I291" i="1"/>
  <c r="I90" i="1"/>
  <c r="I624" i="1"/>
  <c r="I96" i="1"/>
  <c r="I357" i="1"/>
  <c r="I199" i="1"/>
  <c r="I800" i="1"/>
  <c r="I642" i="1"/>
  <c r="I393" i="1"/>
  <c r="I702" i="1"/>
  <c r="I36" i="1"/>
  <c r="I156" i="1"/>
  <c r="I14" i="1"/>
  <c r="I565" i="1"/>
  <c r="I652" i="1"/>
  <c r="I658" i="1"/>
  <c r="I400" i="1"/>
  <c r="I551" i="1"/>
  <c r="I335" i="1"/>
  <c r="I322" i="1"/>
  <c r="I773" i="1"/>
  <c r="I264" i="1"/>
  <c r="I822" i="1"/>
  <c r="I182" i="1"/>
  <c r="I474" i="1"/>
  <c r="I649" i="1"/>
  <c r="I647" i="1"/>
  <c r="I419" i="1"/>
  <c r="I412" i="1"/>
  <c r="I888" i="1"/>
  <c r="I570" i="1"/>
  <c r="I241" i="1"/>
  <c r="I466" i="1"/>
  <c r="I91" i="1"/>
  <c r="I848" i="1"/>
  <c r="I880" i="1"/>
  <c r="I352" i="1"/>
  <c r="I300" i="1"/>
  <c r="I608" i="1"/>
  <c r="I422" i="1"/>
  <c r="I726" i="1"/>
  <c r="I694" i="1"/>
  <c r="I378" i="1"/>
  <c r="I459" i="1"/>
  <c r="I239" i="1"/>
  <c r="I876" i="1"/>
  <c r="I840" i="1"/>
  <c r="I126" i="1"/>
  <c r="I338" i="1"/>
  <c r="I832" i="1"/>
  <c r="I98" i="1"/>
  <c r="I415" i="1"/>
  <c r="I124" i="1"/>
  <c r="I320" i="1"/>
  <c r="I101" i="1"/>
  <c r="I205" i="1"/>
  <c r="I233" i="1"/>
  <c r="I590" i="1"/>
  <c r="I676" i="1"/>
  <c r="I795" i="1"/>
  <c r="I705" i="1"/>
  <c r="I852" i="1"/>
  <c r="I598" i="1"/>
  <c r="I659" i="1"/>
  <c r="I881" i="1"/>
  <c r="I58" i="1"/>
  <c r="I735" i="1"/>
  <c r="I564" i="1"/>
  <c r="I602" i="1"/>
  <c r="I317" i="1"/>
  <c r="I831" i="1"/>
  <c r="I613" i="1"/>
  <c r="I304" i="1"/>
  <c r="I123" i="1"/>
  <c r="I89" i="1"/>
  <c r="I785" i="1"/>
  <c r="I745" i="1"/>
  <c r="I558" i="1"/>
  <c r="I63" i="1"/>
  <c r="I209" i="1"/>
  <c r="I819" i="1"/>
  <c r="I212" i="1"/>
  <c r="I587" i="1"/>
  <c r="I50" i="1"/>
  <c r="I395" i="1"/>
  <c r="I429" i="1"/>
  <c r="I363" i="1"/>
  <c r="I653" i="1"/>
  <c r="I105" i="1"/>
  <c r="I334" i="1"/>
  <c r="I515" i="1"/>
  <c r="I596" i="1"/>
  <c r="I117" i="1"/>
  <c r="I727" i="1"/>
  <c r="I204" i="1"/>
  <c r="I183" i="1"/>
  <c r="I476" i="1"/>
  <c r="I34" i="1"/>
  <c r="I866" i="1"/>
  <c r="I37" i="1"/>
  <c r="I192" i="1"/>
  <c r="I547" i="1"/>
  <c r="I912" i="1"/>
  <c r="I700" i="1"/>
  <c r="I833" i="1"/>
  <c r="I372" i="1"/>
  <c r="I807" i="1"/>
  <c r="I511" i="1"/>
  <c r="I633" i="1"/>
  <c r="I438" i="1"/>
  <c r="I662" i="1"/>
  <c r="I316" i="1"/>
  <c r="I690" i="1"/>
  <c r="I231" i="1"/>
  <c r="I223" i="1"/>
  <c r="I480" i="1"/>
  <c r="I749" i="1"/>
  <c r="I589" i="1"/>
  <c r="I810" i="1"/>
  <c r="I887" i="1"/>
  <c r="I21" i="1"/>
  <c r="I460" i="1"/>
  <c r="I324" i="1"/>
  <c r="I6" i="1"/>
  <c r="I639" i="1"/>
  <c r="I704" i="1"/>
  <c r="I620" i="1"/>
  <c r="I77" i="1"/>
  <c r="I651" i="1"/>
  <c r="I470" i="1"/>
  <c r="I448" i="1"/>
  <c r="I230" i="1"/>
  <c r="I225" i="1"/>
  <c r="I682" i="1"/>
  <c r="I677" i="1"/>
  <c r="I774" i="1"/>
  <c r="I828" i="1"/>
  <c r="I610" i="1"/>
  <c r="I897" i="1"/>
  <c r="I757" i="1"/>
  <c r="I862" i="1"/>
  <c r="I692" i="1"/>
  <c r="I373" i="1"/>
  <c r="I394" i="1"/>
  <c r="I635" i="1"/>
  <c r="I354" i="1"/>
  <c r="I761" i="1"/>
  <c r="I342" i="1"/>
  <c r="I646" i="1"/>
  <c r="I885" i="1"/>
  <c r="I490" i="1"/>
  <c r="I46" i="1"/>
  <c r="I423" i="1"/>
  <c r="I207" i="1"/>
  <c r="I806" i="1"/>
  <c r="I614" i="1"/>
  <c r="I328" i="1"/>
  <c r="I930" i="1"/>
  <c r="I781" i="1"/>
  <c r="I599" i="1"/>
  <c r="I250" i="1"/>
  <c r="I563" i="1"/>
  <c r="I371" i="1"/>
  <c r="I674" i="1"/>
  <c r="I190" i="1"/>
  <c r="I198" i="1"/>
  <c r="I5" i="1"/>
  <c r="I933" i="1"/>
  <c r="I112" i="1"/>
  <c r="I737" i="1"/>
  <c r="I817" i="1"/>
  <c r="I514" i="1"/>
  <c r="I149" i="1"/>
  <c r="I215" i="1"/>
  <c r="I138" i="1"/>
  <c r="I892" i="1"/>
  <c r="I472" i="1"/>
  <c r="I218" i="1"/>
  <c r="I172" i="1"/>
  <c r="I870" i="1"/>
  <c r="I7" i="1"/>
  <c r="I680" i="1"/>
  <c r="I119" i="1"/>
  <c r="I617" i="1"/>
  <c r="I478" i="1"/>
  <c r="I374" i="1"/>
  <c r="I69" i="1"/>
  <c r="I710" i="1"/>
  <c r="I838" i="1"/>
  <c r="I383" i="1"/>
  <c r="I270" i="1"/>
  <c r="I426" i="1"/>
  <c r="I742" i="1"/>
  <c r="I152" i="1"/>
  <c r="I146" i="1"/>
  <c r="I550" i="1"/>
  <c r="I835" i="1"/>
  <c r="I825" i="1"/>
  <c r="I452" i="1"/>
  <c r="I498" i="1"/>
  <c r="I248" i="1"/>
  <c r="I936" i="1"/>
  <c r="I10" i="1"/>
  <c r="I526" i="1"/>
  <c r="I545" i="1"/>
  <c r="I622" i="1"/>
  <c r="I268" i="1"/>
  <c r="I176" i="1"/>
  <c r="I76" i="1"/>
  <c r="I236" i="1"/>
  <c r="I18" i="1"/>
  <c r="I679" i="1"/>
  <c r="I166" i="1"/>
  <c r="I431" i="1"/>
  <c r="I657" i="1"/>
  <c r="I88" i="1"/>
  <c r="I471" i="1"/>
  <c r="I841" i="1"/>
  <c r="I66" i="1"/>
  <c r="I134" i="1"/>
  <c r="I650" i="1"/>
  <c r="I836" i="1"/>
  <c r="I467" i="1"/>
  <c r="I301" i="1"/>
  <c r="I804" i="1"/>
  <c r="I660" i="1"/>
  <c r="I240" i="1"/>
  <c r="I216" i="1"/>
  <c r="I86" i="1"/>
  <c r="I118" i="1"/>
  <c r="I792" i="1"/>
  <c r="I931" i="1"/>
  <c r="I605" i="1"/>
  <c r="I449" i="1"/>
  <c r="I541" i="1"/>
  <c r="I244" i="1"/>
  <c r="I486" i="1"/>
  <c r="I78" i="1"/>
  <c r="I193" i="1"/>
  <c r="I695" i="1"/>
  <c r="I571" i="1"/>
  <c r="I626" i="1"/>
  <c r="I65" i="1"/>
  <c r="I623" i="1"/>
  <c r="I283" i="1"/>
  <c r="I364" i="1"/>
  <c r="I255" i="1"/>
  <c r="I901" i="1"/>
  <c r="I72" i="1"/>
  <c r="I671" i="1"/>
  <c r="I788" i="1"/>
  <c r="I721" i="1"/>
  <c r="I397" i="1"/>
  <c r="I399" i="1"/>
  <c r="I179" i="1"/>
  <c r="I245" i="1"/>
  <c r="I559" i="1"/>
  <c r="I668" i="1"/>
  <c r="I331" i="1"/>
  <c r="I347" i="1"/>
  <c r="I269" i="1"/>
  <c r="I585" i="1"/>
  <c r="I284" i="1"/>
  <c r="I683" i="1"/>
  <c r="I764" i="1"/>
  <c r="I203" i="1"/>
  <c r="I640" i="1"/>
  <c r="I82" i="1"/>
  <c r="I136" i="1"/>
  <c r="I654" i="1"/>
  <c r="I297" i="1"/>
  <c r="I343" i="1"/>
  <c r="I525" i="1"/>
  <c r="I924" i="1"/>
  <c r="I715" i="1"/>
  <c r="I834" i="1"/>
  <c r="I148" i="1"/>
  <c r="I214" i="1"/>
  <c r="I421" i="1"/>
  <c r="I326" i="1"/>
  <c r="I80" i="1"/>
  <c r="I712" i="1"/>
  <c r="I164" i="1"/>
  <c r="I824" i="1"/>
  <c r="I532" i="1"/>
  <c r="I169" i="1"/>
  <c r="I181" i="1"/>
  <c r="I456" i="1"/>
  <c r="I392" i="1"/>
  <c r="I40" i="1"/>
  <c r="I484" i="1"/>
  <c r="I910" i="1"/>
  <c r="I92" i="1"/>
  <c r="I137" i="1"/>
  <c r="I450" i="1"/>
  <c r="I483" i="1"/>
  <c r="I851" i="1"/>
  <c r="I71" i="1"/>
  <c r="I531" i="1"/>
  <c r="I923" i="1"/>
  <c r="I45" i="1"/>
  <c r="I349" i="1"/>
  <c r="I860" i="1"/>
  <c r="I574" i="1"/>
  <c r="I475" i="1"/>
  <c r="I235" i="1"/>
  <c r="I755" i="1"/>
  <c r="I427" i="1"/>
  <c r="I808" i="1"/>
  <c r="I79" i="1"/>
  <c r="I760" i="1"/>
  <c r="I661" i="1"/>
  <c r="I219" i="1"/>
  <c r="I447" i="1"/>
  <c r="I843" i="1"/>
  <c r="I519" i="1"/>
  <c r="I329" i="1"/>
  <c r="I432" i="1"/>
  <c r="I536" i="1"/>
  <c r="I908" i="1"/>
  <c r="I367" i="1"/>
  <c r="I775" i="1"/>
  <c r="I168" i="1"/>
  <c r="I113" i="1"/>
  <c r="I783" i="1"/>
  <c r="I779" i="1"/>
  <c r="I751" i="1"/>
  <c r="I748" i="1"/>
  <c r="I709" i="1"/>
  <c r="I442" i="1"/>
  <c r="I133" i="1"/>
  <c r="I495" i="1"/>
  <c r="I528" i="1"/>
  <c r="I428" i="1"/>
  <c r="I663" i="1"/>
  <c r="I926" i="1"/>
  <c r="I177" i="1"/>
  <c r="I492" i="1"/>
  <c r="I389" i="1"/>
  <c r="I154" i="1"/>
  <c r="I1037" i="1"/>
  <c r="I361" i="1"/>
  <c r="I906" i="1"/>
  <c r="I503" i="1"/>
  <c r="I863" i="1"/>
  <c r="I187" i="1"/>
  <c r="I157" i="1"/>
  <c r="I246" i="1"/>
  <c r="I883" i="1"/>
  <c r="I896" i="1"/>
  <c r="I314" i="1"/>
  <c r="I111" i="1"/>
  <c r="I776" i="1"/>
  <c r="I544" i="1"/>
  <c r="I664" i="1"/>
  <c r="I927" i="1"/>
  <c r="I890" i="1"/>
  <c r="I725" i="1"/>
  <c r="I440" i="1"/>
  <c r="I60" i="1"/>
  <c r="I724" i="1"/>
  <c r="I33" i="1"/>
  <c r="I94" i="1"/>
  <c r="I360" i="1"/>
  <c r="I61" i="1"/>
  <c r="I597" i="1"/>
  <c r="I201" i="1"/>
  <c r="I444" i="1"/>
  <c r="I308" i="1"/>
  <c r="I454" i="1"/>
  <c r="I744" i="1"/>
  <c r="I294" i="1"/>
  <c r="I899" i="1"/>
  <c r="I548" i="1"/>
  <c r="I129" i="1"/>
  <c r="I688" i="1"/>
  <c r="I337" i="1"/>
  <c r="I482" i="1"/>
  <c r="I340" i="1"/>
  <c r="I70" i="1"/>
  <c r="I549" i="1"/>
  <c r="I765" i="1"/>
  <c r="I73" i="1"/>
  <c r="I167" i="1"/>
  <c r="I220" i="1"/>
  <c r="I278" i="1"/>
  <c r="I497" i="1"/>
  <c r="I256" i="1"/>
  <c r="I3" i="1"/>
  <c r="I741" i="1"/>
  <c r="I327" i="1"/>
  <c r="I594" i="1"/>
  <c r="I143" i="1"/>
  <c r="I81" i="1"/>
  <c r="I74" i="1"/>
  <c r="I588" i="1"/>
  <c r="I611" i="1"/>
  <c r="I827" i="1"/>
  <c r="I53" i="1"/>
  <c r="I555" i="1"/>
  <c r="I114" i="1"/>
  <c r="I743" i="1"/>
  <c r="I162" i="1"/>
  <c r="I446" i="1"/>
  <c r="I420" i="1"/>
  <c r="I583" i="1"/>
  <c r="I271" i="1"/>
  <c r="I919" i="1"/>
  <c r="I738" i="1"/>
  <c r="I222" i="1"/>
  <c r="I766" i="1"/>
  <c r="I27" i="1"/>
  <c r="I384" i="1"/>
  <c r="I275" i="1"/>
  <c r="I632" i="1"/>
  <c r="I464" i="1"/>
  <c r="I469" i="1"/>
  <c r="I746" i="1"/>
  <c r="I403" i="1"/>
  <c r="I902" i="1"/>
  <c r="I382" i="1"/>
  <c r="I728" i="1"/>
  <c r="I736" i="1"/>
  <c r="I95" i="1"/>
  <c r="I631" i="1"/>
  <c r="I346" i="1"/>
  <c r="I237" i="1"/>
  <c r="I1034" i="1"/>
  <c r="I273" i="1"/>
  <c r="I28" i="1"/>
  <c r="I780" i="1"/>
  <c r="I767" i="1"/>
  <c r="I385" i="1"/>
  <c r="I816" i="1"/>
  <c r="I206" i="1"/>
  <c r="I110" i="1"/>
  <c r="I853" i="1"/>
  <c r="I345" i="1"/>
  <c r="I753" i="1"/>
  <c r="I909" i="1"/>
  <c r="I56" i="1"/>
  <c r="I252" i="1"/>
  <c r="I685" i="1"/>
  <c r="I847" i="1"/>
  <c r="I293" i="1"/>
  <c r="I920" i="1"/>
  <c r="I802" i="1"/>
  <c r="I406" i="1"/>
  <c r="I732" i="1"/>
  <c r="I886" i="1"/>
  <c r="I752" i="1"/>
  <c r="I295" i="1"/>
  <c r="I567" i="1"/>
  <c r="I479" i="1"/>
  <c r="I504" i="1"/>
  <c r="I197" i="1"/>
  <c r="I439" i="1"/>
  <c r="I141" i="1"/>
  <c r="I217" i="1"/>
  <c r="I97" i="1"/>
  <c r="I675" i="1"/>
  <c r="I830" i="1"/>
  <c r="I369" i="1"/>
  <c r="I107" i="1"/>
  <c r="I711" i="1"/>
  <c r="I287" i="1"/>
  <c r="I424" i="1"/>
  <c r="I418" i="1"/>
  <c r="I903" i="1"/>
  <c r="I581" i="1"/>
  <c r="I336" i="1"/>
  <c r="I794" i="1"/>
  <c r="I729" i="1"/>
  <c r="I615" i="1"/>
  <c r="I12" i="1"/>
  <c r="I463" i="1"/>
  <c r="I315" i="1"/>
  <c r="I387" i="1"/>
  <c r="I443" i="1"/>
  <c r="I655" i="1"/>
  <c r="I782" i="1"/>
  <c r="I83" i="1"/>
  <c r="I907" i="1"/>
  <c r="I627" i="1"/>
  <c r="I576" i="1"/>
  <c r="I344" i="1"/>
  <c r="I8" i="1"/>
  <c r="I332" i="1"/>
  <c r="I282" i="1"/>
  <c r="I723" i="1"/>
  <c r="I267" i="1"/>
  <c r="I29" i="1"/>
  <c r="I249" i="1"/>
  <c r="I122" i="1"/>
  <c r="I582" i="1"/>
  <c r="I815" i="1"/>
  <c r="I127" i="1"/>
  <c r="I115" i="1"/>
  <c r="I265" i="1"/>
  <c r="I319" i="1"/>
  <c r="I811" i="1"/>
  <c r="I625" i="1"/>
  <c r="I540" i="1"/>
  <c r="I139" i="1"/>
  <c r="I226" i="1"/>
  <c r="I145" i="1"/>
  <c r="I573" i="1"/>
  <c r="I142" i="1"/>
  <c r="I285" i="1"/>
  <c r="I57" i="1"/>
  <c r="I243" i="1"/>
  <c r="I174" i="1"/>
  <c r="I202" i="1"/>
  <c r="I713" i="1"/>
  <c r="I13" i="1"/>
  <c r="I87" i="1"/>
  <c r="I813" i="1"/>
  <c r="I777" i="1"/>
  <c r="I634" i="1"/>
  <c r="I359" i="1"/>
  <c r="I108" i="1"/>
  <c r="I313" i="1"/>
  <c r="I874" i="1"/>
  <c r="I261" i="1"/>
  <c r="I242" i="1"/>
  <c r="I523" i="1"/>
  <c r="I553" i="1"/>
  <c r="I669" i="1"/>
  <c r="I586" i="1"/>
  <c r="I684" i="1"/>
  <c r="I701" i="1"/>
  <c r="I125" i="1"/>
  <c r="I405" i="1"/>
  <c r="I159" i="1"/>
  <c r="I566" i="1"/>
  <c r="I55" i="1"/>
  <c r="I854" i="1"/>
  <c r="I491" i="1"/>
  <c r="I505" i="1"/>
  <c r="I433" i="1"/>
  <c r="I356" i="1"/>
  <c r="I191" i="1"/>
  <c r="I844" i="1"/>
  <c r="I39" i="1"/>
  <c r="I534" i="1"/>
  <c r="I254" i="1"/>
  <c r="I786" i="1"/>
  <c r="I934" i="1"/>
  <c r="I714" i="1"/>
  <c r="I376" i="1"/>
  <c r="I922" i="1"/>
  <c r="I609" i="1"/>
  <c r="I502" i="1"/>
  <c r="I698" i="1"/>
  <c r="I730" i="1"/>
  <c r="I877" i="1"/>
  <c r="I560" i="1"/>
  <c r="I130" i="1"/>
  <c r="I17" i="1"/>
  <c r="I538" i="1"/>
  <c r="I513" i="1"/>
  <c r="I645" i="1"/>
  <c r="I801" i="1"/>
  <c r="I455" i="1"/>
  <c r="I829" i="1"/>
  <c r="I100" i="1"/>
  <c r="I49" i="1"/>
  <c r="I859" i="1"/>
  <c r="I274" i="1"/>
  <c r="I305" i="1"/>
  <c r="I673" i="1"/>
  <c r="I390" i="1"/>
  <c r="I350" i="1"/>
  <c r="I793" i="1"/>
  <c r="I468" i="1"/>
  <c r="I771" i="1"/>
  <c r="I312" i="1"/>
  <c r="I62" i="1"/>
  <c r="I263" i="1"/>
  <c r="I234" i="1"/>
  <c r="I309" i="1"/>
  <c r="I311" i="1"/>
  <c r="I299" i="1"/>
  <c r="I396" i="1"/>
  <c r="I339" i="1"/>
  <c r="I644" i="1"/>
  <c r="I457" i="1"/>
  <c r="I524" i="1"/>
  <c r="I430" i="1"/>
  <c r="I414" i="1"/>
  <c r="I306" i="1"/>
  <c r="I104" i="1"/>
  <c r="I461" i="1"/>
  <c r="I132" i="1"/>
  <c r="I42" i="1"/>
  <c r="I516" i="1"/>
  <c r="I310" i="1"/>
  <c r="I147" i="1"/>
  <c r="I539" i="1"/>
  <c r="I128" i="1"/>
  <c r="I667" i="1"/>
  <c r="I229" i="1"/>
  <c r="I762" i="1"/>
  <c r="I323" i="1"/>
  <c r="I826" i="1"/>
  <c r="I595" i="1"/>
  <c r="I465" i="1"/>
  <c r="I321" i="1"/>
  <c r="I691" i="1"/>
  <c r="I628" i="1"/>
  <c r="I84" i="1"/>
  <c r="I224" i="1"/>
  <c r="I253" i="1"/>
  <c r="I161" i="1"/>
  <c r="I59" i="1"/>
  <c r="I630" i="1"/>
  <c r="I796" i="1"/>
  <c r="I445" i="1"/>
  <c r="I889" i="1"/>
  <c r="I489" i="1"/>
  <c r="I175" i="1"/>
  <c r="I260" i="1"/>
  <c r="I210" i="1"/>
  <c r="I488" i="1"/>
  <c r="I408" i="1"/>
  <c r="I2" i="1"/>
  <c r="I180" i="1"/>
  <c r="I184" i="1"/>
  <c r="I380" i="1"/>
  <c r="I733" i="1"/>
  <c r="I106" i="1"/>
  <c r="I593" i="1"/>
  <c r="I257" i="1"/>
  <c r="I706" i="1"/>
  <c r="I416" i="1"/>
  <c r="I353" i="1"/>
  <c r="I790" i="1"/>
  <c r="I556" i="1"/>
  <c r="I281" i="1"/>
  <c r="I873" i="1"/>
  <c r="I882" i="1"/>
  <c r="I365" i="1"/>
  <c r="I666" i="1"/>
  <c r="I687" i="1"/>
  <c r="I44" i="1"/>
  <c r="I189" i="1"/>
  <c r="I425" i="1"/>
  <c r="I696" i="1"/>
  <c r="I520" i="1"/>
  <c r="I333" i="1"/>
  <c r="I35" i="1"/>
  <c r="I784" i="1"/>
  <c r="I409" i="1"/>
  <c r="I789" i="1"/>
  <c r="I178" i="1"/>
  <c r="I103" i="1"/>
  <c r="I791" i="1"/>
  <c r="I262" i="1"/>
  <c r="I510" i="1"/>
  <c r="I144" i="1"/>
  <c r="I734" i="1"/>
  <c r="I878" i="1"/>
  <c r="I238" i="1"/>
  <c r="I303" i="1"/>
  <c r="I160" i="1"/>
  <c r="I731" i="1"/>
  <c r="I893" i="1"/>
  <c r="I30" i="1"/>
  <c r="I716" i="1"/>
  <c r="I165" i="1"/>
  <c r="I196" i="1"/>
  <c r="I26" i="1"/>
  <c r="I277" i="1"/>
  <c r="I579" i="1"/>
  <c r="I546" i="1"/>
  <c r="I921" i="1"/>
  <c r="I512" i="1"/>
  <c r="I153" i="1"/>
  <c r="I935" i="1"/>
  <c r="I170" i="1"/>
  <c r="I296" i="1"/>
  <c r="I292" i="1"/>
  <c r="BU20" i="2" l="1"/>
  <c r="BC20" i="2"/>
  <c r="AB20" i="2"/>
  <c r="S20" i="2"/>
  <c r="CD20" i="2"/>
  <c r="CM20" i="2"/>
  <c r="AT20" i="2"/>
  <c r="J20" i="2"/>
  <c r="AK20" i="2"/>
  <c r="BL20" i="2"/>
  <c r="C1" i="18"/>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AK54" i="2"/>
  <c r="AB54" i="2"/>
  <c r="J54" i="2"/>
  <c r="BL54" i="2"/>
  <c r="AT54" i="2"/>
  <c r="CD54" i="2"/>
  <c r="BU54" i="2"/>
  <c r="BC54" i="2"/>
  <c r="S54" i="2"/>
  <c r="CM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J12" i="18"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BU53" i="2"/>
  <c r="S53" i="2"/>
  <c r="BL53" i="2"/>
  <c r="CM53" i="2"/>
  <c r="CD53" i="2"/>
  <c r="AT53" i="2"/>
  <c r="AB53" i="2"/>
  <c r="AK53" i="2"/>
  <c r="BC53" i="2"/>
  <c r="CM15" i="2"/>
  <c r="CD15" i="2"/>
  <c r="J15" i="2"/>
  <c r="AK15" i="2"/>
  <c r="AT15" i="2"/>
  <c r="BU15" i="2"/>
  <c r="S15" i="2"/>
  <c r="BC15" i="2"/>
  <c r="BL15" i="2"/>
  <c r="AB15" i="2"/>
  <c r="J18" i="2" l="1"/>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H11" i="3" a="1"/>
  <c r="H10" i="3" a="1"/>
  <c r="H8" i="3" a="1"/>
  <c r="H12" i="3" a="1"/>
  <c r="J64" i="2"/>
  <c r="H9" i="3" a="1"/>
  <c r="CM64" i="2"/>
  <c r="AT64" i="2"/>
  <c r="H7" i="3" a="1"/>
  <c r="AK64" i="2"/>
  <c r="H3" i="3" a="1"/>
  <c r="S64" i="2"/>
  <c r="AB64" i="2"/>
  <c r="BC64" i="2"/>
  <c r="BU64" i="2"/>
  <c r="H4" i="3" a="1"/>
  <c r="CD64" i="2"/>
  <c r="H6" i="3" a="1"/>
  <c r="BL64" i="2"/>
  <c r="I11" i="18" l="1"/>
  <c r="I15" i="18"/>
  <c r="I13" i="18"/>
  <c r="I12" i="18"/>
  <c r="I14"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L19" i="3"/>
  <c r="V22" i="3"/>
  <c r="K19" i="3"/>
  <c r="M22" i="3"/>
  <c r="Q22" i="3"/>
  <c r="I22" i="3"/>
  <c r="S22" i="3"/>
  <c r="Y19" i="3"/>
  <c r="Z19" i="3"/>
  <c r="AA22" i="3"/>
  <c r="J19" i="3"/>
  <c r="Z22" i="3"/>
  <c r="O22" i="3"/>
  <c r="Y22" i="3"/>
  <c r="W19" i="3"/>
  <c r="R22" i="3"/>
  <c r="H22" i="3"/>
  <c r="I19" i="3"/>
  <c r="P22" i="3"/>
  <c r="X22" i="3"/>
  <c r="AB19" i="3"/>
  <c r="U19" i="3"/>
  <c r="R19" i="3"/>
  <c r="AC22" i="3"/>
  <c r="T22" i="3"/>
  <c r="O19" i="3"/>
  <c r="H19" i="3"/>
  <c r="K22" i="3"/>
  <c r="X19" i="3"/>
  <c r="J22" i="3"/>
  <c r="V19" i="3"/>
  <c r="L22" i="3"/>
  <c r="AB22" i="3"/>
  <c r="N19" i="3"/>
  <c r="U22" i="3"/>
  <c r="AA19" i="3"/>
  <c r="P19" i="3"/>
  <c r="N22" i="3"/>
  <c r="S19" i="3"/>
  <c r="W22" i="3"/>
  <c r="T19" i="3"/>
  <c r="M19" i="3"/>
  <c r="Q19" i="3"/>
  <c r="AC19" i="3"/>
  <c r="N20" i="3"/>
  <c r="K20" i="3"/>
  <c r="U20" i="3"/>
  <c r="Q20" i="3"/>
  <c r="V15" i="3"/>
  <c r="X20" i="3"/>
  <c r="X15" i="3"/>
  <c r="AA15" i="3"/>
  <c r="V20" i="3"/>
  <c r="AB15" i="3"/>
  <c r="Z20" i="3"/>
  <c r="L20" i="3"/>
  <c r="I15" i="3"/>
  <c r="AB20" i="3"/>
  <c r="AC15" i="3"/>
  <c r="L15" i="3"/>
  <c r="Y15" i="3"/>
  <c r="T20" i="3"/>
  <c r="K15" i="3"/>
  <c r="O20" i="3"/>
  <c r="W15" i="3"/>
  <c r="P15" i="3"/>
  <c r="H15" i="3"/>
  <c r="AA20" i="3"/>
  <c r="H20" i="3"/>
  <c r="S15" i="3"/>
  <c r="U15" i="3"/>
  <c r="P20" i="3"/>
  <c r="J15" i="3"/>
  <c r="Y20" i="3"/>
  <c r="AC20" i="3"/>
  <c r="Q15" i="3"/>
  <c r="S20" i="3"/>
  <c r="Z15" i="3"/>
  <c r="M15" i="3"/>
  <c r="T15" i="3"/>
  <c r="N15" i="3"/>
  <c r="M20" i="3"/>
  <c r="J20" i="3"/>
  <c r="O15" i="3"/>
  <c r="W20" i="3"/>
  <c r="R20" i="3"/>
  <c r="R15" i="3"/>
  <c r="I20"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R16" i="3"/>
  <c r="Y16" i="3"/>
  <c r="N23" i="3"/>
  <c r="W16" i="3"/>
  <c r="N16" i="3"/>
  <c r="L16" i="3"/>
  <c r="W23" i="3"/>
  <c r="AA23" i="3"/>
  <c r="I21" i="3"/>
  <c r="J23" i="3"/>
  <c r="P23" i="3"/>
  <c r="AC23" i="3"/>
  <c r="O23" i="3"/>
  <c r="H23" i="3"/>
  <c r="V23" i="3"/>
  <c r="T16" i="3"/>
  <c r="X16" i="3"/>
  <c r="J21" i="3"/>
  <c r="T23" i="3"/>
  <c r="O21" i="3"/>
  <c r="L23" i="3"/>
  <c r="I23" i="3"/>
  <c r="H21" i="3"/>
  <c r="J16" i="3"/>
  <c r="AB16" i="3"/>
  <c r="K23" i="3"/>
  <c r="I16" i="3"/>
  <c r="R21" i="3"/>
  <c r="U21" i="3"/>
  <c r="AC16" i="3"/>
  <c r="Y21" i="3"/>
  <c r="W21" i="3"/>
  <c r="Q16" i="3"/>
  <c r="AC21" i="3"/>
  <c r="H16" i="3"/>
  <c r="V16" i="3"/>
  <c r="M23" i="3"/>
  <c r="S21" i="3"/>
  <c r="L21" i="3"/>
  <c r="S16" i="3"/>
  <c r="AA21" i="3"/>
  <c r="M21" i="3"/>
  <c r="O16" i="3"/>
  <c r="AA16" i="3"/>
  <c r="Y23" i="3"/>
  <c r="U16" i="3"/>
  <c r="AB21" i="3"/>
  <c r="T21" i="3"/>
  <c r="P16" i="3"/>
  <c r="K16" i="3"/>
  <c r="U23" i="3"/>
  <c r="K21" i="3"/>
  <c r="S23" i="3"/>
  <c r="Z21" i="3"/>
  <c r="X23" i="3"/>
  <c r="Z23" i="3"/>
  <c r="P21" i="3"/>
  <c r="R23" i="3"/>
  <c r="Q21" i="3"/>
  <c r="N21" i="3"/>
  <c r="M16" i="3"/>
  <c r="X21" i="3"/>
  <c r="Q23" i="3"/>
  <c r="AB23" i="3"/>
  <c r="V21" i="3"/>
  <c r="Z16" i="3"/>
  <c r="Q18" i="3"/>
  <c r="N17" i="3"/>
  <c r="V17" i="3"/>
  <c r="J18" i="3"/>
  <c r="X18" i="3"/>
  <c r="P18" i="3"/>
  <c r="R17" i="3"/>
  <c r="H17" i="3"/>
  <c r="Q14" i="3"/>
  <c r="Z17" i="3"/>
  <c r="R14" i="3"/>
  <c r="L14" i="3"/>
  <c r="L17" i="3"/>
  <c r="O18" i="3"/>
  <c r="H14" i="3"/>
  <c r="V18" i="3"/>
  <c r="N14" i="3"/>
  <c r="S14" i="3"/>
  <c r="W18" i="3"/>
  <c r="AA18" i="3"/>
  <c r="AA14" i="3"/>
  <c r="AB18" i="3"/>
  <c r="O14" i="3"/>
  <c r="U14" i="3"/>
  <c r="Y17" i="3"/>
  <c r="T18" i="3"/>
  <c r="Z18" i="3"/>
  <c r="K17" i="3"/>
  <c r="M18" i="3"/>
  <c r="L18" i="3"/>
  <c r="Y14" i="3"/>
  <c r="I14" i="3"/>
  <c r="AC17" i="3"/>
  <c r="AC14" i="3"/>
  <c r="I17" i="3"/>
  <c r="Q17" i="3"/>
  <c r="S18" i="3"/>
  <c r="O17" i="3"/>
  <c r="AA17" i="3"/>
  <c r="T14" i="3"/>
  <c r="M17" i="3"/>
  <c r="K18" i="3"/>
  <c r="Z14" i="3"/>
  <c r="Y18" i="3"/>
  <c r="W14" i="3"/>
  <c r="V14" i="3"/>
  <c r="J17" i="3"/>
  <c r="S17" i="3"/>
  <c r="AC18" i="3"/>
  <c r="J14" i="3"/>
  <c r="H18" i="3"/>
  <c r="I18" i="3"/>
  <c r="AB17" i="3"/>
  <c r="U17" i="3"/>
  <c r="P14" i="3"/>
  <c r="K14" i="3"/>
  <c r="R18" i="3"/>
  <c r="N18" i="3"/>
  <c r="U18" i="3"/>
  <c r="P17" i="3"/>
  <c r="X17" i="3"/>
  <c r="T17" i="3"/>
  <c r="X14" i="3"/>
  <c r="AB14" i="3"/>
  <c r="M14" i="3"/>
  <c r="W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<sst xmlns="http://schemas.openxmlformats.org/spreadsheetml/2006/main" count="15703" uniqueCount="5747">
  <si>
    <t>Block</t>
  </si>
  <si>
    <t>Size</t>
  </si>
  <si>
    <t>AC</t>
  </si>
  <si>
    <t>HP</t>
  </si>
  <si>
    <t>STR</t>
  </si>
  <si>
    <t>Proficiency Bonus</t>
  </si>
  <si>
    <t>CR</t>
  </si>
  <si>
    <t>EXP</t>
  </si>
  <si>
    <t>Source</t>
  </si>
  <si>
    <t>Aarakocra</t>
  </si>
  <si>
    <t>13 (3d8)</t>
  </si>
  <si>
    <t>Aboleth</t>
  </si>
  <si>
    <t>135 (18d10+36)</t>
  </si>
  <si>
    <t>Abominable Yeti</t>
  </si>
  <si>
    <t>Acolyte</t>
  </si>
  <si>
    <t>Medium humanoid (any race)</t>
  </si>
  <si>
    <t>9 (2d8)</t>
  </si>
  <si>
    <t>Adult Black Dragon</t>
  </si>
  <si>
    <t/>
  </si>
  <si>
    <t>195 (17d12 + 85)</t>
  </si>
  <si>
    <t>Adult Red Dragon</t>
  </si>
  <si>
    <t>256 (19d12 + 133)</t>
  </si>
  <si>
    <t>Air Elemental</t>
  </si>
  <si>
    <t>90 (12d10 + 24)</t>
  </si>
  <si>
    <t>Allosaurus</t>
  </si>
  <si>
    <t>Androsphinx</t>
  </si>
  <si>
    <t>Animated Armor</t>
  </si>
  <si>
    <t>33 (6d8+6)</t>
  </si>
  <si>
    <t>Ankheg</t>
  </si>
  <si>
    <t>39 (6d10+6)</t>
  </si>
  <si>
    <t>Ankylosaurus</t>
  </si>
  <si>
    <t>Ape</t>
  </si>
  <si>
    <t>Arcanaloth</t>
  </si>
  <si>
    <t>Archmage</t>
  </si>
  <si>
    <t>12 (15 with mage armor)</t>
  </si>
  <si>
    <t>99 (18d8 + 18)</t>
  </si>
  <si>
    <t>Assassin</t>
  </si>
  <si>
    <t>78 (12d8 + 24)</t>
  </si>
  <si>
    <t>Awakened Shrub</t>
  </si>
  <si>
    <t>Awakened Tree</t>
  </si>
  <si>
    <t>Axe Beak</t>
  </si>
  <si>
    <t>Azer</t>
  </si>
  <si>
    <t>39 (6d8+12)</t>
  </si>
  <si>
    <t>Baboon</t>
  </si>
  <si>
    <t>Badger</t>
  </si>
  <si>
    <t>Ballista</t>
  </si>
  <si>
    <t>None</t>
  </si>
  <si>
    <t>Balor</t>
  </si>
  <si>
    <t>262 (21d12+126)</t>
  </si>
  <si>
    <t>Banderhobb</t>
  </si>
  <si>
    <t>Bandit</t>
  </si>
  <si>
    <t>12 (Leather Armor)</t>
  </si>
  <si>
    <t>11 (2d8 + 2)</t>
  </si>
  <si>
    <t>Bandit Captain</t>
  </si>
  <si>
    <t>15 (Studded Leather)</t>
  </si>
  <si>
    <t>65 (10d8 + 20)</t>
  </si>
  <si>
    <t>Banshee</t>
  </si>
  <si>
    <t>58 (13d8)</t>
  </si>
  <si>
    <t>Barbed Devil</t>
  </si>
  <si>
    <t>Barghest</t>
  </si>
  <si>
    <t>Barlgura</t>
  </si>
  <si>
    <t>68 (8d10+24)</t>
  </si>
  <si>
    <t>Basilisk</t>
  </si>
  <si>
    <t>52 (8d8+16)</t>
  </si>
  <si>
    <t>Bat</t>
  </si>
  <si>
    <t>Bearded Devil</t>
  </si>
  <si>
    <t>Behir</t>
  </si>
  <si>
    <t>168 (16d12+64)</t>
  </si>
  <si>
    <t>Beholder</t>
  </si>
  <si>
    <t>180 (19d10+76)</t>
  </si>
  <si>
    <t>Beholder Zombie</t>
  </si>
  <si>
    <t>93 (11d10+33)</t>
  </si>
  <si>
    <t>Berzerker</t>
  </si>
  <si>
    <t>67 (9d8 + 27)</t>
  </si>
  <si>
    <t>Black Bear</t>
  </si>
  <si>
    <t>Black Dragon Wyrmling</t>
  </si>
  <si>
    <t>33 (6d8 + 6)</t>
  </si>
  <si>
    <t>Black Pudding</t>
  </si>
  <si>
    <t>85 (10d10 + 30)</t>
  </si>
  <si>
    <t>Blink Dog</t>
  </si>
  <si>
    <t>Blood Hawk</t>
  </si>
  <si>
    <t>Blue Slaad</t>
  </si>
  <si>
    <t>Boar</t>
  </si>
  <si>
    <t>Bodak</t>
  </si>
  <si>
    <t>Bone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</si>
  <si>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</si>
  <si>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</si>
  <si>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</si>
  <si>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</si>
  <si>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</si>
  <si>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</si>
  <si>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</si>
  <si>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</si>
  <si>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</si>
  <si>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</si>
  <si>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</si>
  <si>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</si>
  <si>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</si>
  <si>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</si>
  <si>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</si>
  <si>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</si>
  <si>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</si>
  <si>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</si>
  <si>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</si>
  <si>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</si>
  <si>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</si>
  <si>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</si>
  <si>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</si>
  <si>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</si>
  <si>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</si>
  <si>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</si>
  <si>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</si>
  <si>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</si>
  <si>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</si>
  <si>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</si>
  <si>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</si>
  <si>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</si>
  <si>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</si>
  <si>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</si>
  <si>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</si>
  <si>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</si>
  <si>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</si>
  <si>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Chuul</t>
  </si>
  <si>
    <t>Clay Golem</t>
  </si>
  <si>
    <t>133 (14d10 + 56)</t>
  </si>
  <si>
    <t>Cloaker</t>
  </si>
  <si>
    <t>78 (12d10+12)</t>
  </si>
  <si>
    <t>Cloud Giant</t>
  </si>
  <si>
    <t>200 (16d12 + 96)</t>
  </si>
  <si>
    <t>Cockatrice</t>
  </si>
  <si>
    <t>27 (6d6+6)</t>
  </si>
  <si>
    <t>Commoner</t>
  </si>
  <si>
    <t>4 (1d8)</t>
  </si>
  <si>
    <t>Constrictor Snake</t>
  </si>
  <si>
    <t>184 (16d12 + 80)</t>
  </si>
  <si>
    <t>350 (20d20 + 140)</t>
  </si>
  <si>
    <t>22 (4d8 + 4)</t>
  </si>
  <si>
    <t>11 9 (14d10 + 42)</t>
  </si>
  <si>
    <t>Couatl</t>
  </si>
  <si>
    <t>97 (13d8+39)</t>
  </si>
  <si>
    <t>Crab</t>
  </si>
  <si>
    <t>Crawling Claw</t>
  </si>
  <si>
    <t>2 (1d4)</t>
  </si>
  <si>
    <t>Crocodile</t>
  </si>
  <si>
    <t>Cult Fanatic</t>
  </si>
  <si>
    <t>Cultist</t>
  </si>
  <si>
    <t>Cyclops</t>
  </si>
  <si>
    <t>138 (12d12 +60)</t>
  </si>
  <si>
    <t>Dao</t>
  </si>
  <si>
    <t>187 (15d10 + 105)</t>
  </si>
  <si>
    <t>Darkling</t>
  </si>
  <si>
    <t>13 (3d6 + 3)</t>
  </si>
  <si>
    <t>Darkling Elder</t>
  </si>
  <si>
    <t>27 (5d8 + 5)</t>
  </si>
  <si>
    <t>Darkmantle</t>
  </si>
  <si>
    <t>Death Dog</t>
  </si>
  <si>
    <t>39 (6d8 + 12)</t>
  </si>
  <si>
    <t>Death Kiss</t>
  </si>
  <si>
    <t>Death Knight</t>
  </si>
  <si>
    <t>180 (19d8+95)</t>
  </si>
  <si>
    <t>Death Slaad</t>
  </si>
  <si>
    <t>Death Tyrant</t>
  </si>
  <si>
    <t>187 (25d10 +50)</t>
  </si>
  <si>
    <t>Decapus</t>
  </si>
  <si>
    <t>75 (10d10 + 20)</t>
  </si>
  <si>
    <t>Deer</t>
  </si>
  <si>
    <t>Demilich</t>
  </si>
  <si>
    <t>80 (20d4)</t>
  </si>
  <si>
    <t>Deva</t>
  </si>
  <si>
    <t>136 (16d8+64)</t>
  </si>
  <si>
    <t>Dire Wolf</t>
  </si>
  <si>
    <t>Displacer Beast</t>
  </si>
  <si>
    <t>Djinni</t>
  </si>
  <si>
    <t>161 (14d10 + 84)</t>
  </si>
  <si>
    <t>Doppelganger</t>
  </si>
  <si>
    <t>Draft Horse</t>
  </si>
  <si>
    <t>Dragon Turtle</t>
  </si>
  <si>
    <t>341 (22d20 + 110)</t>
  </si>
  <si>
    <t>Dretch</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</si>
  <si>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</si>
  <si>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</si>
  <si>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</si>
  <si>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</si>
  <si>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</si>
  <si>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</si>
  <si>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</si>
  <si>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</si>
  <si>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</si>
  <si>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</si>
  <si>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</si>
  <si>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</si>
  <si>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</si>
  <si>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</si>
  <si>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</si>
  <si>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</si>
  <si>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</si>
  <si>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17 (5d6)</t>
  </si>
  <si>
    <t>Eagle</t>
  </si>
  <si>
    <t>Earth Elemental</t>
  </si>
  <si>
    <t>126 (12d10 + 60)</t>
  </si>
  <si>
    <t>Efreeti</t>
  </si>
  <si>
    <t>200 (16d10 + 112)</t>
  </si>
  <si>
    <t>Elephant</t>
  </si>
  <si>
    <t>Elk</t>
  </si>
  <si>
    <t>13 (2d10 + 2)</t>
  </si>
  <si>
    <t>Empyrean</t>
  </si>
  <si>
    <t>313 (19d12 + 190)</t>
  </si>
  <si>
    <t>Erinyes</t>
  </si>
  <si>
    <t>Ettercap</t>
  </si>
  <si>
    <t>44 (8d8 + 8)</t>
  </si>
  <si>
    <t>Ettin</t>
  </si>
  <si>
    <t>Faerie Dragon</t>
  </si>
  <si>
    <t>14 (4d4 + 4)</t>
  </si>
  <si>
    <t>Fire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</si>
  <si>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</si>
  <si>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</si>
  <si>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</si>
  <si>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</si>
  <si>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</si>
  <si>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</si>
  <si>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</si>
  <si>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</si>
  <si>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</si>
  <si>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</si>
  <si>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</si>
  <si>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</si>
  <si>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7 (2d6)</t>
  </si>
  <si>
    <t>Flying Snake</t>
  </si>
  <si>
    <t>Flying Sword</t>
  </si>
  <si>
    <t>Fomorian</t>
  </si>
  <si>
    <t>149 (13d12 + 65)</t>
  </si>
  <si>
    <t>Frog</t>
  </si>
  <si>
    <t>Froghemoth</t>
  </si>
  <si>
    <t>Frost Giant</t>
  </si>
  <si>
    <t>138 (12d12 + 60)</t>
  </si>
  <si>
    <t>Galeb Duhr</t>
  </si>
  <si>
    <t>85 (9d8 + 45)</t>
  </si>
  <si>
    <t>Gargoyle</t>
  </si>
  <si>
    <t>52 (7d8 + 21)</t>
  </si>
  <si>
    <t>Gas Spore</t>
  </si>
  <si>
    <t>1 (1d10 - 4)</t>
  </si>
  <si>
    <t>Gauth</t>
  </si>
  <si>
    <t>Gazer</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</si>
  <si>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</si>
  <si>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</si>
  <si>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</si>
  <si>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</si>
  <si>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</si>
  <si>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</si>
  <si>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</si>
  <si>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</si>
  <si>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</si>
  <si>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</si>
  <si>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</si>
  <si>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</si>
  <si>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</si>
  <si>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</si>
  <si>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</si>
  <si>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</si>
  <si>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</si>
  <si>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</si>
  <si>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</si>
  <si>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</si>
  <si>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</si>
  <si>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</si>
  <si>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</si>
  <si>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</si>
  <si>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</si>
  <si>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</si>
  <si>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</si>
  <si>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</si>
  <si>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</si>
  <si>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</si>
  <si>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</si>
  <si>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</si>
  <si>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</si>
  <si>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</si>
  <si>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</si>
  <si>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</si>
  <si>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</si>
  <si>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</si>
  <si>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</si>
  <si>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</si>
  <si>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</si>
  <si>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</si>
  <si>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</si>
  <si>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</si>
  <si>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</si>
  <si>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</si>
  <si>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</si>
  <si>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</si>
  <si>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</si>
  <si>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</si>
  <si>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</si>
  <si>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</si>
  <si>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</si>
  <si>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</si>
  <si>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</si>
  <si>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</si>
  <si>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</si>
  <si>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</si>
  <si>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</si>
  <si>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16 (3d6 + 6)</t>
  </si>
  <si>
    <t>Goat</t>
  </si>
  <si>
    <t>Goblin</t>
  </si>
  <si>
    <t>Goblin Boss</t>
  </si>
  <si>
    <t>21 (6d6)</t>
  </si>
  <si>
    <t>546 (28d20 + 252)</t>
  </si>
  <si>
    <t>60 (8d8 + 24)</t>
  </si>
  <si>
    <t>178 (17d10 + 85)</t>
  </si>
  <si>
    <t>Gorgon</t>
  </si>
  <si>
    <t>114 (12d10 + 48)</t>
  </si>
  <si>
    <t>Goristro</t>
  </si>
  <si>
    <t>310 (23d12+161)</t>
  </si>
  <si>
    <t>Gray Ooze</t>
  </si>
  <si>
    <t>22 (3d8 + 9)</t>
  </si>
  <si>
    <t>Gray Slaad</t>
  </si>
  <si>
    <t>Green Hag</t>
  </si>
  <si>
    <t>82 (11d8 + 33)</t>
  </si>
  <si>
    <t>Green Slaad</t>
  </si>
  <si>
    <t>Grell</t>
  </si>
  <si>
    <t>55 (10d8 + 10)</t>
  </si>
  <si>
    <t>Grick</t>
  </si>
  <si>
    <t>27 (6d8)</t>
  </si>
  <si>
    <t>Grick Alpha</t>
  </si>
  <si>
    <t>Griffon</t>
  </si>
  <si>
    <t>Grimlock</t>
  </si>
  <si>
    <t>Guard</t>
  </si>
  <si>
    <t>Guardian Naga</t>
  </si>
  <si>
    <t>127 (15dl0 + 45)</t>
  </si>
  <si>
    <t>Gynosphinx</t>
  </si>
  <si>
    <t>Half Ogre</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</si>
  <si>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</si>
  <si>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</si>
  <si>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</si>
  <si>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</si>
  <si>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</si>
  <si>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</si>
  <si>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</si>
  <si>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</si>
  <si>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</si>
  <si>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</si>
  <si>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</si>
  <si>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</si>
  <si>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</si>
  <si>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</si>
  <si>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</si>
  <si>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</si>
  <si>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</si>
  <si>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</si>
  <si>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5 (2d4)</t>
  </si>
  <si>
    <t>Hook Horror</t>
  </si>
  <si>
    <t>Horned Devil</t>
  </si>
  <si>
    <t>Hunter Shark</t>
  </si>
  <si>
    <t>Hydra</t>
  </si>
  <si>
    <t>Hyena</t>
  </si>
  <si>
    <t>Ice Devil</t>
  </si>
  <si>
    <t>Ice Mephit</t>
  </si>
  <si>
    <t>Imp</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</si>
  <si>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</si>
  <si>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</si>
  <si>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</si>
  <si>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</si>
  <si>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</si>
  <si>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</si>
  <si>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</si>
  <si>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</si>
  <si>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</si>
  <si>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</si>
  <si>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</si>
  <si>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</si>
  <si>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</si>
  <si>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</si>
  <si>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</si>
  <si>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</si>
  <si>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</si>
  <si>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</si>
  <si>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</si>
  <si>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</si>
  <si>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</si>
  <si>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</si>
  <si>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</si>
  <si>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</si>
  <si>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</si>
  <si>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</si>
  <si>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</si>
  <si>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</si>
  <si>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</si>
  <si>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</si>
  <si>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</si>
  <si>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</si>
  <si>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</si>
  <si>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</si>
  <si>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</si>
  <si>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</si>
  <si>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</si>
  <si>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</si>
  <si>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</si>
  <si>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</si>
  <si>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</si>
  <si>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</si>
  <si>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</si>
  <si>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</si>
  <si>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</si>
  <si>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</si>
  <si>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189 (18d10+90)</t>
  </si>
  <si>
    <t>Mastiff</t>
  </si>
  <si>
    <t>Medusa</t>
  </si>
  <si>
    <t>127 (17d8 +51)</t>
  </si>
  <si>
    <t>Merfolk</t>
  </si>
  <si>
    <t>Merrow</t>
  </si>
  <si>
    <t>45 (6d10 + 12)</t>
  </si>
  <si>
    <t>Mezzoloth</t>
  </si>
  <si>
    <t>Mimic</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</si>
  <si>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</si>
  <si>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</si>
  <si>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</si>
  <si>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</si>
  <si>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</si>
  <si>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</si>
  <si>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</si>
  <si>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</si>
  <si>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</si>
  <si>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</si>
  <si>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</si>
  <si>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</si>
  <si>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</si>
  <si>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</si>
  <si>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</si>
  <si>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Myconid Sovereign</t>
  </si>
  <si>
    <t>60 (8d10 + 16)</t>
  </si>
  <si>
    <t>Myconid Sprout</t>
  </si>
  <si>
    <t>Nalfeshnee</t>
  </si>
  <si>
    <t>184 (16d10+96)</t>
  </si>
  <si>
    <t>Needle Blight</t>
  </si>
  <si>
    <t>Night Hag</t>
  </si>
  <si>
    <t>Nightmare</t>
  </si>
  <si>
    <t>Noble</t>
  </si>
  <si>
    <t>Nothic</t>
  </si>
  <si>
    <t>45 (6d8 + 18)</t>
  </si>
  <si>
    <t>Nycaloth</t>
  </si>
  <si>
    <t>Ochre Jelly</t>
  </si>
  <si>
    <t>Octopus</t>
  </si>
  <si>
    <t>Ogre</t>
  </si>
  <si>
    <t>Ogre Zombie</t>
  </si>
  <si>
    <t>85 (9d10 + 36)</t>
  </si>
  <si>
    <t>Oni</t>
  </si>
  <si>
    <t>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</si>
  <si>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</si>
  <si>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</si>
  <si>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</si>
  <si>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</si>
  <si>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</si>
  <si>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</si>
  <si>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</si>
  <si>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</si>
  <si>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</si>
  <si>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</si>
  <si>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</si>
  <si>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</si>
  <si>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</si>
  <si>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</si>
  <si>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</si>
  <si>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Pentadrone</t>
  </si>
  <si>
    <t>32 (5d10 + 5)</t>
  </si>
  <si>
    <t>Peryton</t>
  </si>
  <si>
    <t>Phase Spider</t>
  </si>
  <si>
    <t>Piercer</t>
  </si>
  <si>
    <t>Pit Fiend</t>
  </si>
  <si>
    <t>Pixie</t>
  </si>
  <si>
    <t>1 (1d4 - 1)</t>
  </si>
  <si>
    <t>Planetar</t>
  </si>
  <si>
    <t>200 (16d10+112)</t>
  </si>
  <si>
    <t>Plesiosaurus</t>
  </si>
  <si>
    <t>Poisonous Snake</t>
  </si>
  <si>
    <t>Polar Bear</t>
  </si>
  <si>
    <t>Pony</t>
  </si>
  <si>
    <t>Priest</t>
  </si>
  <si>
    <t>27 (5d8 +5)</t>
  </si>
  <si>
    <t>Pseudodragon</t>
  </si>
  <si>
    <t>7 (2d4 + 2)</t>
  </si>
  <si>
    <t>Pteranodon</t>
  </si>
  <si>
    <t>Purple Worm</t>
  </si>
  <si>
    <t>247 (15d20 + 90)</t>
  </si>
  <si>
    <t>Quadrone</t>
  </si>
  <si>
    <t>Quaggoth</t>
  </si>
  <si>
    <t>Quaggoth Spore Servant</t>
  </si>
  <si>
    <t>Quasit</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</si>
  <si>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</si>
  <si>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</si>
  <si>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</si>
  <si>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</si>
  <si>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</si>
  <si>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</si>
  <si>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</si>
  <si>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</si>
  <si>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</si>
  <si>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</si>
  <si>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</si>
  <si>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</si>
  <si>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</si>
  <si>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</si>
  <si>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</si>
  <si>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</si>
  <si>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</si>
  <si>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</si>
  <si>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</si>
  <si>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</si>
  <si>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</si>
  <si>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</si>
  <si>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</si>
  <si>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</si>
  <si>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Saber-Toothed Tiger</t>
  </si>
  <si>
    <t>Sahuagin</t>
  </si>
  <si>
    <t>Sahuagin Baron</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</si>
  <si>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</si>
  <si>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</si>
  <si>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</si>
  <si>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</si>
  <si>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</si>
  <si>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</si>
  <si>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</si>
  <si>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</si>
  <si>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</si>
  <si>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</si>
  <si>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</si>
  <si>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</si>
  <si>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</si>
  <si>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</si>
  <si>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</si>
  <si>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</si>
  <si>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</si>
  <si>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</si>
  <si>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</si>
  <si>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243 (18d12 + 126)</t>
  </si>
  <si>
    <t>487 (25d20 + 225)</t>
  </si>
  <si>
    <t>168 (16d10 + 80)</t>
  </si>
  <si>
    <t>Skeleton</t>
  </si>
  <si>
    <t>13 (2d8 + 4)</t>
  </si>
  <si>
    <t>Slaad Tadpole</t>
  </si>
  <si>
    <t>Smoke Mephit</t>
  </si>
  <si>
    <t>Solar</t>
  </si>
  <si>
    <t>243 (18d10+144)</t>
  </si>
  <si>
    <t>Spectator</t>
  </si>
  <si>
    <t>Specter</t>
  </si>
  <si>
    <t>Spider</t>
  </si>
  <si>
    <t>Spined Devil</t>
  </si>
  <si>
    <t>Spirit Naga</t>
  </si>
  <si>
    <t>Sprite</t>
  </si>
  <si>
    <t>Spy</t>
  </si>
  <si>
    <t>Steam Mephit</t>
  </si>
  <si>
    <t>Stirge</t>
  </si>
  <si>
    <t>Stone Giant</t>
  </si>
  <si>
    <t>126 (11d12 + 53)</t>
  </si>
  <si>
    <t>Stone Golem</t>
  </si>
  <si>
    <t>Storm Giant</t>
  </si>
  <si>
    <t>230 (20d12 + 100)</t>
  </si>
  <si>
    <t>Succubus/Incubus</t>
  </si>
  <si>
    <t>Swarm of Bats</t>
  </si>
  <si>
    <t>Swarm of Insects</t>
  </si>
  <si>
    <t>Swarm of Poisonous Snakes</t>
  </si>
  <si>
    <t>Swarm of Quippers</t>
  </si>
  <si>
    <t>Swarm of Rats</t>
  </si>
  <si>
    <t>Swarm of Ravens</t>
  </si>
  <si>
    <t>Tarrasque</t>
  </si>
  <si>
    <t>Thorny</t>
  </si>
  <si>
    <t>Thri-Kreen</t>
  </si>
  <si>
    <t>Thug</t>
  </si>
  <si>
    <t>32 (5d8 +10)</t>
  </si>
  <si>
    <t>Tiger</t>
  </si>
  <si>
    <t>Treant</t>
  </si>
  <si>
    <t>Trebuchet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</si>
  <si>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</si>
  <si>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</si>
  <si>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</si>
  <si>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</si>
  <si>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</si>
  <si>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</si>
  <si>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</si>
  <si>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</si>
  <si>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</si>
  <si>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</si>
  <si>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</si>
  <si>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</si>
  <si>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</si>
  <si>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</si>
  <si>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</si>
  <si>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</si>
  <si>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</si>
  <si>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</si>
  <si>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</si>
  <si>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</si>
  <si>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</si>
  <si>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</si>
  <si>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</si>
  <si>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</si>
  <si>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</si>
  <si>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</si>
  <si>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</si>
  <si>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</si>
  <si>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</si>
  <si>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</si>
  <si>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</si>
  <si>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</si>
  <si>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</si>
  <si>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</si>
  <si>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</si>
  <si>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</si>
  <si>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</si>
  <si>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</si>
  <si>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</si>
  <si>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</si>
  <si>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</si>
  <si>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</si>
  <si>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</si>
  <si>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</si>
  <si>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</si>
  <si>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</si>
  <si>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</si>
  <si>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</si>
  <si>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</si>
  <si>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</si>
  <si>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</si>
  <si>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</si>
  <si>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</si>
  <si>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</si>
  <si>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</si>
  <si>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</si>
  <si>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</si>
  <si>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</si>
  <si>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</si>
  <si>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</si>
  <si>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</si>
  <si>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</si>
  <si>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</si>
  <si>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</si>
  <si>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</si>
  <si>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</si>
  <si>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</si>
  <si>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</si>
  <si>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</si>
  <si>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</si>
  <si>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</si>
  <si>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</si>
  <si>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</si>
  <si>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</si>
  <si>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</si>
  <si>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</si>
  <si>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</si>
  <si>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</si>
  <si>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</si>
  <si>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</si>
  <si>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</si>
  <si>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</si>
  <si>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</si>
  <si>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</si>
  <si>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</si>
  <si>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</si>
  <si>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</si>
  <si>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</si>
  <si>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</si>
  <si>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</si>
  <si>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</si>
  <si>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</si>
  <si>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</si>
  <si>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</si>
  <si>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</si>
  <si>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</si>
  <si>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</si>
  <si>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</si>
  <si>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</si>
  <si>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</si>
  <si>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</si>
  <si>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</si>
  <si>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</si>
  <si>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</si>
  <si>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</si>
  <si>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</si>
  <si>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</si>
  <si>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</si>
  <si>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</si>
  <si>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</si>
  <si>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</si>
  <si>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</si>
  <si>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</si>
  <si>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</si>
  <si>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</si>
  <si>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</si>
  <si>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</si>
  <si>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</si>
  <si>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</si>
  <si>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</si>
  <si>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</si>
  <si>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</si>
  <si>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</si>
  <si>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</si>
  <si>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</si>
  <si>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</si>
  <si>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</si>
  <si>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</si>
  <si>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</si>
  <si>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</si>
  <si>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</si>
  <si>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</si>
  <si>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</si>
  <si>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</si>
  <si>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</si>
  <si>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</si>
  <si>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</si>
  <si>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</si>
  <si>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</si>
  <si>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</si>
  <si>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</si>
  <si>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</si>
  <si>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</si>
  <si>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</si>
  <si>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</si>
  <si>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</si>
  <si>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</si>
  <si>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</si>
  <si>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</si>
  <si>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</si>
  <si>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</si>
  <si>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</si>
  <si>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</si>
  <si>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</si>
  <si>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</si>
  <si>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</si>
  <si>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</si>
  <si>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</si>
  <si>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</si>
  <si>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</si>
  <si>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</si>
  <si>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</si>
  <si>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</si>
  <si>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</si>
  <si>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</si>
  <si>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</si>
  <si>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</si>
  <si>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</si>
  <si>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</si>
  <si>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</si>
  <si>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</si>
  <si>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</si>
  <si>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</si>
  <si>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</si>
  <si>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</si>
  <si>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</si>
  <si>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</si>
  <si>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</si>
  <si>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</si>
  <si>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</si>
  <si>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</si>
  <si>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</si>
  <si>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</si>
  <si>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</si>
  <si>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</si>
  <si>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</si>
  <si>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</si>
  <si>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</si>
  <si>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</si>
  <si>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</si>
  <si>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</si>
  <si>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</si>
  <si>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</si>
  <si>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</si>
  <si>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</si>
  <si>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</si>
  <si>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</si>
  <si>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</si>
  <si>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</si>
  <si>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</si>
  <si>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</si>
  <si>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</si>
  <si>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</si>
  <si>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</si>
  <si>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</si>
  <si>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</si>
  <si>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</si>
  <si>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</si>
  <si>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</si>
  <si>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</si>
  <si>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</si>
  <si>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</si>
  <si>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</si>
  <si>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</si>
  <si>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</si>
  <si>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</si>
  <si>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</si>
  <si>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</si>
  <si>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</si>
  <si>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</si>
  <si>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</si>
  <si>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</si>
  <si>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</si>
  <si>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</si>
  <si>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</si>
  <si>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</si>
  <si>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</si>
  <si>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</si>
  <si>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</si>
  <si>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</si>
  <si>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</si>
  <si>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</si>
  <si>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</si>
  <si>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</si>
  <si>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</si>
  <si>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</si>
  <si>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</si>
  <si>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</si>
  <si>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</si>
  <si>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</si>
  <si>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</si>
  <si>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</si>
  <si>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</si>
  <si>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</si>
  <si>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</si>
  <si>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</si>
  <si>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</si>
  <si>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</si>
  <si>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</si>
  <si>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</si>
  <si>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</si>
  <si>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</si>
  <si>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</si>
  <si>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</si>
  <si>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</si>
  <si>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</si>
  <si>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</si>
  <si>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</si>
  <si>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</si>
  <si>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</si>
  <si>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</si>
  <si>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</si>
  <si>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</si>
  <si>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</si>
  <si>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</si>
  <si>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</si>
  <si>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</si>
  <si>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</si>
  <si>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</si>
  <si>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</si>
  <si>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</si>
  <si>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</si>
  <si>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</si>
  <si>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</si>
  <si>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</si>
  <si>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</si>
  <si>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</si>
  <si>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</si>
  <si>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</si>
  <si>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</si>
  <si>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</si>
  <si>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</si>
  <si>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</si>
  <si>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</si>
  <si>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</si>
  <si>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</si>
  <si>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</si>
  <si>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</si>
  <si>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</si>
  <si>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</si>
  <si>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</si>
  <si>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</si>
  <si>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</si>
  <si>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</si>
  <si>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</si>
  <si>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</si>
  <si>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</si>
  <si>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</si>
  <si>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</si>
  <si>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</si>
  <si>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</si>
  <si>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</si>
  <si>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</si>
  <si>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</si>
  <si>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</si>
  <si>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</si>
  <si>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</si>
  <si>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</si>
  <si>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</si>
  <si>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</si>
  <si>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</si>
  <si>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</si>
  <si>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</si>
  <si>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</si>
  <si>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</si>
  <si>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</si>
  <si>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</si>
  <si>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</si>
  <si>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</si>
  <si>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</si>
  <si>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</si>
  <si>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</si>
  <si>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</si>
  <si>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</si>
  <si>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</si>
  <si>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</si>
  <si>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</si>
  <si>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</si>
  <si>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</si>
  <si>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</si>
  <si>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</si>
  <si>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</si>
  <si>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</si>
  <si>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</si>
  <si>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</si>
  <si>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</si>
  <si>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</si>
  <si>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</si>
  <si>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</si>
  <si>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</si>
  <si>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</si>
  <si>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</si>
  <si>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</si>
  <si>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</si>
  <si>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</si>
  <si>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</si>
  <si>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</si>
  <si>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</si>
  <si>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</si>
  <si>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</si>
  <si>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</si>
  <si>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</si>
  <si>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</si>
  <si>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</si>
  <si>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</si>
  <si>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</si>
  <si>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</si>
  <si>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</si>
  <si>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</si>
  <si>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</si>
  <si>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</si>
  <si>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</si>
  <si>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</si>
  <si>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</si>
  <si>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</si>
  <si>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</si>
  <si>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</si>
  <si>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</si>
  <si>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</si>
  <si>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</si>
  <si>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</si>
  <si>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</si>
  <si>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</si>
  <si>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</si>
  <si>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</si>
  <si>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</si>
  <si>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</si>
  <si>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</si>
  <si>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</si>
  <si>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</si>
  <si>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</si>
  <si>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</si>
  <si>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</si>
  <si>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</si>
  <si>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</si>
  <si>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</si>
  <si>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</si>
  <si>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</si>
  <si>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</si>
  <si>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</si>
  <si>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</si>
  <si>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</si>
  <si>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</si>
  <si>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</si>
  <si>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</si>
  <si>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</si>
  <si>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</si>
  <si>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</si>
  <si>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</si>
  <si>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</si>
  <si>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</si>
  <si>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</si>
  <si>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</si>
  <si>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</si>
  <si>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</si>
  <si>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</si>
  <si>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</si>
  <si>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</si>
  <si>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</si>
  <si>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</si>
  <si>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</si>
  <si>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</si>
  <si>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</si>
  <si>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</si>
  <si>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</si>
  <si>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</si>
  <si>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</si>
  <si>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</si>
  <si>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</si>
  <si>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</si>
  <si>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</si>
  <si>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</si>
  <si>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</si>
  <si>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</si>
  <si>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</si>
  <si>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</si>
  <si>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</si>
  <si>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</si>
  <si>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</si>
  <si>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</si>
  <si>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</si>
  <si>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</si>
  <si>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</si>
  <si>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</si>
  <si>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</si>
  <si>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</si>
  <si>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</si>
  <si>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</si>
  <si>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</si>
  <si>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</si>
  <si>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</si>
  <si>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</si>
  <si>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</si>
  <si>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</si>
  <si>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</si>
  <si>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</si>
  <si>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</si>
  <si>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</si>
  <si>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</si>
  <si>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</si>
  <si>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</si>
  <si>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</si>
  <si>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</si>
  <si>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</si>
  <si>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</si>
  <si>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</si>
  <si>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</si>
  <si>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</si>
  <si>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</si>
  <si>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</si>
  <si>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</si>
  <si>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</si>
  <si>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</si>
  <si>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</si>
  <si>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</si>
  <si>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</si>
  <si>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</si>
  <si>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</si>
  <si>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</si>
  <si>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</si>
  <si>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</si>
  <si>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</si>
  <si>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</si>
  <si>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</si>
  <si>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</si>
  <si>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</si>
  <si>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</si>
  <si>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</si>
  <si>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</si>
  <si>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</si>
  <si>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</si>
  <si>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</si>
  <si>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</si>
  <si>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</si>
  <si>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</si>
  <si>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</si>
  <si>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</si>
  <si>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</si>
  <si>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</si>
  <si>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</si>
  <si>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</si>
  <si>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</si>
  <si>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</si>
  <si>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</si>
  <si>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</si>
  <si>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</si>
  <si>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</si>
  <si>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</si>
  <si>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</si>
  <si>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</si>
  <si>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</si>
  <si>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</si>
  <si>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</si>
  <si>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</si>
  <si>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</si>
  <si>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</si>
  <si>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</si>
  <si>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</si>
  <si>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</si>
  <si>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</si>
  <si>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</si>
  <si>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</si>
  <si>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</si>
  <si>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</si>
  <si>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</si>
  <si>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</si>
  <si>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</si>
  <si>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</si>
  <si>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</si>
  <si>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</si>
  <si>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</si>
  <si>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</si>
  <si>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</si>
  <si>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</si>
  <si>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</si>
  <si>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</si>
  <si>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</si>
  <si>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</si>
  <si>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</si>
  <si>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</si>
  <si>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</si>
  <si>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</si>
  <si>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</si>
  <si>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</si>
  <si>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</si>
  <si>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</si>
  <si>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</si>
  <si>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</si>
  <si>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</si>
  <si>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</si>
  <si>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</si>
  <si>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</si>
  <si>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</si>
  <si>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</si>
  <si>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</si>
  <si>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</si>
  <si>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</si>
  <si>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</si>
  <si>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</si>
  <si>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</si>
  <si>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</si>
  <si>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</si>
  <si>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</si>
  <si>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</si>
  <si>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</si>
  <si>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</si>
  <si>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</si>
  <si>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</si>
  <si>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</si>
  <si>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</si>
  <si>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</si>
  <si>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</si>
  <si>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</si>
  <si>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</si>
  <si>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</si>
  <si>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</si>
  <si>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</si>
  <si>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</si>
  <si>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</si>
  <si>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</si>
  <si>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</si>
  <si>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</si>
  <si>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</si>
  <si>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</si>
  <si>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</si>
  <si>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</si>
  <si>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</si>
  <si>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</si>
  <si>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</si>
  <si>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</si>
  <si>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</si>
  <si>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</si>
  <si>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</si>
  <si>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</si>
  <si>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</si>
  <si>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</si>
  <si>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</si>
  <si>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</si>
  <si>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</si>
  <si>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</si>
  <si>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</si>
  <si>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</si>
  <si>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</si>
  <si>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</si>
  <si>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</si>
  <si>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</si>
  <si>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</si>
  <si>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</si>
  <si>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</si>
  <si>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</si>
  <si>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</si>
  <si>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</si>
  <si>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</si>
  <si>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</si>
  <si>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</si>
  <si>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</si>
  <si>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</si>
  <si>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</si>
  <si>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</si>
  <si>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</si>
  <si>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</si>
  <si>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</si>
  <si>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</si>
  <si>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</si>
  <si>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</si>
  <si>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</si>
  <si>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</si>
  <si>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</si>
  <si>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</si>
  <si>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</si>
  <si>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</si>
  <si>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</si>
  <si>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</si>
  <si>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</si>
  <si>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</si>
  <si>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</si>
  <si>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</si>
  <si>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</si>
  <si>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</si>
  <si>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</si>
  <si>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</si>
  <si>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</si>
  <si>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</si>
  <si>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</si>
  <si>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</si>
  <si>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</si>
  <si>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</si>
  <si>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</si>
  <si>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</si>
  <si>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</si>
  <si>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</si>
  <si>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</si>
  <si>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</si>
  <si>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</si>
  <si>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</si>
  <si>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</si>
  <si>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</si>
  <si>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</si>
  <si>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</si>
  <si>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</si>
  <si>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</si>
  <si>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</si>
  <si>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</si>
  <si>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</si>
  <si>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</si>
  <si>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</si>
  <si>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</si>
  <si>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</si>
  <si>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</si>
  <si>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</si>
  <si>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</si>
  <si>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</si>
  <si>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</si>
  <si>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</si>
  <si>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</si>
  <si>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</si>
  <si>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</si>
  <si>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</si>
  <si>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</si>
  <si>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</si>
  <si>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</si>
  <si>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</si>
  <si>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</si>
  <si>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</si>
  <si>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</si>
  <si>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</si>
  <si>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</si>
  <si>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</si>
  <si>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</si>
  <si>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</si>
  <si>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</si>
  <si>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</si>
  <si>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</si>
  <si>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</si>
  <si>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</si>
  <si>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</si>
  <si>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</si>
  <si>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</si>
  <si>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</si>
  <si>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</si>
  <si>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</si>
  <si>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</si>
  <si>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</si>
  <si>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</si>
  <si>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</si>
  <si>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</si>
  <si>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</si>
  <si>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</si>
  <si>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</si>
  <si>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</si>
  <si>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</si>
  <si>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</si>
  <si>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</si>
  <si>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</si>
  <si>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</si>
  <si>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</si>
  <si>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</si>
  <si>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</si>
  <si>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</si>
  <si>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</si>
  <si>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</si>
  <si>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</si>
  <si>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</si>
  <si>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</si>
  <si>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</si>
  <si>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</si>
  <si>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</si>
  <si>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</si>
  <si>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</si>
  <si>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</si>
  <si>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</si>
  <si>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</si>
  <si>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</si>
  <si>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</si>
  <si>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</si>
  <si>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</si>
  <si>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</si>
  <si>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</si>
  <si>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</si>
  <si>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</si>
  <si>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</si>
  <si>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</si>
  <si>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</si>
  <si>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</si>
  <si>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</si>
  <si>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</si>
  <si>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</si>
  <si>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</si>
  <si>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</si>
  <si>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</si>
  <si>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</si>
  <si>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</si>
  <si>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</si>
  <si>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</si>
  <si>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</si>
  <si>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</si>
  <si>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</si>
  <si>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</si>
  <si>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</si>
  <si>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</si>
  <si>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</si>
  <si>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</si>
  <si>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</si>
  <si>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</si>
  <si>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</si>
  <si>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</si>
  <si>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</si>
  <si>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</si>
  <si>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</si>
  <si>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</si>
  <si>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</si>
  <si>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</si>
  <si>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</si>
  <si>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</si>
  <si>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</si>
  <si>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</si>
  <si>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</si>
  <si>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</si>
  <si>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</si>
  <si>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</si>
  <si>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</si>
  <si>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</si>
  <si>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</si>
  <si>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</si>
  <si>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</si>
  <si>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</si>
  <si>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</si>
  <si>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</si>
  <si>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</si>
  <si>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</si>
  <si>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</si>
  <si>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</si>
  <si>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</si>
  <si>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</si>
  <si>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</si>
  <si>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</si>
  <si>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</si>
  <si>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</si>
  <si>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</si>
  <si>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</si>
  <si>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</si>
  <si>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</si>
  <si>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</si>
  <si>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</si>
  <si>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</si>
  <si>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</si>
  <si>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</si>
  <si>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</si>
  <si>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</si>
  <si>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</si>
  <si>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</si>
  <si>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</si>
  <si>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</si>
  <si>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</si>
  <si>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</si>
  <si>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</si>
  <si>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</si>
  <si>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</si>
  <si>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</si>
  <si>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</si>
  <si>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</si>
  <si>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</si>
  <si>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</si>
  <si>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</si>
  <si>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</si>
  <si>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</si>
  <si>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</si>
  <si>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</si>
  <si>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</si>
  <si>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</si>
  <si>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</si>
  <si>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</si>
  <si>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</si>
  <si>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</si>
  <si>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</si>
  <si>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</si>
  <si>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</si>
  <si>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</si>
  <si>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</si>
  <si>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</si>
  <si>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</si>
  <si>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</si>
  <si>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</si>
  <si>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</si>
  <si>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</si>
  <si>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</si>
  <si>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</si>
  <si>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</si>
  <si>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</si>
  <si>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</si>
  <si>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</si>
  <si>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</si>
  <si>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</si>
  <si>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</si>
  <si>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</si>
  <si>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</si>
  <si>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</si>
  <si>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</si>
  <si>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</si>
  <si>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</si>
  <si>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</si>
  <si>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</si>
  <si>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</si>
  <si>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</si>
  <si>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</si>
  <si>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</si>
  <si>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</si>
  <si>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</si>
  <si>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</si>
  <si>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</si>
  <si>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</si>
  <si>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</si>
  <si>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</si>
  <si>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</si>
  <si>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</si>
  <si>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</si>
  <si>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</si>
  <si>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</si>
  <si>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</si>
  <si>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</si>
  <si>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</si>
  <si>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</si>
  <si>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</si>
  <si>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</si>
  <si>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</si>
  <si>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</si>
  <si>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</si>
  <si>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</si>
  <si>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</si>
  <si>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</si>
  <si>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</si>
  <si>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</si>
  <si>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</si>
  <si>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</si>
  <si>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</si>
  <si>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</si>
  <si>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</si>
  <si>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</si>
  <si>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</si>
  <si>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</si>
  <si>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</si>
  <si>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</si>
  <si>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</si>
  <si>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</si>
  <si>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</si>
  <si>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</si>
  <si>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</si>
  <si>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</si>
  <si>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</si>
  <si>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</si>
  <si>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</si>
  <si>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</si>
  <si>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</si>
  <si>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</si>
  <si>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</si>
  <si>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</si>
  <si>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</si>
  <si>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</si>
  <si>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</si>
  <si>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</si>
  <si>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</si>
  <si>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</si>
  <si>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</si>
  <si>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</si>
  <si>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</si>
  <si>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</si>
  <si>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</si>
  <si>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</si>
  <si>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</si>
  <si>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</si>
  <si>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</si>
  <si>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</si>
  <si>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</si>
  <si>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</si>
  <si>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</si>
  <si>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</si>
  <si>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</si>
  <si>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</si>
  <si>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</si>
  <si>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</si>
  <si>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</si>
  <si>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</si>
  <si>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</si>
  <si>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</si>
  <si>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</si>
  <si>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</si>
  <si>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</si>
  <si>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</si>
  <si>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</si>
  <si>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</si>
  <si>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</si>
  <si>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</si>
  <si>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</si>
  <si>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</si>
  <si>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</si>
  <si>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</si>
  <si>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</si>
  <si>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</si>
  <si>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</si>
  <si>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</si>
  <si>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</si>
  <si>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</si>
  <si>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</si>
  <si>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</si>
  <si>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</si>
  <si>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</si>
  <si>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</si>
  <si>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</si>
  <si>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</si>
  <si>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</si>
  <si>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</si>
  <si>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</si>
  <si>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</si>
  <si>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</si>
  <si>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</si>
  <si>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</si>
  <si>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</si>
  <si>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</si>
  <si>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</si>
  <si>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</si>
  <si>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</si>
  <si>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</si>
  <si>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</si>
  <si>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</si>
  <si>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</si>
  <si>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</si>
  <si>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</si>
  <si>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</si>
  <si>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</si>
  <si>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</si>
  <si>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</si>
  <si>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</si>
  <si>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</si>
  <si>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</si>
  <si>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</si>
  <si>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</si>
  <si>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</si>
  <si>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</si>
  <si>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</si>
  <si>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</si>
  <si>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</si>
  <si>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</si>
  <si>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</si>
  <si>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</si>
  <si>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</si>
  <si>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</si>
  <si>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</si>
  <si>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</si>
  <si>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</si>
  <si>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</si>
  <si>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</si>
  <si>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</si>
  <si>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</si>
  <si>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</si>
  <si>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</si>
  <si>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</si>
  <si>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</si>
  <si>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</si>
  <si>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</si>
  <si>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</si>
  <si>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</si>
  <si>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</si>
  <si>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</si>
  <si>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</si>
  <si>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</si>
  <si>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</si>
  <si>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</si>
  <si>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</si>
  <si>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</si>
  <si>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</si>
  <si>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</si>
  <si>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</si>
  <si>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</si>
  <si>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</si>
  <si>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</si>
  <si>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</si>
  <si>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</si>
  <si>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</si>
  <si>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</si>
  <si>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</si>
  <si>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</si>
  <si>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</si>
  <si>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</si>
  <si>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</si>
  <si>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</si>
  <si>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</si>
  <si>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</si>
  <si>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</si>
  <si>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</si>
  <si>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</si>
  <si>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</si>
  <si>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</si>
  <si>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</si>
  <si>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</si>
  <si>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</si>
  <si>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</si>
  <si>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</si>
  <si>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</si>
  <si>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</si>
  <si>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</si>
  <si>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</si>
  <si>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</si>
  <si>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</si>
  <si>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</si>
  <si>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</si>
  <si>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</si>
  <si>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</si>
  <si>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</si>
  <si>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</si>
  <si>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</si>
  <si>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</si>
  <si>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</si>
  <si>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</si>
  <si>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</si>
  <si>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</si>
  <si>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</si>
  <si>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</si>
  <si>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</si>
  <si>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</si>
  <si>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</si>
  <si>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</si>
  <si>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</si>
  <si>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</si>
  <si>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</si>
  <si>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</si>
  <si>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</si>
  <si>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</si>
  <si>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</si>
  <si>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</si>
  <si>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</si>
  <si>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</si>
  <si>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</si>
  <si>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</si>
  <si>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</si>
  <si>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</si>
  <si>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</si>
  <si>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</si>
  <si>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</si>
  <si>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</si>
  <si>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</si>
  <si>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</si>
  <si>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</si>
  <si>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</si>
  <si>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</si>
  <si>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</si>
  <si>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</si>
  <si>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</si>
  <si>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</si>
  <si>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</si>
  <si>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</si>
  <si>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</si>
  <si>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</si>
  <si>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</si>
  <si>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</si>
  <si>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</si>
  <si>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</si>
  <si>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</si>
  <si>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</si>
  <si>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</si>
  <si>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</si>
  <si>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</si>
  <si>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</si>
  <si>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</si>
  <si>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</si>
  <si>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</si>
  <si>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</si>
  <si>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</si>
  <si>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</si>
  <si>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</si>
  <si>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</si>
  <si>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</si>
  <si>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</si>
  <si>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</si>
  <si>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</si>
  <si>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</si>
  <si>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</si>
  <si>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</si>
  <si>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</si>
  <si>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</si>
  <si>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</si>
  <si>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</si>
  <si>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</si>
  <si>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</si>
  <si>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</si>
  <si>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</si>
  <si>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</si>
  <si>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</si>
  <si>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</si>
  <si>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</si>
  <si>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</si>
  <si>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</si>
  <si>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</si>
  <si>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</si>
  <si>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</si>
  <si>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</si>
  <si>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</si>
  <si>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</si>
  <si>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</si>
  <si>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</si>
  <si>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</si>
  <si>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</si>
  <si>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</si>
  <si>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</si>
  <si>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</si>
  <si>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</si>
  <si>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</si>
  <si>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</si>
  <si>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</si>
  <si>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</si>
  <si>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</si>
  <si>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</si>
  <si>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</si>
  <si>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</si>
  <si>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</si>
  <si>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</si>
  <si>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</si>
  <si>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</si>
  <si>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</si>
  <si>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</si>
  <si>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</si>
  <si>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</si>
  <si>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</si>
  <si>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</si>
  <si>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</si>
  <si>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</si>
  <si>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</si>
  <si>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</si>
  <si>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</si>
  <si>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</si>
  <si>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</si>
  <si>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</si>
  <si>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</si>
  <si>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</si>
  <si>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</si>
  <si>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</si>
  <si>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</si>
  <si>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</si>
  <si>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</si>
  <si>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</si>
  <si>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</si>
  <si>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</si>
  <si>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</si>
  <si>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</si>
  <si>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</si>
  <si>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</si>
  <si>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</si>
  <si>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</si>
  <si>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</si>
  <si>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</si>
  <si>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</si>
  <si>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</si>
  <si>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</si>
  <si>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</si>
  <si>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</si>
  <si>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</si>
  <si>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</si>
  <si>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</si>
  <si>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</si>
  <si>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</si>
  <si>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</si>
  <si>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</si>
  <si>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</si>
  <si>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</si>
  <si>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</si>
  <si>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</si>
  <si>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</si>
  <si>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</si>
  <si>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</si>
  <si>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</si>
  <si>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</si>
  <si>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</si>
  <si>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</si>
  <si>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</si>
  <si>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</si>
  <si>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</si>
  <si>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</si>
  <si>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</si>
  <si>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</si>
  <si>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</si>
  <si>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</si>
  <si>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</si>
  <si>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</si>
  <si>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</si>
  <si>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</si>
  <si>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</si>
  <si>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</si>
  <si>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</si>
  <si>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</si>
  <si>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</si>
  <si>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</si>
  <si>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</si>
  <si>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</si>
  <si>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</si>
  <si>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</si>
  <si>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</si>
  <si>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</si>
  <si>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</si>
  <si>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</si>
  <si>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</si>
  <si>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</si>
  <si>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</si>
  <si>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</si>
  <si>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</si>
  <si>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</si>
  <si>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</si>
  <si>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</si>
  <si>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</si>
  <si>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</si>
  <si>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</si>
  <si>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</si>
  <si>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</si>
  <si>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</si>
  <si>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</si>
  <si>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</si>
  <si>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</si>
  <si>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</si>
  <si>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</si>
  <si>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</si>
  <si>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</si>
  <si>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</si>
  <si>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</si>
  <si>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</si>
  <si>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</si>
  <si>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</si>
  <si>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</si>
  <si>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</si>
  <si>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</si>
  <si>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</si>
  <si>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</si>
  <si>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</si>
  <si>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</si>
  <si>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</si>
  <si>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</si>
  <si>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</si>
  <si>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</si>
  <si>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</si>
  <si>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</si>
  <si>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</si>
  <si>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</si>
  <si>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</si>
  <si>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</si>
  <si>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</si>
  <si>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</si>
  <si>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</si>
  <si>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</si>
  <si>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</si>
  <si>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</si>
  <si>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</si>
  <si>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</si>
  <si>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</si>
  <si>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</si>
  <si>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</si>
  <si>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</si>
  <si>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</si>
  <si>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</si>
  <si>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</si>
  <si>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</si>
  <si>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</si>
  <si>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</si>
  <si>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</si>
  <si>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</si>
  <si>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</si>
  <si>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</si>
  <si>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</si>
  <si>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</si>
  <si>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</si>
  <si>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</si>
  <si>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</si>
  <si>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</si>
  <si>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</si>
  <si>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</si>
  <si>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</si>
  <si>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</si>
  <si>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</si>
  <si>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</si>
  <si>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</si>
  <si>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</si>
  <si>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</si>
  <si>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</si>
  <si>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</si>
  <si>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</si>
  <si>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</si>
  <si>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</si>
  <si>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</si>
  <si>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</si>
  <si>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</si>
  <si>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</si>
  <si>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</si>
  <si>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</si>
  <si>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</si>
  <si>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</si>
  <si>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</si>
  <si>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</si>
  <si>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</si>
  <si>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</si>
  <si>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</si>
  <si>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</si>
  <si>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</si>
  <si>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</si>
  <si>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</si>
  <si>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</si>
  <si>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</si>
  <si>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</si>
  <si>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</si>
  <si>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</si>
  <si>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</si>
  <si>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</si>
  <si>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</si>
  <si>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</si>
  <si>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</si>
  <si>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</si>
  <si>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</si>
  <si>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</si>
  <si>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</si>
  <si>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</si>
  <si>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</si>
  <si>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</si>
  <si>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</si>
  <si>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</si>
  <si>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</si>
  <si>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</si>
  <si>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</si>
  <si>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</si>
  <si>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</si>
  <si>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</si>
  <si>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</si>
  <si>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</si>
  <si>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</si>
  <si>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</si>
  <si>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</si>
  <si>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</si>
  <si>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</si>
  <si>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</si>
  <si>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</si>
  <si>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</si>
  <si>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</si>
  <si>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</si>
  <si>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</si>
  <si>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</si>
  <si>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</si>
  <si>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</si>
  <si>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</si>
  <si>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</si>
  <si>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</si>
  <si>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</si>
  <si>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</si>
  <si>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</si>
  <si>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</si>
  <si>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</si>
  <si>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</si>
  <si>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</si>
  <si>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</si>
  <si>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</si>
  <si>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</si>
  <si>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</si>
  <si>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</si>
  <si>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</si>
  <si>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</si>
  <si>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</si>
  <si>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</si>
  <si>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</si>
  <si>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</si>
  <si>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</si>
  <si>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</si>
  <si>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</si>
  <si>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</si>
  <si>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</si>
  <si>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</si>
  <si>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</si>
  <si>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</si>
  <si>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</si>
  <si>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</si>
  <si>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</si>
  <si>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</si>
  <si>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</si>
  <si>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</si>
  <si>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</si>
  <si>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</si>
  <si>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</si>
  <si>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</si>
  <si>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</si>
  <si>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</si>
  <si>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</si>
  <si>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</si>
  <si>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</si>
  <si>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</si>
  <si>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</si>
  <si>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</si>
  <si>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</si>
  <si>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</si>
  <si>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</si>
  <si>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</si>
  <si>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</si>
  <si>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</si>
  <si>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</si>
  <si>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</si>
  <si>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</si>
  <si>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</si>
  <si>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</si>
  <si>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</si>
  <si>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</si>
  <si>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</si>
  <si>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</si>
  <si>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</si>
  <si>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</si>
  <si>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</si>
  <si>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</si>
  <si>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</si>
  <si>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</si>
  <si>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</si>
  <si>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</si>
  <si>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</si>
  <si>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</si>
  <si>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</si>
  <si>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</si>
  <si>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</si>
  <si>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</si>
  <si>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</si>
  <si>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</si>
  <si>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</si>
  <si>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</si>
  <si>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</si>
  <si>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</si>
  <si>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</si>
  <si>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</si>
  <si>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</si>
  <si>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</si>
  <si>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</si>
  <si>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</si>
  <si>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</si>
  <si>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</si>
  <si>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</si>
  <si>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</si>
  <si>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</si>
  <si>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</si>
  <si>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</si>
  <si>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</si>
  <si>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</si>
  <si>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</si>
  <si>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</si>
  <si>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</si>
  <si>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</si>
  <si>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</si>
  <si>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</si>
  <si>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</si>
  <si>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</si>
  <si>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</si>
  <si>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</si>
  <si>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</si>
  <si>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</si>
  <si>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</si>
  <si>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</si>
  <si>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</si>
  <si>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</si>
  <si>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</si>
  <si>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</si>
  <si>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</si>
  <si>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</si>
  <si>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</si>
  <si>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</si>
  <si>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</si>
  <si>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</si>
  <si>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</si>
  <si>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</si>
  <si>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</si>
  <si>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</si>
  <si>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</si>
  <si>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</si>
  <si>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</si>
  <si>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</si>
  <si>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</si>
  <si>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</si>
  <si>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</si>
  <si>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</si>
  <si>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</si>
  <si>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</si>
  <si>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</si>
  <si>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</si>
  <si>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</si>
  <si>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</si>
  <si>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</si>
  <si>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</si>
  <si>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</si>
  <si>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</si>
  <si>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</si>
  <si>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</si>
  <si>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</si>
  <si>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</si>
  <si>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</si>
  <si>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</si>
  <si>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</si>
  <si>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</si>
  <si>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</si>
  <si>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</si>
  <si>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</si>
  <si>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</si>
  <si>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</si>
  <si>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</si>
  <si>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</si>
  <si>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</si>
  <si>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</si>
  <si>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</si>
  <si>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</si>
  <si>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</si>
  <si>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</si>
  <si>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</si>
  <si>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</si>
  <si>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</si>
  <si>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</si>
  <si>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</si>
  <si>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</si>
  <si>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</si>
  <si>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</si>
  <si>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</si>
  <si>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</si>
  <si>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</si>
  <si>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</si>
  <si>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</si>
  <si>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</si>
  <si>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</si>
  <si>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</si>
  <si>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</si>
  <si>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</si>
  <si>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</si>
  <si>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</si>
  <si>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</si>
  <si>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</si>
  <si>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</si>
  <si>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</si>
  <si>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</si>
  <si>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</si>
  <si>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</si>
  <si>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</si>
  <si>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</si>
  <si>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</si>
  <si>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</si>
  <si>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</si>
  <si>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</si>
  <si>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</si>
  <si>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</si>
  <si>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</si>
  <si>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</si>
  <si>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</si>
  <si>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</si>
  <si>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</si>
  <si>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</si>
  <si>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</si>
  <si>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</si>
  <si>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</si>
  <si>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</si>
  <si>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</si>
  <si>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</si>
  <si>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</si>
  <si>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</si>
  <si>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</si>
  <si>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</si>
  <si>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</si>
  <si>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</si>
  <si>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</si>
  <si>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</si>
  <si>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</si>
  <si>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</si>
  <si>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</si>
  <si>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</si>
  <si>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</si>
  <si>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</si>
  <si>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</si>
  <si>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</si>
  <si>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</si>
  <si>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</si>
  <si>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</si>
  <si>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</si>
  <si>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</si>
  <si>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</si>
  <si>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</si>
  <si>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</si>
  <si>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</si>
  <si>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</si>
  <si>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</si>
  <si>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</si>
  <si>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</si>
  <si>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</si>
  <si>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</si>
  <si>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</si>
  <si>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</si>
  <si>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</si>
  <si>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</si>
  <si>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</si>
  <si>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</si>
  <si>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</si>
  <si>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</si>
  <si>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</si>
  <si>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</si>
  <si>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</si>
  <si>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</si>
  <si>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</si>
  <si>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</si>
  <si>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</si>
  <si>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</si>
  <si>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</si>
  <si>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</si>
  <si>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</si>
  <si>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</si>
  <si>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</si>
  <si>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</si>
  <si>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</si>
  <si>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</si>
  <si>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</si>
  <si>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</si>
  <si>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</si>
  <si>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</si>
  <si>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</si>
  <si>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</si>
  <si>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</si>
  <si>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</si>
  <si>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</si>
  <si>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</si>
  <si>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</si>
  <si>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</si>
  <si>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</si>
  <si>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</si>
  <si>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</si>
  <si>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</si>
  <si>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</si>
  <si>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</si>
  <si>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</si>
  <si>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</si>
  <si>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</si>
  <si>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</si>
  <si>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</si>
  <si>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</si>
  <si>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</si>
  <si>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</si>
  <si>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</si>
  <si>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</si>
  <si>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</si>
  <si>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</si>
  <si>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</si>
  <si>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</si>
  <si>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</si>
  <si>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</si>
  <si>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</si>
  <si>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</si>
  <si>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</si>
  <si>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</si>
  <si>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</si>
  <si>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</si>
  <si>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</si>
  <si>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</si>
  <si>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</si>
  <si>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</si>
  <si>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</si>
  <si>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</si>
  <si>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</si>
  <si>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</si>
  <si>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</si>
  <si>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</si>
  <si>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</si>
  <si>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</si>
  <si>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</si>
  <si>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</si>
  <si>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</si>
  <si>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</si>
  <si>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</si>
  <si>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</si>
  <si>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</si>
  <si>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</si>
  <si>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</si>
  <si>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</si>
  <si>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</si>
  <si>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</si>
  <si>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</si>
  <si>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</si>
  <si>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</si>
  <si>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</si>
  <si>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</si>
  <si>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</si>
  <si>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</si>
  <si>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</si>
  <si>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</si>
  <si>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</si>
  <si>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</si>
  <si>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</si>
  <si>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</si>
  <si>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</si>
  <si>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</si>
  <si>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</si>
  <si>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</si>
  <si>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</si>
  <si>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</si>
  <si>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</si>
  <si>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</si>
  <si>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</si>
  <si>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</si>
  <si>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</si>
  <si>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</si>
  <si>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</si>
  <si>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</si>
  <si>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</si>
  <si>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</si>
  <si>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</si>
  <si>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</si>
  <si>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</si>
  <si>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</si>
  <si>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</si>
  <si>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</si>
  <si>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</si>
  <si>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</si>
  <si>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</si>
  <si>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</si>
  <si>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</si>
  <si>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</si>
  <si>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</si>
  <si>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</si>
  <si>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</si>
  <si>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</si>
  <si>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</si>
  <si>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</si>
  <si>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</si>
  <si>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</si>
  <si>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</si>
  <si>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</si>
  <si>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</si>
  <si>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</si>
  <si>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</si>
  <si>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</si>
  <si>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</si>
  <si>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</si>
  <si>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</si>
  <si>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</si>
  <si>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</si>
  <si>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</si>
  <si>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</si>
  <si>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</si>
  <si>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</si>
  <si>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</si>
  <si>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</si>
  <si>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</si>
  <si>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</si>
  <si>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</si>
  <si>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</si>
  <si>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</si>
  <si>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</si>
  <si>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</si>
  <si>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</si>
  <si>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</si>
  <si>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</si>
  <si>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</si>
  <si>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</si>
  <si>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</si>
  <si>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</si>
  <si>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</si>
  <si>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</si>
  <si>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</si>
  <si>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</si>
  <si>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</si>
  <si>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</si>
  <si>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</si>
  <si>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</si>
  <si>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</si>
  <si>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</si>
  <si>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</si>
  <si>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</si>
  <si>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</si>
  <si>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</si>
  <si>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</si>
  <si>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</si>
  <si>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</si>
  <si>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</si>
  <si>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</si>
  <si>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</si>
  <si>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</si>
  <si>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</si>
  <si>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</si>
  <si>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</si>
  <si>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</si>
  <si>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</si>
  <si>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</si>
  <si>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</si>
  <si>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</si>
  <si>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</si>
  <si>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</si>
  <si>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</si>
  <si>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</si>
  <si>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</si>
  <si>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</si>
  <si>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</si>
  <si>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</si>
  <si>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</si>
  <si>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</si>
  <si>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</si>
  <si>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</si>
  <si>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</si>
  <si>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</si>
  <si>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</si>
  <si>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</si>
  <si>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</si>
  <si>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</si>
  <si>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</si>
  <si>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</si>
  <si>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</si>
  <si>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</si>
  <si>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</si>
  <si>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</si>
  <si>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</si>
  <si>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</si>
  <si>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</si>
  <si>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</si>
  <si>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</si>
  <si>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</si>
  <si>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</si>
  <si>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</si>
  <si>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</si>
  <si>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</si>
  <si>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</si>
  <si>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</si>
  <si>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</si>
  <si>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</si>
  <si>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</si>
  <si>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</si>
  <si>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</si>
  <si>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</si>
  <si>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</si>
  <si>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</si>
  <si>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</si>
  <si>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</si>
  <si>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</si>
  <si>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</si>
  <si>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</si>
  <si>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</si>
  <si>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</si>
  <si>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</si>
  <si>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</si>
  <si>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</si>
  <si>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</si>
  <si>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</si>
  <si>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</si>
  <si>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</si>
  <si>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</si>
  <si>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</si>
  <si>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</si>
  <si>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</si>
  <si>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</si>
  <si>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</si>
  <si>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</si>
  <si>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</si>
  <si>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</si>
  <si>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</si>
  <si>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</si>
  <si>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</si>
  <si>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</si>
  <si>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</si>
  <si>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</si>
  <si>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</si>
  <si>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</si>
  <si>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</si>
  <si>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</si>
  <si>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</si>
  <si>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</si>
  <si>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</si>
  <si>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</si>
  <si>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</si>
  <si>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</si>
  <si>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</si>
  <si>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</si>
  <si>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</si>
  <si>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</si>
  <si>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</si>
  <si>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</si>
  <si>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</si>
  <si>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</si>
  <si>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</si>
  <si>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</si>
  <si>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</si>
  <si>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</si>
  <si>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</si>
  <si>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</si>
  <si>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</si>
  <si>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</si>
  <si>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</si>
  <si>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</si>
  <si>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</si>
  <si>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</si>
  <si>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</si>
  <si>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</si>
  <si>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</si>
  <si>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</si>
  <si>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</si>
  <si>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</si>
  <si>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</si>
  <si>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</si>
  <si>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</si>
  <si>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</si>
  <si>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</si>
  <si>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</si>
  <si>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</si>
  <si>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</si>
  <si>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</si>
  <si>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</si>
  <si>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</si>
  <si>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</si>
  <si>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</si>
  <si>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</si>
  <si>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</si>
  <si>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</si>
  <si>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</si>
  <si>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</si>
  <si>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</si>
  <si>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</si>
  <si>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</si>
  <si>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</si>
  <si>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</si>
  <si>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</si>
  <si>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</si>
  <si>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</si>
  <si>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</si>
  <si>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</si>
  <si>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</si>
  <si>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</si>
  <si>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</si>
  <si>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</si>
  <si>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</si>
  <si>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</si>
  <si>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</si>
  <si>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</si>
  <si>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</si>
  <si>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</si>
  <si>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</si>
  <si>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</si>
  <si>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</si>
  <si>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</si>
  <si>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</si>
  <si>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</si>
  <si>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</si>
  <si>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</si>
  <si>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</si>
  <si>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</si>
  <si>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</si>
  <si>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</si>
  <si>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</si>
  <si>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</si>
  <si>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</si>
  <si>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</si>
  <si>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</si>
  <si>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</si>
  <si>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</si>
  <si>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</si>
  <si>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</si>
  <si>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</si>
  <si>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</si>
  <si>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</si>
  <si>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</si>
  <si>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</si>
  <si>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</si>
  <si>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</si>
  <si>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</si>
  <si>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</si>
  <si>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</si>
  <si>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</si>
  <si>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</si>
  <si>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</si>
  <si>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</si>
  <si>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</si>
  <si>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</si>
  <si>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</si>
  <si>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</si>
  <si>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</si>
  <si>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</si>
  <si>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</si>
  <si>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</si>
  <si>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</si>
  <si>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</si>
  <si>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</si>
  <si>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</si>
  <si>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</si>
  <si>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</si>
  <si>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</si>
  <si>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</si>
  <si>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</si>
  <si>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</si>
  <si>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</si>
  <si>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</si>
  <si>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</si>
  <si>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</si>
  <si>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</si>
  <si>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</si>
  <si>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</si>
  <si>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</si>
  <si>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</si>
  <si>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</si>
  <si>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</si>
  <si>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</si>
  <si>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</si>
  <si>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</si>
  <si>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</si>
  <si>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</si>
  <si>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</si>
  <si>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</si>
  <si>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</si>
  <si>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</si>
  <si>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</si>
  <si>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</si>
  <si>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</si>
  <si>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</si>
  <si>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</si>
  <si>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</si>
  <si>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</si>
  <si>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</si>
  <si>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</si>
  <si>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</si>
  <si>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</si>
  <si>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</si>
  <si>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</si>
  <si>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</si>
  <si>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</si>
  <si>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</si>
  <si>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</si>
  <si>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</si>
  <si>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</si>
  <si>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</si>
  <si>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</si>
  <si>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</si>
  <si>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</si>
  <si>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</si>
  <si>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</si>
  <si>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</si>
  <si>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</si>
  <si>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</si>
  <si>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</si>
  <si>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</si>
  <si>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</si>
  <si>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</si>
  <si>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</si>
  <si>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</si>
  <si>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</si>
  <si>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</si>
  <si>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</si>
  <si>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</si>
  <si>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</si>
  <si>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</si>
  <si>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</si>
  <si>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</si>
  <si>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</si>
  <si>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</si>
  <si>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</si>
  <si>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</si>
  <si>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</si>
  <si>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</si>
  <si>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</si>
  <si>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</si>
  <si>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</si>
  <si>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</si>
  <si>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</si>
  <si>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</si>
  <si>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</si>
  <si>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</si>
  <si>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</si>
  <si>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</si>
  <si>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</si>
  <si>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</si>
  <si>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</si>
  <si>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</si>
  <si>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</si>
  <si>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</si>
  <si>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</si>
  <si>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</si>
  <si>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</si>
  <si>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</si>
  <si>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</si>
  <si>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</si>
  <si>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</si>
  <si>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</si>
  <si>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</si>
  <si>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</si>
  <si>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</si>
  <si>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</si>
  <si>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</si>
  <si>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</si>
  <si>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</si>
  <si>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</si>
  <si>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</si>
  <si>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</si>
  <si>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</si>
  <si>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</si>
  <si>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</si>
  <si>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</si>
  <si>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</si>
  <si>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</si>
  <si>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</si>
  <si>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</si>
  <si>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</si>
  <si>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</si>
  <si>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</si>
  <si>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</si>
  <si>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</si>
  <si>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</si>
  <si>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</si>
  <si>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</si>
  <si>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</si>
  <si>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</si>
  <si>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</si>
  <si>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</si>
  <si>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</si>
  <si>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</si>
  <si>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</si>
  <si>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</si>
  <si>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</si>
  <si>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</si>
  <si>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</si>
  <si>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</si>
  <si>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</si>
  <si>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</si>
  <si>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</si>
  <si>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</si>
  <si>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</si>
  <si>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</si>
  <si>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</si>
  <si>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</si>
  <si>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</si>
  <si>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</si>
  <si>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</si>
  <si>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</si>
  <si>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</si>
  <si>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</si>
  <si>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</si>
  <si>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</si>
  <si>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</si>
  <si>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</si>
  <si>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</si>
  <si>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</si>
  <si>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</si>
  <si>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</si>
  <si>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</si>
  <si>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</si>
  <si>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</si>
  <si>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</si>
  <si>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</si>
  <si>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</si>
  <si>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</si>
  <si>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</si>
  <si>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</si>
  <si>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</si>
  <si>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</si>
  <si>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</si>
  <si>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</si>
  <si>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</si>
  <si>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</si>
  <si>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</si>
  <si>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</si>
  <si>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</si>
  <si>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</si>
  <si>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</si>
  <si>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</si>
  <si>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</si>
  <si>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</si>
  <si>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</si>
  <si>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</si>
  <si>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</si>
  <si>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</si>
  <si>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</si>
  <si>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</si>
  <si>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</si>
  <si>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</si>
  <si>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</si>
  <si>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</si>
  <si>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</si>
  <si>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</si>
  <si>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</si>
  <si>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</si>
  <si>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</si>
  <si>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</si>
  <si>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</si>
  <si>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</si>
  <si>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</si>
  <si>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</si>
  <si>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</si>
  <si>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</si>
  <si>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</si>
  <si>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</si>
  <si>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</si>
  <si>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</si>
  <si>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</si>
  <si>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</si>
  <si>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</si>
  <si>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</si>
  <si>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</si>
  <si>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</si>
  <si>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</si>
  <si>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</si>
  <si>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</si>
  <si>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</si>
  <si>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</si>
  <si>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</si>
  <si>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</si>
  <si>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</si>
  <si>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</si>
  <si>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</si>
  <si>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</si>
  <si>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</si>
  <si>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</si>
  <si>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</si>
  <si>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</si>
  <si>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</si>
  <si>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</si>
  <si>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</si>
  <si>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</si>
  <si>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</si>
  <si>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</si>
  <si>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</si>
  <si>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</si>
  <si>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</si>
  <si>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</si>
  <si>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</si>
  <si>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</si>
  <si>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</si>
  <si>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</si>
  <si>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</si>
  <si>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</si>
  <si>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</si>
  <si>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</si>
  <si>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</si>
  <si>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</si>
  <si>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</si>
  <si>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</si>
  <si>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</si>
  <si>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</si>
  <si>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</si>
  <si>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</si>
  <si>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</si>
  <si>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</si>
  <si>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</si>
  <si>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</si>
  <si>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</si>
  <si>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</si>
  <si>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</si>
  <si>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</si>
  <si>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</si>
  <si>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</si>
  <si>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</si>
  <si>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</si>
  <si>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</si>
  <si>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</si>
  <si>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</si>
  <si>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</si>
  <si>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</si>
  <si>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</si>
  <si>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</si>
  <si>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</si>
  <si>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</si>
  <si>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</si>
  <si>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</si>
  <si>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</si>
  <si>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</si>
  <si>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</si>
  <si>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</si>
  <si>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</si>
  <si>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</si>
  <si>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</si>
  <si>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</si>
  <si>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</si>
  <si>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</si>
  <si>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</si>
  <si>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</si>
  <si>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</si>
  <si>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</si>
  <si>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</si>
  <si>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</si>
  <si>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</si>
  <si>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</si>
  <si>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</si>
  <si>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</si>
  <si>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</si>
  <si>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</si>
  <si>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</si>
  <si>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</si>
  <si>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</si>
  <si>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</si>
  <si>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</si>
  <si>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</si>
  <si>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</si>
  <si>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</si>
  <si>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</si>
  <si>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</si>
  <si>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</si>
  <si>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</si>
  <si>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</si>
  <si>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</si>
  <si>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</si>
  <si>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</si>
  <si>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</si>
  <si>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</si>
  <si>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</si>
  <si>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</si>
  <si>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</si>
  <si>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</si>
  <si>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</si>
  <si>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</si>
  <si>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</si>
  <si>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</si>
  <si>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</si>
  <si>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</si>
  <si>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</si>
  <si>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</si>
  <si>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</si>
  <si>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</si>
  <si>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</si>
  <si>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</si>
  <si>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</si>
  <si>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</si>
  <si>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</si>
  <si>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</si>
  <si>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</si>
  <si>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</si>
  <si>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</si>
  <si>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</si>
  <si>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</si>
  <si>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</si>
  <si>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</si>
  <si>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</si>
  <si>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</si>
  <si>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</si>
  <si>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</si>
  <si>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</si>
  <si>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</si>
  <si>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</si>
  <si>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</si>
  <si>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</si>
  <si>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</si>
  <si>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</si>
  <si>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</si>
  <si>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</si>
  <si>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</si>
  <si>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</si>
  <si>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</si>
  <si>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</si>
  <si>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</si>
  <si>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</si>
  <si>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</si>
  <si>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</si>
  <si>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</si>
  <si>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</si>
  <si>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</si>
  <si>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</si>
  <si>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</si>
  <si>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</si>
  <si>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</si>
  <si>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</si>
  <si>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</si>
  <si>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</si>
  <si>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</si>
  <si>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</si>
  <si>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</si>
  <si>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</si>
  <si>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</si>
  <si>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</si>
  <si>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</si>
  <si>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</si>
  <si>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</si>
  <si>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</si>
  <si>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</si>
  <si>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</si>
  <si>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</si>
  <si>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</si>
  <si>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</si>
  <si>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</si>
  <si>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</si>
  <si>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</si>
  <si>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</si>
  <si>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</si>
  <si>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</si>
  <si>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</si>
  <si>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</si>
  <si>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</si>
  <si>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</si>
  <si>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</si>
  <si>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</si>
  <si>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</si>
  <si>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</si>
  <si>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</si>
  <si>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</si>
  <si>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</si>
  <si>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</si>
  <si>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</si>
  <si>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</si>
  <si>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</si>
  <si>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</si>
  <si>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</si>
  <si>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</si>
  <si>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</si>
  <si>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</si>
  <si>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</si>
  <si>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</si>
  <si>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</si>
  <si>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</si>
  <si>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</si>
  <si>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</si>
  <si>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</si>
  <si>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</si>
  <si>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</si>
  <si>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</si>
  <si>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</si>
  <si>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</si>
  <si>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</si>
  <si>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</si>
  <si>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</si>
  <si>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</si>
  <si>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</si>
  <si>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</si>
  <si>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</si>
  <si>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</si>
  <si>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</si>
  <si>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</si>
  <si>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</si>
  <si>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</si>
  <si>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</si>
  <si>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</si>
  <si>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</si>
  <si>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</si>
  <si>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</si>
  <si>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</si>
  <si>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</si>
  <si>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</si>
  <si>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</si>
  <si>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</si>
  <si>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</si>
  <si>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</si>
  <si>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</si>
  <si>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</si>
  <si>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</si>
  <si>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</si>
  <si>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</si>
  <si>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</si>
  <si>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</si>
  <si>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</si>
  <si>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</si>
  <si>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</si>
  <si>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</si>
  <si>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</si>
  <si>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</si>
  <si>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</si>
  <si>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</si>
  <si>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</si>
  <si>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</si>
  <si>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</si>
  <si>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</si>
  <si>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</si>
  <si>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</si>
  <si>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</si>
  <si>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</si>
  <si>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</si>
  <si>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</si>
  <si>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</si>
  <si>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</si>
  <si>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</si>
  <si>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</si>
  <si>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</si>
  <si>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</si>
  <si>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</si>
  <si>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</si>
  <si>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</si>
  <si>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</si>
  <si>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</si>
  <si>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</si>
  <si>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</si>
  <si>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</si>
  <si>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</si>
  <si>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</si>
  <si>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</si>
  <si>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</si>
  <si>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</si>
  <si>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</si>
  <si>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</si>
  <si>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</si>
  <si>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</si>
  <si>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</si>
  <si>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</si>
  <si>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</si>
  <si>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</si>
  <si>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</si>
  <si>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</si>
  <si>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</si>
  <si>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</si>
  <si>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</si>
  <si>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</si>
  <si>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</si>
  <si>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</si>
  <si>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</si>
  <si>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</si>
  <si>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</si>
  <si>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</si>
  <si>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</si>
  <si>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</si>
  <si>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</si>
  <si>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</si>
  <si>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</si>
  <si>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</si>
  <si>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</si>
  <si>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</si>
  <si>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</si>
  <si>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</si>
  <si>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</si>
  <si>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</si>
  <si>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</si>
  <si>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</si>
  <si>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</si>
  <si>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</si>
  <si>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</si>
  <si>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</si>
  <si>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</si>
  <si>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</si>
  <si>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</si>
  <si>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</si>
  <si>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</si>
  <si>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</si>
  <si>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</si>
  <si>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</si>
  <si>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</si>
  <si>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</si>
  <si>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</si>
  <si>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</si>
  <si>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</si>
  <si>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</si>
  <si>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</si>
  <si>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</si>
  <si>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</si>
  <si>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</si>
  <si>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</si>
  <si>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</si>
  <si>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</si>
  <si>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</si>
  <si>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</si>
  <si>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</si>
  <si>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</si>
  <si>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</si>
  <si>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</si>
  <si>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</si>
  <si>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</si>
  <si>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</si>
  <si>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</si>
  <si>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</si>
  <si>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</si>
  <si>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</si>
  <si>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</si>
  <si>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</si>
  <si>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</si>
  <si>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</si>
  <si>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</si>
  <si>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</si>
  <si>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</si>
  <si>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</si>
  <si>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</si>
  <si>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</si>
  <si>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</si>
  <si>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</si>
  <si>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</si>
  <si>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</si>
  <si>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</si>
  <si>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</si>
  <si>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</si>
  <si>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</si>
  <si>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</si>
  <si>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</si>
  <si>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</si>
  <si>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</si>
  <si>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</si>
  <si>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</si>
  <si>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</si>
  <si>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</si>
  <si>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</si>
  <si>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</si>
  <si>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</si>
  <si>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</si>
  <si>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</si>
  <si>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</si>
  <si>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</si>
  <si>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</si>
  <si>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</si>
  <si>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</si>
  <si>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</si>
  <si>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</si>
  <si>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</si>
  <si>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</si>
  <si>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</si>
  <si>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</si>
  <si>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</si>
  <si>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</si>
  <si>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</si>
  <si>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</si>
  <si>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</si>
  <si>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</si>
  <si>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</si>
  <si>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</si>
  <si>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</si>
  <si>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</si>
  <si>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</si>
  <si>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</si>
  <si>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</si>
  <si>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</si>
  <si>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</si>
  <si>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</si>
  <si>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</si>
  <si>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</si>
  <si>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</si>
  <si>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</si>
  <si>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</si>
  <si>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</si>
  <si>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</si>
  <si>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</si>
  <si>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</si>
  <si>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</si>
  <si>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</si>
  <si>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</si>
  <si>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</si>
  <si>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</si>
  <si>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</si>
  <si>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</si>
  <si>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</si>
  <si>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</si>
  <si>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</si>
  <si>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</si>
  <si>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</si>
  <si>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</si>
  <si>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</si>
  <si>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</si>
  <si>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</si>
  <si>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</si>
  <si>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</si>
  <si>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</si>
  <si>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</si>
  <si>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</si>
  <si>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</si>
  <si>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</si>
  <si>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</si>
  <si>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</si>
  <si>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</si>
  <si>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</si>
  <si>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</si>
  <si>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</si>
  <si>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</si>
  <si>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</si>
  <si>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</si>
  <si>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</si>
  <si>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</si>
  <si>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</si>
  <si>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</si>
  <si>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</si>
  <si>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</si>
  <si>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</si>
  <si>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</si>
  <si>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</si>
  <si>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</si>
  <si>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</si>
  <si>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</si>
  <si>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</si>
  <si>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</si>
  <si>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</si>
  <si>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</si>
  <si>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</si>
  <si>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</si>
  <si>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</si>
  <si>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</si>
  <si>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</si>
  <si>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</si>
  <si>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</si>
  <si>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</si>
  <si>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</si>
  <si>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</si>
  <si>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</si>
  <si>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</si>
  <si>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</si>
  <si>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</si>
  <si>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</si>
  <si>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</si>
  <si>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</si>
  <si>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</si>
  <si>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</si>
  <si>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</si>
  <si>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</si>
  <si>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</si>
  <si>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</si>
  <si>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</si>
  <si>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</si>
  <si>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</si>
  <si>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</si>
  <si>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</si>
  <si>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</si>
  <si>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</si>
  <si>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</si>
  <si>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</si>
  <si>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</si>
  <si>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</si>
  <si>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</si>
  <si>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</si>
  <si>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</si>
  <si>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</si>
  <si>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</si>
  <si>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</si>
  <si>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</si>
  <si>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</si>
  <si>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</si>
  <si>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</si>
  <si>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</si>
  <si>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</si>
  <si>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</si>
  <si>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</si>
  <si>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</si>
  <si>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</si>
  <si>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</si>
  <si>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</si>
  <si>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</si>
  <si>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</si>
  <si>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</si>
  <si>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</si>
  <si>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</si>
  <si>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</si>
  <si>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</si>
  <si>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</si>
  <si>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</si>
  <si>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</si>
  <si>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</si>
  <si>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</si>
  <si>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</si>
  <si>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</si>
  <si>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</si>
  <si>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</si>
  <si>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</si>
  <si>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</si>
  <si>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</si>
  <si>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</si>
  <si>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</si>
  <si>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</si>
  <si>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</si>
  <si>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</si>
  <si>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</si>
  <si>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</si>
  <si>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</si>
  <si>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</si>
  <si>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</si>
  <si>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</si>
  <si>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</si>
  <si>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</si>
  <si>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</si>
  <si>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</si>
  <si>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</si>
  <si>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</si>
  <si>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</si>
  <si>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</si>
  <si>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</si>
  <si>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</si>
  <si>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</si>
  <si>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</si>
  <si>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</si>
  <si>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</si>
  <si>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</si>
  <si>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</si>
  <si>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</si>
  <si>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</si>
  <si>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</si>
  <si>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</si>
  <si>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</si>
  <si>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</si>
  <si>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</si>
  <si>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</si>
  <si>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</si>
  <si>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</si>
  <si>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</si>
  <si>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</si>
  <si>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</si>
  <si>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</si>
  <si>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</si>
  <si>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</si>
  <si>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</si>
  <si>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</si>
  <si>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</si>
  <si>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</si>
  <si>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</si>
  <si>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</si>
  <si>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</si>
  <si>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</si>
  <si>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</si>
  <si>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</si>
  <si>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</si>
  <si>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</si>
  <si>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</si>
  <si>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</si>
  <si>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</si>
  <si>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</si>
  <si>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</si>
  <si>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</si>
  <si>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</si>
  <si>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</si>
  <si>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</si>
  <si>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</si>
  <si>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</si>
  <si>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</si>
  <si>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</si>
  <si>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</si>
  <si>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</si>
  <si>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</si>
  <si>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</si>
  <si>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</si>
  <si>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</si>
  <si>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</si>
  <si>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</si>
  <si>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</si>
  <si>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</si>
  <si>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</si>
  <si>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</si>
  <si>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</si>
  <si>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</si>
  <si>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</si>
  <si>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</si>
  <si>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</si>
  <si>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</si>
  <si>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</si>
  <si>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</si>
  <si>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</si>
  <si>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</si>
  <si>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</si>
  <si>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</si>
  <si>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</si>
  <si>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</si>
  <si>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</si>
  <si>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</si>
  <si>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</si>
  <si>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</si>
  <si>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</si>
  <si>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</si>
  <si>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</si>
  <si>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</si>
  <si>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</si>
  <si>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</si>
  <si>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</si>
  <si>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</si>
  <si>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</si>
  <si>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</si>
  <si>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</si>
  <si>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</si>
  <si>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</si>
  <si>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</si>
  <si>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</si>
  <si>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</si>
  <si>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</si>
  <si>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</si>
  <si>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</si>
  <si>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</si>
  <si>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</si>
  <si>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</si>
  <si>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</si>
  <si>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</si>
  <si>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</si>
  <si>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</si>
  <si>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</si>
  <si>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</si>
  <si>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</si>
  <si>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</si>
  <si>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</si>
  <si>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</si>
  <si>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</si>
  <si>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</si>
  <si>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</si>
  <si>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</si>
  <si>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</si>
  <si>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</si>
  <si>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</si>
  <si>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</si>
  <si>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</si>
  <si>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</si>
  <si>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</si>
  <si>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</si>
  <si>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</si>
  <si>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</si>
  <si>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</si>
  <si>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</si>
  <si>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</si>
  <si>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</si>
  <si>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</si>
  <si>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</si>
  <si>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</si>
  <si>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</si>
  <si>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</si>
  <si>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</si>
  <si>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</si>
  <si>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</si>
  <si>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</si>
  <si>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</si>
  <si>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</si>
  <si>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</si>
  <si>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</si>
  <si>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</si>
  <si>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</si>
  <si>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</si>
  <si>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</si>
  <si>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</si>
  <si>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</si>
  <si>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</si>
  <si>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</si>
  <si>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</si>
  <si>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</si>
  <si>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</si>
  <si>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</si>
  <si>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</si>
  <si>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</si>
  <si>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</si>
  <si>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</si>
  <si>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</si>
  <si>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</si>
  <si>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</si>
  <si>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</si>
  <si>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</si>
  <si>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</si>
  <si>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</si>
  <si>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</si>
  <si>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</si>
  <si>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</si>
  <si>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</si>
  <si>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</si>
  <si>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</si>
  <si>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</si>
  <si>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</si>
  <si>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</si>
  <si>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</si>
  <si>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</si>
  <si>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</si>
  <si>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</si>
  <si>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</si>
  <si>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</si>
  <si>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</si>
  <si>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</si>
  <si>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</si>
  <si>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</si>
  <si>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</si>
  <si>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</si>
  <si>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</si>
  <si>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</si>
  <si>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</si>
  <si>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</si>
  <si>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</si>
  <si>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</si>
  <si>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</si>
  <si>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</si>
  <si>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</si>
  <si>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</si>
  <si>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</si>
  <si>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</si>
  <si>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</si>
  <si>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</si>
  <si>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</si>
  <si>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</si>
  <si>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</si>
  <si>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</si>
  <si>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</si>
  <si>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</si>
  <si>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</si>
  <si>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</si>
  <si>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</si>
  <si>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</si>
  <si>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</si>
  <si>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</si>
  <si>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</si>
  <si>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</si>
  <si>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</si>
  <si>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</si>
  <si>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</si>
  <si>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</si>
  <si>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</si>
  <si>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</si>
  <si>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</si>
  <si>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</si>
  <si>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</si>
  <si>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</si>
  <si>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</si>
  <si>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</si>
  <si>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</si>
  <si>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</si>
  <si>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</si>
  <si>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</si>
  <si>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</si>
  <si>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</si>
  <si>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</si>
  <si>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</si>
  <si>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</si>
  <si>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</si>
  <si>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</si>
  <si>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</si>
  <si>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</si>
  <si>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</si>
  <si>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</si>
  <si>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</si>
  <si>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</si>
  <si>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</si>
  <si>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</si>
  <si>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</si>
  <si>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</si>
  <si>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</si>
  <si>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</si>
  <si>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</si>
  <si>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</si>
  <si>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</si>
  <si>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</si>
  <si>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</si>
  <si>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</si>
  <si>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</si>
  <si>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</si>
  <si>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</si>
  <si>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</si>
  <si>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</si>
  <si>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</si>
  <si>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</si>
  <si>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</si>
  <si>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</si>
  <si>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</si>
  <si>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</si>
  <si>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</si>
  <si>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</si>
  <si>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</si>
  <si>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</si>
  <si>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</si>
  <si>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</si>
  <si>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</si>
  <si>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</si>
  <si>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</si>
  <si>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</si>
  <si>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</si>
  <si>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</si>
  <si>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</si>
  <si>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</si>
  <si>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</si>
  <si>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</si>
  <si>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</si>
  <si>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</si>
  <si>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</si>
  <si>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</si>
  <si>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</si>
  <si>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</si>
  <si>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</si>
  <si>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</si>
  <si>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</si>
  <si>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</si>
  <si>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</si>
  <si>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</si>
  <si>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</si>
  <si>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</si>
  <si>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</si>
  <si>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</si>
  <si>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</si>
  <si>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</si>
  <si>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</si>
  <si>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</si>
  <si>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</si>
  <si>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</si>
  <si>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</si>
  <si>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</si>
  <si>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</si>
  <si>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</si>
  <si>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</si>
  <si>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</si>
  <si>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</si>
  <si>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</si>
  <si>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</si>
  <si>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</si>
  <si>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</si>
  <si>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</si>
  <si>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</si>
  <si>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</si>
  <si>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</si>
  <si>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</si>
  <si>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</si>
  <si>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</si>
  <si>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</si>
  <si>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</si>
  <si>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</si>
  <si>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</si>
  <si>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</si>
  <si>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</si>
  <si>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</si>
  <si>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</si>
  <si>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</si>
  <si>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</si>
  <si>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</si>
  <si>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</si>
  <si>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</si>
  <si>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</si>
  <si>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</si>
  <si>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</si>
  <si>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</si>
  <si>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</si>
  <si>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</si>
  <si>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</si>
  <si>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</si>
  <si>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</si>
  <si>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</si>
  <si>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</si>
  <si>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</si>
  <si>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</si>
  <si>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</si>
  <si>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</si>
  <si>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</si>
  <si>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</si>
  <si>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</si>
  <si>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</si>
  <si>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</si>
  <si>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</si>
  <si>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</si>
  <si>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</si>
  <si>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</si>
  <si>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</si>
  <si>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</si>
  <si>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</si>
  <si>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</si>
  <si>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</si>
  <si>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</si>
  <si>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</si>
  <si>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</si>
  <si>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</si>
  <si>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</si>
  <si>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</si>
  <si>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</si>
  <si>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</si>
  <si>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</si>
  <si>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</si>
  <si>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</si>
  <si>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</si>
  <si>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</si>
  <si>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</si>
  <si>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</si>
  <si>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</si>
  <si>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</si>
  <si>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</si>
  <si>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</si>
  <si>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</si>
  <si>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</si>
  <si>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</si>
  <si>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</si>
  <si>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</si>
  <si>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</si>
  <si>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</si>
  <si>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</si>
  <si>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</si>
  <si>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</si>
  <si>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</si>
  <si>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</si>
  <si>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</si>
  <si>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</si>
  <si>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</si>
  <si>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</si>
  <si>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</si>
  <si>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</si>
  <si>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</si>
  <si>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</si>
  <si>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</si>
  <si>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</si>
  <si>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</si>
  <si>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</si>
  <si>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</si>
  <si>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</si>
  <si>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</si>
  <si>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</si>
  <si>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</si>
  <si>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</si>
  <si>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</si>
  <si>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</si>
  <si>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</si>
  <si>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</si>
  <si>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</si>
  <si>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</si>
  <si>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</si>
  <si>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</si>
  <si>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</si>
  <si>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</si>
  <si>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</si>
  <si>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</si>
  <si>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</si>
  <si>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</si>
  <si>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</si>
  <si>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</si>
  <si>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</si>
  <si>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</si>
  <si>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</si>
  <si>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</si>
  <si>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</si>
  <si>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</si>
  <si>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</si>
  <si>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</si>
  <si>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</si>
  <si>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</si>
  <si>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</si>
  <si>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</si>
  <si>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</si>
  <si>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</si>
  <si>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</si>
  <si>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</si>
  <si>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</si>
  <si>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</si>
  <si>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</si>
  <si>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</si>
  <si>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</si>
  <si>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</si>
  <si>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</si>
  <si>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</si>
  <si>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</si>
  <si>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</si>
  <si>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</si>
  <si>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</si>
  <si>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</si>
  <si>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</si>
  <si>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</si>
  <si>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</si>
  <si>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</si>
  <si>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</si>
  <si>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</si>
  <si>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</si>
  <si>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</si>
  <si>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</si>
  <si>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</si>
  <si>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</si>
  <si>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</si>
  <si>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</si>
  <si>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</si>
  <si>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</si>
  <si>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</si>
  <si>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</si>
  <si>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</si>
  <si>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</si>
  <si>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</si>
  <si>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</si>
  <si>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</si>
  <si>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</si>
  <si>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</si>
  <si>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</si>
  <si>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</si>
  <si>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</si>
  <si>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</si>
  <si>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</si>
  <si>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</si>
  <si>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</si>
  <si>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</si>
  <si>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</si>
  <si>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</si>
  <si>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</si>
  <si>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</si>
  <si>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</si>
  <si>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</si>
  <si>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</si>
  <si>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</si>
  <si>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</si>
  <si>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</si>
  <si>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</si>
  <si>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</si>
  <si>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</si>
  <si>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</si>
  <si>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</si>
  <si>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</si>
  <si>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</si>
  <si>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</si>
  <si>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</si>
  <si>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</si>
  <si>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</si>
  <si>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</si>
  <si>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</si>
  <si>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</si>
  <si>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</si>
  <si>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</si>
  <si>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</si>
  <si>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</si>
  <si>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</si>
  <si>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</si>
  <si>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</si>
  <si>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</si>
  <si>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</si>
  <si>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</si>
  <si>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</si>
  <si>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</si>
  <si>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</si>
  <si>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</si>
  <si>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</si>
  <si>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</si>
  <si>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</si>
  <si>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</si>
  <si>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</si>
  <si>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</si>
  <si>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</si>
  <si>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</si>
  <si>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</si>
  <si>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</si>
  <si>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</si>
  <si>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</si>
  <si>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</si>
  <si>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</si>
  <si>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</si>
  <si>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</si>
  <si>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</si>
  <si>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</si>
  <si>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</si>
  <si>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</si>
  <si>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</si>
  <si>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</si>
  <si>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</si>
  <si>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</si>
  <si>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</si>
  <si>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</si>
  <si>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</si>
  <si>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</si>
  <si>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</si>
  <si>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</si>
  <si>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</si>
  <si>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</si>
  <si>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</si>
  <si>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</si>
  <si>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</si>
  <si>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</si>
  <si>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</si>
  <si>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</si>
  <si>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</si>
  <si>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</si>
  <si>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</si>
  <si>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</si>
  <si>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</si>
  <si>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</si>
  <si>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</si>
  <si>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</si>
  <si>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</si>
  <si>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</si>
  <si>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</si>
  <si>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</si>
  <si>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</si>
  <si>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</si>
  <si>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</si>
  <si>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</si>
  <si>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</si>
  <si>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</si>
  <si>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</si>
  <si>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</si>
  <si>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</si>
  <si>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</si>
  <si>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</si>
  <si>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</si>
  <si>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</si>
  <si>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</si>
  <si>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</si>
  <si>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</si>
  <si>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</si>
  <si>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</si>
  <si>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</si>
  <si>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</si>
  <si>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</si>
  <si>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</si>
  <si>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</si>
  <si>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</si>
  <si>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</si>
  <si>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</si>
  <si>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</si>
  <si>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</si>
  <si>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</si>
  <si>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</si>
  <si>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</si>
  <si>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</si>
  <si>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</si>
  <si>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</si>
  <si>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</si>
  <si>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</si>
  <si>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</si>
  <si>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</si>
  <si>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</si>
  <si>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</si>
  <si>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</si>
  <si>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</si>
  <si>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</si>
  <si>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</si>
  <si>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</si>
  <si>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</si>
  <si>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</si>
  <si>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</si>
  <si>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</si>
  <si>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</si>
  <si>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</si>
  <si>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</si>
  <si>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</si>
  <si>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</si>
  <si>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</si>
  <si>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</si>
  <si>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</si>
  <si>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</si>
  <si>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</si>
  <si>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</si>
  <si>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</si>
  <si>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</si>
  <si>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</si>
  <si>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</si>
  <si>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</si>
  <si>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</si>
  <si>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</si>
  <si>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</si>
  <si>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</si>
  <si>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</si>
  <si>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</si>
  <si>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</si>
  <si>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</si>
  <si>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</si>
  <si>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150 (20d8 + 60)</t>
  </si>
  <si>
    <t>Duergar Despot</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</si>
  <si>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</si>
  <si>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</si>
  <si>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</si>
  <si>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</si>
  <si>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</si>
  <si>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</si>
  <si>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</si>
  <si>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</si>
  <si>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</si>
  <si>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</si>
  <si>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</si>
  <si>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</si>
  <si>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</si>
  <si>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</si>
  <si>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</si>
  <si>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</si>
  <si>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</si>
  <si>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</si>
  <si>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</si>
  <si>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</si>
  <si>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</si>
  <si>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</si>
  <si>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</si>
  <si>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</si>
  <si>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</si>
  <si>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</si>
  <si>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</si>
  <si>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</si>
  <si>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</si>
  <si>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</si>
  <si>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</si>
  <si>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</si>
  <si>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</si>
  <si>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</si>
  <si>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</si>
  <si>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</si>
  <si>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</si>
  <si>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</si>
  <si>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</si>
  <si>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</si>
  <si>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</si>
  <si>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</si>
  <si>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</si>
  <si>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</si>
  <si>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</si>
  <si>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</si>
  <si>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</si>
  <si>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</si>
  <si>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</si>
  <si>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</si>
  <si>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</si>
  <si>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35 (10d8 - 10)</t>
  </si>
  <si>
    <t>Nagpa</t>
  </si>
  <si>
    <t>187 (34d8 + 34)</t>
  </si>
  <si>
    <t>Nightwalker</t>
  </si>
  <si>
    <t>297 (22d12 +154)</t>
  </si>
  <si>
    <t>Oblex Spawn</t>
  </si>
  <si>
    <t>18 (4d4 + 8)</t>
  </si>
  <si>
    <t>Adult Oblex</t>
  </si>
  <si>
    <t>Elder Oblex</t>
  </si>
  <si>
    <t>115 (10d12 + 50)</t>
  </si>
  <si>
    <t>Ogre Battering Ram</t>
  </si>
  <si>
    <t>59 (7d10 +21)</t>
  </si>
  <si>
    <t>Ogre Bolt Launcher</t>
  </si>
  <si>
    <t>Ogre Chain Brute</t>
  </si>
  <si>
    <t>Ogre Howdah</t>
  </si>
  <si>
    <t>Retriever</t>
  </si>
  <si>
    <t>Frost Salamander</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</si>
  <si>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</si>
  <si>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</si>
  <si>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</si>
  <si>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</si>
  <si>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</si>
  <si>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</si>
  <si>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</si>
  <si>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</si>
  <si>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</si>
  <si>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</si>
  <si>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</si>
  <si>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</si>
  <si>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</si>
  <si>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</si>
  <si>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</si>
  <si>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</si>
  <si>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</si>
  <si>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</si>
  <si>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</si>
  <si>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</si>
  <si>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</si>
  <si>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</si>
  <si>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</si>
  <si>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</si>
  <si>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</si>
  <si>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</si>
  <si>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</si>
  <si>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</si>
  <si>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</si>
  <si>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</si>
  <si>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Tortle Druid</t>
  </si>
  <si>
    <t>33 (6d6 + 6)</t>
  </si>
  <si>
    <t>Dire Troll</t>
  </si>
  <si>
    <t>Rot Troll</t>
  </si>
  <si>
    <t>138 (12d10 + 72)</t>
  </si>
  <si>
    <t>Spirit Troll</t>
  </si>
  <si>
    <t>97 (15d10 + 15)</t>
  </si>
  <si>
    <t>Venom Troll</t>
  </si>
  <si>
    <t>94 (9d10 + 45)</t>
  </si>
  <si>
    <t>Vampiric Mist</t>
  </si>
  <si>
    <t>30 (4d8 + 12)</t>
  </si>
  <si>
    <t>Canoloth</t>
  </si>
  <si>
    <t>Dhergoloth</t>
  </si>
  <si>
    <t>Hydroloth</t>
  </si>
  <si>
    <t>135 (18d8 + 54)</t>
  </si>
  <si>
    <t>Merrenoloth</t>
  </si>
  <si>
    <t>Oinoloth</t>
  </si>
  <si>
    <t>Yagnoloth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</si>
  <si>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</si>
  <si>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</si>
  <si>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</si>
  <si>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</si>
  <si>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</si>
  <si>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</si>
  <si>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</si>
  <si>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</si>
  <si>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</si>
  <si>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</si>
  <si>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</si>
  <si>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</si>
  <si>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</si>
  <si>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</si>
  <si>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</si>
  <si>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</si>
  <si>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</si>
  <si>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</si>
  <si>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</si>
  <si>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</si>
  <si>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</si>
  <si>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</si>
  <si>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</si>
  <si>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</si>
  <si>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</si>
  <si>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</si>
  <si>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</si>
  <si>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</si>
  <si>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</si>
  <si>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</si>
  <si>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</si>
  <si>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</si>
  <si>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</si>
  <si>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</si>
  <si>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</si>
  <si>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</si>
  <si>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</si>
  <si>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</si>
  <si>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</si>
  <si>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</si>
  <si>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</si>
  <si>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</si>
  <si>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</si>
  <si>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</si>
  <si>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</si>
  <si>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</si>
  <si>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</si>
  <si>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</si>
  <si>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</si>
  <si>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</si>
  <si>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</si>
  <si>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</si>
  <si>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</si>
  <si>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</si>
  <si>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</si>
  <si>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</si>
  <si>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</si>
  <si>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</si>
  <si>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</si>
  <si>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</si>
  <si>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</si>
  <si>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</si>
  <si>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</si>
  <si>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</si>
  <si>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</si>
  <si>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</si>
  <si>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</si>
  <si>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</si>
  <si>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</si>
  <si>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</si>
  <si>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</si>
  <si>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</si>
  <si>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</si>
  <si>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</si>
  <si>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</si>
  <si>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</si>
  <si>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</si>
  <si>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</si>
  <si>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</si>
  <si>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</si>
  <si>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</si>
  <si>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</si>
  <si>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</si>
  <si>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</si>
  <si>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</si>
  <si>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</si>
  <si>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</si>
  <si>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</si>
  <si>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</si>
  <si>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</si>
  <si>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</si>
  <si>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</si>
  <si>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</si>
  <si>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</si>
  <si>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</si>
  <si>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</si>
  <si>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</si>
  <si>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</si>
  <si>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</si>
  <si>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</si>
  <si>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</si>
  <si>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</si>
  <si>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</si>
  <si>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</si>
  <si>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</si>
  <si>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</si>
  <si>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</si>
  <si>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</si>
  <si>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</si>
  <si>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</si>
  <si>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</si>
  <si>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</si>
  <si>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</si>
  <si>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</si>
  <si>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</si>
  <si>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</si>
  <si>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</si>
  <si>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</si>
  <si>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</si>
  <si>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</si>
  <si>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</si>
  <si>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</si>
  <si>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</si>
  <si>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</si>
  <si>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</si>
  <si>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</si>
  <si>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</si>
  <si>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</si>
  <si>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</si>
  <si>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</si>
  <si>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</si>
  <si>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</si>
  <si>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</si>
  <si>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</si>
  <si>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</si>
  <si>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</si>
  <si>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</si>
  <si>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</si>
  <si>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</si>
  <si>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</si>
  <si>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</si>
  <si>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</si>
  <si>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</si>
  <si>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</si>
  <si>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</si>
  <si>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</si>
  <si>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</si>
  <si>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</si>
  <si>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</si>
  <si>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</si>
  <si>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</si>
  <si>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</si>
  <si>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</si>
  <si>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</si>
  <si>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</si>
  <si>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</si>
  <si>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</si>
  <si>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</si>
  <si>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</si>
  <si>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</si>
  <si>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</si>
  <si>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</si>
  <si>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</si>
  <si>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</si>
  <si>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</si>
  <si>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</si>
  <si>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</si>
  <si>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</si>
  <si>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</si>
  <si>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</si>
  <si>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</si>
  <si>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</si>
  <si>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</si>
  <si>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</si>
  <si>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</si>
  <si>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</si>
  <si>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</si>
  <si>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</si>
  <si>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</si>
  <si>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</si>
  <si>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</si>
  <si>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</si>
  <si>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</si>
  <si>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</si>
  <si>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</si>
  <si>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</si>
  <si>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</si>
  <si>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</si>
  <si>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</si>
  <si>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</si>
  <si>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</si>
  <si>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</si>
  <si>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</si>
  <si>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</si>
  <si>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</si>
  <si>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</si>
  <si>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</si>
  <si>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</si>
  <si>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</si>
  <si>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</si>
  <si>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</si>
  <si>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</si>
  <si>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</si>
  <si>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</si>
  <si>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</si>
  <si>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</si>
  <si>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</si>
  <si>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</si>
  <si>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</si>
  <si>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</si>
  <si>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</si>
  <si>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</si>
  <si>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</si>
  <si>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</si>
  <si>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</si>
  <si>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</si>
  <si>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</si>
  <si>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</si>
  <si>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</si>
  <si>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</si>
  <si>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</si>
  <si>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</si>
  <si>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</si>
  <si>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</si>
  <si>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</si>
  <si>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</si>
  <si>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</si>
  <si>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</si>
  <si>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</si>
  <si>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</si>
  <si>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</si>
  <si>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</si>
  <si>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</si>
  <si>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</si>
  <si>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</si>
  <si>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</si>
  <si>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</si>
  <si>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Double-bladed Scimitar</t>
  </si>
  <si>
    <t>2d4 slashing</t>
  </si>
  <si>
    <t>6lbs</t>
  </si>
  <si>
    <t>Special, two-handed</t>
  </si>
  <si>
    <t>Juggernaut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</si>
  <si>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</si>
  <si>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</si>
  <si>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</si>
  <si>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</si>
  <si>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</si>
  <si>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</si>
  <si>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</si>
  <si>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Initiative Modifier</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</si>
  <si>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</si>
  <si>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</si>
  <si>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</si>
  <si>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</si>
  <si>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</si>
  <si>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</si>
  <si>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</si>
  <si>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</si>
  <si>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</si>
  <si>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</si>
  <si>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</si>
  <si>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</si>
  <si>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</si>
  <si>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</si>
  <si>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</si>
  <si>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</si>
  <si>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</si>
  <si>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</si>
  <si>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</si>
  <si>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</si>
  <si>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</si>
  <si>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</si>
  <si>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</si>
  <si>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</si>
  <si>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</si>
  <si>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</si>
  <si>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</si>
  <si>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</si>
  <si>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</si>
  <si>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</si>
  <si>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</si>
  <si>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</si>
  <si>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</si>
  <si>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</si>
  <si>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</si>
  <si>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</si>
  <si>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</si>
  <si>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</si>
  <si>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</si>
  <si>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</si>
  <si>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</si>
  <si>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</si>
  <si>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</si>
  <si>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</si>
  <si>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</si>
  <si>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</si>
  <si>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</si>
  <si>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</si>
  <si>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</si>
  <si>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</si>
  <si>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</si>
  <si>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</si>
  <si>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</si>
  <si>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</si>
  <si>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</si>
  <si>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</si>
  <si>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</si>
  <si>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</si>
  <si>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</si>
  <si>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</si>
  <si>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</si>
  <si>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</si>
  <si>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Number of Players</t>
  </si>
  <si>
    <t>PlayerLevel</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</si>
  <si>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</si>
  <si>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</si>
  <si>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</si>
  <si>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</si>
  <si>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</si>
  <si>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</si>
  <si>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</si>
  <si>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</si>
  <si>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</si>
  <si>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</si>
  <si>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</si>
  <si>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</si>
  <si>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</si>
  <si>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</si>
  <si>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</si>
  <si>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</si>
  <si>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</si>
  <si>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</si>
  <si>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</si>
  <si>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</si>
  <si>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</si>
  <si>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</si>
  <si>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</si>
  <si>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</si>
  <si>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</si>
  <si>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</si>
  <si>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</si>
  <si>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</si>
  <si>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</si>
  <si>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</si>
  <si>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</si>
  <si>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</si>
  <si>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</si>
  <si>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</si>
  <si>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</si>
  <si>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</si>
  <si>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</si>
  <si>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</si>
  <si>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</si>
  <si>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</si>
  <si>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</si>
  <si>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</si>
  <si>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</si>
  <si>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</si>
  <si>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</si>
  <si>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</si>
  <si>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</si>
  <si>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</si>
  <si>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</si>
  <si>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</si>
  <si>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</si>
  <si>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</si>
  <si>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</si>
  <si>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</si>
  <si>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</si>
  <si>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</si>
  <si>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</si>
  <si>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</si>
  <si>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</si>
  <si>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</si>
  <si>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</si>
  <si>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</si>
  <si>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</si>
  <si>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</si>
  <si>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</si>
  <si>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</si>
  <si>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</si>
  <si>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</si>
  <si>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</si>
  <si>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</si>
  <si>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</si>
  <si>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</si>
  <si>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</si>
  <si>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</si>
  <si>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</si>
  <si>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</si>
  <si>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</si>
  <si>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</si>
  <si>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</si>
  <si>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</si>
  <si>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</si>
  <si>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</si>
  <si>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</si>
  <si>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</si>
  <si>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</si>
  <si>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97 (15d8 + 30)</t>
  </si>
  <si>
    <t>103 (9d12 + 45)</t>
  </si>
  <si>
    <t>Huge giant</t>
  </si>
  <si>
    <t>120 (16d10 + 32)</t>
  </si>
  <si>
    <t>228 (24d12 + 72)</t>
  </si>
  <si>
    <t>287 (25d12 + 125)</t>
  </si>
  <si>
    <t>115 (10d10 + 60)</t>
  </si>
  <si>
    <t>216 (16d20 + 48)</t>
  </si>
  <si>
    <t>22 (4d6 + 8)</t>
  </si>
  <si>
    <t>90 (12d8 + 36)</t>
  </si>
  <si>
    <t>261 (18d20 + 72)</t>
  </si>
  <si>
    <t>63 (14d8)</t>
  </si>
  <si>
    <t>287 (25d8 + 175)</t>
  </si>
  <si>
    <t>204 (24d8 + 96</t>
  </si>
  <si>
    <t>49 (11d8)</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</si>
  <si>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</si>
  <si>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</si>
  <si>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</si>
  <si>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</si>
  <si>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</si>
  <si>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</si>
  <si>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</si>
  <si>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</si>
  <si>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</si>
  <si>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</si>
  <si>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</si>
  <si>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</si>
  <si>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</si>
  <si>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</si>
  <si>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</si>
  <si>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</si>
  <si>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</si>
  <si>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</si>
  <si>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</si>
  <si>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</si>
  <si>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</si>
  <si>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</si>
  <si>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</si>
  <si>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</si>
  <si>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</si>
  <si>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</si>
  <si>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</si>
  <si>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</si>
  <si>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</si>
  <si>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</si>
  <si>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</si>
  <si>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</si>
  <si>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</si>
  <si>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</si>
  <si>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</si>
  <si>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</si>
  <si>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</si>
  <si>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</si>
  <si>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</si>
  <si>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</si>
  <si>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</si>
  <si>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</si>
  <si>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</si>
  <si>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</si>
  <si>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</si>
  <si>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</si>
  <si>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</si>
  <si>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</si>
  <si>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</si>
  <si>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</si>
  <si>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</si>
  <si>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</si>
  <si>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</si>
  <si>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</si>
  <si>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</si>
  <si>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</si>
  <si>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</si>
  <si>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</si>
  <si>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</si>
  <si>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</si>
  <si>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</si>
  <si>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</si>
  <si>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</si>
  <si>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</si>
  <si>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</si>
  <si>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</si>
  <si>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</si>
  <si>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</si>
  <si>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</si>
  <si>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</si>
  <si>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</si>
  <si>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</si>
  <si>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</si>
  <si>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</si>
  <si>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</si>
  <si>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</si>
  <si>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</si>
  <si>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</si>
  <si>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</si>
  <si>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</si>
  <si>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</si>
  <si>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</si>
  <si>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</si>
  <si>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</si>
  <si>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</si>
  <si>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</si>
  <si>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</si>
  <si>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</si>
  <si>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</si>
  <si>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</si>
  <si>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</si>
  <si>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</si>
  <si>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</si>
  <si>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</si>
  <si>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</si>
  <si>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</si>
  <si>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</si>
  <si>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</si>
  <si>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</si>
  <si>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</si>
  <si>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</si>
  <si>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</si>
  <si>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</si>
  <si>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</si>
  <si>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</si>
  <si>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</si>
  <si>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</si>
  <si>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</si>
  <si>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</si>
  <si>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</si>
  <si>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</si>
  <si>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</si>
  <si>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</si>
  <si>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</si>
  <si>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</si>
  <si>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</si>
  <si>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</si>
  <si>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</si>
  <si>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</si>
  <si>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</si>
  <si>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</si>
  <si>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</si>
  <si>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</si>
  <si>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</si>
  <si>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</si>
  <si>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</si>
  <si>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</si>
  <si>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</si>
  <si>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</si>
  <si>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</si>
  <si>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</si>
  <si>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</si>
  <si>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</si>
  <si>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</si>
  <si>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</si>
  <si>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</si>
  <si>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</si>
  <si>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</si>
  <si>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</si>
  <si>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</si>
  <si>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</si>
  <si>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</si>
  <si>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</si>
  <si>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</si>
  <si>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</si>
  <si>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</si>
  <si>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</si>
  <si>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</si>
  <si>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</si>
  <si>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</si>
  <si>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</si>
  <si>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</si>
  <si>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</si>
  <si>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</si>
  <si>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</si>
  <si>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</si>
  <si>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</si>
  <si>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</si>
  <si>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</si>
  <si>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</si>
  <si>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</si>
  <si>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</si>
  <si>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</si>
  <si>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</si>
  <si>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</si>
  <si>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Sahuagin Deep Diver</t>
  </si>
  <si>
    <t>Sea Lion (Monstrosity)</t>
  </si>
  <si>
    <t>Shoalar Quaderil</t>
  </si>
  <si>
    <t>Active Players</t>
  </si>
  <si>
    <t>Races</t>
  </si>
  <si>
    <t>Racial Immunities and Resistances</t>
  </si>
  <si>
    <t>Classes</t>
  </si>
  <si>
    <t>Carrying Capacity</t>
  </si>
  <si>
    <t>Stop</t>
  </si>
  <si>
    <t>Starter Set</t>
  </si>
  <si>
    <t>Stranger Things Dungeons &amp; Dragons Roleplaying Game Starter Set</t>
  </si>
  <si>
    <t>Dungeons &amp; Dragons Essentials Kit</t>
  </si>
  <si>
    <t>Player's Handbook</t>
  </si>
  <si>
    <t>Xanathar's Guide to Everything</t>
  </si>
  <si>
    <t>Sword Coast Adventurer's Guide</t>
  </si>
  <si>
    <t>Acquisitions Incorporated</t>
  </si>
  <si>
    <t>Eberron: Rising From The Last War</t>
  </si>
  <si>
    <t>The Rise of Tiamat</t>
  </si>
  <si>
    <t>Waterdeep: Dragon Heist</t>
  </si>
  <si>
    <t>Waterdeep: Dungeon of the Mad Mage</t>
  </si>
  <si>
    <t>Ghosts of Saltmarsh</t>
  </si>
  <si>
    <t>Baldur's Gate: Descent Into Avernus</t>
  </si>
  <si>
    <t>Tyranny of Dragons</t>
  </si>
  <si>
    <t>Elemental Evil Player's Companion</t>
  </si>
  <si>
    <t>One Grung Above</t>
  </si>
  <si>
    <t>The Lost Kenku</t>
  </si>
  <si>
    <t>Wayfinder's Guide to Eberron</t>
  </si>
  <si>
    <t>Lost Laboratory of Kwalish</t>
  </si>
  <si>
    <t>Natural Armor: 17</t>
  </si>
  <si>
    <t>Natural</t>
  </si>
  <si>
    <t>Natural Armor: 13 + Dex Modifier</t>
  </si>
  <si>
    <t>Natural Armor: 12 + Con Modifier</t>
  </si>
  <si>
    <t>AC: 11+Dex Modifier.</t>
  </si>
  <si>
    <t>AC: 12+Dex Modifier.</t>
  </si>
  <si>
    <t>AC: 13+Dex Modifier (Max 2).</t>
  </si>
  <si>
    <t>AC: 14+Dex Modifier (Max 2).</t>
  </si>
  <si>
    <t>AC: 12+Con Modifier.</t>
  </si>
  <si>
    <t>AC: 13+Dex Modifier.</t>
  </si>
  <si>
    <t>AC: 17.</t>
  </si>
  <si>
    <t>Warforged</t>
  </si>
  <si>
    <t>Lift/Carry</t>
  </si>
  <si>
    <t>Explorer's Guide to Wildemount</t>
  </si>
  <si>
    <t>Mythic Odysseys of Theros</t>
  </si>
  <si>
    <t>Dungeons &amp; Dragons vs. Rick and Morty</t>
  </si>
  <si>
    <t>Item</t>
  </si>
  <si>
    <t>% Chance</t>
  </si>
  <si>
    <t>Common goods</t>
  </si>
  <si>
    <t>Weapons</t>
  </si>
  <si>
    <t>Verdan</t>
  </si>
  <si>
    <t xml:space="preserve">You have advantage on all Wisdom and Charisma saving throws. </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</si>
  <si>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</si>
  <si>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</si>
  <si>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</si>
  <si>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</si>
  <si>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</si>
  <si>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</si>
  <si>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</si>
  <si>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Int (Investigation)</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</si>
  <si>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</si>
  <si>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</si>
  <si>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</si>
  <si>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</si>
  <si>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</si>
  <si>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</si>
  <si>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</si>
  <si>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</si>
  <si>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</si>
  <si>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A coin</t>
  </si>
  <si>
    <t>A gem worth 50 gp</t>
  </si>
  <si>
    <t>R (2 gp)</t>
  </si>
  <si>
    <t>M, R (2 gp)</t>
  </si>
  <si>
    <t>Jim's Magic Missile</t>
  </si>
  <si>
    <t>Motivational Speech</t>
  </si>
  <si>
    <t>R (1 gp)</t>
  </si>
  <si>
    <t>1 Minute</t>
  </si>
  <si>
    <t>2d4</t>
  </si>
  <si>
    <t>Bard, Cleric</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</si>
  <si>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</si>
  <si>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</si>
  <si>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</si>
  <si>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</si>
  <si>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Pouch with 1-10 sp</t>
  </si>
  <si>
    <t>Pouch with 1-2 pp</t>
  </si>
  <si>
    <t>Pouch with 1-5 gp</t>
  </si>
  <si>
    <t>Low Level Humanoid Money Pouches</t>
  </si>
  <si>
    <t>Pouch with 1-3 ep</t>
  </si>
  <si>
    <t>Pouch with 1-30 cp</t>
  </si>
  <si>
    <t>Commonly Carried tems</t>
  </si>
  <si>
    <t>Pallid Elf</t>
  </si>
  <si>
    <t xml:space="preserve">Advantage on saving throws against being charmed, and magic cannot put you to sleep
You have advantage on Intelligence (Investigation) and Wisdom (Insight) checks. </t>
  </si>
  <si>
    <t>Lotusden Halfling</t>
  </si>
  <si>
    <t>Ravenite Dragonborn</t>
  </si>
  <si>
    <t>Draconblood Dragonborn</t>
  </si>
  <si>
    <t>Hollow One</t>
  </si>
  <si>
    <t>Dark Star</t>
  </si>
  <si>
    <t>Fortune's Favor</t>
  </si>
  <si>
    <t>Gift of Alacrity</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</si>
  <si>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</si>
  <si>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</si>
  <si>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</si>
  <si>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</si>
  <si>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 xml:space="preserve">At Higher Levels. When you cast this spell using a spell slot of 3rd level or higher, you can target one additional creature for each slot level above 2nd. </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</si>
  <si>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</si>
  <si>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100 gp</t>
  </si>
  <si>
    <t>a white pearl worth at least 100 gp, which the spell consumes</t>
  </si>
  <si>
    <t xml:space="preserve">You touch a willing creature. For the duration, the target
can add ld8 to its initiative rolls. </t>
  </si>
  <si>
    <t>Gravity Fissure</t>
  </si>
  <si>
    <t>Gravity Sinkhole</t>
  </si>
  <si>
    <t>Immovable Object</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</si>
  <si>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</si>
  <si>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</si>
  <si>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</si>
  <si>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</si>
  <si>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</si>
  <si>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</si>
  <si>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Selt (100-Foot Line)</t>
  </si>
  <si>
    <t>8d8</t>
  </si>
  <si>
    <t>5d10</t>
  </si>
  <si>
    <t>25 gp</t>
  </si>
  <si>
    <t>a fistful of iron filings</t>
  </si>
  <si>
    <t>a black marble</t>
  </si>
  <si>
    <t>gold dust worth at least 25 gp, which the spell consumes</t>
  </si>
  <si>
    <t>Magnify Gravity</t>
  </si>
  <si>
    <t>Pulse Wave</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</si>
  <si>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</si>
  <si>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</si>
  <si>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</si>
  <si>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</si>
  <si>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</si>
  <si>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</si>
  <si>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</si>
  <si>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Snapping Sting</t>
  </si>
  <si>
    <t>Temporal Shunt</t>
  </si>
  <si>
    <t>Tether Essence</t>
  </si>
  <si>
    <t>Time Ravage</t>
  </si>
  <si>
    <t>Wristpocket</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</si>
  <si>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</si>
  <si>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</si>
  <si>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</si>
  <si>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</si>
  <si>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</si>
  <si>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</si>
  <si>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</si>
  <si>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1 Reaction, taken when a creature you can see makes an attack roll or starts to cast a spell</t>
  </si>
  <si>
    <t>5,000 gp, which the spell consumes</t>
  </si>
  <si>
    <t>5000 gp</t>
  </si>
  <si>
    <t>250 gp</t>
  </si>
  <si>
    <t>A spool of platinum cord worth at least 250 gp, which the spell consumes</t>
  </si>
  <si>
    <t>A crystal prism</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</si>
  <si>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</si>
  <si>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</si>
  <si>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</si>
  <si>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</si>
  <si>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</si>
  <si>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</si>
  <si>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</si>
  <si>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</si>
  <si>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</si>
  <si>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</si>
  <si>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</si>
  <si>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</si>
  <si>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</si>
  <si>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</si>
  <si>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</si>
  <si>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</si>
  <si>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</si>
  <si>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</si>
  <si>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</si>
  <si>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</si>
  <si>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</si>
  <si>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</si>
  <si>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</si>
  <si>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</si>
  <si>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</si>
  <si>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</si>
  <si>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</si>
  <si>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</si>
  <si>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</si>
  <si>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</si>
  <si>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</si>
  <si>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Jim Darkmagic</t>
  </si>
  <si>
    <t>Viari</t>
  </si>
  <si>
    <t>Morgaen</t>
  </si>
  <si>
    <t>Flabbergast</t>
  </si>
  <si>
    <t>Donaar Blit'zen</t>
  </si>
  <si>
    <t>K'thriss Drow'b</t>
  </si>
  <si>
    <t>Rosie Beestinger</t>
  </si>
  <si>
    <t>45 (10d6 + 10)</t>
  </si>
  <si>
    <t>Walnut Dankgrass</t>
  </si>
  <si>
    <t>Brahma Lutier</t>
  </si>
  <si>
    <t>Oak Truestrike</t>
  </si>
  <si>
    <t>Pendragon Beestinger</t>
  </si>
  <si>
    <t>Phoenix Anvil</t>
  </si>
  <si>
    <t>Portentia Dran</t>
  </si>
  <si>
    <t>Auspicia Dran</t>
  </si>
  <si>
    <t>Chaos Quadrapod</t>
  </si>
  <si>
    <t>Clockwork Dragon</t>
  </si>
  <si>
    <t>Deep Crow</t>
  </si>
  <si>
    <t>Ancient Deep Crow</t>
  </si>
  <si>
    <t>Keg Robot</t>
  </si>
  <si>
    <t>Splugoth the Returned</t>
  </si>
  <si>
    <t>Award</t>
  </si>
  <si>
    <t>Beholder Eye Rays</t>
  </si>
  <si>
    <t>Charm Ray</t>
  </si>
  <si>
    <t>Enervation Ray</t>
  </si>
  <si>
    <t>Paralyzing Ray</t>
  </si>
  <si>
    <t>Fear Ray</t>
  </si>
  <si>
    <t>Death Ray</t>
  </si>
  <si>
    <t>Slowing Ray</t>
  </si>
  <si>
    <t>Telekinetic Ray</t>
  </si>
  <si>
    <t>Sleep Ray</t>
  </si>
  <si>
    <t>Petrification Ray</t>
  </si>
  <si>
    <t>Disintegration Ray</t>
  </si>
  <si>
    <t>Names</t>
  </si>
  <si>
    <t>Charm Ray. The targeted creature must succeed on a DC 16 Wisdom saving throw or be charmed by the beholder for 1 hour, or until the beholder harms the creature.</t>
  </si>
  <si>
    <t>Paralyzing Ray. The targeted creature must succeed on a DC 16 Constitution saving throw or be paralyzed for 1 minute. The target can repeat the saving throw at the end of each of its turns, ending the effect on itself on a success.</t>
  </si>
  <si>
    <t>Fear Ray. The targeted creature must succeed on a DC 16 Wisdom saving throw or be frightened for 1 minute. The target can repeat the saving throw at the end of each of its turns, ending the effect on itself on a success.</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</si>
  <si>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</si>
  <si>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Enervation Ray. The targeted creature must make a DC 16 Constitution saving throw, taking 36 (8d8) necrotic damage on a failed save, or half as much damage on a successful one.</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</si>
  <si>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</si>
  <si>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Sleep Ray. The targeted creature must succeed on a DC 16 Wisdom saving throw or fall asleep and remain unconscious for 1 minute. The target awakens if it takes damage or another creature takes an action to wake it. This ray has no effect on constructs and undead.</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</si>
  <si>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</si>
  <si>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</si>
  <si>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Death Ray. The targeted creature must succeed on a DC 16 Dexterity saving throw or take 55 (10d10) necrotic damage. The target dies if the ray reduces it to 0 hit points.</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</si>
  <si>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</si>
  <si>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Azurite (opaque mottled deep blue)</t>
  </si>
  <si>
    <t>Bloodstone (opaque dark gray with red flecks)</t>
  </si>
  <si>
    <t>Banded agate (translucent striped brown, blue, white, or red)</t>
  </si>
  <si>
    <t>Carnelian (opaque orange to red-brown)</t>
  </si>
  <si>
    <t>Blue quartz (transparent pale blue)</t>
  </si>
  <si>
    <t>Chalcedony (opaque white)</t>
  </si>
  <si>
    <t>Eye agate (translucent circles of gray, white, brown, blue, or green)</t>
  </si>
  <si>
    <t>Chrysoprase (translucent green)</t>
  </si>
  <si>
    <t>Hematite (opaque gray-black)</t>
  </si>
  <si>
    <t>Citrine (transparent pale yellow-brown)</t>
  </si>
  <si>
    <t>Lapis lazuli (opaque light and dark blue with yellow flecks)</t>
  </si>
  <si>
    <t>Jasper (opaque blue, black, or brown)</t>
  </si>
  <si>
    <t>Malachite (opaque striated light and dark green)</t>
  </si>
  <si>
    <t>Moonstone (translucent white with pale blue glow)</t>
  </si>
  <si>
    <t>Moss agate (translucent pink or yellow-white with mossy gray or green markings)</t>
  </si>
  <si>
    <t>Onyx (opaque bands of black and white, or pure black or white)</t>
  </si>
  <si>
    <t>Obsidian (opaque black)</t>
  </si>
  <si>
    <t>Quartz (transparent white, smoky gray, or yellow)</t>
  </si>
  <si>
    <t>Rhodochrosite (opaque light pink)</t>
  </si>
  <si>
    <t>Sardonyx (opaque bands of red and white)</t>
  </si>
  <si>
    <t>Tiger eye (translucent brown with golden center)</t>
  </si>
  <si>
    <t>Star rose quartz (translucent rosy stone with white star-shaped center)</t>
  </si>
  <si>
    <t>Turquoise (opaque light blue-green)</t>
  </si>
  <si>
    <t>Zircon (transparent pale blue-green)</t>
  </si>
  <si>
    <t>10 GP Gemstones</t>
  </si>
  <si>
    <t>50 GP Gemstones</t>
  </si>
  <si>
    <t>Alexandrite (transparent dark green)</t>
  </si>
  <si>
    <t>Black opal (translucent dark green with black mottling and golden flecks)</t>
  </si>
  <si>
    <t>Aquamarine (transparent pale blue-green)</t>
  </si>
  <si>
    <t>Blue sapphire (transparent blue-white to medium blue)</t>
  </si>
  <si>
    <t>Black pearl (opaque pure black)</t>
  </si>
  <si>
    <t>Emerald (transparent deep bright green)</t>
  </si>
  <si>
    <t>Blue spinel (transparent deep blue)</t>
  </si>
  <si>
    <t>Fire opal (translucent fiery red)</t>
  </si>
  <si>
    <t>Peridot (transparent rich olive green)</t>
  </si>
  <si>
    <t>Opal (translucent pale blue with green and golden mottling)</t>
  </si>
  <si>
    <t>Topaz (transparent golden yellow)</t>
  </si>
  <si>
    <t>Star ruby (translucent ruby with white star-shaped center)</t>
  </si>
  <si>
    <t>Star sapphire (translucent blue sapphire with white star-shaped center)</t>
  </si>
  <si>
    <t>Yellow sapphire (transparent fiery yellow or yellow green)</t>
  </si>
  <si>
    <t>500 GP Gemstones</t>
  </si>
  <si>
    <t>100 GP Gemstones</t>
  </si>
  <si>
    <t>Amber (transparent watery gold to rich gold)</t>
  </si>
  <si>
    <t>Amethyst (transparent deep purple)</t>
  </si>
  <si>
    <t>Chrysoberyl (transparent yellow-green to pale
green)</t>
  </si>
  <si>
    <t>Coral (opaque crimson)</t>
  </si>
  <si>
    <t xml:space="preserve">Garnet (transparent red, brown-green, or violet) </t>
  </si>
  <si>
    <t>jade (translucent light green, deep green , or white)</t>
  </si>
  <si>
    <t>jet (opaque deep black)</t>
  </si>
  <si>
    <t>Pearl (opaque lustrous white , yellow, or pink)</t>
  </si>
  <si>
    <t>Spinel (transparent red, red-brown, or deep green)</t>
  </si>
  <si>
    <t>Tourmaline (transparent pale green , blue, brown , or red)</t>
  </si>
  <si>
    <t>1000 GP Gemstones</t>
  </si>
  <si>
    <t>5000 GP Gemstones</t>
  </si>
  <si>
    <t>Black sapphire (translucent lustrous black with glowing highlights)</t>
  </si>
  <si>
    <t>Diamond (transparent blue-white, canary, pink, brown, or blue)</t>
  </si>
  <si>
    <t>Jacinth (transparent fiery orange)</t>
  </si>
  <si>
    <t>Ruby (transparent clear red to deep crimson)</t>
  </si>
  <si>
    <t>Silver ewer</t>
  </si>
  <si>
    <t>Gold ring set with bloodstones</t>
  </si>
  <si>
    <t>Carved bone statuette</t>
  </si>
  <si>
    <t>Carved ivory statuette</t>
  </si>
  <si>
    <t>Small gold bracelet</t>
  </si>
  <si>
    <t>Large gold bracelet</t>
  </si>
  <si>
    <t>Cloth-of-gold vestments</t>
  </si>
  <si>
    <t>Silver necklace with a gemstone pendant</t>
  </si>
  <si>
    <t>Black velvet mask stitched with silver thread</t>
  </si>
  <si>
    <t>Bronze crown</t>
  </si>
  <si>
    <t>Copper chalice with silver filigree</t>
  </si>
  <si>
    <t>Silk robe with gold embroidery</t>
  </si>
  <si>
    <t>Pair of engraved bone dice</t>
  </si>
  <si>
    <t>Large well-made tapestry</t>
  </si>
  <si>
    <t>Small mirror set in a painted wooden frame</t>
  </si>
  <si>
    <t>Brass mug with jade inlay</t>
  </si>
  <si>
    <t>Embroidered silk handkerchief</t>
  </si>
  <si>
    <t>Box of turquoise animal figurines</t>
  </si>
  <si>
    <t>Gold locket with a painted portrait inside</t>
  </si>
  <si>
    <t>Gold bird cage with electrum filigree</t>
  </si>
  <si>
    <t>25 GP Art Objects</t>
  </si>
  <si>
    <t>250 GP Art Objects</t>
  </si>
  <si>
    <t>Silver chalice set with moonstones</t>
  </si>
  <si>
    <t>Fine gold chain set with a fire opal</t>
  </si>
  <si>
    <t>Silver-plated steellongsword with jet set in hilt</t>
  </si>
  <si>
    <t>Old masterpiece painting</t>
  </si>
  <si>
    <t>Carved harp of exotic wood with ivory inlay and zircon gems</t>
  </si>
  <si>
    <t>Embroidered silk and velvet mantle set with numerous moonstones</t>
  </si>
  <si>
    <t>Small gold idol</t>
  </si>
  <si>
    <t>Platinum bracelet set with a sapphire</t>
  </si>
  <si>
    <t>Gold dragon comb set with red garnets as eyes</t>
  </si>
  <si>
    <t>Embroidered glove set with jewel chips</t>
  </si>
  <si>
    <t>Bottle stopper cork embossed with gold leaf and set with amethysts</t>
  </si>
  <si>
    <t>Jeweled anklet</t>
  </si>
  <si>
    <t>Ceremonial electrum dagger with a black pearl in the pommel</t>
  </si>
  <si>
    <t>Gold music box</t>
  </si>
  <si>
    <t>Silver and gold brooch</t>
  </si>
  <si>
    <t>Gold circlet set with four aquamarines</t>
  </si>
  <si>
    <t>Obsidian statuette with gold fittings and inlay</t>
  </si>
  <si>
    <t>Eye patch with a mock eye set in blue sapphire andmoonstone</t>
  </si>
  <si>
    <t>Painted gold war mask</t>
  </si>
  <si>
    <t>A necklace string of small pink pearls</t>
  </si>
  <si>
    <t>Jeweled gold crown</t>
  </si>
  <si>
    <t>Jeweled platinum ring</t>
  </si>
  <si>
    <t>Small gold statuette set with rubies</t>
  </si>
  <si>
    <t>Gold cup set with emeralds</t>
  </si>
  <si>
    <t>Gold jewelry box with platinum filigree</t>
  </si>
  <si>
    <t>Painted gold child's sarcophagus</t>
  </si>
  <si>
    <t>Jade game board with solid gold playing pieces</t>
  </si>
  <si>
    <t>Bejeweled ivory drinking horn with gold filigree</t>
  </si>
  <si>
    <t>750 GP Art Objects</t>
  </si>
  <si>
    <t>2500 GP Art Objects</t>
  </si>
  <si>
    <t>7500 GP Art Object</t>
  </si>
  <si>
    <t>Magic Item Table A</t>
  </si>
  <si>
    <t>Spell scroll (cantrip)</t>
  </si>
  <si>
    <t>Potion of climbing</t>
  </si>
  <si>
    <t>Spell scroll (1st level)</t>
  </si>
  <si>
    <t>Spell scroll (2nd level)</t>
  </si>
  <si>
    <t>Potion of greater healing</t>
  </si>
  <si>
    <t>Bag of holding</t>
  </si>
  <si>
    <t>Potion of fire breath</t>
  </si>
  <si>
    <t>Potion of resistance</t>
  </si>
  <si>
    <t>Ammunition, +1</t>
  </si>
  <si>
    <t>Potion of animal friendship</t>
  </si>
  <si>
    <t>Potion of hill giant strength</t>
  </si>
  <si>
    <t>Potion of growth</t>
  </si>
  <si>
    <t>Potion of water breathing</t>
  </si>
  <si>
    <t>Spell scroll (3rd level)</t>
  </si>
  <si>
    <t>Keoghtom's ointment</t>
  </si>
  <si>
    <t>Oil of slipperiness</t>
  </si>
  <si>
    <t>Dust of disappearance</t>
  </si>
  <si>
    <t>Dust of dryness</t>
  </si>
  <si>
    <t>Dust of sneezing and choking</t>
  </si>
  <si>
    <t>Elemental gem</t>
  </si>
  <si>
    <t>Philter of love</t>
  </si>
  <si>
    <t>Alchemy jug</t>
  </si>
  <si>
    <t>Cap of water breathing</t>
  </si>
  <si>
    <t>Cloak of the manta ray</t>
  </si>
  <si>
    <t>Goggles of night</t>
  </si>
  <si>
    <t>Helm of comprehending languages</t>
  </si>
  <si>
    <t>Immovable rod</t>
  </si>
  <si>
    <t>Lantern of revealing</t>
  </si>
  <si>
    <t>Mariner's armor</t>
  </si>
  <si>
    <t>Mithral armor</t>
  </si>
  <si>
    <t>Potion of poison</t>
  </si>
  <si>
    <t>Ring of swimming</t>
  </si>
  <si>
    <t>Robe of useful items</t>
  </si>
  <si>
    <t>Rope of climbing</t>
  </si>
  <si>
    <t>Saddle of the cavalier</t>
  </si>
  <si>
    <t>Wand of magic detection</t>
  </si>
  <si>
    <t>Wand of secrets</t>
  </si>
  <si>
    <t>Potion of superior healing</t>
  </si>
  <si>
    <t>Ammunition, +2</t>
  </si>
  <si>
    <t>Potion of clairvoyance</t>
  </si>
  <si>
    <t>Potion of diminution</t>
  </si>
  <si>
    <t>Potion of gaseous form</t>
  </si>
  <si>
    <t>Potion of frost giant strength</t>
  </si>
  <si>
    <t>Potion of stone giant strength</t>
  </si>
  <si>
    <t>Potion of heroism</t>
  </si>
  <si>
    <t>Potion of invulnerability</t>
  </si>
  <si>
    <t>Potion of mind reading</t>
  </si>
  <si>
    <t>Elixir of health</t>
  </si>
  <si>
    <t>Oil of etherealness</t>
  </si>
  <si>
    <t>Potion of fire giant strength</t>
  </si>
  <si>
    <t>Quaal's feather token</t>
  </si>
  <si>
    <t>Scroll of protection</t>
  </si>
  <si>
    <t>Bag of beans</t>
  </si>
  <si>
    <t>Bead of force</t>
  </si>
  <si>
    <t>Chime of opening</t>
  </si>
  <si>
    <t>Decanter of endless water</t>
  </si>
  <si>
    <t>Eyes of minute seeing</t>
  </si>
  <si>
    <t>Folding boat</t>
  </si>
  <si>
    <t>Heward's handy haversack</t>
  </si>
  <si>
    <t>Horseshoes of speed</t>
  </si>
  <si>
    <t>Necklace of fireballs</t>
  </si>
  <si>
    <t>Periapt of health</t>
  </si>
  <si>
    <t>Potion of supreme healing</t>
  </si>
  <si>
    <t>Potion of invisibility</t>
  </si>
  <si>
    <t>Potion of speed</t>
  </si>
  <si>
    <t>Ammunition, +3</t>
  </si>
  <si>
    <t>Oil of sharpness</t>
  </si>
  <si>
    <t>Potion of flying</t>
  </si>
  <si>
    <t>Potion of cloud giant strength</t>
  </si>
  <si>
    <t>Potion of longevity</t>
  </si>
  <si>
    <t>Potion of vitality</t>
  </si>
  <si>
    <t>Horseshoes of a zephyr</t>
  </si>
  <si>
    <t>Nolzur's marvelous pigments</t>
  </si>
  <si>
    <t>Bag of devouring</t>
  </si>
  <si>
    <t>Portable hole</t>
  </si>
  <si>
    <t>Potion of storm giant strength</t>
  </si>
  <si>
    <t>Spell scroll (9st level)</t>
  </si>
  <si>
    <t>Universal solvent</t>
  </si>
  <si>
    <t>Arrow of slaying</t>
  </si>
  <si>
    <t>Sovereign glue</t>
  </si>
  <si>
    <t>Weapon, +1</t>
  </si>
  <si>
    <t>Shield,+ 1</t>
  </si>
  <si>
    <t>Sentinel shield</t>
  </si>
  <si>
    <t>Amulet of proof against detection and location</t>
  </si>
  <si>
    <t>Boots of elvenkind</t>
  </si>
  <si>
    <t>Boots of striding and springing</t>
  </si>
  <si>
    <t>Bracers of archery</t>
  </si>
  <si>
    <t>Brooch of shielding</t>
  </si>
  <si>
    <t>Broom of flying</t>
  </si>
  <si>
    <t>Cloak of elvenkind</t>
  </si>
  <si>
    <t>Cloak of protection</t>
  </si>
  <si>
    <t>Gauntlets of ogre power</t>
  </si>
  <si>
    <t>Hat of disguise</t>
  </si>
  <si>
    <t>Javelin of lightning</t>
  </si>
  <si>
    <t>Pearl of power</t>
  </si>
  <si>
    <t>Rod of the pact keeper, + 1</t>
  </si>
  <si>
    <t>Slippers of spider climbing</t>
  </si>
  <si>
    <t>Staff of the adder</t>
  </si>
  <si>
    <t>Staff of the python</t>
  </si>
  <si>
    <t>Sword of vengeance</t>
  </si>
  <si>
    <t>Trident of fish command</t>
  </si>
  <si>
    <t>Wand of magic missiles</t>
  </si>
  <si>
    <t>Wand of the war mage, + 1</t>
  </si>
  <si>
    <t>Wand of web</t>
  </si>
  <si>
    <t>Weapon of warning</t>
  </si>
  <si>
    <t>Adamantine armor (chain mail)</t>
  </si>
  <si>
    <t>Adamantine armor (chain shirt)</t>
  </si>
  <si>
    <t>Adamantine armor (scale mail)</t>
  </si>
  <si>
    <t>Bag of tricks (gray)</t>
  </si>
  <si>
    <t>Bag of tricks (rust)</t>
  </si>
  <si>
    <t>Bag of tricks (tan)</t>
  </si>
  <si>
    <t>Boots of the winterlands</t>
  </si>
  <si>
    <t>Circlet of blasting</t>
  </si>
  <si>
    <t>Deck of illusions</t>
  </si>
  <si>
    <t>Eversmoking bottle</t>
  </si>
  <si>
    <t>Eyes of charming</t>
  </si>
  <si>
    <t>Eyes of the eagle</t>
  </si>
  <si>
    <t>Figurine of wondrous power (silver raven)</t>
  </si>
  <si>
    <t>Gem of brightness</t>
  </si>
  <si>
    <t>Gloves of missile snaring</t>
  </si>
  <si>
    <t>Gloves of swimming and climbing</t>
  </si>
  <si>
    <t>Gloves of thievery</t>
  </si>
  <si>
    <t>Headband of intellect</t>
  </si>
  <si>
    <t>Helm of telepathy</t>
  </si>
  <si>
    <t>Instrument of the bards (Doss lute)</t>
  </si>
  <si>
    <t>Instrument of the bards (Fochlucan bandore)</t>
  </si>
  <si>
    <t>Instrument of the bards (Mac-Fuimidh cittern)</t>
  </si>
  <si>
    <t>Medallion of thoughts</t>
  </si>
  <si>
    <t>Necklace of adaptation</t>
  </si>
  <si>
    <t>Periapt of wound closure</t>
  </si>
  <si>
    <t>Pipes of haunting</t>
  </si>
  <si>
    <t>Pipes of the sewers</t>
  </si>
  <si>
    <t>Ring of jumping</t>
  </si>
  <si>
    <t>Ring of mind shielding</t>
  </si>
  <si>
    <t>Ring of warmth</t>
  </si>
  <si>
    <t>Ring of water walking</t>
  </si>
  <si>
    <t>Stone of good luck</t>
  </si>
  <si>
    <t>Wind fan</t>
  </si>
  <si>
    <t>Winged boots</t>
  </si>
  <si>
    <t>Weapon, +2</t>
  </si>
  <si>
    <t>6-7: Onyx dog</t>
  </si>
  <si>
    <t>Adamantine armor (breastplate)</t>
  </si>
  <si>
    <t>Adamantine armor (splint)</t>
  </si>
  <si>
    <t>Amulet of health</t>
  </si>
  <si>
    <t>Armor of vulnerability</t>
  </si>
  <si>
    <t>Arrow-catching shield</t>
  </si>
  <si>
    <t>Belt of dwarvenkind</t>
  </si>
  <si>
    <t>Belt of hill giant strength</t>
  </si>
  <si>
    <t>Berserker axe</t>
  </si>
  <si>
    <t>Boots of levitation</t>
  </si>
  <si>
    <t>Boots of speed</t>
  </si>
  <si>
    <t>Bowl of commanding water elementals</t>
  </si>
  <si>
    <t>Bracers of defense</t>
  </si>
  <si>
    <t>Brazier of commanding fire elementals</t>
  </si>
  <si>
    <t>Cape of the mountebank</t>
  </si>
  <si>
    <t>Censer of controlling air elementals</t>
  </si>
  <si>
    <t>Armor, +1 chain mail</t>
  </si>
  <si>
    <t>Armor of resistance (chain mail)</t>
  </si>
  <si>
    <t>Armor of resistance (chain shirt)</t>
  </si>
  <si>
    <t>Armor,+ 1 chain shirt</t>
  </si>
  <si>
    <t>Cloak of displacement</t>
  </si>
  <si>
    <t>Cloak of the bat</t>
  </si>
  <si>
    <t>Cube of force</t>
  </si>
  <si>
    <t>Daern's instant fortress</t>
  </si>
  <si>
    <t>Dagger of venom</t>
  </si>
  <si>
    <t>Dimensional shackles</t>
  </si>
  <si>
    <t>Dragon slayer</t>
  </si>
  <si>
    <t>Elven chain</t>
  </si>
  <si>
    <t>Flame tongue</t>
  </si>
  <si>
    <t>Gem of seeing</t>
  </si>
  <si>
    <t>Giant slayer</t>
  </si>
  <si>
    <t>Clamoured studded leather</t>
  </si>
  <si>
    <t>Helm of teleportation</t>
  </si>
  <si>
    <t>Horn of blasting</t>
  </si>
  <si>
    <t>Horn of Valhalla (silver or brass)</t>
  </si>
  <si>
    <t>Instrument of the bards (Canaithmandolin)</t>
  </si>
  <si>
    <t>Instrument ofthe bards (Cii lyre)</t>
  </si>
  <si>
    <t>loun stone (awareness)</t>
  </si>
  <si>
    <t>loun stone (protection)</t>
  </si>
  <si>
    <t>loun stone (reserve)</t>
  </si>
  <si>
    <t>loun stone (sustenance)</t>
  </si>
  <si>
    <t>Iron bands of Bilarro</t>
  </si>
  <si>
    <t>Armor, + 1 leather</t>
  </si>
  <si>
    <t>Armor of resistance (leather)</t>
  </si>
  <si>
    <t>Mace of disruption</t>
  </si>
  <si>
    <t>Mace of smiting</t>
  </si>
  <si>
    <t>Mace of terror</t>
  </si>
  <si>
    <t>Mantle of spell resistance</t>
  </si>
  <si>
    <t>Necklace of prayer beads</t>
  </si>
  <si>
    <t>Periapt of proof against poison</t>
  </si>
  <si>
    <t>Ring of animal influence</t>
  </si>
  <si>
    <t>Ring of evasion</t>
  </si>
  <si>
    <t>Ring of feather falling</t>
  </si>
  <si>
    <t>Ring of free action</t>
  </si>
  <si>
    <t>Ring of protection</t>
  </si>
  <si>
    <t>Ring of resistance</t>
  </si>
  <si>
    <t>Ring of spell storing</t>
  </si>
  <si>
    <t>Ring of the ram</t>
  </si>
  <si>
    <t>Ring of X-ray vision</t>
  </si>
  <si>
    <t>Robe of eyes</t>
  </si>
  <si>
    <t>Rod of rulership</t>
  </si>
  <si>
    <t>Rod of the pact keeper, +2</t>
  </si>
  <si>
    <t>Rope of entanglement</t>
  </si>
  <si>
    <t>Armor, +1 scale mail</t>
  </si>
  <si>
    <t>Armor of resistance (scale mail)</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</si>
  <si>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</si>
  <si>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</si>
  <si>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</si>
  <si>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</si>
  <si>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</si>
  <si>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</si>
  <si>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</si>
  <si>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</si>
  <si>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</si>
  <si>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</si>
  <si>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</si>
  <si>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</si>
  <si>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</si>
  <si>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</si>
  <si>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</si>
  <si>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</si>
  <si>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</si>
  <si>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</si>
  <si>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</si>
  <si>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</si>
  <si>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</si>
  <si>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</si>
  <si>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Weapon, +3</t>
  </si>
  <si>
    <t>Amulet of the planes</t>
  </si>
  <si>
    <t>Carpet of flying</t>
  </si>
  <si>
    <t>Crystal ball (very rare version)</t>
  </si>
  <si>
    <t>Ring of regeneration</t>
  </si>
  <si>
    <t>Ring of shooting stars</t>
  </si>
  <si>
    <t>Ring of telekinesis</t>
  </si>
  <si>
    <t>Robe of scintillating colors</t>
  </si>
  <si>
    <t>Robe of stars</t>
  </si>
  <si>
    <t>Rod of absorption</t>
  </si>
  <si>
    <t>Rod of alertness</t>
  </si>
  <si>
    <t>Rod of security</t>
  </si>
  <si>
    <t>Rod of the pact keeper, +3</t>
  </si>
  <si>
    <t>Scimitar of speed</t>
  </si>
  <si>
    <t>Shield, +3</t>
  </si>
  <si>
    <t>Staff of fire</t>
  </si>
  <si>
    <t>Staff of frost</t>
  </si>
  <si>
    <t>Staff of power</t>
  </si>
  <si>
    <t>Staff of striking</t>
  </si>
  <si>
    <t>Staff of thunder and lightning</t>
  </si>
  <si>
    <t>Sword of sharpnes</t>
  </si>
  <si>
    <t>Wand of polymorph</t>
  </si>
  <si>
    <t>Wand of the war mage, + 3</t>
  </si>
  <si>
    <t>Adamantine armor (half plate)</t>
  </si>
  <si>
    <t>Adamantine armor (plate)</t>
  </si>
  <si>
    <t>Animated shield</t>
  </si>
  <si>
    <t>Belt of fire giant strength</t>
  </si>
  <si>
    <t>Armor, + 1 breastplate</t>
  </si>
  <si>
    <t>Armor of resistance (breastplate)</t>
  </si>
  <si>
    <t>Candle of invocation</t>
  </si>
  <si>
    <t>Armor, +2 chain mail</t>
  </si>
  <si>
    <t>Armor, +2 chain shirt</t>
  </si>
  <si>
    <t>Cloak of arachnida</t>
  </si>
  <si>
    <t>Dancing sword</t>
  </si>
  <si>
    <t>Demon armor</t>
  </si>
  <si>
    <t>Dragon scale mail</t>
  </si>
  <si>
    <t>Dwarven plate</t>
  </si>
  <si>
    <t>Dwarven thrower</t>
  </si>
  <si>
    <t>Efreeti bottle</t>
  </si>
  <si>
    <t>Figurine of wondrous power (obsidian steed)</t>
  </si>
  <si>
    <t>Frost brand</t>
  </si>
  <si>
    <t>Helm of brilliance</t>
  </si>
  <si>
    <t>Horn ofValhalla (bronze)</t>
  </si>
  <si>
    <t>Instrument of the bards (Anstruthharp)</t>
  </si>
  <si>
    <t>loun stone (absorption)</t>
  </si>
  <si>
    <t>loun stone (agility)</t>
  </si>
  <si>
    <t>loun stone (fortitude)</t>
  </si>
  <si>
    <t>loun stone (insight)</t>
  </si>
  <si>
    <t>loun stone (intellect)</t>
  </si>
  <si>
    <t>loun stone (leadership)</t>
  </si>
  <si>
    <t>loun stone (strength)</t>
  </si>
  <si>
    <t>Armor, +2 leather</t>
  </si>
  <si>
    <t>Manual of bodily health</t>
  </si>
  <si>
    <t>Manual of gainful exercise</t>
  </si>
  <si>
    <t>Manual of golems</t>
  </si>
  <si>
    <t>Manual of quickness of action</t>
  </si>
  <si>
    <t>Mirror of life trapping</t>
  </si>
  <si>
    <t>Nine lives stealer</t>
  </si>
  <si>
    <t>Armor, +2 scale mail</t>
  </si>
  <si>
    <t>Spellguard shield</t>
  </si>
  <si>
    <t>Armor, + 1 splint</t>
  </si>
  <si>
    <t>Armor of resistance (splint)</t>
  </si>
  <si>
    <t>Armor, + 1 studded leather</t>
  </si>
  <si>
    <t>Armor of resistance (studded leather)</t>
  </si>
  <si>
    <t>Tome of clear thought</t>
  </si>
  <si>
    <t>Tome of leadership and influence</t>
  </si>
  <si>
    <t>Tome of understanding</t>
  </si>
  <si>
    <t>Defender</t>
  </si>
  <si>
    <t>Hammer of thunderbolts</t>
  </si>
  <si>
    <t>Sword of answering</t>
  </si>
  <si>
    <t>Holy avenger</t>
  </si>
  <si>
    <t>Ring of djinni summoning</t>
  </si>
  <si>
    <t>Ring of invisibility</t>
  </si>
  <si>
    <t>Ring of spell turning</t>
  </si>
  <si>
    <t>Rod of lordly might</t>
  </si>
  <si>
    <t>Vorpal sword</t>
  </si>
  <si>
    <t>Belt of cloud giant strength</t>
  </si>
  <si>
    <t>Armor, +2 breastplate</t>
  </si>
  <si>
    <t>Armor, +3 chain mail</t>
  </si>
  <si>
    <t>Armor, +3 chain shirt</t>
  </si>
  <si>
    <t>Cloak of invisibility</t>
  </si>
  <si>
    <t>Crystal ball (legendary version)</t>
  </si>
  <si>
    <t>Armor, + 1 half plate</t>
  </si>
  <si>
    <t>Iron flask</t>
  </si>
  <si>
    <t>Armor, +3 leather</t>
  </si>
  <si>
    <t>Armor, +1 plate</t>
  </si>
  <si>
    <t>Robe of the archmagi</t>
  </si>
  <si>
    <t>Rod of resurrection</t>
  </si>
  <si>
    <t>Scarab of protection</t>
  </si>
  <si>
    <t>Armor, +2 splint</t>
  </si>
  <si>
    <t>Armor, +2 studded leather</t>
  </si>
  <si>
    <t>Well of many worlds</t>
  </si>
  <si>
    <t>Armor of invulnerability</t>
  </si>
  <si>
    <t>Belt of storm giant strength</t>
  </si>
  <si>
    <t>Cubic gate</t>
  </si>
  <si>
    <t>Deck of many things</t>
  </si>
  <si>
    <t>Efreeti chain</t>
  </si>
  <si>
    <t>Armor of resistance (half plate)</t>
  </si>
  <si>
    <t>Horn ofValhalla (iron)</t>
  </si>
  <si>
    <t>Instrument of the bards (OIIamh harp)</t>
  </si>
  <si>
    <t>loun stone (greater absorption)</t>
  </si>
  <si>
    <t>loun stone (mastery)</t>
  </si>
  <si>
    <t>loun stone (regeneration)</t>
  </si>
  <si>
    <t>Plate armor of etherealness</t>
  </si>
  <si>
    <t>Plate armor of resistance</t>
  </si>
  <si>
    <t>Ring of air elemental command</t>
  </si>
  <si>
    <t>Ring of earthelemental command</t>
  </si>
  <si>
    <t>Ring of fire elemental command</t>
  </si>
  <si>
    <t>Ring of three wishes</t>
  </si>
  <si>
    <t>Ring of water elemental command</t>
  </si>
  <si>
    <t>Sphere of annihilation</t>
  </si>
  <si>
    <t>Talisman of pure good</t>
  </si>
  <si>
    <t>Talisman of the sphere</t>
  </si>
  <si>
    <t>Talisman of ultimate evil</t>
  </si>
  <si>
    <t>Tome of the stilled tongue</t>
  </si>
  <si>
    <t>Magic Item Table B</t>
  </si>
  <si>
    <t>Magic Item Table C</t>
  </si>
  <si>
    <t>Magic Item Table D</t>
  </si>
  <si>
    <t>Magic Item Table E</t>
  </si>
  <si>
    <t>Magic Item Table F</t>
  </si>
  <si>
    <t>Magic Item Table G</t>
  </si>
  <si>
    <t>Magic Item Table H</t>
  </si>
  <si>
    <t>Magic Item Table I</t>
  </si>
  <si>
    <t>Bronze griffon</t>
  </si>
  <si>
    <t>Ebony fly</t>
  </si>
  <si>
    <t>Golden lions</t>
  </si>
  <si>
    <t>Ivory goats</t>
  </si>
  <si>
    <t>Marble elephant</t>
  </si>
  <si>
    <t>Serpentine owl</t>
  </si>
  <si>
    <t>Armor, +2 half plate</t>
  </si>
  <si>
    <t>Armor, +2 plate</t>
  </si>
  <si>
    <t>Armor, +3 studded leather</t>
  </si>
  <si>
    <t>Armor, +3 breastplate</t>
  </si>
  <si>
    <t>Armor, +3 splint</t>
  </si>
  <si>
    <t>Armor, +3 half plate</t>
  </si>
  <si>
    <t>Armor, +3 plate</t>
  </si>
  <si>
    <t>Spell Scroll (Cantrip)</t>
  </si>
  <si>
    <t>Spell Scroll (1st Level)</t>
  </si>
  <si>
    <t>Spell scroll (6th level)</t>
  </si>
  <si>
    <t>Spell scroll (7th level)</t>
  </si>
  <si>
    <t>Spell scroll (8th level)</t>
  </si>
  <si>
    <t>Spell scroll (4th level)</t>
  </si>
  <si>
    <t>Spell scroll (5th level)</t>
  </si>
  <si>
    <t>Spell Scroll (2nd Level)</t>
  </si>
  <si>
    <t>Spell Scroll (3rd Level)</t>
  </si>
  <si>
    <t>Spell Scroll (4th Level)</t>
  </si>
  <si>
    <t>Spell Scroll (5th Level)</t>
  </si>
  <si>
    <t>Spell Scroll (6th Level)</t>
  </si>
  <si>
    <t>Spell Scroll (7th Level)</t>
  </si>
  <si>
    <t>Spell Scroll (8th Level)</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</si>
  <si>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</si>
  <si>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</si>
  <si>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</si>
  <si>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</si>
  <si>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</si>
  <si>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</si>
  <si>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</si>
  <si>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</si>
  <si>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</si>
  <si>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</si>
  <si>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</si>
  <si>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Magic Item Value</t>
  </si>
  <si>
    <t>Value Range</t>
  </si>
  <si>
    <t>Priceless</t>
  </si>
  <si>
    <t>50-100 gp</t>
  </si>
  <si>
    <t>101-500 gp</t>
  </si>
  <si>
    <t>501-5000 gp</t>
  </si>
  <si>
    <t>5001-50000 gp</t>
  </si>
  <si>
    <t>500001+ gp</t>
  </si>
  <si>
    <t>Avarice</t>
  </si>
  <si>
    <t>Medium humanoid (tiefling)</t>
  </si>
  <si>
    <t>Icewind Dale</t>
  </si>
  <si>
    <t>Dzaan's Simulacrum</t>
  </si>
  <si>
    <t>24 (half of 9d8 + 9)</t>
  </si>
  <si>
    <t>Medium humanoid</t>
  </si>
  <si>
    <t>Huge monstrosity</t>
  </si>
  <si>
    <t>Medium fiend (demon)</t>
  </si>
  <si>
    <t>Huge dragon</t>
  </si>
  <si>
    <t>Varies undead</t>
  </si>
  <si>
    <t>Medium monstrosity</t>
  </si>
  <si>
    <t>Medium ooze</t>
  </si>
  <si>
    <t>Large elemental</t>
  </si>
  <si>
    <t>Medium elemental</t>
  </si>
  <si>
    <t>Medium humanoid (dwarf)</t>
  </si>
  <si>
    <t>Large celestial</t>
  </si>
  <si>
    <t>Large beast</t>
  </si>
  <si>
    <t>Small beast</t>
  </si>
  <si>
    <t>Medium dragon</t>
  </si>
  <si>
    <t>Medium fiend (devil)</t>
  </si>
  <si>
    <t>Small or medium humanoid</t>
  </si>
  <si>
    <t>Gargantuan dragon</t>
  </si>
  <si>
    <t>Large monstrosity</t>
  </si>
  <si>
    <t>Medium construct</t>
  </si>
  <si>
    <t>Huge beast</t>
  </si>
  <si>
    <t>Medium beast</t>
  </si>
  <si>
    <t>Medium fiend</t>
  </si>
  <si>
    <t>Medium celestial</t>
  </si>
  <si>
    <t>Large fiend (demon)</t>
  </si>
  <si>
    <t>Large plant</t>
  </si>
  <si>
    <t>Huge undead (titan)</t>
  </si>
  <si>
    <t>Small plant</t>
  </si>
  <si>
    <t>Huge plant</t>
  </si>
  <si>
    <t>Gargantuan construct</t>
  </si>
  <si>
    <t>Tiny beast</t>
  </si>
  <si>
    <t>Large fiend (devil)</t>
  </si>
  <si>
    <t>Large object</t>
  </si>
  <si>
    <t>Huge fiend</t>
  </si>
  <si>
    <t>Huge fiend (demon)</t>
  </si>
  <si>
    <t>Large fiend</t>
  </si>
  <si>
    <t>Medium humanoid (human)</t>
  </si>
  <si>
    <t>Large ooze</t>
  </si>
  <si>
    <t>Small fey</t>
  </si>
  <si>
    <t>Gargantuan beast</t>
  </si>
  <si>
    <t>Small construct</t>
  </si>
  <si>
    <t>Small fiend (demon)</t>
  </si>
  <si>
    <t>Medium fiend (yugoloth)</t>
  </si>
  <si>
    <t>Small monstrosity</t>
  </si>
  <si>
    <t>Tiny elemental</t>
  </si>
  <si>
    <t>Tiny undead</t>
  </si>
  <si>
    <t>Medium aberration (shapechanger)</t>
  </si>
  <si>
    <t>Small humanoid (derro)</t>
  </si>
  <si>
    <t>Small fiend</t>
  </si>
  <si>
    <t>Medium humanoid (elf)</t>
  </si>
  <si>
    <t>Small elemental</t>
  </si>
  <si>
    <t>Huge ooze</t>
  </si>
  <si>
    <t>Gargantuan elemental</t>
  </si>
  <si>
    <t>Huge celestial</t>
  </si>
  <si>
    <t>Large giant</t>
  </si>
  <si>
    <t>Tiny dragon</t>
  </si>
  <si>
    <t>Huge elemental</t>
  </si>
  <si>
    <t>Tiny aberration</t>
  </si>
  <si>
    <t>Huge fiend (devil)</t>
  </si>
  <si>
    <t>Medium humanoid (gith)</t>
  </si>
  <si>
    <t>Small humanoid</t>
  </si>
  <si>
    <t>Large aberration (shapechanger)</t>
  </si>
  <si>
    <t>Huge construct (devil)</t>
  </si>
  <si>
    <t>Tiny construct</t>
  </si>
  <si>
    <t>Medium humanoid (simic hybrid)</t>
  </si>
  <si>
    <t>Tiny fiend (devil)</t>
  </si>
  <si>
    <t>Gargantuan monstrosity</t>
  </si>
  <si>
    <t>Medium plant</t>
  </si>
  <si>
    <t>Medium humanoid (kraul)</t>
  </si>
  <si>
    <t>Huge aberration</t>
  </si>
  <si>
    <t>Medium humanoid (meazel)</t>
  </si>
  <si>
    <t>Medium monstrosity (shapechanger)</t>
  </si>
  <si>
    <t>Medium humanoid (mongrelfolk)</t>
  </si>
  <si>
    <t>Medium humanoid (nagpa)</t>
  </si>
  <si>
    <t>Madium plant</t>
  </si>
  <si>
    <t>Gargantuan aberration</t>
  </si>
  <si>
    <t>Huge undead</t>
  </si>
  <si>
    <t>Tiny ooze</t>
  </si>
  <si>
    <t>Large dragon</t>
  </si>
  <si>
    <t>Tiny fey</t>
  </si>
  <si>
    <t>Tiny fiend</t>
  </si>
  <si>
    <t>Medium monsrosity</t>
  </si>
  <si>
    <t>Large humanoid</t>
  </si>
  <si>
    <t>Gargantuan object</t>
  </si>
  <si>
    <t>Maedium undead</t>
  </si>
  <si>
    <t>Small fiend (devil)</t>
  </si>
  <si>
    <t>Medium swarm</t>
  </si>
  <si>
    <t>Medium humanoid (tabaxi)</t>
  </si>
  <si>
    <t>Gargantuan fiend</t>
  </si>
  <si>
    <t>Small undead</t>
  </si>
  <si>
    <t>Medium humanoid (tortle)</t>
  </si>
  <si>
    <t>Huge object</t>
  </si>
  <si>
    <t>Medium humanoid (troglodyte)</t>
  </si>
  <si>
    <t>Medium humanoid (human, shapechanger)</t>
  </si>
  <si>
    <t>Medium humanoid (human) humanoid (shapechanger)</t>
  </si>
  <si>
    <t>Gargantuan ooze</t>
  </si>
  <si>
    <t>Large humanoid (orc)</t>
  </si>
  <si>
    <t>Large fiend (yugoloth)</t>
  </si>
  <si>
    <t>Medium humanoid (sahuagin)</t>
  </si>
  <si>
    <t>Medium humanoid (water genasi)</t>
  </si>
  <si>
    <t>Medium humanoid (half-elf)</t>
  </si>
  <si>
    <t>Medium humanoid (dragonborn)</t>
  </si>
  <si>
    <t>Small humanoid (halfling)</t>
  </si>
  <si>
    <t>Medium monsrosity (shapechanger)</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</si>
  <si>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</si>
  <si>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</si>
  <si>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</si>
  <si>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</si>
  <si>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</si>
  <si>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</si>
  <si>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</si>
  <si>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</si>
  <si>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</si>
  <si>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</si>
  <si>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</si>
  <si>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</si>
  <si>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</si>
  <si>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</si>
  <si>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</si>
  <si>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</si>
  <si>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</si>
  <si>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</si>
  <si>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</si>
  <si>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</si>
  <si>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</si>
  <si>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</si>
  <si>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</si>
  <si>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</si>
  <si>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</si>
  <si>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</si>
  <si>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</si>
  <si>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</si>
  <si>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</si>
  <si>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</si>
  <si>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</si>
  <si>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</si>
  <si>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</si>
  <si>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</si>
  <si>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</si>
  <si>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</si>
  <si>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</si>
  <si>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</si>
  <si>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</si>
  <si>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</si>
  <si>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</si>
  <si>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</si>
  <si>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</si>
  <si>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</si>
  <si>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</si>
  <si>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</si>
  <si>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</si>
  <si>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</si>
  <si>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</si>
  <si>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</si>
  <si>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</si>
  <si>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</si>
  <si>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</si>
  <si>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</si>
  <si>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</si>
  <si>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</si>
  <si>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</si>
  <si>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</si>
  <si>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</si>
  <si>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</si>
  <si>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</si>
  <si>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</si>
  <si>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</si>
  <si>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</si>
  <si>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</si>
  <si>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</si>
  <si>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</si>
  <si>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</si>
  <si>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</si>
  <si>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</si>
  <si>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</si>
  <si>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</si>
  <si>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</si>
  <si>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</si>
  <si>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</si>
  <si>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(Celestials)</t>
  </si>
  <si>
    <t>Lantern of Tracking (Constructs)</t>
  </si>
  <si>
    <t>Lantern of Tracking (Dragons)</t>
  </si>
  <si>
    <t>Lantern of Tracking (Elementals)</t>
  </si>
  <si>
    <t>Lantern of Tracking (Fey)</t>
  </si>
  <si>
    <t>Lantern of Tracking (Fiends)</t>
  </si>
  <si>
    <t>Lantern of Tracking (Giants)</t>
  </si>
  <si>
    <t>Lantern of Tracking (Monstrosities)</t>
  </si>
  <si>
    <t>Lantern of Tracking (Undead)</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</si>
  <si>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</si>
  <si>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</si>
  <si>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</si>
  <si>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</si>
  <si>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</si>
  <si>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</si>
  <si>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</si>
  <si>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</si>
  <si>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</si>
  <si>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</si>
  <si>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</si>
  <si>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</si>
  <si>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</si>
  <si>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</si>
  <si>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</si>
  <si>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</si>
  <si>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</si>
  <si>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</si>
  <si>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</si>
  <si>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</si>
  <si>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</si>
  <si>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</si>
  <si>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</si>
  <si>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</si>
  <si>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</si>
  <si>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</si>
  <si>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</si>
  <si>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</si>
  <si>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</si>
  <si>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</si>
  <si>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</si>
  <si>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</si>
  <si>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</si>
  <si>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Experience</t>
  </si>
  <si>
    <t>Initiative</t>
  </si>
  <si>
    <t>Unweighted EXP Value</t>
  </si>
  <si>
    <t>Wound</t>
  </si>
  <si>
    <t>Medium Humanoid</t>
  </si>
  <si>
    <t>Medium Fey</t>
  </si>
  <si>
    <t>Small Humanoid</t>
  </si>
  <si>
    <t>Auto Roll NPC Initiative</t>
  </si>
  <si>
    <t>Auto Roll Player Initiative</t>
  </si>
  <si>
    <t>Award Weighted EXP</t>
  </si>
  <si>
    <t>Sort Initiatives</t>
  </si>
  <si>
    <t>Award EXP</t>
  </si>
  <si>
    <t>Auto Roll Monster HP</t>
  </si>
  <si>
    <t>Long Rest</t>
  </si>
  <si>
    <t xml:space="preserve">Generate Loot          </t>
  </si>
  <si>
    <t>Dhampir</t>
  </si>
  <si>
    <t>Hexblood</t>
  </si>
  <si>
    <t>Reborn</t>
  </si>
  <si>
    <t>Medium/Small Humanoid</t>
  </si>
  <si>
    <t>Van Richten's Guide to Ravenloft</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</si>
  <si>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</si>
  <si>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</si>
  <si>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</si>
  <si>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</si>
  <si>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</si>
  <si>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</si>
  <si>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</si>
  <si>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</si>
  <si>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</si>
  <si>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</si>
  <si>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</si>
  <si>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</si>
  <si>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</si>
  <si>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</si>
  <si>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</si>
  <si>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</si>
  <si>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</si>
  <si>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</si>
  <si>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</si>
  <si>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</si>
  <si>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</si>
  <si>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Necrichor</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</si>
  <si>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</si>
  <si>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</si>
  <si>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</si>
  <si>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</si>
  <si>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</si>
  <si>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</si>
  <si>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</si>
  <si>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</si>
  <si>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</si>
  <si>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</si>
  <si>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</si>
  <si>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</si>
  <si>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</si>
  <si>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</si>
  <si>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</si>
  <si>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</si>
  <si>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</si>
  <si>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</si>
  <si>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</si>
  <si>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</si>
  <si>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</si>
  <si>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</si>
  <si>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</si>
  <si>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</si>
  <si>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</si>
  <si>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</si>
  <si>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</si>
  <si>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</si>
  <si>
    <t>Clear Defeated Enemies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</si>
</sst>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5"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sz val="10"/>
      <color rgb="FF000000"/>
      <name val="Arial"/>
      <family val="2"/>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
      <sz val="11"/>
      <color theme="1"/>
      <name val="Calibri"/>
      <family val="2"/>
      <scheme val="minor"/>
    </font>
    <font>
      <sz val="1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8" fillId="0" borderId="0"/>
    <xf numFmtId="9" fontId="23" fillId="0" borderId="0" applyFont="0" applyFill="0" applyBorder="0" applyAlignment="0" applyProtection="0"/>
  </cellStyleXfs>
  <cellXfs count="342">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0" borderId="0" xfId="0" applyNumberFormat="1" applyAlignment="1">
      <alignment horizontal="left" wrapText="1"/>
    </xf>
    <xf numFmtId="0" fontId="0" fillId="0" borderId="0" xfId="0" applyFill="1" applyAlignment="1">
      <alignment wrapText="1"/>
    </xf>
    <xf numFmtId="0" fontId="0" fillId="2" borderId="0" xfId="0" applyFill="1" applyAlignment="1">
      <alignment horizontal="center"/>
    </xf>
    <xf numFmtId="0" fontId="0" fillId="2" borderId="0" xfId="0" applyFill="1" applyAlignment="1"/>
    <xf numFmtId="0" fontId="0" fillId="0" borderId="0" xfId="0" applyFill="1"/>
    <xf numFmtId="0" fontId="0" fillId="3" borderId="0" xfId="0" applyFill="1" applyBorder="1"/>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applyBorder="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0"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22" fillId="6" borderId="0" xfId="0" applyFont="1" applyFill="1"/>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Fill="1" applyAlignment="1">
      <alignment wrapText="1"/>
    </xf>
    <xf numFmtId="0" fontId="4" fillId="2" borderId="103" xfId="0" applyFont="1" applyFill="1" applyBorder="1"/>
    <xf numFmtId="169" fontId="24" fillId="3" borderId="104" xfId="0" applyNumberFormat="1" applyFont="1" applyFill="1" applyBorder="1" applyAlignment="1">
      <alignment horizontal="center"/>
    </xf>
    <xf numFmtId="170" fontId="24"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Fill="1" applyAlignment="1">
      <alignment horizontal="center" vertical="center"/>
    </xf>
    <xf numFmtId="0" fontId="4" fillId="0" borderId="0" xfId="0" applyFont="1" applyFill="1" applyAlignment="1">
      <alignment horizontal="left" vertical="center"/>
    </xf>
    <xf numFmtId="0" fontId="4" fillId="0" borderId="0" xfId="0" quotePrefix="1" applyFont="1" applyFill="1" applyAlignment="1">
      <alignment horizontal="center" vertical="center"/>
    </xf>
    <xf numFmtId="0" fontId="4" fillId="0" borderId="0" xfId="0" applyNumberFormat="1" applyFont="1" applyFill="1" applyAlignment="1">
      <alignment horizontal="left" vertical="center" wrapText="1"/>
    </xf>
    <xf numFmtId="0" fontId="0" fillId="0" borderId="0" xfId="0" applyFill="1" applyAlignment="1">
      <alignment horizontal="center"/>
    </xf>
    <xf numFmtId="0" fontId="0" fillId="0" borderId="0" xfId="0" applyFill="1" applyAlignment="1">
      <alignment horizontal="center" vertical="center"/>
    </xf>
    <xf numFmtId="168" fontId="4" fillId="0" borderId="0" xfId="0" quotePrefix="1" applyNumberFormat="1" applyFont="1" applyFill="1" applyAlignment="1">
      <alignment horizontal="center" vertical="center"/>
    </xf>
    <xf numFmtId="0" fontId="4" fillId="0" borderId="0" xfId="0" quotePrefix="1" applyFont="1" applyFill="1" applyAlignment="1">
      <alignment horizontal="left" vertical="center"/>
    </xf>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7" xfId="0" applyFont="1" applyFill="1" applyBorder="1" applyAlignment="1">
      <alignment horizontal="center" vertical="center" wrapTex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4" fillId="3" borderId="6" xfId="0" quotePrefix="1" applyFont="1" applyFill="1" applyBorder="1" applyAlignment="1">
      <alignment horizontal="center"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5" fontId="7" fillId="3" borderId="12"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7" fillId="3" borderId="12" xfId="0" applyFont="1" applyFill="1" applyBorder="1" applyAlignment="1">
      <alignment horizontal="center" vertical="center" shrinkToFi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19" fillId="3" borderId="12" xfId="0" applyFont="1" applyFill="1" applyBorder="1" applyAlignment="1">
      <alignment horizontal="center" vertical="center" wrapText="1"/>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4" fillId="10" borderId="87" xfId="0" applyFont="1" applyFill="1" applyBorder="1"/>
    <xf numFmtId="0" fontId="4" fillId="10" borderId="2" xfId="0" applyFont="1" applyFill="1" applyBorder="1"/>
    <xf numFmtId="0" fontId="4" fillId="10" borderId="3" xfId="0" applyFont="1" applyFill="1" applyBorder="1"/>
    <xf numFmtId="0" fontId="4" fillId="10" borderId="0" xfId="0" applyFont="1" applyFill="1" applyBorder="1"/>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6" xfId="0" applyFont="1" applyFill="1" applyBorder="1" applyAlignment="1">
      <alignment horizontal="center"/>
    </xf>
    <xf numFmtId="0" fontId="13" fillId="3" borderId="39" xfId="0" applyFont="1" applyFill="1" applyBorder="1" applyAlignment="1">
      <alignment horizontal="center"/>
    </xf>
    <xf numFmtId="1" fontId="15" fillId="4" borderId="56"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0" fontId="13" fillId="3" borderId="35"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4" fillId="3" borderId="80" xfId="0" applyFont="1" applyFill="1" applyBorder="1" applyAlignment="1">
      <alignment horizontal="center" vertical="top"/>
    </xf>
    <xf numFmtId="0" fontId="4" fillId="3" borderId="74" xfId="0" applyFont="1" applyFill="1" applyBorder="1" applyAlignment="1">
      <alignment horizontal="center" vertical="top"/>
    </xf>
    <xf numFmtId="0" fontId="4" fillId="3" borderId="81" xfId="0" applyFont="1" applyFill="1" applyBorder="1" applyAlignment="1">
      <alignment horizontal="center" vertical="top"/>
    </xf>
    <xf numFmtId="0" fontId="13" fillId="3" borderId="61" xfId="0" applyFont="1" applyFill="1" applyBorder="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2" fontId="10" fillId="3" borderId="76" xfId="0" applyNumberFormat="1" applyFont="1" applyFill="1" applyBorder="1" applyAlignment="1">
      <alignment horizontal="center" shrinkToFi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83" xfId="0" applyFont="1" applyFill="1" applyBorder="1" applyAlignment="1">
      <alignment horizontal="center"/>
    </xf>
    <xf numFmtId="0" fontId="4" fillId="3" borderId="63" xfId="0" applyFont="1" applyFill="1" applyBorder="1" applyAlignment="1">
      <alignment horizontal="left"/>
    </xf>
    <xf numFmtId="2" fontId="10" fillId="3" borderId="39" xfId="0" applyNumberFormat="1" applyFont="1" applyFill="1" applyBorder="1" applyAlignment="1">
      <alignment horizontal="center" shrinkToFit="1"/>
    </xf>
    <xf numFmtId="0" fontId="4" fillId="3" borderId="31" xfId="0" applyFont="1" applyFill="1" applyBorder="1" applyAlignment="1">
      <alignment horizontal="left"/>
    </xf>
    <xf numFmtId="0" fontId="4" fillId="3" borderId="36" xfId="0" applyFont="1" applyFill="1" applyBorder="1" applyAlignment="1">
      <alignment horizontal="left"/>
    </xf>
    <xf numFmtId="0" fontId="4" fillId="3" borderId="39" xfId="0" applyFont="1" applyFill="1" applyBorder="1" applyAlignment="1">
      <alignment horizontal="left"/>
    </xf>
    <xf numFmtId="2" fontId="4" fillId="3" borderId="36" xfId="0" applyNumberFormat="1" applyFont="1" applyFill="1" applyBorder="1" applyAlignment="1">
      <alignment horizontal="left"/>
    </xf>
    <xf numFmtId="9" fontId="15" fillId="4" borderId="51" xfId="0" quotePrefix="1" applyNumberFormat="1" applyFont="1" applyFill="1" applyBorder="1" applyAlignment="1">
      <alignment horizontal="center" vertical="center"/>
    </xf>
    <xf numFmtId="0" fontId="4" fillId="3" borderId="2" xfId="0" applyFont="1" applyFill="1" applyBorder="1" applyAlignment="1">
      <alignment horizontal="left"/>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0" fontId="4" fillId="2" borderId="0" xfId="0" applyFont="1" applyFill="1" applyAlignment="1">
      <alignment horizontal="center"/>
    </xf>
  </cellXfs>
  <cellStyles count="3">
    <cellStyle name="Normal" xfId="0" builtinId="0"/>
    <cellStyle name="Normal 2" xfId="1" xr:uid="{00000000-0005-0000-0000-000001000000}"/>
    <cellStyle name="Percent" xfId="2" builtinId="5"/>
  </cellStyles>
  <dxfs count="38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rgb="FFD9BBB5"/>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87"/>
      <tableStyleElement type="firstRowStripe" dxfId="386"/>
      <tableStyleElement type="secondRowStripe" dxfId="385"/>
    </tableStyle>
    <tableStyle name="Table Style 2" pivot="0" count="3" xr9:uid="{00000000-0011-0000-FFFF-FFFF01000000}">
      <tableStyleElement type="wholeTable" dxfId="384"/>
      <tableStyleElement type="headerRow" dxfId="383"/>
      <tableStyleElement type="firstColumn" dxfId="382"/>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16</xdr:row>
      <xdr:rowOff>180976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13858875" y="550796"/>
          <a:ext cx="2305049" cy="2687705"/>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id="{00000000-0008-0000-04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id="{00000000-0008-0000-05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81" dataDxfId="380">
  <autoFilter ref="N2:R22" xr:uid="{00000000-0009-0000-0100-00000F000000}"/>
  <tableColumns count="5">
    <tableColumn id="1" xr3:uid="{00000000-0010-0000-0400-000001000000}" name="Character Level" dataDxfId="379"/>
    <tableColumn id="2" xr3:uid="{00000000-0010-0000-0400-000002000000}" name="Easy" dataDxfId="378"/>
    <tableColumn id="3" xr3:uid="{00000000-0010-0000-0400-000003000000}" name="Medium" dataDxfId="377"/>
    <tableColumn id="4" xr3:uid="{00000000-0010-0000-0400-000004000000}" name="Hard" dataDxfId="376"/>
    <tableColumn id="5" xr3:uid="{00000000-0010-0000-0400-000005000000}" name="Deadly" dataDxfId="375"/>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74" dataDxfId="373">
  <autoFilter ref="T2:U34" xr:uid="{00000000-0009-0000-0100-000010000000}"/>
  <tableColumns count="2">
    <tableColumn id="1" xr3:uid="{00000000-0010-0000-0500-000001000000}" name="CR" dataDxfId="372"/>
    <tableColumn id="2" xr3:uid="{00000000-0010-0000-0500-000002000000}" name="EXP" dataDxfId="371"/>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70" dataDxfId="369">
  <autoFilter ref="W2:AT22" xr:uid="{00000000-0009-0000-0100-000011000000}"/>
  <tableColumns count="24">
    <tableColumn id="24" xr3:uid="{00000000-0010-0000-0600-000018000000}" name="Level" dataDxfId="368"/>
    <tableColumn id="1" xr3:uid="{00000000-0010-0000-0600-000001000000}" name="1/8" dataDxfId="367"/>
    <tableColumn id="2" xr3:uid="{00000000-0010-0000-0600-000002000000}" name="1/4" dataDxfId="366"/>
    <tableColumn id="3" xr3:uid="{00000000-0010-0000-0600-000003000000}" name="1/2" dataDxfId="365"/>
    <tableColumn id="4" xr3:uid="{00000000-0010-0000-0600-000004000000}" name="1" dataDxfId="364"/>
    <tableColumn id="5" xr3:uid="{00000000-0010-0000-0600-000005000000}" name="2" dataDxfId="363"/>
    <tableColumn id="6" xr3:uid="{00000000-0010-0000-0600-000006000000}" name="3" dataDxfId="362"/>
    <tableColumn id="7" xr3:uid="{00000000-0010-0000-0600-000007000000}" name="4" dataDxfId="361"/>
    <tableColumn id="8" xr3:uid="{00000000-0010-0000-0600-000008000000}" name="5" dataDxfId="360"/>
    <tableColumn id="9" xr3:uid="{00000000-0010-0000-0600-000009000000}" name="6" dataDxfId="359"/>
    <tableColumn id="10" xr3:uid="{00000000-0010-0000-0600-00000A000000}" name="7" dataDxfId="358"/>
    <tableColumn id="11" xr3:uid="{00000000-0010-0000-0600-00000B000000}" name="8" dataDxfId="357"/>
    <tableColumn id="12" xr3:uid="{00000000-0010-0000-0600-00000C000000}" name="9" dataDxfId="356"/>
    <tableColumn id="13" xr3:uid="{00000000-0010-0000-0600-00000D000000}" name="10" dataDxfId="355"/>
    <tableColumn id="14" xr3:uid="{00000000-0010-0000-0600-00000E000000}" name="11" dataDxfId="354"/>
    <tableColumn id="15" xr3:uid="{00000000-0010-0000-0600-00000F000000}" name="12" dataDxfId="353"/>
    <tableColumn id="16" xr3:uid="{00000000-0010-0000-0600-000010000000}" name="13" dataDxfId="352"/>
    <tableColumn id="17" xr3:uid="{00000000-0010-0000-0600-000011000000}" name="14" dataDxfId="351"/>
    <tableColumn id="18" xr3:uid="{00000000-0010-0000-0600-000012000000}" name="15" dataDxfId="350"/>
    <tableColumn id="19" xr3:uid="{00000000-0010-0000-0600-000013000000}" name="16" dataDxfId="349"/>
    <tableColumn id="20" xr3:uid="{00000000-0010-0000-0600-000014000000}" name="17" dataDxfId="348"/>
    <tableColumn id="21" xr3:uid="{00000000-0010-0000-0600-000015000000}" name="18" dataDxfId="347"/>
    <tableColumn id="22" xr3:uid="{00000000-0010-0000-0600-000016000000}" name="19" dataDxfId="346"/>
    <tableColumn id="23" xr3:uid="{00000000-0010-0000-0600-000017000000}" name="20" dataDxfId="345"/>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44">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0" totalsRowShown="0" dataDxfId="343">
  <autoFilter ref="AY2:AY40" xr:uid="{00000000-0009-0000-0100-000018000000}"/>
  <tableColumns count="1">
    <tableColumn id="1" xr3:uid="{00000000-0010-0000-0800-000001000000}" name="Legitimate Sources" dataDxfId="342"/>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41">
  <autoFilter ref="BA2:BB12" xr:uid="{00000000-0009-0000-0100-00001A000000}"/>
  <tableColumns count="2">
    <tableColumn id="1" xr3:uid="{00000000-0010-0000-0900-000001000000}" name="Name" dataDxfId="340"/>
    <tableColumn id="2" xr3:uid="{00000000-0010-0000-0900-000002000000}" name="Active" dataDxfId="339"/>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38" dataDxfId="337">
  <autoFilter ref="BD2:BE12" xr:uid="{00000000-0009-0000-0100-000002000000}"/>
  <tableColumns count="2">
    <tableColumn id="2" xr3:uid="{00000000-0010-0000-0A00-000002000000}" name="Names" dataDxfId="336"/>
    <tableColumn id="1" xr3:uid="{00000000-0010-0000-0A00-000001000000}" name="Beholder Eye Rays" dataDxfId="335"/>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34" dataDxfId="333">
  <autoFilter ref="BG2:BH8" xr:uid="{00000000-0009-0000-0100-000039000000}"/>
  <tableColumns count="2">
    <tableColumn id="1" xr3:uid="{00000000-0010-0000-0B00-000001000000}" name="Rarity" dataDxfId="332"/>
    <tableColumn id="2" xr3:uid="{00000000-0010-0000-0B00-000002000000}" name="Value Range" dataDxfId="331"/>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30" dataDxfId="329" headerRowCellStyle="Normal" dataCellStyle="Normal">
  <autoFilter ref="A2:C11" xr:uid="{00000000-0009-0000-0100-00000A000000}"/>
  <tableColumns count="3">
    <tableColumn id="1" xr3:uid="{00000000-0010-0000-0C00-000001000000}" name="Injury" dataDxfId="328" dataCellStyle="Normal"/>
    <tableColumn id="2" xr3:uid="{00000000-0010-0000-0C00-000002000000}" name="Effect" dataDxfId="327" dataCellStyle="Normal"/>
    <tableColumn id="3" xr3:uid="{00000000-0010-0000-0C00-000003000000}" name="d20" dataDxfId="326"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25" dataDxfId="324">
  <autoFilter ref="F2:H22" xr:uid="{00000000-0009-0000-0100-000013000000}"/>
  <tableColumns count="3">
    <tableColumn id="1" xr3:uid="{00000000-0010-0000-0D00-000001000000}" name="Level" dataDxfId="323"/>
    <tableColumn id="2" xr3:uid="{00000000-0010-0000-0D00-000002000000}" name="XP" dataDxfId="322"/>
    <tableColumn id="3" xr3:uid="{00000000-0010-0000-0D00-000003000000}" name="Proficiency" dataDxfId="32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20" dataDxfId="319">
  <autoFilter ref="K2:L23" xr:uid="{00000000-0009-0000-0100-000014000000}"/>
  <tableColumns count="2">
    <tableColumn id="1" xr3:uid="{00000000-0010-0000-0E00-000001000000}" name="Condition" dataDxfId="318"/>
    <tableColumn id="2" xr3:uid="{00000000-0010-0000-0E00-000002000000}" name="Effect" dataDxfId="317"/>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69" totalsRowShown="0">
  <autoFilter ref="N2:Q69" xr:uid="{00000000-0009-0000-0100-000015000000}"/>
  <sortState xmlns:xlrd2="http://schemas.microsoft.com/office/spreadsheetml/2017/richdata2" ref="N3:P61">
    <sortCondition ref="N2:N61"/>
  </sortState>
  <tableColumns count="4">
    <tableColumn id="1" xr3:uid="{00000000-0010-0000-0F00-000001000000}" name="Race"/>
    <tableColumn id="2" xr3:uid="{00000000-0010-0000-0F00-000002000000}" name="Immunities/Resistances" dataDxfId="316"/>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5" totalsRowShown="0" headerRowDxfId="274" dataDxfId="273">
  <sortState xmlns:xlrd2="http://schemas.microsoft.com/office/spreadsheetml/2017/richdata2" ref="A5:M15">
    <sortCondition descending="1" ref="C5:C15"/>
    <sortCondition descending="1" ref="J5:J15"/>
  </sortState>
  <tableColumns count="13">
    <tableColumn id="1" xr3:uid="{00000000-0010-0000-1200-000001000000}" name="Creature" dataDxfId="272">
      <calculatedColumnFormula>IF(Encounter[[#This Row],[Wound]]&gt;=Encounter[[#This Row],[HP Max]],"Rat (Unconcious)","Rat")</calculatedColumnFormula>
    </tableColumn>
    <tableColumn id="2" xr3:uid="{00000000-0010-0000-1200-000002000000}" name="#" dataDxfId="271"/>
    <tableColumn id="3" xr3:uid="{00000000-0010-0000-1200-000003000000}" name="Initiative" dataDxfId="270"/>
    <tableColumn id="13" xr3:uid="{00000000-0010-0000-1200-00000D000000}" name="Concentration" dataDxfId="269"/>
    <tableColumn id="4" xr3:uid="{00000000-0010-0000-1200-000004000000}" name="HP Max" dataDxfId="268"/>
    <tableColumn id="5" xr3:uid="{00000000-0010-0000-1200-000005000000}" name="Wound" dataDxfId="267"/>
    <tableColumn id="6" xr3:uid="{00000000-0010-0000-1200-000006000000}" name="Condition" dataDxfId="266"/>
    <tableColumn id="7" xr3:uid="{00000000-0010-0000-1200-000007000000}" name="Size" dataDxfId="265"/>
    <tableColumn id="8" xr3:uid="{00000000-0010-0000-1200-000008000000}" name="AC" dataDxfId="264"/>
    <tableColumn id="12" xr3:uid="{00000000-0010-0000-1200-00000C000000}" name="Initiative Modifier" dataDxfId="263"/>
    <tableColumn id="9" xr3:uid="{00000000-0010-0000-1200-000009000000}" name="CR" dataDxfId="262"/>
    <tableColumn id="10" xr3:uid="{00000000-0010-0000-1200-00000A000000}" name="Unweighted EXP Value" dataDxfId="261"/>
    <tableColumn id="11" xr3:uid="{00000000-0010-0000-1200-00000B000000}" name="Source" dataDxfId="260"/>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230" dataDxfId="229">
  <autoFilter ref="A1:BI2" xr:uid="{00000000-0009-0000-0100-000004000000}"/>
  <tableColumns count="61">
    <tableColumn id="1" xr3:uid="{00000000-0010-0000-1300-000001000000}" name="Encounter Name" dataDxfId="228"/>
    <tableColumn id="2" xr3:uid="{00000000-0010-0000-1300-000002000000}" name="Creature 1" dataDxfId="227"/>
    <tableColumn id="3" xr3:uid="{00000000-0010-0000-1300-000003000000}" name="#" dataDxfId="226"/>
    <tableColumn id="4" xr3:uid="{00000000-0010-0000-1300-000004000000}" name="Creature 2" dataDxfId="225"/>
    <tableColumn id="5" xr3:uid="{00000000-0010-0000-1300-000005000000}" name="#2" dataDxfId="224"/>
    <tableColumn id="6" xr3:uid="{00000000-0010-0000-1300-000006000000}" name="Creature 3" dataDxfId="223"/>
    <tableColumn id="7" xr3:uid="{00000000-0010-0000-1300-000007000000}" name="#3" dataDxfId="222"/>
    <tableColumn id="8" xr3:uid="{00000000-0010-0000-1300-000008000000}" name="Creature 4" dataDxfId="221"/>
    <tableColumn id="9" xr3:uid="{00000000-0010-0000-1300-000009000000}" name="#4" dataDxfId="220"/>
    <tableColumn id="10" xr3:uid="{00000000-0010-0000-1300-00000A000000}" name="Creature 5" dataDxfId="219"/>
    <tableColumn id="11" xr3:uid="{00000000-0010-0000-1300-00000B000000}" name="#5" dataDxfId="218"/>
    <tableColumn id="12" xr3:uid="{00000000-0010-0000-1300-00000C000000}" name="Creature 6" dataDxfId="217"/>
    <tableColumn id="13" xr3:uid="{00000000-0010-0000-1300-00000D000000}" name="#6" dataDxfId="216"/>
    <tableColumn id="14" xr3:uid="{00000000-0010-0000-1300-00000E000000}" name="Creature 7" dataDxfId="215"/>
    <tableColumn id="15" xr3:uid="{00000000-0010-0000-1300-00000F000000}" name="#7" dataDxfId="214"/>
    <tableColumn id="16" xr3:uid="{00000000-0010-0000-1300-000010000000}" name="Creature 8" dataDxfId="213"/>
    <tableColumn id="17" xr3:uid="{00000000-0010-0000-1300-000011000000}" name="#8" dataDxfId="212"/>
    <tableColumn id="18" xr3:uid="{00000000-0010-0000-1300-000012000000}" name="Creature 9" dataDxfId="211"/>
    <tableColumn id="19" xr3:uid="{00000000-0010-0000-1300-000013000000}" name="#9" dataDxfId="210"/>
    <tableColumn id="20" xr3:uid="{00000000-0010-0000-1300-000014000000}" name="Creature 10" dataDxfId="209"/>
    <tableColumn id="21" xr3:uid="{00000000-0010-0000-1300-000015000000}" name="#10" dataDxfId="208"/>
    <tableColumn id="22" xr3:uid="{00000000-0010-0000-1300-000016000000}" name="Creature 11" dataDxfId="207"/>
    <tableColumn id="23" xr3:uid="{00000000-0010-0000-1300-000017000000}" name="#11" dataDxfId="206"/>
    <tableColumn id="24" xr3:uid="{00000000-0010-0000-1300-000018000000}" name="Creature 12" dataDxfId="205"/>
    <tableColumn id="25" xr3:uid="{00000000-0010-0000-1300-000019000000}" name="#12" dataDxfId="204"/>
    <tableColumn id="26" xr3:uid="{00000000-0010-0000-1300-00001A000000}" name="Creature 13" dataDxfId="203"/>
    <tableColumn id="27" xr3:uid="{00000000-0010-0000-1300-00001B000000}" name="#13" dataDxfId="202"/>
    <tableColumn id="28" xr3:uid="{00000000-0010-0000-1300-00001C000000}" name="Creature 14" dataDxfId="201"/>
    <tableColumn id="29" xr3:uid="{00000000-0010-0000-1300-00001D000000}" name="#14" dataDxfId="200"/>
    <tableColumn id="30" xr3:uid="{00000000-0010-0000-1300-00001E000000}" name="Creature 15" dataDxfId="199"/>
    <tableColumn id="31" xr3:uid="{00000000-0010-0000-1300-00001F000000}" name="#15" dataDxfId="198"/>
    <tableColumn id="32" xr3:uid="{00000000-0010-0000-1300-000020000000}" name="Creature 16" dataDxfId="197"/>
    <tableColumn id="33" xr3:uid="{00000000-0010-0000-1300-000021000000}" name="#16" dataDxfId="196"/>
    <tableColumn id="34" xr3:uid="{00000000-0010-0000-1300-000022000000}" name="Creature 17" dataDxfId="195"/>
    <tableColumn id="35" xr3:uid="{00000000-0010-0000-1300-000023000000}" name="#17" dataDxfId="194"/>
    <tableColumn id="36" xr3:uid="{00000000-0010-0000-1300-000024000000}" name="Creature 18" dataDxfId="193"/>
    <tableColumn id="37" xr3:uid="{00000000-0010-0000-1300-000025000000}" name="#18" dataDxfId="192"/>
    <tableColumn id="38" xr3:uid="{00000000-0010-0000-1300-000026000000}" name="Creature 19" dataDxfId="191"/>
    <tableColumn id="39" xr3:uid="{00000000-0010-0000-1300-000027000000}" name="#19" dataDxfId="190"/>
    <tableColumn id="40" xr3:uid="{00000000-0010-0000-1300-000028000000}" name="Creature 20" dataDxfId="189"/>
    <tableColumn id="41" xr3:uid="{00000000-0010-0000-1300-000029000000}" name="#20" dataDxfId="188"/>
    <tableColumn id="42" xr3:uid="{00000000-0010-0000-1300-00002A000000}" name="Creature 21" dataDxfId="187"/>
    <tableColumn id="43" xr3:uid="{00000000-0010-0000-1300-00002B000000}" name="#21" dataDxfId="186"/>
    <tableColumn id="44" xr3:uid="{00000000-0010-0000-1300-00002C000000}" name="Creature 22" dataDxfId="185"/>
    <tableColumn id="45" xr3:uid="{00000000-0010-0000-1300-00002D000000}" name="#22" dataDxfId="184"/>
    <tableColumn id="46" xr3:uid="{00000000-0010-0000-1300-00002E000000}" name="Creature 23" dataDxfId="183"/>
    <tableColumn id="47" xr3:uid="{00000000-0010-0000-1300-00002F000000}" name="#23" dataDxfId="182"/>
    <tableColumn id="48" xr3:uid="{00000000-0010-0000-1300-000030000000}" name="Creature 24" dataDxfId="181"/>
    <tableColumn id="49" xr3:uid="{00000000-0010-0000-1300-000031000000}" name="#24" dataDxfId="180"/>
    <tableColumn id="50" xr3:uid="{00000000-0010-0000-1300-000032000000}" name="Creature 25" dataDxfId="179"/>
    <tableColumn id="51" xr3:uid="{00000000-0010-0000-1300-000033000000}" name="#25" dataDxfId="178"/>
    <tableColumn id="52" xr3:uid="{00000000-0010-0000-1300-000034000000}" name="Creature 26" dataDxfId="177"/>
    <tableColumn id="53" xr3:uid="{00000000-0010-0000-1300-000035000000}" name="#26" dataDxfId="176"/>
    <tableColumn id="54" xr3:uid="{00000000-0010-0000-1300-000036000000}" name="Creature 27" dataDxfId="175"/>
    <tableColumn id="55" xr3:uid="{00000000-0010-0000-1300-000037000000}" name="#27" dataDxfId="174"/>
    <tableColumn id="56" xr3:uid="{00000000-0010-0000-1300-000038000000}" name="Creature 28" dataDxfId="173"/>
    <tableColumn id="57" xr3:uid="{00000000-0010-0000-1300-000039000000}" name="#28" dataDxfId="172"/>
    <tableColumn id="58" xr3:uid="{00000000-0010-0000-1300-00003A000000}" name="Creature 29" dataDxfId="171"/>
    <tableColumn id="59" xr3:uid="{00000000-0010-0000-1300-00003B000000}" name="#29" dataDxfId="170"/>
    <tableColumn id="60" xr3:uid="{00000000-0010-0000-1300-00003C000000}" name="Creature 30" dataDxfId="169"/>
    <tableColumn id="61" xr3:uid="{00000000-0010-0000-1300-00003D000000}" name="#30" dataDxfId="168"/>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167" dataDxfId="166">
  <autoFilter ref="A3:C84" xr:uid="{00000000-0009-0000-0100-00001F000000}"/>
  <sortState xmlns:xlrd2="http://schemas.microsoft.com/office/spreadsheetml/2017/richdata2" ref="A4:C84">
    <sortCondition ref="A3:A84"/>
  </sortState>
  <tableColumns count="3">
    <tableColumn id="1" xr3:uid="{00000000-0010-0000-1400-000001000000}" name="Item" dataDxfId="165"/>
    <tableColumn id="3" xr3:uid="{00000000-0010-0000-1400-000003000000}" name="Weight" dataDxfId="164"/>
    <tableColumn id="4" xr3:uid="{00000000-0010-0000-1400-000004000000}" name="% Chance" dataDxfId="163"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162" dataDxfId="161">
  <autoFilter ref="D3:F41" xr:uid="{00000000-0009-0000-0100-000020000000}"/>
  <sortState xmlns:xlrd2="http://schemas.microsoft.com/office/spreadsheetml/2017/richdata2" ref="D4:F4">
    <sortCondition ref="D3:D4"/>
  </sortState>
  <tableColumns count="3">
    <tableColumn id="1" xr3:uid="{00000000-0010-0000-1500-000001000000}" name="Item" dataDxfId="160"/>
    <tableColumn id="3" xr3:uid="{00000000-0010-0000-1500-000003000000}" name="Weight" dataDxfId="159"/>
    <tableColumn id="4" xr3:uid="{00000000-0010-0000-1500-000004000000}" name="% Chance" dataDxfId="158" dataCellStyle="Percent">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157" dataDxfId="156">
  <autoFilter ref="G3:I16" xr:uid="{00000000-0009-0000-0100-000021000000}"/>
  <sortState xmlns:xlrd2="http://schemas.microsoft.com/office/spreadsheetml/2017/richdata2" ref="G4:I4">
    <sortCondition ref="G3:G4"/>
  </sortState>
  <tableColumns count="3">
    <tableColumn id="1" xr3:uid="{00000000-0010-0000-1600-000001000000}" name="Item" dataDxfId="155"/>
    <tableColumn id="3" xr3:uid="{00000000-0010-0000-1600-000003000000}" name="Weight" dataDxfId="154"/>
    <tableColumn id="4" xr3:uid="{00000000-0010-0000-1600-000004000000}" name="% Chance" dataDxfId="153" dataCellStyle="Percent">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152" dataDxfId="151">
  <autoFilter ref="J3:L8" xr:uid="{00000000-0009-0000-0100-000022000000}"/>
  <sortState xmlns:xlrd2="http://schemas.microsoft.com/office/spreadsheetml/2017/richdata2" ref="J4:L4">
    <sortCondition ref="J3:J4"/>
  </sortState>
  <tableColumns count="3">
    <tableColumn id="1" xr3:uid="{00000000-0010-0000-1700-000001000000}" name="Item" dataDxfId="150"/>
    <tableColumn id="3" xr3:uid="{00000000-0010-0000-1700-000003000000}" name="Weight" dataDxfId="149"/>
    <tableColumn id="4" xr3:uid="{00000000-0010-0000-1700-000004000000}" name="% Chance" dataDxfId="148" dataCellStyle="Percent">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147">
  <autoFilter ref="M3:O67" xr:uid="{00000000-0009-0000-0100-000023000000}"/>
  <sortState xmlns:xlrd2="http://schemas.microsoft.com/office/spreadsheetml/2017/richdata2" ref="M4:O4">
    <sortCondition ref="M3:M4"/>
  </sortState>
  <tableColumns count="3">
    <tableColumn id="1" xr3:uid="{00000000-0010-0000-1800-000001000000}" name="Item" dataDxfId="146"/>
    <tableColumn id="3" xr3:uid="{00000000-0010-0000-1800-000003000000}" name="Weight" dataDxfId="145"/>
    <tableColumn id="4" xr3:uid="{00000000-0010-0000-1800-000004000000}" name="% Chance" dataDxfId="144" dataCellStyle="Percent">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143">
  <autoFilter ref="P3:R15" xr:uid="{00000000-0009-0000-0100-000024000000}"/>
  <sortState xmlns:xlrd2="http://schemas.microsoft.com/office/spreadsheetml/2017/richdata2" ref="P4:R4">
    <sortCondition ref="P3:P4"/>
  </sortState>
  <tableColumns count="3">
    <tableColumn id="1" xr3:uid="{00000000-0010-0000-1900-000001000000}" name="Item" dataDxfId="142"/>
    <tableColumn id="3" xr3:uid="{00000000-0010-0000-1900-000003000000}" name="Weight" dataDxfId="141"/>
    <tableColumn id="4" xr3:uid="{00000000-0010-0000-1900-000004000000}" name="% Chance" dataDxfId="140" dataCellStyle="Percent">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139">
  <autoFilter ref="S3:U15" xr:uid="{00000000-0009-0000-0100-000025000000}"/>
  <sortState xmlns:xlrd2="http://schemas.microsoft.com/office/spreadsheetml/2017/richdata2" ref="S4:U4">
    <sortCondition ref="S3:S4"/>
  </sortState>
  <tableColumns count="3">
    <tableColumn id="1" xr3:uid="{00000000-0010-0000-1A00-000001000000}" name="Item" dataDxfId="138"/>
    <tableColumn id="3" xr3:uid="{00000000-0010-0000-1A00-000003000000}" name="Weight" dataDxfId="137"/>
    <tableColumn id="4" xr3:uid="{00000000-0010-0000-1A00-000004000000}" name="% Chance" dataDxfId="136" dataCellStyle="Percent">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135">
  <autoFilter ref="V3:X13" xr:uid="{00000000-0009-0000-0100-000026000000}"/>
  <sortState xmlns:xlrd2="http://schemas.microsoft.com/office/spreadsheetml/2017/richdata2" ref="V4:X4">
    <sortCondition ref="V3:V4"/>
  </sortState>
  <tableColumns count="3">
    <tableColumn id="1" xr3:uid="{00000000-0010-0000-1B00-000001000000}" name="Item" dataDxfId="134"/>
    <tableColumn id="3" xr3:uid="{00000000-0010-0000-1B00-000003000000}" name="Weight" dataDxfId="133"/>
    <tableColumn id="4" xr3:uid="{00000000-0010-0000-1B00-000004000000}" name="% Chance" dataDxfId="132" dataCellStyle="Percent">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131">
  <autoFilter ref="Y3:AA9" xr:uid="{00000000-0009-0000-0100-000027000000}"/>
  <sortState xmlns:xlrd2="http://schemas.microsoft.com/office/spreadsheetml/2017/richdata2" ref="Y4:AA4">
    <sortCondition ref="Y3:Y4"/>
  </sortState>
  <tableColumns count="3">
    <tableColumn id="1" xr3:uid="{00000000-0010-0000-1C00-000001000000}" name="Item" dataDxfId="130"/>
    <tableColumn id="3" xr3:uid="{00000000-0010-0000-1C00-000003000000}" name="Weight" dataDxfId="129"/>
    <tableColumn id="4" xr3:uid="{00000000-0010-0000-1C00-000004000000}" name="% Chance" dataDxfId="128" dataCellStyle="Percent">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127">
  <autoFilter ref="AB3:AD11" xr:uid="{00000000-0009-0000-0100-000028000000}"/>
  <sortState xmlns:xlrd2="http://schemas.microsoft.com/office/spreadsheetml/2017/richdata2" ref="AB4:AD4">
    <sortCondition ref="AB3:AB4"/>
  </sortState>
  <tableColumns count="3">
    <tableColumn id="1" xr3:uid="{00000000-0010-0000-1D00-000001000000}" name="Item" dataDxfId="126"/>
    <tableColumn id="3" xr3:uid="{00000000-0010-0000-1D00-000003000000}" name="Weight" dataDxfId="125"/>
    <tableColumn id="4" xr3:uid="{00000000-0010-0000-1D00-000004000000}" name="% Chance" dataDxfId="124"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123">
  <autoFilter ref="AE3:AG7" xr:uid="{00000000-0009-0000-0100-000029000000}"/>
  <sortState xmlns:xlrd2="http://schemas.microsoft.com/office/spreadsheetml/2017/richdata2" ref="AE4:AG4">
    <sortCondition ref="AE3:AE4"/>
  </sortState>
  <tableColumns count="3">
    <tableColumn id="1" xr3:uid="{00000000-0010-0000-1E00-000001000000}" name="Item" dataDxfId="122"/>
    <tableColumn id="3" xr3:uid="{00000000-0010-0000-1E00-000003000000}" name="Weight" dataDxfId="121"/>
    <tableColumn id="4" xr3:uid="{00000000-0010-0000-1E00-000004000000}" name="% Chance" dataDxfId="120"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119">
  <autoFilter ref="AH3:AJ13" xr:uid="{00000000-0009-0000-0100-00002A000000}"/>
  <sortState xmlns:xlrd2="http://schemas.microsoft.com/office/spreadsheetml/2017/richdata2" ref="AH4:AJ4">
    <sortCondition ref="AH3:AH4"/>
  </sortState>
  <tableColumns count="3">
    <tableColumn id="1" xr3:uid="{00000000-0010-0000-1F00-000001000000}" name="Item" dataDxfId="118"/>
    <tableColumn id="3" xr3:uid="{00000000-0010-0000-1F00-000003000000}" name="Weight" dataDxfId="117"/>
    <tableColumn id="4" xr3:uid="{00000000-0010-0000-1F00-000004000000}" name="% Chance" dataDxfId="116"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15">
  <autoFilter ref="AK3:AM13" xr:uid="{00000000-0009-0000-0100-00002B000000}"/>
  <sortState xmlns:xlrd2="http://schemas.microsoft.com/office/spreadsheetml/2017/richdata2" ref="AK4:AM4">
    <sortCondition ref="AK3:AK4"/>
  </sortState>
  <tableColumns count="3">
    <tableColumn id="1" xr3:uid="{00000000-0010-0000-2000-000001000000}" name="Item" dataDxfId="114"/>
    <tableColumn id="3" xr3:uid="{00000000-0010-0000-2000-000003000000}" name="Weight" dataDxfId="113"/>
    <tableColumn id="4" xr3:uid="{00000000-0010-0000-2000-000004000000}" name="% Chance" dataDxfId="112"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11">
  <autoFilter ref="AN3:AP13" xr:uid="{00000000-0009-0000-0100-00002C000000}"/>
  <sortState xmlns:xlrd2="http://schemas.microsoft.com/office/spreadsheetml/2017/richdata2" ref="AN4:AP4">
    <sortCondition ref="AN3:AN4"/>
  </sortState>
  <tableColumns count="3">
    <tableColumn id="1" xr3:uid="{00000000-0010-0000-2100-000001000000}" name="Item" dataDxfId="110"/>
    <tableColumn id="3" xr3:uid="{00000000-0010-0000-2100-000003000000}" name="Weight" dataDxfId="109"/>
    <tableColumn id="4" xr3:uid="{00000000-0010-0000-2100-000004000000}" name="% Chance" dataDxfId="108"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07">
  <autoFilter ref="AQ3:AS13" xr:uid="{00000000-0009-0000-0100-00002D000000}"/>
  <sortState xmlns:xlrd2="http://schemas.microsoft.com/office/spreadsheetml/2017/richdata2" ref="AQ4:AS4">
    <sortCondition ref="AQ3:AQ4"/>
  </sortState>
  <tableColumns count="3">
    <tableColumn id="1" xr3:uid="{00000000-0010-0000-2200-000001000000}" name="Item" dataDxfId="106"/>
    <tableColumn id="3" xr3:uid="{00000000-0010-0000-2200-000003000000}" name="Weight" dataDxfId="105"/>
    <tableColumn id="4" xr3:uid="{00000000-0010-0000-2200-000004000000}" name="% Chance" dataDxfId="104"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03">
  <autoFilter ref="AT3:AV11" xr:uid="{00000000-0009-0000-0100-00002E000000}"/>
  <sortState xmlns:xlrd2="http://schemas.microsoft.com/office/spreadsheetml/2017/richdata2" ref="AT4:AV4">
    <sortCondition ref="AT3:AT4"/>
  </sortState>
  <tableColumns count="3">
    <tableColumn id="1" xr3:uid="{00000000-0010-0000-2300-000001000000}" name="Item" dataDxfId="102"/>
    <tableColumn id="3" xr3:uid="{00000000-0010-0000-2300-000003000000}" name="Weight" dataDxfId="101"/>
    <tableColumn id="4" xr3:uid="{00000000-0010-0000-2300-000004000000}" name="% Chance" dataDxfId="100"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99">
  <autoFilter ref="AW3:AY11" xr:uid="{00000000-0009-0000-0100-00001B000000}"/>
  <tableColumns count="3">
    <tableColumn id="1" xr3:uid="{00000000-0010-0000-2400-000001000000}" name="Item" dataDxfId="98"/>
    <tableColumn id="2" xr3:uid="{00000000-0010-0000-2400-000002000000}" name="Weight" dataDxfId="97"/>
    <tableColumn id="3" xr3:uid="{00000000-0010-0000-2400-000003000000}" name="% Chance" dataDxfId="96"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95">
  <autoFilter ref="AZ3:BB38" xr:uid="{00000000-0009-0000-0100-00001C000000}"/>
  <tableColumns count="3">
    <tableColumn id="1" xr3:uid="{00000000-0010-0000-2500-000001000000}" name="Item" dataDxfId="94"/>
    <tableColumn id="2" xr3:uid="{00000000-0010-0000-2500-000002000000}" name="Weight" dataDxfId="93"/>
    <tableColumn id="3" xr3:uid="{00000000-0010-0000-2500-000003000000}" name="% Chance" dataDxfId="92"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91">
  <autoFilter ref="BC3:BE31" xr:uid="{00000000-0009-0000-0100-00001D000000}"/>
  <tableColumns count="3">
    <tableColumn id="1" xr3:uid="{00000000-0010-0000-2600-000001000000}" name="Item" dataDxfId="90"/>
    <tableColumn id="2" xr3:uid="{00000000-0010-0000-2600-000002000000}" name="Weight" dataDxfId="89"/>
    <tableColumn id="3" xr3:uid="{00000000-0010-0000-2600-000003000000}" name="% Chance" dataDxfId="88"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87">
  <autoFilter ref="BF3:BH19" xr:uid="{00000000-0009-0000-0100-00001E000000}"/>
  <tableColumns count="3">
    <tableColumn id="1" xr3:uid="{00000000-0010-0000-2700-000001000000}" name="Item" dataDxfId="86"/>
    <tableColumn id="2" xr3:uid="{00000000-0010-0000-2700-000002000000}" name="Weight" dataDxfId="85"/>
    <tableColumn id="3" xr3:uid="{00000000-0010-0000-2700-000003000000}" name="% Chance" dataDxfId="84"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83">
  <autoFilter ref="BI3:BK10" xr:uid="{00000000-0009-0000-0100-00002F000000}"/>
  <tableColumns count="3">
    <tableColumn id="1" xr3:uid="{00000000-0010-0000-2800-000001000000}" name="Item" dataDxfId="82"/>
    <tableColumn id="2" xr3:uid="{00000000-0010-0000-2800-000002000000}" name="Weight" dataDxfId="81"/>
    <tableColumn id="3" xr3:uid="{00000000-0010-0000-2800-000003000000}" name="% Chance" dataDxfId="80"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79">
  <autoFilter ref="BL3:BN63" xr:uid="{00000000-0009-0000-0100-000030000000}"/>
  <tableColumns count="3">
    <tableColumn id="1" xr3:uid="{00000000-0010-0000-2900-000001000000}" name="Item" dataDxfId="78"/>
    <tableColumn id="2" xr3:uid="{00000000-0010-0000-2900-000002000000}" name="Weight" dataDxfId="77"/>
    <tableColumn id="3" xr3:uid="{00000000-0010-0000-2900-000003000000}" name="% Chance" dataDxfId="76"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75">
  <autoFilter ref="BO3:BQ97" xr:uid="{00000000-0009-0000-0100-000031000000}"/>
  <tableColumns count="3">
    <tableColumn id="1" xr3:uid="{00000000-0010-0000-2A00-000001000000}" name="Item" dataDxfId="74"/>
    <tableColumn id="2" xr3:uid="{00000000-0010-0000-2A00-000002000000}" name="Weight" dataDxfId="73"/>
    <tableColumn id="3" xr3:uid="{00000000-0010-0000-2A00-000003000000}" name="% Chance" dataDxfId="72"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71">
  <autoFilter ref="BR3:BT72" xr:uid="{00000000-0009-0000-0100-000032000000}"/>
  <tableColumns count="3">
    <tableColumn id="1" xr3:uid="{00000000-0010-0000-2B00-000001000000}" name="Item" dataDxfId="70"/>
    <tableColumn id="2" xr3:uid="{00000000-0010-0000-2B00-000002000000}" name="Weight" dataDxfId="69"/>
    <tableColumn id="3" xr3:uid="{00000000-0010-0000-2B00-000003000000}" name="% Chance" dataDxfId="68"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67">
  <autoFilter ref="BU3:BW61" xr:uid="{00000000-0009-0000-0100-000033000000}"/>
  <tableColumns count="3">
    <tableColumn id="1" xr3:uid="{00000000-0010-0000-2C00-000001000000}" name="Item" dataDxfId="66"/>
    <tableColumn id="2" xr3:uid="{00000000-0010-0000-2C00-000002000000}" name="Weight" dataDxfId="65"/>
    <tableColumn id="3" xr3:uid="{00000000-0010-0000-2C00-000003000000}" name="% Chance" dataDxfId="64"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5" totalsRowShown="0" headerRowDxfId="62" dataDxfId="61" tableBorderDxfId="60">
  <autoFilter ref="A1:I1075" xr:uid="{00000000-0009-0000-0100-000001000000}"/>
  <sortState xmlns:xlrd2="http://schemas.microsoft.com/office/spreadsheetml/2017/richdata2" ref="A2:I936">
    <sortCondition ref="A1:A936"/>
  </sortState>
  <tableColumns count="9">
    <tableColumn id="1" xr3:uid="{00000000-0010-0000-2D00-000001000000}" name="Block" dataDxfId="59"/>
    <tableColumn id="2" xr3:uid="{00000000-0010-0000-2D00-000002000000}" name="Size" dataDxfId="58"/>
    <tableColumn id="4" xr3:uid="{00000000-0010-0000-2D00-000004000000}" name="AC" dataDxfId="57"/>
    <tableColumn id="5" xr3:uid="{00000000-0010-0000-2D00-000005000000}" name="HP" dataDxfId="56"/>
    <tableColumn id="20" xr3:uid="{00000000-0010-0000-2D00-000014000000}" name="CR" dataDxfId="55"/>
    <tableColumn id="21" xr3:uid="{00000000-0010-0000-2D00-000015000000}" name="EXP" dataDxfId="54">
      <calculatedColumnFormula>IF(Creatures[[#This Row],[CR]]="","",VLOOKUP(Creatures[[#This Row],[CR]],CREXP[#All],2,FALSE))</calculatedColumnFormula>
    </tableColumn>
    <tableColumn id="26" xr3:uid="{00000000-0010-0000-2D00-00001A000000}" name="Source" dataDxfId="53"/>
    <tableColumn id="3" xr3:uid="{00000000-0010-0000-2D00-000003000000}" name="Dex Score" dataDxfId="52"/>
    <tableColumn id="6" xr3:uid="{00000000-0010-0000-2D00-000006000000}"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50" tableBorderDxfId="49">
  <autoFilter ref="A1:F152" xr:uid="{00000000-0009-0000-0100-000006000000}"/>
  <tableColumns count="6">
    <tableColumn id="1" xr3:uid="{00000000-0010-0000-2E00-000001000000}" name="Name" dataDxfId="48"/>
    <tableColumn id="2" xr3:uid="{00000000-0010-0000-2E00-000002000000}" name="Value" dataDxfId="47"/>
    <tableColumn id="3" xr3:uid="{00000000-0010-0000-2E00-000003000000}" name="Damage" dataDxfId="46"/>
    <tableColumn id="4" xr3:uid="{00000000-0010-0000-2E00-000004000000}" name="Weight" dataDxfId="45"/>
    <tableColumn id="5" xr3:uid="{00000000-0010-0000-2E00-000005000000}" name="Properties" dataDxfId="44"/>
    <tableColumn id="6" xr3:uid="{00000000-0010-0000-2E00-000006000000}" name="Type" dataDxfId="43"/>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42" dataDxfId="41">
  <autoFilter ref="A1:J442" xr:uid="{00000000-0009-0000-0100-00000B000000}"/>
  <tableColumns count="10">
    <tableColumn id="1" xr3:uid="{00000000-0010-0000-2F00-000001000000}" name="Name" dataDxfId="40"/>
    <tableColumn id="2" xr3:uid="{00000000-0010-0000-2F00-000002000000}" name="Item Type" dataDxfId="39"/>
    <tableColumn id="3" xr3:uid="{00000000-0010-0000-2F00-000003000000}" name="Consumable" dataDxfId="38"/>
    <tableColumn id="4" xr3:uid="{00000000-0010-0000-2F00-000004000000}" name="Rarity" dataDxfId="37"/>
    <tableColumn id="5" xr3:uid="{00000000-0010-0000-2F00-000005000000}" name="Attunement?" dataDxfId="36"/>
    <tableColumn id="7" xr3:uid="{00000000-0010-0000-2F00-000007000000}" name="Rulebooks / Sourcebooks" dataDxfId="35"/>
    <tableColumn id="8" xr3:uid="{00000000-0010-0000-2F00-000008000000}" name="Notes" dataDxfId="34"/>
    <tableColumn id="9" xr3:uid="{00000000-0010-0000-2F00-000009000000}" name="cursed?" dataDxfId="33"/>
    <tableColumn id="10" xr3:uid="{00000000-0010-0000-2F00-00000A000000}" name="attunement requirement" dataDxfId="32"/>
    <tableColumn id="11" xr3:uid="{00000000-0010-0000-2F00-00000B000000}" name="Description" dataDxfId="31"/>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30" dataDxfId="29">
  <autoFilter ref="A1:U469" xr:uid="{00000000-0009-0000-0100-00000C000000}"/>
  <tableColumns count="21">
    <tableColumn id="1" xr3:uid="{00000000-0010-0000-3000-000001000000}" name="Name" dataDxfId="28"/>
    <tableColumn id="2" xr3:uid="{00000000-0010-0000-3000-000002000000}" name="Level" dataDxfId="27"/>
    <tableColumn id="3" xr3:uid="{00000000-0010-0000-3000-000003000000}" name="Description" dataDxfId="26"/>
    <tableColumn id="4" xr3:uid="{00000000-0010-0000-3000-000004000000}" name="At Higher Levels" dataDxfId="25"/>
    <tableColumn id="5" xr3:uid="{00000000-0010-0000-3000-000005000000}" name="Spell School" dataDxfId="24"/>
    <tableColumn id="6" xr3:uid="{00000000-0010-0000-3000-000006000000}" name="V" dataDxfId="23"/>
    <tableColumn id="7" xr3:uid="{00000000-0010-0000-3000-000007000000}" name="S" dataDxfId="22"/>
    <tableColumn id="8" xr3:uid="{00000000-0010-0000-3000-000008000000}" name="M" dataDxfId="21"/>
    <tableColumn id="9" xr3:uid="{00000000-0010-0000-3000-000009000000}" name="Casting Time" dataDxfId="20"/>
    <tableColumn id="10" xr3:uid="{00000000-0010-0000-3000-00000A000000}" name="Ritual" dataDxfId="19"/>
    <tableColumn id="11" xr3:uid="{00000000-0010-0000-3000-00000B000000}" name="Range" dataDxfId="18"/>
    <tableColumn id="12" xr3:uid="{00000000-0010-0000-3000-00000C000000}" name="Duration" dataDxfId="17"/>
    <tableColumn id="13" xr3:uid="{00000000-0010-0000-3000-00000D000000}" name="Base damage" dataDxfId="16"/>
    <tableColumn id="14" xr3:uid="{00000000-0010-0000-3000-00000E000000}" name="Damage Type" dataDxfId="15"/>
    <tableColumn id="15" xr3:uid="{00000000-0010-0000-3000-00000F000000}" name="Saving Throw" dataDxfId="14"/>
    <tableColumn id="16" xr3:uid="{00000000-0010-0000-3000-000010000000}" name="Concentration" dataDxfId="13"/>
    <tableColumn id="17" xr3:uid="{00000000-0010-0000-3000-000011000000}" name="M Cost (gp)" dataDxfId="12"/>
    <tableColumn id="18" xr3:uid="{00000000-0010-0000-3000-000012000000}" name="M Consumed" dataDxfId="11"/>
    <tableColumn id="19" xr3:uid="{00000000-0010-0000-3000-000013000000}" name="M Components" dataDxfId="10"/>
    <tableColumn id="20" xr3:uid="{00000000-0010-0000-3000-000014000000}" name="All classes with this spell" dataDxfId="9"/>
    <tableColumn id="21" xr3:uid="{00000000-0010-0000-3000-000015000000}" name="Source" dataDxfId="8"/>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7"/>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6"/>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5"/>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4" dataDxfId="3">
  <autoFilter ref="A1:C116" xr:uid="{00000000-0009-0000-0100-000012000000}"/>
  <tableColumns count="3">
    <tableColumn id="1" xr3:uid="{00000000-0010-0000-3400-000001000000}" name="Type" dataDxfId="2"/>
    <tableColumn id="2" xr3:uid="{00000000-0010-0000-3400-000002000000}" name="Incident" dataDxfId="1"/>
    <tableColumn id="3" xr3:uid="{00000000-0010-0000-3400-000003000000}"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table" Target="../tables/table19.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4.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AU16" workbookViewId="0">
      <selection activeCell="AY41" sqref="AY41"/>
    </sheetView>
  </sheetViews>
  <sheetFormatPr defaultRowHeight="15" x14ac:dyDescent="0.2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665</v>
      </c>
      <c r="C1" t="s">
        <v>668</v>
      </c>
      <c r="I1" t="s">
        <v>694</v>
      </c>
      <c r="L1" t="s">
        <v>695</v>
      </c>
      <c r="N1" s="112" t="s">
        <v>699</v>
      </c>
      <c r="O1" s="112"/>
      <c r="P1" s="112"/>
      <c r="Q1" s="112"/>
      <c r="R1" s="112"/>
      <c r="T1" s="112" t="s">
        <v>721</v>
      </c>
      <c r="U1" s="112"/>
      <c r="W1" s="112" t="s">
        <v>745</v>
      </c>
      <c r="X1" s="112"/>
      <c r="Y1" s="112"/>
      <c r="Z1" s="112"/>
      <c r="AA1" s="112"/>
      <c r="AB1" s="112"/>
      <c r="AC1" s="112"/>
      <c r="AD1" s="112"/>
      <c r="AE1" s="112"/>
      <c r="AF1" s="112"/>
      <c r="AG1" s="112"/>
      <c r="AH1" s="112"/>
      <c r="AI1" s="112"/>
      <c r="AJ1" s="112"/>
      <c r="AK1" s="112"/>
      <c r="AL1" s="112"/>
      <c r="AM1" s="112"/>
      <c r="AN1" s="112"/>
      <c r="AO1" s="112"/>
      <c r="AP1" s="112"/>
      <c r="AQ1" s="112"/>
      <c r="AR1" s="112"/>
      <c r="AS1" s="112"/>
      <c r="AV1" s="112" t="s">
        <v>4452</v>
      </c>
      <c r="AW1" s="112"/>
      <c r="AY1" s="60" t="s">
        <v>4601</v>
      </c>
      <c r="AZ1" s="61"/>
      <c r="BA1" s="7" t="s">
        <v>4721</v>
      </c>
      <c r="BD1" s="112" t="s">
        <v>4920</v>
      </c>
      <c r="BE1" s="112"/>
      <c r="BG1" s="112" t="s">
        <v>5443</v>
      </c>
      <c r="BH1" s="112"/>
    </row>
    <row r="2" spans="1:60" x14ac:dyDescent="0.25">
      <c r="A2" t="s">
        <v>666</v>
      </c>
      <c r="C2" t="s">
        <v>669</v>
      </c>
      <c r="D2" t="s">
        <v>670</v>
      </c>
      <c r="E2" t="s">
        <v>671</v>
      </c>
      <c r="F2" t="s">
        <v>672</v>
      </c>
      <c r="G2" t="s">
        <v>673</v>
      </c>
      <c r="I2" t="s">
        <v>696</v>
      </c>
      <c r="J2" t="s">
        <v>697</v>
      </c>
      <c r="L2" t="s">
        <v>698</v>
      </c>
      <c r="N2" t="s">
        <v>700</v>
      </c>
      <c r="O2" t="s">
        <v>670</v>
      </c>
      <c r="P2" t="s">
        <v>671</v>
      </c>
      <c r="Q2" t="s">
        <v>672</v>
      </c>
      <c r="R2" t="s">
        <v>673</v>
      </c>
      <c r="T2" t="s">
        <v>6</v>
      </c>
      <c r="U2" t="s">
        <v>7</v>
      </c>
      <c r="W2" t="s">
        <v>669</v>
      </c>
      <c r="X2" t="s">
        <v>722</v>
      </c>
      <c r="Y2" t="s">
        <v>723</v>
      </c>
      <c r="Z2" t="s">
        <v>724</v>
      </c>
      <c r="AA2" t="s">
        <v>725</v>
      </c>
      <c r="AB2" t="s">
        <v>726</v>
      </c>
      <c r="AC2" t="s">
        <v>727</v>
      </c>
      <c r="AD2" t="s">
        <v>728</v>
      </c>
      <c r="AE2" t="s">
        <v>729</v>
      </c>
      <c r="AF2" t="s">
        <v>730</v>
      </c>
      <c r="AG2" t="s">
        <v>731</v>
      </c>
      <c r="AH2" t="s">
        <v>732</v>
      </c>
      <c r="AI2" t="s">
        <v>733</v>
      </c>
      <c r="AJ2" t="s">
        <v>734</v>
      </c>
      <c r="AK2" t="s">
        <v>735</v>
      </c>
      <c r="AL2" t="s">
        <v>736</v>
      </c>
      <c r="AM2" t="s">
        <v>737</v>
      </c>
      <c r="AN2" t="s">
        <v>738</v>
      </c>
      <c r="AO2" t="s">
        <v>739</v>
      </c>
      <c r="AP2" t="s">
        <v>740</v>
      </c>
      <c r="AQ2" t="s">
        <v>741</v>
      </c>
      <c r="AR2" t="s">
        <v>742</v>
      </c>
      <c r="AS2" t="s">
        <v>743</v>
      </c>
      <c r="AT2" t="s">
        <v>744</v>
      </c>
      <c r="AV2" t="s">
        <v>875</v>
      </c>
      <c r="AW2" t="s">
        <v>669</v>
      </c>
      <c r="AY2" t="s">
        <v>4601</v>
      </c>
      <c r="BA2" s="86" t="s">
        <v>746</v>
      </c>
      <c r="BB2" s="86" t="s">
        <v>877</v>
      </c>
      <c r="BD2" s="7" t="s">
        <v>4931</v>
      </c>
      <c r="BE2" s="7" t="s">
        <v>4920</v>
      </c>
      <c r="BG2" s="7" t="s">
        <v>1267</v>
      </c>
      <c r="BH2" s="7" t="s">
        <v>5444</v>
      </c>
    </row>
    <row r="3" spans="1:60" ht="120" x14ac:dyDescent="0.25">
      <c r="C3">
        <v>1</v>
      </c>
      <c r="D3">
        <v>25</v>
      </c>
      <c r="E3">
        <v>50</v>
      </c>
      <c r="F3">
        <v>75</v>
      </c>
      <c r="G3">
        <v>100</v>
      </c>
      <c r="I3">
        <v>1</v>
      </c>
      <c r="J3">
        <v>1</v>
      </c>
      <c r="L3">
        <v>1</v>
      </c>
      <c r="N3" t="s">
        <v>701</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4</v>
      </c>
      <c r="AY3" s="7" t="s">
        <v>4739</v>
      </c>
      <c r="BA3" s="7" t="str">
        <f>'Player Manager'!$J$11</f>
        <v>Athell</v>
      </c>
      <c r="BB3" s="85" t="str">
        <f>'Player Manager'!$J$13</f>
        <v>✓</v>
      </c>
      <c r="BD3" s="94" t="s">
        <v>4921</v>
      </c>
      <c r="BE3" s="94" t="s">
        <v>4932</v>
      </c>
      <c r="BG3" s="7" t="s">
        <v>1739</v>
      </c>
      <c r="BH3" s="7" t="s">
        <v>5446</v>
      </c>
    </row>
    <row r="4" spans="1:60" ht="180" x14ac:dyDescent="0.25">
      <c r="A4" t="s">
        <v>667</v>
      </c>
      <c r="C4">
        <v>2</v>
      </c>
      <c r="D4">
        <v>50</v>
      </c>
      <c r="E4">
        <v>100</v>
      </c>
      <c r="F4">
        <v>150</v>
      </c>
      <c r="G4">
        <v>200</v>
      </c>
      <c r="I4">
        <v>2</v>
      </c>
      <c r="J4">
        <v>1.5</v>
      </c>
      <c r="L4">
        <v>2</v>
      </c>
      <c r="N4" t="s">
        <v>702</v>
      </c>
      <c r="O4">
        <v>50</v>
      </c>
      <c r="P4">
        <v>100</v>
      </c>
      <c r="Q4">
        <v>150</v>
      </c>
      <c r="R4">
        <v>200</v>
      </c>
      <c r="T4" s="9" t="s">
        <v>722</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1361</v>
      </c>
      <c r="BA4" s="7" t="str">
        <f>'Player Manager'!$S$11</f>
        <v>Boondell</v>
      </c>
      <c r="BB4" s="85" t="str">
        <f>'Player Manager'!$S$13</f>
        <v>✓</v>
      </c>
      <c r="BD4" s="94" t="s">
        <v>4923</v>
      </c>
      <c r="BE4" s="94" t="s">
        <v>4933</v>
      </c>
      <c r="BG4" s="7" t="s">
        <v>1275</v>
      </c>
      <c r="BH4" s="7" t="s">
        <v>5447</v>
      </c>
    </row>
    <row r="5" spans="1:60" ht="165" x14ac:dyDescent="0.25">
      <c r="C5">
        <v>3</v>
      </c>
      <c r="D5">
        <v>75</v>
      </c>
      <c r="E5">
        <v>150</v>
      </c>
      <c r="F5">
        <v>225</v>
      </c>
      <c r="G5">
        <v>400</v>
      </c>
      <c r="I5">
        <v>3</v>
      </c>
      <c r="J5">
        <v>2</v>
      </c>
      <c r="L5">
        <v>3</v>
      </c>
      <c r="N5" t="s">
        <v>703</v>
      </c>
      <c r="O5">
        <v>75</v>
      </c>
      <c r="P5">
        <v>150</v>
      </c>
      <c r="Q5">
        <v>225</v>
      </c>
      <c r="R5">
        <v>400</v>
      </c>
      <c r="T5" s="9" t="s">
        <v>723</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1276</v>
      </c>
      <c r="BA5" s="7" t="str">
        <f>'Player Manager'!$AB$11</f>
        <v>Castell</v>
      </c>
      <c r="BB5" s="85">
        <f>'Player Manager'!$AB$13</f>
        <v>0</v>
      </c>
      <c r="BD5" s="94" t="s">
        <v>4924</v>
      </c>
      <c r="BE5" s="94" t="s">
        <v>4934</v>
      </c>
      <c r="BG5" s="7" t="s">
        <v>1287</v>
      </c>
      <c r="BH5" s="7" t="s">
        <v>5448</v>
      </c>
    </row>
    <row r="6" spans="1:60" ht="285" x14ac:dyDescent="0.25">
      <c r="C6">
        <v>4</v>
      </c>
      <c r="D6">
        <v>125</v>
      </c>
      <c r="E6">
        <v>250</v>
      </c>
      <c r="F6">
        <v>375</v>
      </c>
      <c r="G6">
        <v>500</v>
      </c>
      <c r="I6">
        <v>7</v>
      </c>
      <c r="J6">
        <v>2.5</v>
      </c>
      <c r="L6">
        <v>4</v>
      </c>
      <c r="N6" t="s">
        <v>704</v>
      </c>
      <c r="O6">
        <v>125</v>
      </c>
      <c r="P6">
        <v>250</v>
      </c>
      <c r="Q6">
        <v>375</v>
      </c>
      <c r="R6">
        <v>500</v>
      </c>
      <c r="T6" s="9" t="s">
        <v>724</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4729</v>
      </c>
      <c r="BA6" s="7" t="str">
        <f>'Player Manager'!$AK$11</f>
        <v>Dethrak</v>
      </c>
      <c r="BB6" s="85" t="str">
        <f>'Player Manager'!$AK$13</f>
        <v>✓</v>
      </c>
      <c r="BD6" s="94" t="s">
        <v>4926</v>
      </c>
      <c r="BE6" s="94" t="s">
        <v>4935</v>
      </c>
      <c r="BG6" s="7" t="s">
        <v>1289</v>
      </c>
      <c r="BH6" s="7" t="s">
        <v>5449</v>
      </c>
    </row>
    <row r="7" spans="1:60" ht="135" x14ac:dyDescent="0.25">
      <c r="C7">
        <v>5</v>
      </c>
      <c r="D7">
        <v>250</v>
      </c>
      <c r="E7">
        <v>500</v>
      </c>
      <c r="F7">
        <v>750</v>
      </c>
      <c r="G7">
        <v>1100</v>
      </c>
      <c r="I7">
        <v>11</v>
      </c>
      <c r="J7">
        <v>3</v>
      </c>
      <c r="L7">
        <v>5</v>
      </c>
      <c r="N7" t="s">
        <v>705</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4761</v>
      </c>
      <c r="BA7" s="7" t="str">
        <f>'Player Manager'!$AT$11</f>
        <v>Edmond</v>
      </c>
      <c r="BB7" s="85" t="str">
        <f>'Player Manager'!$AT$13</f>
        <v>✓</v>
      </c>
      <c r="BD7" s="94" t="s">
        <v>4922</v>
      </c>
      <c r="BE7" s="94" t="s">
        <v>4936</v>
      </c>
      <c r="BG7" s="7" t="s">
        <v>1302</v>
      </c>
      <c r="BH7" s="7" t="s">
        <v>5450</v>
      </c>
    </row>
    <row r="8" spans="1:60" ht="405" x14ac:dyDescent="0.25">
      <c r="C8">
        <v>6</v>
      </c>
      <c r="D8">
        <v>300</v>
      </c>
      <c r="E8">
        <v>600</v>
      </c>
      <c r="F8">
        <v>900</v>
      </c>
      <c r="G8">
        <v>1400</v>
      </c>
      <c r="I8">
        <v>15</v>
      </c>
      <c r="J8">
        <v>4</v>
      </c>
      <c r="L8">
        <v>6</v>
      </c>
      <c r="N8" t="s">
        <v>706</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4734</v>
      </c>
      <c r="BA8" s="7" t="str">
        <f>'Player Manager'!$BC$11</f>
        <v>Fredrick</v>
      </c>
      <c r="BB8" s="85">
        <f>'Player Manager'!$BC$13</f>
        <v>0</v>
      </c>
      <c r="BD8" s="94" t="s">
        <v>4927</v>
      </c>
      <c r="BE8" s="94" t="s">
        <v>4937</v>
      </c>
      <c r="BG8" s="7" t="s">
        <v>1324</v>
      </c>
      <c r="BH8" s="7" t="s">
        <v>5445</v>
      </c>
    </row>
    <row r="9" spans="1:60" ht="210" x14ac:dyDescent="0.25">
      <c r="C9">
        <v>7</v>
      </c>
      <c r="D9">
        <v>350</v>
      </c>
      <c r="E9">
        <v>750</v>
      </c>
      <c r="F9">
        <v>1100</v>
      </c>
      <c r="G9">
        <v>1700</v>
      </c>
      <c r="L9">
        <v>7</v>
      </c>
      <c r="N9" t="s">
        <v>707</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4741</v>
      </c>
      <c r="BA9" s="7" t="str">
        <f>'Player Manager'!$BL$11</f>
        <v>Gorand</v>
      </c>
      <c r="BB9" s="85" t="str">
        <f>'Player Manager'!$BL$13</f>
        <v>✓</v>
      </c>
      <c r="BD9" s="94" t="s">
        <v>4928</v>
      </c>
      <c r="BE9" s="94" t="s">
        <v>4938</v>
      </c>
    </row>
    <row r="10" spans="1:60" ht="255" x14ac:dyDescent="0.25">
      <c r="C10">
        <v>8</v>
      </c>
      <c r="D10">
        <v>450</v>
      </c>
      <c r="E10">
        <v>900</v>
      </c>
      <c r="F10">
        <v>1400</v>
      </c>
      <c r="G10">
        <v>2100</v>
      </c>
      <c r="L10">
        <v>8</v>
      </c>
      <c r="N10" t="s">
        <v>708</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4738</v>
      </c>
      <c r="BA10" s="7" t="str">
        <f>'Player Manager'!$BU$11</f>
        <v>Hadar</v>
      </c>
      <c r="BB10" s="85">
        <f>'Player Manager'!$BU$13</f>
        <v>0</v>
      </c>
      <c r="BD10" s="94" t="s">
        <v>4929</v>
      </c>
      <c r="BE10" s="94" t="s">
        <v>4939</v>
      </c>
    </row>
    <row r="11" spans="1:60" ht="360" x14ac:dyDescent="0.25">
      <c r="C11">
        <v>9</v>
      </c>
      <c r="D11">
        <v>550</v>
      </c>
      <c r="E11">
        <v>1100</v>
      </c>
      <c r="F11">
        <v>1600</v>
      </c>
      <c r="G11">
        <v>2400</v>
      </c>
      <c r="L11">
        <v>9</v>
      </c>
      <c r="N11" t="s">
        <v>709</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4695</v>
      </c>
      <c r="BA11" s="7" t="str">
        <f>'Player Manager'!$CD$11</f>
        <v>Irving</v>
      </c>
      <c r="BB11" s="85">
        <f>'Player Manager'!$CD$13</f>
        <v>0</v>
      </c>
      <c r="BD11" s="94" t="s">
        <v>4930</v>
      </c>
      <c r="BE11" s="94" t="s">
        <v>4940</v>
      </c>
    </row>
    <row r="12" spans="1:60" ht="135" x14ac:dyDescent="0.25">
      <c r="C12">
        <v>10</v>
      </c>
      <c r="D12">
        <v>600</v>
      </c>
      <c r="E12">
        <v>1200</v>
      </c>
      <c r="F12">
        <v>1900</v>
      </c>
      <c r="G12">
        <v>2800</v>
      </c>
      <c r="L12">
        <v>10</v>
      </c>
      <c r="N12" t="s">
        <v>710</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1358</v>
      </c>
      <c r="BA12" s="7" t="str">
        <f>'Player Manager'!$CM$11</f>
        <v>Jorell</v>
      </c>
      <c r="BB12" s="85">
        <f>'Player Manager'!$CM$13</f>
        <v>0</v>
      </c>
      <c r="BD12" s="94" t="s">
        <v>4925</v>
      </c>
      <c r="BE12" s="94" t="s">
        <v>4941</v>
      </c>
    </row>
    <row r="13" spans="1:60" x14ac:dyDescent="0.25">
      <c r="C13">
        <v>11</v>
      </c>
      <c r="D13">
        <v>800</v>
      </c>
      <c r="E13">
        <v>1600</v>
      </c>
      <c r="F13">
        <v>2400</v>
      </c>
      <c r="G13">
        <v>3600</v>
      </c>
      <c r="L13">
        <v>11</v>
      </c>
      <c r="N13" t="s">
        <v>711</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4706</v>
      </c>
    </row>
    <row r="14" spans="1:60" x14ac:dyDescent="0.25">
      <c r="C14">
        <v>12</v>
      </c>
      <c r="D14">
        <v>1000</v>
      </c>
      <c r="E14">
        <v>2000</v>
      </c>
      <c r="F14">
        <v>3000</v>
      </c>
      <c r="G14">
        <v>4500</v>
      </c>
      <c r="L14">
        <v>12</v>
      </c>
      <c r="N14" t="s">
        <v>712</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4745</v>
      </c>
    </row>
    <row r="15" spans="1:60" x14ac:dyDescent="0.25">
      <c r="C15">
        <v>13</v>
      </c>
      <c r="D15">
        <v>1100</v>
      </c>
      <c r="E15">
        <v>2200</v>
      </c>
      <c r="F15">
        <v>3400</v>
      </c>
      <c r="G15">
        <v>5100</v>
      </c>
      <c r="L15">
        <v>13</v>
      </c>
      <c r="N15" t="s">
        <v>713</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4367</v>
      </c>
    </row>
    <row r="16" spans="1:60" x14ac:dyDescent="0.25">
      <c r="C16">
        <v>14</v>
      </c>
      <c r="D16">
        <v>1250</v>
      </c>
      <c r="E16">
        <v>2500</v>
      </c>
      <c r="F16">
        <v>3800</v>
      </c>
      <c r="G16">
        <v>5700</v>
      </c>
      <c r="L16">
        <v>14</v>
      </c>
      <c r="N16" t="s">
        <v>714</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4366</v>
      </c>
    </row>
    <row r="17" spans="3:51" x14ac:dyDescent="0.25">
      <c r="C17">
        <v>15</v>
      </c>
      <c r="D17">
        <v>1400</v>
      </c>
      <c r="E17">
        <v>2800</v>
      </c>
      <c r="F17">
        <v>4300</v>
      </c>
      <c r="G17">
        <v>6400</v>
      </c>
      <c r="L17">
        <v>15</v>
      </c>
      <c r="N17" t="s">
        <v>715</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4742</v>
      </c>
    </row>
    <row r="18" spans="3:51" x14ac:dyDescent="0.25">
      <c r="C18">
        <v>16</v>
      </c>
      <c r="D18">
        <v>1600</v>
      </c>
      <c r="E18">
        <v>3200</v>
      </c>
      <c r="F18">
        <v>4800</v>
      </c>
      <c r="G18">
        <v>7200</v>
      </c>
      <c r="L18">
        <v>16</v>
      </c>
      <c r="N18" t="s">
        <v>716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1444</v>
      </c>
    </row>
    <row r="19" spans="3:51" x14ac:dyDescent="0.25">
      <c r="C19">
        <v>17</v>
      </c>
      <c r="D19">
        <v>2000</v>
      </c>
      <c r="E19">
        <v>3900</v>
      </c>
      <c r="F19">
        <v>5900</v>
      </c>
      <c r="G19">
        <v>8800</v>
      </c>
      <c r="L19">
        <v>17</v>
      </c>
      <c r="N19" t="s">
        <v>717</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4730</v>
      </c>
    </row>
    <row r="20" spans="3:51" x14ac:dyDescent="0.25">
      <c r="C20">
        <v>18</v>
      </c>
      <c r="D20">
        <v>2100</v>
      </c>
      <c r="E20">
        <v>4200</v>
      </c>
      <c r="F20">
        <v>6300</v>
      </c>
      <c r="G20">
        <v>9500</v>
      </c>
      <c r="L20">
        <v>18</v>
      </c>
      <c r="N20" t="s">
        <v>718</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1336</v>
      </c>
    </row>
    <row r="21" spans="3:51" x14ac:dyDescent="0.25">
      <c r="C21">
        <v>19</v>
      </c>
      <c r="D21">
        <v>2400</v>
      </c>
      <c r="E21">
        <v>4900</v>
      </c>
      <c r="F21">
        <v>7300</v>
      </c>
      <c r="G21">
        <v>10900</v>
      </c>
      <c r="L21">
        <v>19</v>
      </c>
      <c r="N21" t="s">
        <v>719</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4727</v>
      </c>
    </row>
    <row r="22" spans="3:51" x14ac:dyDescent="0.25">
      <c r="C22">
        <v>20</v>
      </c>
      <c r="D22">
        <v>2800</v>
      </c>
      <c r="E22">
        <v>5700</v>
      </c>
      <c r="F22">
        <v>8500</v>
      </c>
      <c r="G22">
        <v>12700</v>
      </c>
      <c r="L22">
        <v>20</v>
      </c>
      <c r="N22" t="s">
        <v>720</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1338</v>
      </c>
    </row>
    <row r="23" spans="3:51" x14ac:dyDescent="0.25">
      <c r="L23">
        <v>21</v>
      </c>
      <c r="T23">
        <v>17</v>
      </c>
      <c r="U23">
        <v>18000</v>
      </c>
      <c r="AY23" s="7" t="s">
        <v>4728</v>
      </c>
    </row>
    <row r="24" spans="3:51" x14ac:dyDescent="0.25">
      <c r="L24">
        <v>22</v>
      </c>
      <c r="T24">
        <v>18</v>
      </c>
      <c r="U24">
        <v>20000</v>
      </c>
      <c r="AY24" s="7" t="s">
        <v>4732</v>
      </c>
    </row>
    <row r="25" spans="3:51" x14ac:dyDescent="0.25">
      <c r="L25">
        <v>23</v>
      </c>
      <c r="T25">
        <v>19</v>
      </c>
      <c r="U25">
        <v>22000</v>
      </c>
      <c r="AY25" s="7" t="s">
        <v>1295</v>
      </c>
    </row>
    <row r="26" spans="3:51" x14ac:dyDescent="0.25">
      <c r="L26">
        <v>24</v>
      </c>
      <c r="T26">
        <v>20</v>
      </c>
      <c r="U26">
        <v>25000</v>
      </c>
      <c r="AY26" s="7" t="s">
        <v>4743</v>
      </c>
    </row>
    <row r="27" spans="3:51" x14ac:dyDescent="0.25">
      <c r="L27">
        <v>25</v>
      </c>
      <c r="T27">
        <v>21</v>
      </c>
      <c r="U27">
        <v>33000</v>
      </c>
      <c r="AY27" s="7" t="s">
        <v>4735</v>
      </c>
    </row>
    <row r="28" spans="3:51" x14ac:dyDescent="0.25">
      <c r="L28">
        <v>26</v>
      </c>
      <c r="T28">
        <v>22</v>
      </c>
      <c r="U28">
        <v>41000</v>
      </c>
      <c r="AY28" s="7" t="s">
        <v>4292</v>
      </c>
    </row>
    <row r="29" spans="3:51" x14ac:dyDescent="0.25">
      <c r="L29">
        <v>27</v>
      </c>
      <c r="T29">
        <v>23</v>
      </c>
      <c r="U29">
        <v>50000</v>
      </c>
      <c r="AY29" s="7" t="s">
        <v>4297</v>
      </c>
    </row>
    <row r="30" spans="3:51" x14ac:dyDescent="0.25">
      <c r="L30">
        <v>28</v>
      </c>
      <c r="T30">
        <v>24</v>
      </c>
      <c r="U30">
        <v>62000</v>
      </c>
      <c r="AY30" s="7" t="s">
        <v>4740</v>
      </c>
    </row>
    <row r="31" spans="3:51" x14ac:dyDescent="0.25">
      <c r="L31">
        <v>29</v>
      </c>
      <c r="T31">
        <v>25</v>
      </c>
      <c r="U31">
        <v>75000</v>
      </c>
      <c r="AY31" s="7" t="s">
        <v>4296</v>
      </c>
    </row>
    <row r="32" spans="3:51" x14ac:dyDescent="0.25">
      <c r="L32">
        <v>30</v>
      </c>
      <c r="T32">
        <v>26</v>
      </c>
      <c r="U32">
        <v>90000</v>
      </c>
      <c r="AY32" s="7" t="s">
        <v>4736</v>
      </c>
    </row>
    <row r="33" spans="12:51" x14ac:dyDescent="0.25">
      <c r="L33">
        <v>31</v>
      </c>
      <c r="T33">
        <v>30</v>
      </c>
      <c r="U33">
        <v>155000</v>
      </c>
      <c r="AY33" s="7" t="s">
        <v>4737</v>
      </c>
    </row>
    <row r="34" spans="12:51" x14ac:dyDescent="0.25">
      <c r="L34">
        <v>32</v>
      </c>
      <c r="T34" t="s">
        <v>4037</v>
      </c>
      <c r="U34">
        <v>0</v>
      </c>
      <c r="AY34" s="7" t="s">
        <v>4744</v>
      </c>
    </row>
    <row r="35" spans="12:51" x14ac:dyDescent="0.25">
      <c r="L35">
        <v>33</v>
      </c>
      <c r="AY35" s="7" t="s">
        <v>4731</v>
      </c>
    </row>
    <row r="36" spans="12:51" x14ac:dyDescent="0.25">
      <c r="L36">
        <v>34</v>
      </c>
      <c r="AY36" s="7" t="s">
        <v>4733</v>
      </c>
    </row>
    <row r="37" spans="12:51" x14ac:dyDescent="0.25">
      <c r="L37">
        <v>35</v>
      </c>
      <c r="AY37" s="7" t="s">
        <v>4759</v>
      </c>
    </row>
    <row r="38" spans="12:51" x14ac:dyDescent="0.25">
      <c r="L38">
        <v>36</v>
      </c>
      <c r="AY38" s="7" t="s">
        <v>4760</v>
      </c>
    </row>
    <row r="39" spans="12:51" x14ac:dyDescent="0.25">
      <c r="L39">
        <v>37</v>
      </c>
      <c r="AY39" s="7" t="s">
        <v>5453</v>
      </c>
    </row>
    <row r="40" spans="12:51" x14ac:dyDescent="0.25">
      <c r="L40">
        <v>38</v>
      </c>
      <c r="AY40" s="7" t="s">
        <v>5695</v>
      </c>
    </row>
    <row r="41" spans="12:51" x14ac:dyDescent="0.25">
      <c r="L41">
        <v>39</v>
      </c>
    </row>
    <row r="42" spans="12:51" x14ac:dyDescent="0.25">
      <c r="L42">
        <v>40</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69"/>
  <sheetViews>
    <sheetView topLeftCell="N1" workbookViewId="0">
      <selection activeCell="O5" sqref="O5"/>
    </sheetView>
  </sheetViews>
  <sheetFormatPr defaultRowHeight="15" x14ac:dyDescent="0.25"/>
  <cols>
    <col min="1" max="1" width="20.7109375" style="77" customWidth="1"/>
    <col min="2" max="2" width="42.85546875" style="78" customWidth="1"/>
    <col min="3" max="3" width="6.42578125" style="77"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x14ac:dyDescent="0.25">
      <c r="A1" s="113" t="s">
        <v>674</v>
      </c>
      <c r="B1" s="113"/>
      <c r="C1" s="113"/>
      <c r="F1" s="113" t="s">
        <v>798</v>
      </c>
      <c r="G1" s="113"/>
      <c r="H1" s="113"/>
      <c r="K1" s="113" t="s">
        <v>801</v>
      </c>
      <c r="L1" s="113"/>
      <c r="N1" s="113" t="s">
        <v>4722</v>
      </c>
      <c r="O1" s="113"/>
      <c r="P1" s="113"/>
      <c r="Q1" s="113"/>
      <c r="S1" s="76" t="s">
        <v>4724</v>
      </c>
      <c r="U1" s="113" t="s">
        <v>907</v>
      </c>
      <c r="V1" s="113"/>
      <c r="W1" s="113"/>
      <c r="X1" s="113"/>
      <c r="Y1" s="113"/>
    </row>
    <row r="2" spans="1:25" ht="15.75" customHeight="1" x14ac:dyDescent="0.25">
      <c r="A2" s="62" t="s">
        <v>675</v>
      </c>
      <c r="B2" s="59" t="s">
        <v>632</v>
      </c>
      <c r="C2" s="62" t="s">
        <v>4699</v>
      </c>
      <c r="F2" t="s">
        <v>669</v>
      </c>
      <c r="G2" t="s">
        <v>799</v>
      </c>
      <c r="H2" t="s">
        <v>800</v>
      </c>
      <c r="K2" t="s">
        <v>802</v>
      </c>
      <c r="L2" s="6" t="s">
        <v>632</v>
      </c>
      <c r="N2" t="s">
        <v>844</v>
      </c>
      <c r="O2" s="6" t="s">
        <v>882</v>
      </c>
      <c r="P2" t="s">
        <v>4758</v>
      </c>
      <c r="Q2" t="s">
        <v>1</v>
      </c>
      <c r="S2" t="s">
        <v>899</v>
      </c>
      <c r="U2" t="s">
        <v>746</v>
      </c>
      <c r="V2" t="s">
        <v>747</v>
      </c>
      <c r="W2" t="s">
        <v>748</v>
      </c>
      <c r="X2" t="s">
        <v>749</v>
      </c>
      <c r="Y2" t="s">
        <v>750</v>
      </c>
    </row>
    <row r="3" spans="1:25" ht="91.5" customHeight="1" x14ac:dyDescent="0.25">
      <c r="A3" s="62" t="s">
        <v>676</v>
      </c>
      <c r="B3" s="59" t="s">
        <v>677</v>
      </c>
      <c r="C3" s="62">
        <v>1</v>
      </c>
      <c r="E3" s="79"/>
      <c r="F3">
        <v>1</v>
      </c>
      <c r="G3">
        <v>0</v>
      </c>
      <c r="H3" s="90">
        <v>2</v>
      </c>
      <c r="K3" t="s">
        <v>803</v>
      </c>
      <c r="L3" s="6" t="s">
        <v>804</v>
      </c>
      <c r="N3" t="s">
        <v>9</v>
      </c>
      <c r="O3" s="6"/>
      <c r="P3">
        <v>1</v>
      </c>
      <c r="Q3" t="s">
        <v>5680</v>
      </c>
      <c r="S3" t="s">
        <v>910</v>
      </c>
      <c r="U3" t="s">
        <v>756</v>
      </c>
      <c r="V3" t="s">
        <v>752</v>
      </c>
      <c r="W3" t="s">
        <v>757</v>
      </c>
      <c r="X3" t="s">
        <v>758</v>
      </c>
      <c r="Y3" t="s">
        <v>759</v>
      </c>
    </row>
    <row r="4" spans="1:25" ht="181.5" customHeight="1" x14ac:dyDescent="0.25">
      <c r="A4" s="62" t="s">
        <v>678</v>
      </c>
      <c r="B4" s="59" t="s">
        <v>679</v>
      </c>
      <c r="C4" s="62">
        <v>2</v>
      </c>
      <c r="F4">
        <v>2</v>
      </c>
      <c r="G4">
        <v>300</v>
      </c>
      <c r="H4" s="90">
        <v>2</v>
      </c>
      <c r="K4" t="s">
        <v>805</v>
      </c>
      <c r="L4" s="6" t="s">
        <v>806</v>
      </c>
      <c r="N4" t="s">
        <v>862</v>
      </c>
      <c r="O4" s="6"/>
      <c r="P4">
        <v>1</v>
      </c>
      <c r="Q4" t="s">
        <v>5680</v>
      </c>
      <c r="S4" t="s">
        <v>911</v>
      </c>
      <c r="U4" t="s">
        <v>760</v>
      </c>
      <c r="V4" t="s">
        <v>753</v>
      </c>
      <c r="W4" t="s">
        <v>761</v>
      </c>
      <c r="X4" t="s">
        <v>4750</v>
      </c>
      <c r="Y4" t="s">
        <v>759</v>
      </c>
    </row>
    <row r="5" spans="1:25" ht="106.5" customHeight="1" x14ac:dyDescent="0.25">
      <c r="A5" s="62" t="s">
        <v>680</v>
      </c>
      <c r="B5" s="59" t="s">
        <v>681</v>
      </c>
      <c r="C5" s="62">
        <v>3</v>
      </c>
      <c r="F5">
        <v>3</v>
      </c>
      <c r="G5">
        <v>900</v>
      </c>
      <c r="H5" s="90">
        <v>2</v>
      </c>
      <c r="K5" t="s">
        <v>807</v>
      </c>
      <c r="L5" s="6" t="s">
        <v>808</v>
      </c>
      <c r="N5" t="s">
        <v>4384</v>
      </c>
      <c r="O5" s="6"/>
      <c r="P5">
        <v>1</v>
      </c>
      <c r="Q5" t="s">
        <v>5680</v>
      </c>
      <c r="S5" t="s">
        <v>912</v>
      </c>
      <c r="U5" t="s">
        <v>763</v>
      </c>
      <c r="V5" t="s">
        <v>764</v>
      </c>
      <c r="W5" t="s">
        <v>765</v>
      </c>
      <c r="X5" t="s">
        <v>4751</v>
      </c>
      <c r="Y5" t="s">
        <v>759</v>
      </c>
    </row>
    <row r="6" spans="1:25" ht="76.5" customHeight="1" x14ac:dyDescent="0.25">
      <c r="A6" s="62" t="s">
        <v>682</v>
      </c>
      <c r="B6" s="59" t="s">
        <v>683</v>
      </c>
      <c r="C6" s="62">
        <v>4</v>
      </c>
      <c r="F6">
        <v>4</v>
      </c>
      <c r="G6">
        <v>2700</v>
      </c>
      <c r="H6" s="90">
        <v>2</v>
      </c>
      <c r="K6" t="s">
        <v>809</v>
      </c>
      <c r="L6" s="6" t="s">
        <v>810</v>
      </c>
      <c r="N6" t="s">
        <v>96</v>
      </c>
      <c r="O6" s="6"/>
      <c r="P6">
        <v>2</v>
      </c>
      <c r="Q6" t="s">
        <v>5680</v>
      </c>
      <c r="S6" t="s">
        <v>189</v>
      </c>
      <c r="U6" t="s">
        <v>767</v>
      </c>
      <c r="V6" t="s">
        <v>753</v>
      </c>
      <c r="W6" t="s">
        <v>768</v>
      </c>
      <c r="X6" t="s">
        <v>769</v>
      </c>
      <c r="Y6" t="s">
        <v>770</v>
      </c>
    </row>
    <row r="7" spans="1:25" ht="106.5" customHeight="1" x14ac:dyDescent="0.25">
      <c r="A7" s="62" t="s">
        <v>684</v>
      </c>
      <c r="B7" s="59" t="s">
        <v>685</v>
      </c>
      <c r="C7" s="81" t="s">
        <v>4700</v>
      </c>
      <c r="F7">
        <v>5</v>
      </c>
      <c r="G7">
        <v>6500</v>
      </c>
      <c r="H7" s="90">
        <v>3</v>
      </c>
      <c r="K7" t="s">
        <v>811</v>
      </c>
      <c r="L7" s="6" t="s">
        <v>812</v>
      </c>
      <c r="N7" t="s">
        <v>114</v>
      </c>
      <c r="O7" s="6"/>
      <c r="P7">
        <v>2</v>
      </c>
      <c r="Q7" t="s">
        <v>5681</v>
      </c>
      <c r="S7" t="s">
        <v>913</v>
      </c>
      <c r="U7" t="s">
        <v>771</v>
      </c>
      <c r="V7" t="s">
        <v>751</v>
      </c>
      <c r="W7" t="s">
        <v>772</v>
      </c>
      <c r="X7" t="s">
        <v>4752</v>
      </c>
      <c r="Y7" t="s">
        <v>770</v>
      </c>
    </row>
    <row r="8" spans="1:25" ht="61.5" customHeight="1" x14ac:dyDescent="0.25">
      <c r="A8" s="62" t="s">
        <v>686</v>
      </c>
      <c r="B8" s="59" t="s">
        <v>687</v>
      </c>
      <c r="C8" s="80" t="s">
        <v>4701</v>
      </c>
      <c r="F8">
        <v>6</v>
      </c>
      <c r="G8">
        <v>14000</v>
      </c>
      <c r="H8" s="90">
        <v>3</v>
      </c>
      <c r="K8" t="s">
        <v>813</v>
      </c>
      <c r="L8" s="6" t="s">
        <v>814</v>
      </c>
      <c r="N8" t="s">
        <v>4381</v>
      </c>
      <c r="O8" s="6"/>
      <c r="P8">
        <v>1</v>
      </c>
      <c r="Q8" t="s">
        <v>5680</v>
      </c>
      <c r="S8" t="s">
        <v>914</v>
      </c>
      <c r="U8" t="s">
        <v>774</v>
      </c>
      <c r="V8" t="s">
        <v>751</v>
      </c>
      <c r="W8" t="s">
        <v>775</v>
      </c>
      <c r="X8" t="s">
        <v>776</v>
      </c>
      <c r="Y8" t="s">
        <v>770</v>
      </c>
    </row>
    <row r="9" spans="1:25" ht="106.5" customHeight="1" x14ac:dyDescent="0.25">
      <c r="A9" s="62" t="s">
        <v>688</v>
      </c>
      <c r="B9" s="59" t="s">
        <v>689</v>
      </c>
      <c r="C9" s="80" t="s">
        <v>4702</v>
      </c>
      <c r="F9">
        <v>7</v>
      </c>
      <c r="G9">
        <v>23000</v>
      </c>
      <c r="H9" s="90">
        <v>3</v>
      </c>
      <c r="K9" t="s">
        <v>815</v>
      </c>
      <c r="L9" s="6" t="s">
        <v>816</v>
      </c>
      <c r="N9" t="s">
        <v>846</v>
      </c>
      <c r="O9" s="6" t="s">
        <v>884</v>
      </c>
      <c r="P9">
        <v>1</v>
      </c>
      <c r="Q9" t="s">
        <v>5680</v>
      </c>
      <c r="S9" t="s">
        <v>915</v>
      </c>
      <c r="U9" t="s">
        <v>777</v>
      </c>
      <c r="V9" t="s">
        <v>778</v>
      </c>
      <c r="W9" t="s">
        <v>772</v>
      </c>
      <c r="X9" t="s">
        <v>4753</v>
      </c>
      <c r="Y9" t="s">
        <v>770</v>
      </c>
    </row>
    <row r="10" spans="1:25" ht="121.5" customHeight="1" x14ac:dyDescent="0.25">
      <c r="A10" s="62" t="s">
        <v>690</v>
      </c>
      <c r="B10" s="59" t="s">
        <v>691</v>
      </c>
      <c r="C10" s="80" t="s">
        <v>4703</v>
      </c>
      <c r="F10">
        <v>8</v>
      </c>
      <c r="G10">
        <v>34000</v>
      </c>
      <c r="H10" s="90">
        <v>3</v>
      </c>
      <c r="K10" t="s">
        <v>817</v>
      </c>
      <c r="L10" s="6" t="s">
        <v>818</v>
      </c>
      <c r="N10" t="s">
        <v>861</v>
      </c>
      <c r="O10" s="6" t="s">
        <v>891</v>
      </c>
      <c r="P10">
        <v>1</v>
      </c>
      <c r="Q10" t="s">
        <v>5682</v>
      </c>
      <c r="S10" t="s">
        <v>916</v>
      </c>
      <c r="U10" t="s">
        <v>780</v>
      </c>
      <c r="V10" t="s">
        <v>781</v>
      </c>
      <c r="W10" t="s">
        <v>782</v>
      </c>
      <c r="X10" t="s">
        <v>783</v>
      </c>
      <c r="Y10" t="s">
        <v>770</v>
      </c>
    </row>
    <row r="11" spans="1:25" ht="106.5" customHeight="1" x14ac:dyDescent="0.25">
      <c r="A11" s="62" t="s">
        <v>692</v>
      </c>
      <c r="B11" s="59" t="s">
        <v>693</v>
      </c>
      <c r="C11" s="80" t="s">
        <v>4704</v>
      </c>
      <c r="F11">
        <v>9</v>
      </c>
      <c r="G11">
        <v>48000</v>
      </c>
      <c r="H11" s="90">
        <v>4</v>
      </c>
      <c r="K11" t="s">
        <v>819</v>
      </c>
      <c r="L11" s="6" t="s">
        <v>820</v>
      </c>
      <c r="N11" t="s">
        <v>4810</v>
      </c>
      <c r="O11" s="6"/>
      <c r="P11">
        <v>1</v>
      </c>
      <c r="Q11" t="s">
        <v>5680</v>
      </c>
      <c r="S11" t="s">
        <v>917</v>
      </c>
      <c r="U11" t="s">
        <v>784</v>
      </c>
      <c r="V11" t="s">
        <v>754</v>
      </c>
      <c r="W11" t="s">
        <v>782</v>
      </c>
      <c r="X11" t="s">
        <v>785</v>
      </c>
      <c r="Y11" t="s">
        <v>786</v>
      </c>
    </row>
    <row r="12" spans="1:25" ht="76.5" customHeight="1" x14ac:dyDescent="0.25">
      <c r="F12">
        <v>10</v>
      </c>
      <c r="G12">
        <v>64000</v>
      </c>
      <c r="H12" s="90">
        <v>4</v>
      </c>
      <c r="K12" t="s">
        <v>821</v>
      </c>
      <c r="L12" s="6" t="s">
        <v>822</v>
      </c>
      <c r="N12" t="s">
        <v>845</v>
      </c>
      <c r="O12" s="6" t="s">
        <v>883</v>
      </c>
      <c r="P12">
        <v>1</v>
      </c>
      <c r="Q12" t="s">
        <v>5680</v>
      </c>
      <c r="S12" t="s">
        <v>918</v>
      </c>
      <c r="U12" t="s">
        <v>787</v>
      </c>
      <c r="V12" t="s">
        <v>755</v>
      </c>
      <c r="W12" t="s">
        <v>788</v>
      </c>
      <c r="X12" t="s">
        <v>789</v>
      </c>
      <c r="Y12" t="s">
        <v>786</v>
      </c>
    </row>
    <row r="13" spans="1:25" ht="136.5" customHeight="1" x14ac:dyDescent="0.25">
      <c r="F13">
        <v>11</v>
      </c>
      <c r="G13">
        <v>85000</v>
      </c>
      <c r="H13" s="90">
        <v>4</v>
      </c>
      <c r="K13" t="s">
        <v>823</v>
      </c>
      <c r="L13" s="6" t="s">
        <v>824</v>
      </c>
      <c r="N13" t="s">
        <v>192</v>
      </c>
      <c r="O13" s="6" t="s">
        <v>3919</v>
      </c>
      <c r="P13">
        <v>1</v>
      </c>
      <c r="Q13" t="s">
        <v>5680</v>
      </c>
      <c r="S13" t="s">
        <v>919</v>
      </c>
      <c r="U13" t="s">
        <v>790</v>
      </c>
      <c r="V13" t="s">
        <v>791</v>
      </c>
      <c r="W13" t="s">
        <v>792</v>
      </c>
      <c r="X13" t="s">
        <v>793</v>
      </c>
      <c r="Y13" t="s">
        <v>786</v>
      </c>
    </row>
    <row r="14" spans="1:25" ht="106.5" customHeight="1" x14ac:dyDescent="0.25">
      <c r="F14">
        <v>12</v>
      </c>
      <c r="G14">
        <v>100000</v>
      </c>
      <c r="H14" s="90">
        <v>4</v>
      </c>
      <c r="K14" t="s">
        <v>825</v>
      </c>
      <c r="L14" s="6" t="s">
        <v>826</v>
      </c>
      <c r="N14" t="s">
        <v>863</v>
      </c>
      <c r="O14" s="6"/>
      <c r="P14">
        <v>1</v>
      </c>
      <c r="Q14" t="s">
        <v>5680</v>
      </c>
      <c r="S14" t="s">
        <v>920</v>
      </c>
      <c r="U14" t="s">
        <v>794</v>
      </c>
      <c r="V14" t="s">
        <v>795</v>
      </c>
      <c r="W14" t="s">
        <v>796</v>
      </c>
      <c r="X14" t="s">
        <v>797</v>
      </c>
      <c r="Y14" t="s">
        <v>786</v>
      </c>
    </row>
    <row r="15" spans="1:25" ht="136.5" customHeight="1" x14ac:dyDescent="0.25">
      <c r="F15">
        <v>13</v>
      </c>
      <c r="G15">
        <v>120000</v>
      </c>
      <c r="H15" s="90">
        <v>5</v>
      </c>
      <c r="K15" t="s">
        <v>827</v>
      </c>
      <c r="L15" s="6" t="s">
        <v>828</v>
      </c>
      <c r="N15" t="s">
        <v>3913</v>
      </c>
      <c r="O15" s="6" t="s">
        <v>886</v>
      </c>
      <c r="P15">
        <v>1</v>
      </c>
      <c r="Q15" t="s">
        <v>5680</v>
      </c>
      <c r="S15" t="s">
        <v>921</v>
      </c>
      <c r="U15" t="s">
        <v>4749</v>
      </c>
      <c r="V15">
        <v>0</v>
      </c>
      <c r="W15">
        <v>0</v>
      </c>
      <c r="X15" t="s">
        <v>4754</v>
      </c>
      <c r="Y15" t="s">
        <v>4747</v>
      </c>
    </row>
    <row r="16" spans="1:25" ht="61.5" customHeight="1" x14ac:dyDescent="0.25">
      <c r="F16">
        <v>14</v>
      </c>
      <c r="G16">
        <v>140000</v>
      </c>
      <c r="H16" s="90">
        <v>5</v>
      </c>
      <c r="K16" t="s">
        <v>46</v>
      </c>
      <c r="L16" s="6" t="s">
        <v>829</v>
      </c>
      <c r="N16" t="s">
        <v>869</v>
      </c>
      <c r="O16" s="6" t="s">
        <v>893</v>
      </c>
      <c r="P16">
        <v>1</v>
      </c>
      <c r="Q16" t="s">
        <v>5680</v>
      </c>
      <c r="S16" t="s">
        <v>922</v>
      </c>
      <c r="U16" t="s">
        <v>4748</v>
      </c>
      <c r="V16">
        <v>0</v>
      </c>
      <c r="W16">
        <v>0</v>
      </c>
      <c r="X16" t="s">
        <v>4755</v>
      </c>
      <c r="Y16" t="s">
        <v>4747</v>
      </c>
    </row>
    <row r="17" spans="6:25" ht="136.5" customHeight="1" x14ac:dyDescent="0.25">
      <c r="F17">
        <v>15</v>
      </c>
      <c r="G17">
        <v>165000</v>
      </c>
      <c r="H17" s="90">
        <v>5</v>
      </c>
      <c r="K17" t="s">
        <v>830</v>
      </c>
      <c r="L17" s="6" t="s">
        <v>831</v>
      </c>
      <c r="N17" t="s">
        <v>870</v>
      </c>
      <c r="O17" s="6"/>
      <c r="P17">
        <v>2</v>
      </c>
      <c r="Q17" t="s">
        <v>5680</v>
      </c>
      <c r="U17" t="s">
        <v>4746</v>
      </c>
      <c r="V17">
        <v>0</v>
      </c>
      <c r="W17">
        <v>0</v>
      </c>
      <c r="X17" t="s">
        <v>4756</v>
      </c>
      <c r="Y17" t="s">
        <v>4747</v>
      </c>
    </row>
    <row r="18" spans="6:25" ht="241.5" customHeight="1" x14ac:dyDescent="0.25">
      <c r="F18">
        <v>16</v>
      </c>
      <c r="G18">
        <v>195000</v>
      </c>
      <c r="H18" s="90">
        <v>5</v>
      </c>
      <c r="K18" t="s">
        <v>832</v>
      </c>
      <c r="L18" s="6" t="s">
        <v>833</v>
      </c>
      <c r="N18" t="s">
        <v>864</v>
      </c>
      <c r="O18" s="6" t="s">
        <v>890</v>
      </c>
      <c r="P18">
        <v>1</v>
      </c>
      <c r="Q18" t="s">
        <v>5680</v>
      </c>
      <c r="V18" s="5"/>
      <c r="X18" s="8"/>
    </row>
    <row r="19" spans="6:25" ht="31.5" customHeight="1" x14ac:dyDescent="0.25">
      <c r="F19">
        <v>17</v>
      </c>
      <c r="G19">
        <v>225000</v>
      </c>
      <c r="H19" s="90">
        <v>6</v>
      </c>
      <c r="K19" t="s">
        <v>834</v>
      </c>
      <c r="L19" s="6" t="s">
        <v>835</v>
      </c>
      <c r="N19" t="s">
        <v>847</v>
      </c>
      <c r="O19" s="6" t="s">
        <v>885</v>
      </c>
      <c r="P19">
        <v>1</v>
      </c>
      <c r="Q19" t="s">
        <v>5682</v>
      </c>
      <c r="V19" s="5"/>
      <c r="X19" s="8"/>
    </row>
    <row r="20" spans="6:25" ht="136.5" customHeight="1" x14ac:dyDescent="0.25">
      <c r="F20">
        <v>18</v>
      </c>
      <c r="G20">
        <v>265000</v>
      </c>
      <c r="H20" s="90">
        <v>6</v>
      </c>
      <c r="K20" t="s">
        <v>836</v>
      </c>
      <c r="L20" s="6" t="s">
        <v>837</v>
      </c>
      <c r="N20" t="s">
        <v>860</v>
      </c>
      <c r="O20" s="6"/>
      <c r="P20">
        <v>1</v>
      </c>
      <c r="Q20" t="s">
        <v>5682</v>
      </c>
      <c r="V20" s="5"/>
      <c r="X20" s="8"/>
    </row>
    <row r="21" spans="6:25" ht="121.5" customHeight="1" x14ac:dyDescent="0.25">
      <c r="F21">
        <v>19</v>
      </c>
      <c r="G21">
        <v>305000</v>
      </c>
      <c r="H21" s="90">
        <v>6</v>
      </c>
      <c r="K21" t="s">
        <v>838</v>
      </c>
      <c r="L21" s="6" t="s">
        <v>839</v>
      </c>
      <c r="N21" t="s">
        <v>3917</v>
      </c>
      <c r="O21" s="6"/>
      <c r="P21">
        <v>1</v>
      </c>
      <c r="Q21" t="s">
        <v>5680</v>
      </c>
      <c r="V21" s="5"/>
      <c r="X21" s="8"/>
    </row>
    <row r="22" spans="6:25" ht="106.5" customHeight="1" x14ac:dyDescent="0.25">
      <c r="F22">
        <v>20</v>
      </c>
      <c r="G22">
        <v>355000</v>
      </c>
      <c r="H22" s="90">
        <v>6</v>
      </c>
      <c r="K22" t="s">
        <v>840</v>
      </c>
      <c r="L22" s="6" t="s">
        <v>841</v>
      </c>
      <c r="N22" t="s">
        <v>3918</v>
      </c>
      <c r="O22" s="6"/>
      <c r="P22">
        <v>1</v>
      </c>
      <c r="Q22" t="s">
        <v>5680</v>
      </c>
      <c r="V22" s="5"/>
      <c r="X22" s="8"/>
    </row>
    <row r="23" spans="6:25" ht="181.5" customHeight="1" x14ac:dyDescent="0.25">
      <c r="K23" t="s">
        <v>842</v>
      </c>
      <c r="L23" s="6" t="s">
        <v>843</v>
      </c>
      <c r="N23" t="s">
        <v>304</v>
      </c>
      <c r="O23" s="6"/>
      <c r="P23">
        <v>1</v>
      </c>
      <c r="Q23" t="s">
        <v>5682</v>
      </c>
      <c r="V23" s="5"/>
      <c r="X23" s="8"/>
    </row>
    <row r="24" spans="6:25" ht="31.5" customHeight="1" x14ac:dyDescent="0.25">
      <c r="N24" t="s">
        <v>866</v>
      </c>
      <c r="O24" s="6"/>
      <c r="P24">
        <v>2</v>
      </c>
      <c r="Q24" t="s">
        <v>5680</v>
      </c>
      <c r="V24" s="5"/>
      <c r="X24" s="8"/>
    </row>
    <row r="25" spans="6:25" ht="31.5" customHeight="1" x14ac:dyDescent="0.25">
      <c r="N25" t="s">
        <v>873</v>
      </c>
      <c r="O25" s="6" t="s">
        <v>897</v>
      </c>
      <c r="P25">
        <v>1</v>
      </c>
      <c r="Q25" t="s">
        <v>5680</v>
      </c>
      <c r="V25" s="5"/>
      <c r="X25" s="8"/>
    </row>
    <row r="26" spans="6:25" ht="16.5" customHeight="1" x14ac:dyDescent="0.25">
      <c r="N26" t="s">
        <v>848</v>
      </c>
      <c r="O26" s="6" t="s">
        <v>886</v>
      </c>
      <c r="P26">
        <v>1</v>
      </c>
      <c r="Q26" t="s">
        <v>5680</v>
      </c>
      <c r="V26" s="5"/>
      <c r="X26" s="8"/>
    </row>
    <row r="27" spans="6:25" ht="46.5" customHeight="1" x14ac:dyDescent="0.25">
      <c r="N27" t="s">
        <v>849</v>
      </c>
      <c r="O27" s="6"/>
      <c r="P27">
        <v>1</v>
      </c>
      <c r="Q27" t="s">
        <v>5680</v>
      </c>
      <c r="V27" s="5"/>
      <c r="X27" s="8"/>
    </row>
    <row r="28" spans="6:25" ht="46.5" customHeight="1" x14ac:dyDescent="0.25">
      <c r="N28" t="s">
        <v>850</v>
      </c>
      <c r="O28" s="6" t="s">
        <v>886</v>
      </c>
      <c r="P28">
        <v>1</v>
      </c>
      <c r="Q28" t="s">
        <v>5680</v>
      </c>
      <c r="V28" s="5"/>
      <c r="X28" s="8"/>
    </row>
    <row r="29" spans="6:25" ht="46.5" customHeight="1" x14ac:dyDescent="0.25">
      <c r="N29" t="s">
        <v>851</v>
      </c>
      <c r="O29" s="6" t="s">
        <v>887</v>
      </c>
      <c r="P29">
        <v>1</v>
      </c>
      <c r="Q29" t="s">
        <v>5680</v>
      </c>
      <c r="V29" s="5"/>
      <c r="X29" s="8"/>
    </row>
    <row r="30" spans="6:25" ht="16.5" customHeight="1" x14ac:dyDescent="0.25">
      <c r="N30" t="s">
        <v>345</v>
      </c>
      <c r="O30" s="6"/>
      <c r="P30">
        <v>1</v>
      </c>
      <c r="Q30" t="s">
        <v>5680</v>
      </c>
      <c r="V30" s="5"/>
      <c r="X30" s="8"/>
    </row>
    <row r="31" spans="6:25" ht="16.5" customHeight="1" x14ac:dyDescent="0.25">
      <c r="N31" t="s">
        <v>4811</v>
      </c>
      <c r="O31" s="6"/>
      <c r="P31">
        <v>1</v>
      </c>
      <c r="Q31" t="s">
        <v>5680</v>
      </c>
      <c r="V31" s="5"/>
      <c r="X31" s="8"/>
    </row>
    <row r="32" spans="6:25" ht="16.5" customHeight="1" x14ac:dyDescent="0.25">
      <c r="N32" t="s">
        <v>852</v>
      </c>
      <c r="O32" s="6"/>
      <c r="P32">
        <v>1</v>
      </c>
      <c r="Q32" t="s">
        <v>5680</v>
      </c>
      <c r="V32" s="5"/>
      <c r="X32" s="8"/>
    </row>
    <row r="33" spans="14:24" ht="16.5" customHeight="1" x14ac:dyDescent="0.25">
      <c r="N33" t="s">
        <v>859</v>
      </c>
      <c r="O33" s="6"/>
      <c r="P33">
        <v>1</v>
      </c>
      <c r="Q33" t="s">
        <v>5680</v>
      </c>
      <c r="V33" s="5"/>
      <c r="X33" s="8"/>
    </row>
    <row r="34" spans="14:24" ht="76.5" customHeight="1" x14ac:dyDescent="0.25">
      <c r="N34" t="s">
        <v>4382</v>
      </c>
      <c r="O34" s="6" t="s">
        <v>4383</v>
      </c>
      <c r="P34">
        <v>1</v>
      </c>
      <c r="Q34" t="s">
        <v>5680</v>
      </c>
      <c r="V34" s="5"/>
      <c r="X34" s="8"/>
    </row>
    <row r="35" spans="14:24" ht="16.5" customHeight="1" x14ac:dyDescent="0.25">
      <c r="N35" t="s">
        <v>368</v>
      </c>
      <c r="O35" s="6"/>
      <c r="P35">
        <v>1</v>
      </c>
      <c r="Q35" t="s">
        <v>5680</v>
      </c>
      <c r="V35" s="5"/>
      <c r="X35" s="8"/>
    </row>
    <row r="36" spans="14:24" ht="16.5" customHeight="1" x14ac:dyDescent="0.25">
      <c r="N36" t="s">
        <v>372</v>
      </c>
      <c r="O36" s="6" t="s">
        <v>895</v>
      </c>
      <c r="P36">
        <v>1</v>
      </c>
      <c r="Q36" t="s">
        <v>5682</v>
      </c>
      <c r="V36" s="5"/>
      <c r="X36" s="8"/>
    </row>
    <row r="37" spans="14:24" ht="16.5" customHeight="1" x14ac:dyDescent="0.25">
      <c r="N37" t="s">
        <v>853</v>
      </c>
      <c r="O37" s="6" t="s">
        <v>888</v>
      </c>
      <c r="P37">
        <v>1</v>
      </c>
      <c r="Q37" t="s">
        <v>5682</v>
      </c>
      <c r="V37" s="5"/>
      <c r="X37" s="8"/>
    </row>
    <row r="38" spans="14:24" ht="121.5" customHeight="1" x14ac:dyDescent="0.25">
      <c r="N38" t="s">
        <v>388</v>
      </c>
      <c r="O38" s="6"/>
      <c r="P38">
        <v>1</v>
      </c>
      <c r="Q38" t="s">
        <v>5680</v>
      </c>
      <c r="V38" s="5"/>
      <c r="X38" s="8"/>
    </row>
    <row r="39" spans="14:24" ht="16.5" customHeight="1" x14ac:dyDescent="0.25">
      <c r="N39" t="s">
        <v>4697</v>
      </c>
      <c r="O39" s="6"/>
      <c r="P39">
        <v>1</v>
      </c>
      <c r="Q39" t="s">
        <v>5680</v>
      </c>
      <c r="V39" s="5"/>
      <c r="X39" s="8"/>
    </row>
    <row r="40" spans="14:24" ht="106.5" customHeight="1" x14ac:dyDescent="0.25">
      <c r="N40" t="s">
        <v>4385</v>
      </c>
      <c r="O40" s="6"/>
      <c r="P40">
        <v>1</v>
      </c>
      <c r="Q40" t="s">
        <v>5680</v>
      </c>
      <c r="V40" s="5"/>
      <c r="X40" s="8"/>
    </row>
    <row r="41" spans="14:24" ht="46.5" customHeight="1" x14ac:dyDescent="0.25">
      <c r="N41" t="s">
        <v>4808</v>
      </c>
      <c r="O41" s="6" t="s">
        <v>888</v>
      </c>
      <c r="P41">
        <v>1</v>
      </c>
      <c r="Q41" t="s">
        <v>5682</v>
      </c>
      <c r="V41" s="5"/>
      <c r="X41" s="8"/>
    </row>
    <row r="42" spans="14:24" ht="241.5" customHeight="1" x14ac:dyDescent="0.25">
      <c r="N42" t="s">
        <v>4456</v>
      </c>
      <c r="O42" s="6" t="s">
        <v>4457</v>
      </c>
      <c r="P42">
        <v>2</v>
      </c>
      <c r="Q42" t="s">
        <v>5680</v>
      </c>
      <c r="V42" s="5"/>
      <c r="X42" s="8"/>
    </row>
    <row r="43" spans="14:24" x14ac:dyDescent="0.25">
      <c r="N43" t="s">
        <v>417</v>
      </c>
      <c r="O43" s="6"/>
      <c r="P43">
        <v>1</v>
      </c>
      <c r="Q43" t="s">
        <v>5680</v>
      </c>
      <c r="V43" s="5"/>
      <c r="X43" s="8"/>
    </row>
    <row r="44" spans="14:24" ht="16.5" customHeight="1" x14ac:dyDescent="0.25">
      <c r="N44" t="s">
        <v>854</v>
      </c>
      <c r="O44" s="6" t="s">
        <v>887</v>
      </c>
      <c r="P44">
        <v>1</v>
      </c>
      <c r="Q44" t="s">
        <v>5680</v>
      </c>
      <c r="V44" s="5"/>
      <c r="X44" s="8"/>
    </row>
    <row r="45" spans="14:24" x14ac:dyDescent="0.25">
      <c r="N45" t="s">
        <v>447</v>
      </c>
      <c r="O45" s="6"/>
      <c r="P45">
        <v>2</v>
      </c>
      <c r="Q45" t="s">
        <v>5680</v>
      </c>
      <c r="V45" s="5"/>
      <c r="X45" s="8"/>
    </row>
    <row r="46" spans="14:24" ht="105" x14ac:dyDescent="0.25">
      <c r="N46" t="s">
        <v>4806</v>
      </c>
      <c r="O46" s="6" t="s">
        <v>4807</v>
      </c>
      <c r="P46">
        <v>1</v>
      </c>
      <c r="Q46" t="s">
        <v>5680</v>
      </c>
      <c r="V46" s="5"/>
      <c r="X46" s="8"/>
    </row>
    <row r="47" spans="14:24" ht="30" x14ac:dyDescent="0.25">
      <c r="N47" t="s">
        <v>867</v>
      </c>
      <c r="O47" s="6" t="s">
        <v>893</v>
      </c>
      <c r="P47">
        <v>1</v>
      </c>
      <c r="Q47" t="s">
        <v>5680</v>
      </c>
      <c r="V47" s="5"/>
      <c r="X47" s="8"/>
    </row>
    <row r="48" spans="14:24" x14ac:dyDescent="0.25">
      <c r="N48" t="s">
        <v>4809</v>
      </c>
      <c r="O48" s="6"/>
      <c r="P48">
        <v>1</v>
      </c>
      <c r="Q48" t="s">
        <v>5680</v>
      </c>
      <c r="V48" s="5"/>
      <c r="X48" s="8"/>
    </row>
    <row r="49" spans="14:24" ht="60" x14ac:dyDescent="0.25">
      <c r="N49" t="s">
        <v>855</v>
      </c>
      <c r="O49" s="6" t="s">
        <v>885</v>
      </c>
      <c r="P49">
        <v>1</v>
      </c>
      <c r="Q49" t="s">
        <v>5682</v>
      </c>
      <c r="V49" s="5"/>
      <c r="X49" s="8"/>
    </row>
    <row r="50" spans="14:24" ht="30" x14ac:dyDescent="0.25">
      <c r="N50" t="s">
        <v>868</v>
      </c>
      <c r="O50" s="6" t="s">
        <v>893</v>
      </c>
      <c r="P50">
        <v>1</v>
      </c>
      <c r="Q50" t="s">
        <v>5680</v>
      </c>
      <c r="V50" s="5"/>
      <c r="X50" s="8"/>
    </row>
    <row r="51" spans="14:24" ht="45" x14ac:dyDescent="0.25">
      <c r="N51" t="s">
        <v>3914</v>
      </c>
      <c r="O51" s="6" t="s">
        <v>886</v>
      </c>
      <c r="P51">
        <v>1</v>
      </c>
      <c r="Q51" t="s">
        <v>5680</v>
      </c>
      <c r="V51" s="5"/>
      <c r="X51" s="8"/>
    </row>
    <row r="52" spans="14:24" ht="60" x14ac:dyDescent="0.25">
      <c r="N52" t="s">
        <v>3915</v>
      </c>
      <c r="O52" s="6" t="s">
        <v>3916</v>
      </c>
      <c r="P52">
        <v>1</v>
      </c>
      <c r="Q52" t="s">
        <v>5680</v>
      </c>
      <c r="V52" s="5"/>
      <c r="X52" s="8"/>
    </row>
    <row r="53" spans="14:24" x14ac:dyDescent="0.25">
      <c r="N53" t="s">
        <v>4458</v>
      </c>
      <c r="O53" s="6"/>
      <c r="P53">
        <v>1</v>
      </c>
      <c r="Q53" t="s">
        <v>5680</v>
      </c>
      <c r="V53" s="5"/>
      <c r="X53" s="8"/>
    </row>
    <row r="54" spans="14:24" ht="75" x14ac:dyDescent="0.25">
      <c r="N54" t="s">
        <v>856</v>
      </c>
      <c r="O54" s="6" t="s">
        <v>889</v>
      </c>
      <c r="P54">
        <v>1</v>
      </c>
      <c r="Q54" t="s">
        <v>5682</v>
      </c>
      <c r="V54" s="5"/>
      <c r="X54" s="8"/>
    </row>
    <row r="55" spans="14:24" x14ac:dyDescent="0.25">
      <c r="N55" t="s">
        <v>4386</v>
      </c>
      <c r="O55" s="6"/>
      <c r="P55">
        <v>1</v>
      </c>
      <c r="Q55" t="s">
        <v>5680</v>
      </c>
      <c r="V55" s="5"/>
      <c r="X55" s="8"/>
    </row>
    <row r="56" spans="14:24" x14ac:dyDescent="0.25">
      <c r="N56" t="s">
        <v>871</v>
      </c>
      <c r="O56" s="6"/>
      <c r="P56">
        <v>1</v>
      </c>
      <c r="Q56" t="s">
        <v>5680</v>
      </c>
      <c r="V56" s="5"/>
      <c r="X56" s="8"/>
    </row>
    <row r="57" spans="14:24" ht="30" x14ac:dyDescent="0.25">
      <c r="N57" t="s">
        <v>857</v>
      </c>
      <c r="O57" s="6" t="s">
        <v>890</v>
      </c>
      <c r="P57">
        <v>1</v>
      </c>
      <c r="Q57" t="s">
        <v>5680</v>
      </c>
      <c r="V57" s="5"/>
      <c r="X57" s="8"/>
    </row>
    <row r="58" spans="14:24" ht="180" x14ac:dyDescent="0.25">
      <c r="N58" t="s">
        <v>874</v>
      </c>
      <c r="O58" s="6" t="s">
        <v>898</v>
      </c>
      <c r="P58">
        <v>1</v>
      </c>
      <c r="Q58" t="s">
        <v>5680</v>
      </c>
      <c r="V58" s="5"/>
      <c r="X58" s="8"/>
    </row>
    <row r="59" spans="14:24" ht="60" x14ac:dyDescent="0.25">
      <c r="N59" t="s">
        <v>872</v>
      </c>
      <c r="O59" s="6" t="s">
        <v>894</v>
      </c>
      <c r="P59">
        <v>1</v>
      </c>
      <c r="Q59" t="s">
        <v>5680</v>
      </c>
      <c r="V59" s="5"/>
      <c r="X59" s="8"/>
    </row>
    <row r="60" spans="14:24" ht="45" x14ac:dyDescent="0.25">
      <c r="N60" t="s">
        <v>4459</v>
      </c>
      <c r="O60" s="6" t="s">
        <v>4460</v>
      </c>
      <c r="P60">
        <v>1</v>
      </c>
      <c r="Q60" t="s">
        <v>5680</v>
      </c>
      <c r="V60" s="5"/>
      <c r="X60" s="8"/>
    </row>
    <row r="61" spans="14:24" ht="45" x14ac:dyDescent="0.25">
      <c r="N61" t="s">
        <v>4766</v>
      </c>
      <c r="O61" s="6" t="s">
        <v>4767</v>
      </c>
      <c r="P61">
        <v>1</v>
      </c>
      <c r="Q61" t="s">
        <v>5680</v>
      </c>
      <c r="V61" s="5"/>
      <c r="W61" s="8"/>
    </row>
    <row r="62" spans="14:24" ht="240" x14ac:dyDescent="0.25">
      <c r="N62" t="s">
        <v>4757</v>
      </c>
      <c r="O62" s="6" t="s">
        <v>4455</v>
      </c>
      <c r="P62">
        <v>1</v>
      </c>
      <c r="Q62" t="s">
        <v>5680</v>
      </c>
      <c r="V62" s="5"/>
      <c r="W62" s="8"/>
    </row>
    <row r="63" spans="14:24" ht="30" x14ac:dyDescent="0.25">
      <c r="N63" t="s">
        <v>865</v>
      </c>
      <c r="O63" s="6" t="s">
        <v>892</v>
      </c>
      <c r="P63">
        <v>1</v>
      </c>
      <c r="Q63" t="s">
        <v>5680</v>
      </c>
      <c r="V63" s="5"/>
      <c r="W63" s="8"/>
    </row>
    <row r="64" spans="14:24" x14ac:dyDescent="0.25">
      <c r="N64" t="s">
        <v>4387</v>
      </c>
      <c r="O64" s="6"/>
      <c r="P64">
        <v>1</v>
      </c>
      <c r="Q64" t="s">
        <v>5680</v>
      </c>
      <c r="V64" s="5"/>
      <c r="W64" s="8"/>
    </row>
    <row r="65" spans="14:23" ht="45" x14ac:dyDescent="0.25">
      <c r="N65" t="s">
        <v>858</v>
      </c>
      <c r="O65" s="6" t="s">
        <v>886</v>
      </c>
      <c r="P65">
        <v>1</v>
      </c>
      <c r="Q65" t="s">
        <v>5680</v>
      </c>
      <c r="V65" s="5"/>
      <c r="W65" s="8"/>
    </row>
    <row r="66" spans="14:23" ht="75" x14ac:dyDescent="0.25">
      <c r="N66" t="s">
        <v>625</v>
      </c>
      <c r="O66" s="6" t="s">
        <v>896</v>
      </c>
      <c r="P66">
        <v>1</v>
      </c>
      <c r="Q66" t="s">
        <v>5680</v>
      </c>
      <c r="V66" s="5"/>
      <c r="W66" s="8"/>
    </row>
    <row r="67" spans="14:23" x14ac:dyDescent="0.25">
      <c r="N67" s="5" t="s">
        <v>5691</v>
      </c>
      <c r="P67" s="5">
        <v>1</v>
      </c>
      <c r="Q67" s="5" t="s">
        <v>5694</v>
      </c>
    </row>
    <row r="68" spans="14:23" x14ac:dyDescent="0.25">
      <c r="N68" s="5" t="s">
        <v>5692</v>
      </c>
      <c r="P68" s="5">
        <v>1</v>
      </c>
      <c r="Q68" s="5" t="s">
        <v>5694</v>
      </c>
    </row>
    <row r="69" spans="14:23" x14ac:dyDescent="0.25">
      <c r="N69" s="5" t="s">
        <v>5693</v>
      </c>
      <c r="P69" s="5">
        <v>1</v>
      </c>
      <c r="Q69" s="5" t="s">
        <v>5694</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topLeftCell="A10" zoomScaleNormal="100" workbookViewId="0">
      <selection sqref="A1:R8"/>
    </sheetView>
  </sheetViews>
  <sheetFormatPr defaultColWidth="2.28515625" defaultRowHeight="12" customHeight="1" x14ac:dyDescent="0.25"/>
  <cols>
    <col min="1" max="1" width="2.28515625" style="37" customWidth="1"/>
    <col min="2" max="36" width="2.28515625" style="37"/>
    <col min="37" max="99" width="2.28515625" style="37" customWidth="1"/>
    <col min="100" max="16384" width="2.28515625" style="37"/>
  </cols>
  <sheetData>
    <row r="1" spans="1:104" ht="12" customHeight="1" x14ac:dyDescent="0.25">
      <c r="A1" s="178"/>
      <c r="B1" s="179"/>
      <c r="C1" s="179"/>
      <c r="D1" s="179"/>
      <c r="E1" s="179"/>
      <c r="F1" s="179"/>
      <c r="G1" s="179"/>
      <c r="H1" s="179"/>
      <c r="I1" s="179"/>
      <c r="J1" s="179"/>
      <c r="K1" s="179"/>
      <c r="L1" s="179"/>
      <c r="M1" s="179"/>
      <c r="N1" s="179"/>
      <c r="O1" s="179"/>
      <c r="P1" s="179"/>
      <c r="Q1" s="179"/>
      <c r="R1" s="180"/>
      <c r="S1" s="187" t="s">
        <v>4454</v>
      </c>
      <c r="T1" s="188"/>
      <c r="U1" s="188"/>
      <c r="V1" s="188"/>
      <c r="W1" s="188"/>
      <c r="X1" s="188"/>
      <c r="Y1" s="188"/>
      <c r="Z1" s="188"/>
      <c r="AA1" s="189"/>
      <c r="AB1" s="199"/>
      <c r="AC1" s="200"/>
      <c r="AD1" s="200"/>
      <c r="AE1" s="200"/>
      <c r="AF1" s="200"/>
      <c r="AG1" s="200"/>
      <c r="AH1" s="200"/>
      <c r="AI1" s="200"/>
      <c r="AJ1" s="201"/>
      <c r="AK1" s="53"/>
      <c r="AL1" s="53"/>
      <c r="AM1" s="53"/>
      <c r="AN1" s="53"/>
      <c r="AO1" s="53"/>
      <c r="AP1" s="53"/>
      <c r="AQ1" s="53"/>
      <c r="AR1" s="49"/>
      <c r="AS1" s="49"/>
      <c r="AT1" s="48"/>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8"/>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50"/>
    </row>
    <row r="2" spans="1:104" ht="12" customHeight="1" thickBot="1" x14ac:dyDescent="0.3">
      <c r="A2" s="181"/>
      <c r="B2" s="182"/>
      <c r="C2" s="182"/>
      <c r="D2" s="182"/>
      <c r="E2" s="182"/>
      <c r="F2" s="182"/>
      <c r="G2" s="182"/>
      <c r="H2" s="182"/>
      <c r="I2" s="182"/>
      <c r="J2" s="182"/>
      <c r="K2" s="182"/>
      <c r="L2" s="182"/>
      <c r="M2" s="182"/>
      <c r="N2" s="182"/>
      <c r="O2" s="182"/>
      <c r="P2" s="182"/>
      <c r="Q2" s="182"/>
      <c r="R2" s="183"/>
      <c r="S2" s="190"/>
      <c r="T2" s="191"/>
      <c r="U2" s="191"/>
      <c r="V2" s="191"/>
      <c r="W2" s="191"/>
      <c r="X2" s="191"/>
      <c r="Y2" s="191"/>
      <c r="Z2" s="191"/>
      <c r="AA2" s="192"/>
      <c r="AB2" s="196"/>
      <c r="AC2" s="197"/>
      <c r="AD2" s="197"/>
      <c r="AE2" s="197"/>
      <c r="AF2" s="197"/>
      <c r="AG2" s="197"/>
      <c r="AH2" s="197"/>
      <c r="AI2" s="197"/>
      <c r="AJ2" s="198"/>
      <c r="AK2" s="54"/>
      <c r="AL2" s="54"/>
      <c r="AM2" s="54"/>
      <c r="AN2" s="54"/>
      <c r="AO2" s="54"/>
      <c r="AP2" s="54"/>
      <c r="AQ2" s="54"/>
      <c r="AR2" s="5"/>
      <c r="AS2" s="5"/>
      <c r="AT2" s="14"/>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14"/>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51"/>
    </row>
    <row r="3" spans="1:104" ht="12" customHeight="1" x14ac:dyDescent="0.25">
      <c r="A3" s="181"/>
      <c r="B3" s="182"/>
      <c r="C3" s="182"/>
      <c r="D3" s="182"/>
      <c r="E3" s="182"/>
      <c r="F3" s="182"/>
      <c r="G3" s="182"/>
      <c r="H3" s="182"/>
      <c r="I3" s="182"/>
      <c r="J3" s="182"/>
      <c r="K3" s="182"/>
      <c r="L3" s="182"/>
      <c r="M3" s="182"/>
      <c r="N3" s="182"/>
      <c r="O3" s="182"/>
      <c r="P3" s="182"/>
      <c r="Q3" s="182"/>
      <c r="R3" s="183"/>
      <c r="S3" s="187" t="s">
        <v>4451</v>
      </c>
      <c r="T3" s="188"/>
      <c r="U3" s="188"/>
      <c r="V3" s="188"/>
      <c r="W3" s="188"/>
      <c r="X3" s="188"/>
      <c r="Y3" s="188"/>
      <c r="Z3" s="188"/>
      <c r="AA3" s="189"/>
      <c r="AB3" s="193"/>
      <c r="AC3" s="194"/>
      <c r="AD3" s="194"/>
      <c r="AE3" s="194"/>
      <c r="AF3" s="194"/>
      <c r="AG3" s="194"/>
      <c r="AH3" s="194"/>
      <c r="AI3" s="194"/>
      <c r="AJ3" s="195"/>
      <c r="AK3" s="54"/>
      <c r="AL3" s="54"/>
      <c r="AM3" s="54"/>
      <c r="AN3" s="54"/>
      <c r="AO3" s="54"/>
      <c r="AP3" s="54"/>
      <c r="AQ3" s="54"/>
      <c r="AR3" s="5"/>
      <c r="AS3" s="5"/>
      <c r="AT3" s="14"/>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14"/>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51"/>
    </row>
    <row r="4" spans="1:104" ht="12" customHeight="1" thickBot="1" x14ac:dyDescent="0.3">
      <c r="A4" s="181"/>
      <c r="B4" s="182"/>
      <c r="C4" s="182"/>
      <c r="D4" s="182"/>
      <c r="E4" s="182"/>
      <c r="F4" s="182"/>
      <c r="G4" s="182"/>
      <c r="H4" s="182"/>
      <c r="I4" s="182"/>
      <c r="J4" s="182"/>
      <c r="K4" s="182"/>
      <c r="L4" s="182"/>
      <c r="M4" s="182"/>
      <c r="N4" s="182"/>
      <c r="O4" s="182"/>
      <c r="P4" s="182"/>
      <c r="Q4" s="182"/>
      <c r="R4" s="183"/>
      <c r="S4" s="190"/>
      <c r="T4" s="191"/>
      <c r="U4" s="191"/>
      <c r="V4" s="191"/>
      <c r="W4" s="191"/>
      <c r="X4" s="191"/>
      <c r="Y4" s="191"/>
      <c r="Z4" s="191"/>
      <c r="AA4" s="192"/>
      <c r="AB4" s="196"/>
      <c r="AC4" s="197"/>
      <c r="AD4" s="197"/>
      <c r="AE4" s="197"/>
      <c r="AF4" s="197"/>
      <c r="AG4" s="197"/>
      <c r="AH4" s="197"/>
      <c r="AI4" s="197"/>
      <c r="AJ4" s="198"/>
      <c r="AK4" s="54"/>
      <c r="AL4" s="54"/>
      <c r="AM4" s="54"/>
      <c r="AN4" s="54"/>
      <c r="AO4" s="54"/>
      <c r="AP4" s="54"/>
      <c r="AQ4" s="54"/>
      <c r="AR4" s="5"/>
      <c r="AS4" s="5"/>
      <c r="AT4" s="14"/>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14"/>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51"/>
    </row>
    <row r="5" spans="1:104" ht="12" customHeight="1" x14ac:dyDescent="0.25">
      <c r="A5" s="181"/>
      <c r="B5" s="182"/>
      <c r="C5" s="182"/>
      <c r="D5" s="182"/>
      <c r="E5" s="182"/>
      <c r="F5" s="182"/>
      <c r="G5" s="182"/>
      <c r="H5" s="182"/>
      <c r="I5" s="182"/>
      <c r="J5" s="182"/>
      <c r="K5" s="182"/>
      <c r="L5" s="182"/>
      <c r="M5" s="182"/>
      <c r="N5" s="182"/>
      <c r="O5" s="182"/>
      <c r="P5" s="182"/>
      <c r="Q5" s="182"/>
      <c r="R5" s="183"/>
      <c r="S5" s="187" t="s">
        <v>4919</v>
      </c>
      <c r="T5" s="188"/>
      <c r="U5" s="188"/>
      <c r="V5" s="188"/>
      <c r="W5" s="188"/>
      <c r="X5" s="188"/>
      <c r="Y5" s="188"/>
      <c r="Z5" s="188"/>
      <c r="AA5" s="189"/>
      <c r="AB5" s="193"/>
      <c r="AC5" s="194"/>
      <c r="AD5" s="194"/>
      <c r="AE5" s="194"/>
      <c r="AF5" s="194"/>
      <c r="AG5" s="194"/>
      <c r="AH5" s="194"/>
      <c r="AI5" s="194"/>
      <c r="AJ5" s="195"/>
      <c r="AK5" s="54"/>
      <c r="AL5" s="54"/>
      <c r="AM5" s="54"/>
      <c r="AN5" s="54"/>
      <c r="AO5" s="54"/>
      <c r="AP5" s="54"/>
      <c r="AQ5" s="54"/>
      <c r="AR5" s="5"/>
      <c r="AS5" s="5"/>
      <c r="AT5" s="14"/>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14"/>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51"/>
    </row>
    <row r="6" spans="1:104" ht="12" customHeight="1" thickBot="1" x14ac:dyDescent="0.3">
      <c r="A6" s="181"/>
      <c r="B6" s="182"/>
      <c r="C6" s="182"/>
      <c r="D6" s="182"/>
      <c r="E6" s="182"/>
      <c r="F6" s="182"/>
      <c r="G6" s="182"/>
      <c r="H6" s="182"/>
      <c r="I6" s="182"/>
      <c r="J6" s="182"/>
      <c r="K6" s="182"/>
      <c r="L6" s="182"/>
      <c r="M6" s="182"/>
      <c r="N6" s="182"/>
      <c r="O6" s="182"/>
      <c r="P6" s="182"/>
      <c r="Q6" s="182"/>
      <c r="R6" s="183"/>
      <c r="S6" s="190"/>
      <c r="T6" s="191"/>
      <c r="U6" s="191"/>
      <c r="V6" s="191"/>
      <c r="W6" s="191"/>
      <c r="X6" s="191"/>
      <c r="Y6" s="191"/>
      <c r="Z6" s="191"/>
      <c r="AA6" s="192"/>
      <c r="AB6" s="196"/>
      <c r="AC6" s="197"/>
      <c r="AD6" s="197"/>
      <c r="AE6" s="197"/>
      <c r="AF6" s="197"/>
      <c r="AG6" s="197"/>
      <c r="AH6" s="197"/>
      <c r="AI6" s="197"/>
      <c r="AJ6" s="198"/>
      <c r="AK6" s="54"/>
      <c r="AL6" s="54"/>
      <c r="AM6" s="54"/>
      <c r="AN6" s="54"/>
      <c r="AO6" s="54"/>
      <c r="AP6" s="54"/>
      <c r="AQ6" s="54"/>
      <c r="AR6" s="5"/>
      <c r="AS6" s="5"/>
      <c r="AT6" s="14"/>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14"/>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51"/>
      <c r="CZ6" s="57"/>
    </row>
    <row r="7" spans="1:104" ht="12" customHeight="1" x14ac:dyDescent="0.25">
      <c r="A7" s="181"/>
      <c r="B7" s="182"/>
      <c r="C7" s="182"/>
      <c r="D7" s="182"/>
      <c r="E7" s="182"/>
      <c r="F7" s="182"/>
      <c r="G7" s="182"/>
      <c r="H7" s="182"/>
      <c r="I7" s="182"/>
      <c r="J7" s="182"/>
      <c r="K7" s="182"/>
      <c r="L7" s="182"/>
      <c r="M7" s="182"/>
      <c r="N7" s="182"/>
      <c r="O7" s="182"/>
      <c r="P7" s="182"/>
      <c r="Q7" s="182"/>
      <c r="R7" s="183"/>
      <c r="S7" s="204" t="s">
        <v>4453</v>
      </c>
      <c r="T7" s="205"/>
      <c r="U7" s="205"/>
      <c r="V7" s="205"/>
      <c r="W7" s="205"/>
      <c r="X7" s="205"/>
      <c r="Y7" s="205"/>
      <c r="Z7" s="205"/>
      <c r="AA7" s="206"/>
      <c r="AB7" s="193"/>
      <c r="AC7" s="194"/>
      <c r="AD7" s="194"/>
      <c r="AE7" s="194"/>
      <c r="AF7" s="194"/>
      <c r="AG7" s="194"/>
      <c r="AH7" s="194"/>
      <c r="AI7" s="194"/>
      <c r="AJ7" s="195"/>
      <c r="AK7" s="54"/>
      <c r="AL7" s="54"/>
      <c r="AM7" s="54"/>
      <c r="AN7" s="54"/>
      <c r="AO7" s="54"/>
      <c r="AP7" s="54"/>
      <c r="AQ7" s="54"/>
      <c r="AR7" s="5"/>
      <c r="AS7" s="5"/>
      <c r="AT7" s="14"/>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14"/>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51"/>
    </row>
    <row r="8" spans="1:104" ht="12" customHeight="1" thickBot="1" x14ac:dyDescent="0.3">
      <c r="A8" s="184"/>
      <c r="B8" s="185"/>
      <c r="C8" s="185"/>
      <c r="D8" s="185"/>
      <c r="E8" s="185"/>
      <c r="F8" s="185"/>
      <c r="G8" s="185"/>
      <c r="H8" s="185"/>
      <c r="I8" s="185"/>
      <c r="J8" s="185"/>
      <c r="K8" s="185"/>
      <c r="L8" s="185"/>
      <c r="M8" s="185"/>
      <c r="N8" s="185"/>
      <c r="O8" s="185"/>
      <c r="P8" s="185"/>
      <c r="Q8" s="185"/>
      <c r="R8" s="186"/>
      <c r="S8" s="207"/>
      <c r="T8" s="208"/>
      <c r="U8" s="208"/>
      <c r="V8" s="208"/>
      <c r="W8" s="208"/>
      <c r="X8" s="208"/>
      <c r="Y8" s="208"/>
      <c r="Z8" s="208"/>
      <c r="AA8" s="209"/>
      <c r="AB8" s="196"/>
      <c r="AC8" s="197"/>
      <c r="AD8" s="197"/>
      <c r="AE8" s="197"/>
      <c r="AF8" s="197"/>
      <c r="AG8" s="197"/>
      <c r="AH8" s="197"/>
      <c r="AI8" s="197"/>
      <c r="AJ8" s="198"/>
      <c r="AK8" s="55"/>
      <c r="AL8" s="55"/>
      <c r="AM8" s="55"/>
      <c r="AN8" s="55"/>
      <c r="AO8" s="55"/>
      <c r="AP8" s="55"/>
      <c r="AQ8" s="55"/>
      <c r="AR8" s="39"/>
      <c r="AS8" s="39"/>
      <c r="AT8" s="52"/>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52"/>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40"/>
    </row>
    <row r="9" spans="1:104" ht="12" customHeight="1" x14ac:dyDescent="0.25">
      <c r="A9" s="202" t="s">
        <v>875</v>
      </c>
      <c r="B9" s="202"/>
      <c r="C9" s="202"/>
      <c r="D9" s="202"/>
      <c r="E9" s="202"/>
      <c r="F9" s="202"/>
      <c r="G9" s="202"/>
      <c r="H9" s="202"/>
      <c r="I9" s="203"/>
      <c r="J9" s="160" t="s">
        <v>1001</v>
      </c>
      <c r="K9" s="161"/>
      <c r="L9" s="161"/>
      <c r="M9" s="161"/>
      <c r="N9" s="161"/>
      <c r="O9" s="161"/>
      <c r="P9" s="161"/>
      <c r="Q9" s="161"/>
      <c r="R9" s="164"/>
      <c r="S9" s="160" t="s">
        <v>1002</v>
      </c>
      <c r="T9" s="161"/>
      <c r="U9" s="161"/>
      <c r="V9" s="161"/>
      <c r="W9" s="161"/>
      <c r="X9" s="161"/>
      <c r="Y9" s="161"/>
      <c r="Z9" s="161"/>
      <c r="AA9" s="161"/>
      <c r="AB9" s="160" t="s">
        <v>1003</v>
      </c>
      <c r="AC9" s="161"/>
      <c r="AD9" s="161"/>
      <c r="AE9" s="161"/>
      <c r="AF9" s="161"/>
      <c r="AG9" s="161"/>
      <c r="AH9" s="161"/>
      <c r="AI9" s="161"/>
      <c r="AJ9" s="161"/>
      <c r="AK9" s="162" t="s">
        <v>1007</v>
      </c>
      <c r="AL9" s="163"/>
      <c r="AM9" s="163"/>
      <c r="AN9" s="163"/>
      <c r="AO9" s="163"/>
      <c r="AP9" s="163"/>
      <c r="AQ9" s="163"/>
      <c r="AR9" s="163"/>
      <c r="AS9" s="163"/>
      <c r="AT9" s="160" t="s">
        <v>1004</v>
      </c>
      <c r="AU9" s="161"/>
      <c r="AV9" s="161"/>
      <c r="AW9" s="161"/>
      <c r="AX9" s="161"/>
      <c r="AY9" s="161"/>
      <c r="AZ9" s="161"/>
      <c r="BA9" s="161"/>
      <c r="BB9" s="161"/>
      <c r="BC9" s="160" t="s">
        <v>1008</v>
      </c>
      <c r="BD9" s="161"/>
      <c r="BE9" s="161"/>
      <c r="BF9" s="161"/>
      <c r="BG9" s="161"/>
      <c r="BH9" s="161"/>
      <c r="BI9" s="161"/>
      <c r="BJ9" s="161"/>
      <c r="BK9" s="161"/>
      <c r="BL9" s="160" t="s">
        <v>1009</v>
      </c>
      <c r="BM9" s="161"/>
      <c r="BN9" s="161"/>
      <c r="BO9" s="161"/>
      <c r="BP9" s="161"/>
      <c r="BQ9" s="161"/>
      <c r="BR9" s="161"/>
      <c r="BS9" s="161"/>
      <c r="BT9" s="161"/>
      <c r="BU9" s="160" t="s">
        <v>1005</v>
      </c>
      <c r="BV9" s="161"/>
      <c r="BW9" s="161"/>
      <c r="BX9" s="161"/>
      <c r="BY9" s="161"/>
      <c r="BZ9" s="161"/>
      <c r="CA9" s="161"/>
      <c r="CB9" s="161"/>
      <c r="CC9" s="161"/>
      <c r="CD9" s="160" t="s">
        <v>1010</v>
      </c>
      <c r="CE9" s="161"/>
      <c r="CF9" s="161"/>
      <c r="CG9" s="161"/>
      <c r="CH9" s="161"/>
      <c r="CI9" s="161"/>
      <c r="CJ9" s="161"/>
      <c r="CK9" s="161"/>
      <c r="CL9" s="161"/>
      <c r="CM9" s="160" t="s">
        <v>1011</v>
      </c>
      <c r="CN9" s="161"/>
      <c r="CO9" s="161"/>
      <c r="CP9" s="161"/>
      <c r="CQ9" s="161"/>
      <c r="CR9" s="161"/>
      <c r="CS9" s="161"/>
      <c r="CT9" s="161"/>
      <c r="CU9" s="164"/>
      <c r="CV9" s="38"/>
    </row>
    <row r="10" spans="1:104" ht="12" customHeight="1" x14ac:dyDescent="0.25">
      <c r="A10" s="127"/>
      <c r="B10" s="127"/>
      <c r="C10" s="127"/>
      <c r="D10" s="127"/>
      <c r="E10" s="127"/>
      <c r="F10" s="127"/>
      <c r="G10" s="127"/>
      <c r="H10" s="127"/>
      <c r="I10" s="128"/>
      <c r="J10" s="139"/>
      <c r="K10" s="140"/>
      <c r="L10" s="140"/>
      <c r="M10" s="140"/>
      <c r="N10" s="140"/>
      <c r="O10" s="140"/>
      <c r="P10" s="140"/>
      <c r="Q10" s="140"/>
      <c r="R10" s="165"/>
      <c r="S10" s="139"/>
      <c r="T10" s="140"/>
      <c r="U10" s="140"/>
      <c r="V10" s="140"/>
      <c r="W10" s="140"/>
      <c r="X10" s="140"/>
      <c r="Y10" s="140"/>
      <c r="Z10" s="140"/>
      <c r="AA10" s="140"/>
      <c r="AB10" s="139"/>
      <c r="AC10" s="140"/>
      <c r="AD10" s="140"/>
      <c r="AE10" s="140"/>
      <c r="AF10" s="140"/>
      <c r="AG10" s="140"/>
      <c r="AH10" s="140"/>
      <c r="AI10" s="140"/>
      <c r="AJ10" s="140"/>
      <c r="AK10" s="139"/>
      <c r="AL10" s="140"/>
      <c r="AM10" s="140"/>
      <c r="AN10" s="140"/>
      <c r="AO10" s="140"/>
      <c r="AP10" s="140"/>
      <c r="AQ10" s="140"/>
      <c r="AR10" s="140"/>
      <c r="AS10" s="140"/>
      <c r="AT10" s="139"/>
      <c r="AU10" s="140"/>
      <c r="AV10" s="140"/>
      <c r="AW10" s="140"/>
      <c r="AX10" s="140"/>
      <c r="AY10" s="140"/>
      <c r="AZ10" s="140"/>
      <c r="BA10" s="140"/>
      <c r="BB10" s="140"/>
      <c r="BC10" s="139"/>
      <c r="BD10" s="140"/>
      <c r="BE10" s="140"/>
      <c r="BF10" s="140"/>
      <c r="BG10" s="140"/>
      <c r="BH10" s="140"/>
      <c r="BI10" s="140"/>
      <c r="BJ10" s="140"/>
      <c r="BK10" s="140"/>
      <c r="BL10" s="139"/>
      <c r="BM10" s="140"/>
      <c r="BN10" s="140"/>
      <c r="BO10" s="140"/>
      <c r="BP10" s="140"/>
      <c r="BQ10" s="140"/>
      <c r="BR10" s="140"/>
      <c r="BS10" s="140"/>
      <c r="BT10" s="140"/>
      <c r="BU10" s="139"/>
      <c r="BV10" s="140"/>
      <c r="BW10" s="140"/>
      <c r="BX10" s="140"/>
      <c r="BY10" s="140"/>
      <c r="BZ10" s="140"/>
      <c r="CA10" s="140"/>
      <c r="CB10" s="140"/>
      <c r="CC10" s="140"/>
      <c r="CD10" s="139"/>
      <c r="CE10" s="140"/>
      <c r="CF10" s="140"/>
      <c r="CG10" s="140"/>
      <c r="CH10" s="140"/>
      <c r="CI10" s="140"/>
      <c r="CJ10" s="140"/>
      <c r="CK10" s="140"/>
      <c r="CL10" s="140"/>
      <c r="CM10" s="139"/>
      <c r="CN10" s="140"/>
      <c r="CO10" s="140"/>
      <c r="CP10" s="140"/>
      <c r="CQ10" s="140"/>
      <c r="CR10" s="140"/>
      <c r="CS10" s="140"/>
      <c r="CT10" s="140"/>
      <c r="CU10" s="165"/>
      <c r="CV10" s="38"/>
    </row>
    <row r="11" spans="1:104" ht="12" customHeight="1" x14ac:dyDescent="0.25">
      <c r="A11" s="127" t="s">
        <v>876</v>
      </c>
      <c r="B11" s="127"/>
      <c r="C11" s="127"/>
      <c r="D11" s="127"/>
      <c r="E11" s="127"/>
      <c r="F11" s="127"/>
      <c r="G11" s="127"/>
      <c r="H11" s="127"/>
      <c r="I11" s="128"/>
      <c r="J11" s="139" t="s">
        <v>1020</v>
      </c>
      <c r="K11" s="140"/>
      <c r="L11" s="140"/>
      <c r="M11" s="140"/>
      <c r="N11" s="140"/>
      <c r="O11" s="140"/>
      <c r="P11" s="140"/>
      <c r="Q11" s="140"/>
      <c r="R11" s="140"/>
      <c r="S11" s="139" t="s">
        <v>1019</v>
      </c>
      <c r="T11" s="140"/>
      <c r="U11" s="140"/>
      <c r="V11" s="140"/>
      <c r="W11" s="140"/>
      <c r="X11" s="140"/>
      <c r="Y11" s="140"/>
      <c r="Z11" s="140"/>
      <c r="AA11" s="140"/>
      <c r="AB11" s="139" t="s">
        <v>1018</v>
      </c>
      <c r="AC11" s="140"/>
      <c r="AD11" s="140"/>
      <c r="AE11" s="140"/>
      <c r="AF11" s="140"/>
      <c r="AG11" s="140"/>
      <c r="AH11" s="140"/>
      <c r="AI11" s="140"/>
      <c r="AJ11" s="140"/>
      <c r="AK11" s="139" t="s">
        <v>1017</v>
      </c>
      <c r="AL11" s="140"/>
      <c r="AM11" s="140"/>
      <c r="AN11" s="140"/>
      <c r="AO11" s="140"/>
      <c r="AP11" s="140"/>
      <c r="AQ11" s="140"/>
      <c r="AR11" s="140"/>
      <c r="AS11" s="140"/>
      <c r="AT11" s="139" t="s">
        <v>1016</v>
      </c>
      <c r="AU11" s="140"/>
      <c r="AV11" s="140"/>
      <c r="AW11" s="140"/>
      <c r="AX11" s="140"/>
      <c r="AY11" s="140"/>
      <c r="AZ11" s="140"/>
      <c r="BA11" s="140"/>
      <c r="BB11" s="140"/>
      <c r="BC11" s="139" t="s">
        <v>1015</v>
      </c>
      <c r="BD11" s="140"/>
      <c r="BE11" s="140"/>
      <c r="BF11" s="140"/>
      <c r="BG11" s="140"/>
      <c r="BH11" s="140"/>
      <c r="BI11" s="140"/>
      <c r="BJ11" s="140"/>
      <c r="BK11" s="140"/>
      <c r="BL11" s="139" t="s">
        <v>1014</v>
      </c>
      <c r="BM11" s="140"/>
      <c r="BN11" s="140"/>
      <c r="BO11" s="140"/>
      <c r="BP11" s="140"/>
      <c r="BQ11" s="140"/>
      <c r="BR11" s="140"/>
      <c r="BS11" s="140"/>
      <c r="BT11" s="140"/>
      <c r="BU11" s="139" t="s">
        <v>1013</v>
      </c>
      <c r="BV11" s="140"/>
      <c r="BW11" s="140"/>
      <c r="BX11" s="140"/>
      <c r="BY11" s="140"/>
      <c r="BZ11" s="140"/>
      <c r="CA11" s="140"/>
      <c r="CB11" s="140"/>
      <c r="CC11" s="140"/>
      <c r="CD11" s="139" t="s">
        <v>1006</v>
      </c>
      <c r="CE11" s="140"/>
      <c r="CF11" s="140"/>
      <c r="CG11" s="140"/>
      <c r="CH11" s="140"/>
      <c r="CI11" s="140"/>
      <c r="CJ11" s="140"/>
      <c r="CK11" s="140"/>
      <c r="CL11" s="140"/>
      <c r="CM11" s="139" t="s">
        <v>1012</v>
      </c>
      <c r="CN11" s="140"/>
      <c r="CO11" s="140"/>
      <c r="CP11" s="140"/>
      <c r="CQ11" s="140"/>
      <c r="CR11" s="140"/>
      <c r="CS11" s="140"/>
      <c r="CT11" s="140"/>
      <c r="CU11" s="165"/>
      <c r="CV11" s="38"/>
    </row>
    <row r="12" spans="1:104" ht="12" customHeight="1" x14ac:dyDescent="0.25">
      <c r="A12" s="127"/>
      <c r="B12" s="127"/>
      <c r="C12" s="127"/>
      <c r="D12" s="127"/>
      <c r="E12" s="127"/>
      <c r="F12" s="127"/>
      <c r="G12" s="127"/>
      <c r="H12" s="127"/>
      <c r="I12" s="128"/>
      <c r="J12" s="139"/>
      <c r="K12" s="140"/>
      <c r="L12" s="140"/>
      <c r="M12" s="140"/>
      <c r="N12" s="140"/>
      <c r="O12" s="140"/>
      <c r="P12" s="140"/>
      <c r="Q12" s="140"/>
      <c r="R12" s="140"/>
      <c r="S12" s="139"/>
      <c r="T12" s="140"/>
      <c r="U12" s="140"/>
      <c r="V12" s="140"/>
      <c r="W12" s="140"/>
      <c r="X12" s="140"/>
      <c r="Y12" s="140"/>
      <c r="Z12" s="140"/>
      <c r="AA12" s="140"/>
      <c r="AB12" s="139"/>
      <c r="AC12" s="140"/>
      <c r="AD12" s="140"/>
      <c r="AE12" s="140"/>
      <c r="AF12" s="140"/>
      <c r="AG12" s="140"/>
      <c r="AH12" s="140"/>
      <c r="AI12" s="140"/>
      <c r="AJ12" s="140"/>
      <c r="AK12" s="139"/>
      <c r="AL12" s="140"/>
      <c r="AM12" s="140"/>
      <c r="AN12" s="140"/>
      <c r="AO12" s="140"/>
      <c r="AP12" s="140"/>
      <c r="AQ12" s="140"/>
      <c r="AR12" s="140"/>
      <c r="AS12" s="140"/>
      <c r="AT12" s="139"/>
      <c r="AU12" s="140"/>
      <c r="AV12" s="140"/>
      <c r="AW12" s="140"/>
      <c r="AX12" s="140"/>
      <c r="AY12" s="140"/>
      <c r="AZ12" s="140"/>
      <c r="BA12" s="140"/>
      <c r="BB12" s="140"/>
      <c r="BC12" s="139"/>
      <c r="BD12" s="140"/>
      <c r="BE12" s="140"/>
      <c r="BF12" s="140"/>
      <c r="BG12" s="140"/>
      <c r="BH12" s="140"/>
      <c r="BI12" s="140"/>
      <c r="BJ12" s="140"/>
      <c r="BK12" s="140"/>
      <c r="BL12" s="139"/>
      <c r="BM12" s="140"/>
      <c r="BN12" s="140"/>
      <c r="BO12" s="140"/>
      <c r="BP12" s="140"/>
      <c r="BQ12" s="140"/>
      <c r="BR12" s="140"/>
      <c r="BS12" s="140"/>
      <c r="BT12" s="140"/>
      <c r="BU12" s="139"/>
      <c r="BV12" s="140"/>
      <c r="BW12" s="140"/>
      <c r="BX12" s="140"/>
      <c r="BY12" s="140"/>
      <c r="BZ12" s="140"/>
      <c r="CA12" s="140"/>
      <c r="CB12" s="140"/>
      <c r="CC12" s="140"/>
      <c r="CD12" s="139"/>
      <c r="CE12" s="140"/>
      <c r="CF12" s="140"/>
      <c r="CG12" s="140"/>
      <c r="CH12" s="140"/>
      <c r="CI12" s="140"/>
      <c r="CJ12" s="140"/>
      <c r="CK12" s="140"/>
      <c r="CL12" s="140"/>
      <c r="CM12" s="139"/>
      <c r="CN12" s="140"/>
      <c r="CO12" s="140"/>
      <c r="CP12" s="140"/>
      <c r="CQ12" s="140"/>
      <c r="CR12" s="140"/>
      <c r="CS12" s="140"/>
      <c r="CT12" s="140"/>
      <c r="CU12" s="165"/>
      <c r="CV12" s="38"/>
    </row>
    <row r="13" spans="1:104" ht="12" customHeight="1" x14ac:dyDescent="0.25">
      <c r="A13" s="127" t="s">
        <v>877</v>
      </c>
      <c r="B13" s="127"/>
      <c r="C13" s="127"/>
      <c r="D13" s="127"/>
      <c r="E13" s="127"/>
      <c r="F13" s="127"/>
      <c r="G13" s="127"/>
      <c r="H13" s="127"/>
      <c r="I13" s="128"/>
      <c r="J13" s="139" t="s">
        <v>667</v>
      </c>
      <c r="K13" s="140"/>
      <c r="L13" s="140"/>
      <c r="M13" s="140"/>
      <c r="N13" s="140"/>
      <c r="O13" s="140"/>
      <c r="P13" s="140"/>
      <c r="Q13" s="140"/>
      <c r="R13" s="140"/>
      <c r="S13" s="139" t="s">
        <v>667</v>
      </c>
      <c r="T13" s="140"/>
      <c r="U13" s="140"/>
      <c r="V13" s="140"/>
      <c r="W13" s="140"/>
      <c r="X13" s="140"/>
      <c r="Y13" s="140"/>
      <c r="Z13" s="140"/>
      <c r="AA13" s="140"/>
      <c r="AB13" s="139"/>
      <c r="AC13" s="140"/>
      <c r="AD13" s="140"/>
      <c r="AE13" s="140"/>
      <c r="AF13" s="140"/>
      <c r="AG13" s="140"/>
      <c r="AH13" s="140"/>
      <c r="AI13" s="140"/>
      <c r="AJ13" s="140"/>
      <c r="AK13" s="139" t="s">
        <v>667</v>
      </c>
      <c r="AL13" s="140"/>
      <c r="AM13" s="140"/>
      <c r="AN13" s="140"/>
      <c r="AO13" s="140"/>
      <c r="AP13" s="140"/>
      <c r="AQ13" s="140"/>
      <c r="AR13" s="140"/>
      <c r="AS13" s="140"/>
      <c r="AT13" s="139" t="s">
        <v>667</v>
      </c>
      <c r="AU13" s="140"/>
      <c r="AV13" s="140"/>
      <c r="AW13" s="140"/>
      <c r="AX13" s="140"/>
      <c r="AY13" s="140"/>
      <c r="AZ13" s="140"/>
      <c r="BA13" s="140"/>
      <c r="BB13" s="140"/>
      <c r="BC13" s="139"/>
      <c r="BD13" s="140"/>
      <c r="BE13" s="140"/>
      <c r="BF13" s="140"/>
      <c r="BG13" s="140"/>
      <c r="BH13" s="140"/>
      <c r="BI13" s="140"/>
      <c r="BJ13" s="140"/>
      <c r="BK13" s="140"/>
      <c r="BL13" s="139" t="s">
        <v>667</v>
      </c>
      <c r="BM13" s="140"/>
      <c r="BN13" s="140"/>
      <c r="BO13" s="140"/>
      <c r="BP13" s="140"/>
      <c r="BQ13" s="140"/>
      <c r="BR13" s="140"/>
      <c r="BS13" s="140"/>
      <c r="BT13" s="140"/>
      <c r="BU13" s="139"/>
      <c r="BV13" s="140"/>
      <c r="BW13" s="140"/>
      <c r="BX13" s="140"/>
      <c r="BY13" s="140"/>
      <c r="BZ13" s="140"/>
      <c r="CA13" s="140"/>
      <c r="CB13" s="140"/>
      <c r="CC13" s="140"/>
      <c r="CD13" s="139"/>
      <c r="CE13" s="140"/>
      <c r="CF13" s="140"/>
      <c r="CG13" s="140"/>
      <c r="CH13" s="140"/>
      <c r="CI13" s="140"/>
      <c r="CJ13" s="140"/>
      <c r="CK13" s="140"/>
      <c r="CL13" s="140"/>
      <c r="CM13" s="139"/>
      <c r="CN13" s="140"/>
      <c r="CO13" s="140"/>
      <c r="CP13" s="140"/>
      <c r="CQ13" s="140"/>
      <c r="CR13" s="140"/>
      <c r="CS13" s="140"/>
      <c r="CT13" s="140"/>
      <c r="CU13" s="165"/>
      <c r="CV13" s="38"/>
    </row>
    <row r="14" spans="1:104" ht="12" customHeight="1" x14ac:dyDescent="0.25">
      <c r="A14" s="127"/>
      <c r="B14" s="127"/>
      <c r="C14" s="127"/>
      <c r="D14" s="127"/>
      <c r="E14" s="127"/>
      <c r="F14" s="127"/>
      <c r="G14" s="127"/>
      <c r="H14" s="127"/>
      <c r="I14" s="128"/>
      <c r="J14" s="139"/>
      <c r="K14" s="140"/>
      <c r="L14" s="140"/>
      <c r="M14" s="140"/>
      <c r="N14" s="140"/>
      <c r="O14" s="140"/>
      <c r="P14" s="140"/>
      <c r="Q14" s="140"/>
      <c r="R14" s="140"/>
      <c r="S14" s="139"/>
      <c r="T14" s="140"/>
      <c r="U14" s="140"/>
      <c r="V14" s="140"/>
      <c r="W14" s="140"/>
      <c r="X14" s="140"/>
      <c r="Y14" s="140"/>
      <c r="Z14" s="140"/>
      <c r="AA14" s="140"/>
      <c r="AB14" s="139"/>
      <c r="AC14" s="140"/>
      <c r="AD14" s="140"/>
      <c r="AE14" s="140"/>
      <c r="AF14" s="140"/>
      <c r="AG14" s="140"/>
      <c r="AH14" s="140"/>
      <c r="AI14" s="140"/>
      <c r="AJ14" s="140"/>
      <c r="AK14" s="139"/>
      <c r="AL14" s="140"/>
      <c r="AM14" s="140"/>
      <c r="AN14" s="140"/>
      <c r="AO14" s="140"/>
      <c r="AP14" s="140"/>
      <c r="AQ14" s="140"/>
      <c r="AR14" s="140"/>
      <c r="AS14" s="140"/>
      <c r="AT14" s="139"/>
      <c r="AU14" s="140"/>
      <c r="AV14" s="140"/>
      <c r="AW14" s="140"/>
      <c r="AX14" s="140"/>
      <c r="AY14" s="140"/>
      <c r="AZ14" s="140"/>
      <c r="BA14" s="140"/>
      <c r="BB14" s="140"/>
      <c r="BC14" s="139"/>
      <c r="BD14" s="140"/>
      <c r="BE14" s="140"/>
      <c r="BF14" s="140"/>
      <c r="BG14" s="140"/>
      <c r="BH14" s="140"/>
      <c r="BI14" s="140"/>
      <c r="BJ14" s="140"/>
      <c r="BK14" s="140"/>
      <c r="BL14" s="139"/>
      <c r="BM14" s="140"/>
      <c r="BN14" s="140"/>
      <c r="BO14" s="140"/>
      <c r="BP14" s="140"/>
      <c r="BQ14" s="140"/>
      <c r="BR14" s="140"/>
      <c r="BS14" s="140"/>
      <c r="BT14" s="140"/>
      <c r="BU14" s="139"/>
      <c r="BV14" s="140"/>
      <c r="BW14" s="140"/>
      <c r="BX14" s="140"/>
      <c r="BY14" s="140"/>
      <c r="BZ14" s="140"/>
      <c r="CA14" s="140"/>
      <c r="CB14" s="140"/>
      <c r="CC14" s="140"/>
      <c r="CD14" s="139"/>
      <c r="CE14" s="140"/>
      <c r="CF14" s="140"/>
      <c r="CG14" s="140"/>
      <c r="CH14" s="140"/>
      <c r="CI14" s="140"/>
      <c r="CJ14" s="140"/>
      <c r="CK14" s="140"/>
      <c r="CL14" s="140"/>
      <c r="CM14" s="139"/>
      <c r="CN14" s="140"/>
      <c r="CO14" s="140"/>
      <c r="CP14" s="140"/>
      <c r="CQ14" s="140"/>
      <c r="CR14" s="140"/>
      <c r="CS14" s="140"/>
      <c r="CT14" s="140"/>
      <c r="CU14" s="165"/>
      <c r="CV14" s="38"/>
    </row>
    <row r="15" spans="1:104" ht="12" customHeight="1" x14ac:dyDescent="0.25">
      <c r="A15" s="127" t="s">
        <v>669</v>
      </c>
      <c r="B15" s="127"/>
      <c r="C15" s="127"/>
      <c r="D15" s="127"/>
      <c r="E15" s="127"/>
      <c r="F15" s="127"/>
      <c r="G15" s="127"/>
      <c r="H15" s="127"/>
      <c r="I15" s="128"/>
      <c r="J15" s="143">
        <f ca="1">MATCH(J17,INDIRECT("Levels[XP]"),1)</f>
        <v>4</v>
      </c>
      <c r="K15" s="144"/>
      <c r="L15" s="144"/>
      <c r="M15" s="144"/>
      <c r="N15" s="144"/>
      <c r="O15" s="144"/>
      <c r="P15" s="144"/>
      <c r="Q15" s="144"/>
      <c r="R15" s="144"/>
      <c r="S15" s="143">
        <f ca="1">MATCH(S17,INDIRECT("Levels[XP]"),1)</f>
        <v>5</v>
      </c>
      <c r="T15" s="144"/>
      <c r="U15" s="144"/>
      <c r="V15" s="144"/>
      <c r="W15" s="144"/>
      <c r="X15" s="144"/>
      <c r="Y15" s="144"/>
      <c r="Z15" s="144"/>
      <c r="AA15" s="144"/>
      <c r="AB15" s="143">
        <f t="shared" ref="AB15" ca="1" si="0">MATCH(AB17,INDIRECT("Levels[XP]"),1)</f>
        <v>5</v>
      </c>
      <c r="AC15" s="144"/>
      <c r="AD15" s="144"/>
      <c r="AE15" s="144"/>
      <c r="AF15" s="144"/>
      <c r="AG15" s="144"/>
      <c r="AH15" s="144"/>
      <c r="AI15" s="144"/>
      <c r="AJ15" s="144"/>
      <c r="AK15" s="143">
        <f t="shared" ref="AK15" ca="1" si="1">MATCH(AK17,INDIRECT("Levels[XP]"),1)</f>
        <v>20</v>
      </c>
      <c r="AL15" s="144"/>
      <c r="AM15" s="144"/>
      <c r="AN15" s="144"/>
      <c r="AO15" s="144"/>
      <c r="AP15" s="144"/>
      <c r="AQ15" s="144"/>
      <c r="AR15" s="144"/>
      <c r="AS15" s="144"/>
      <c r="AT15" s="143">
        <f t="shared" ref="AT15" ca="1" si="2">MATCH(AT17,INDIRECT("Levels[XP]"),1)</f>
        <v>4</v>
      </c>
      <c r="AU15" s="144"/>
      <c r="AV15" s="144"/>
      <c r="AW15" s="144"/>
      <c r="AX15" s="144"/>
      <c r="AY15" s="144"/>
      <c r="AZ15" s="144"/>
      <c r="BA15" s="144"/>
      <c r="BB15" s="144"/>
      <c r="BC15" s="143">
        <f t="shared" ref="BC15" ca="1" si="3">MATCH(BC17,INDIRECT("Levels[XP]"),1)</f>
        <v>3</v>
      </c>
      <c r="BD15" s="144"/>
      <c r="BE15" s="144"/>
      <c r="BF15" s="144"/>
      <c r="BG15" s="144"/>
      <c r="BH15" s="144"/>
      <c r="BI15" s="144"/>
      <c r="BJ15" s="144"/>
      <c r="BK15" s="144"/>
      <c r="BL15" s="143">
        <f t="shared" ref="BL15" ca="1" si="4">MATCH(BL17,INDIRECT("Levels[XP]"),1)</f>
        <v>12</v>
      </c>
      <c r="BM15" s="144"/>
      <c r="BN15" s="144"/>
      <c r="BO15" s="144"/>
      <c r="BP15" s="144"/>
      <c r="BQ15" s="144"/>
      <c r="BR15" s="144"/>
      <c r="BS15" s="144"/>
      <c r="BT15" s="144"/>
      <c r="BU15" s="143">
        <f t="shared" ref="BU15" ca="1" si="5">MATCH(BU17,INDIRECT("Levels[XP]"),1)</f>
        <v>9</v>
      </c>
      <c r="BV15" s="144"/>
      <c r="BW15" s="144"/>
      <c r="BX15" s="144"/>
      <c r="BY15" s="144"/>
      <c r="BZ15" s="144"/>
      <c r="CA15" s="144"/>
      <c r="CB15" s="144"/>
      <c r="CC15" s="144"/>
      <c r="CD15" s="143">
        <f ca="1">MATCH(CD17,INDIRECT("Levels[XP]"),1)</f>
        <v>13</v>
      </c>
      <c r="CE15" s="144"/>
      <c r="CF15" s="144"/>
      <c r="CG15" s="144"/>
      <c r="CH15" s="144"/>
      <c r="CI15" s="144"/>
      <c r="CJ15" s="144"/>
      <c r="CK15" s="144"/>
      <c r="CL15" s="144"/>
      <c r="CM15" s="139">
        <f ca="1">MATCH(CM17,INDIRECT("Levels[XP]"),1)</f>
        <v>14</v>
      </c>
      <c r="CN15" s="140"/>
      <c r="CO15" s="140"/>
      <c r="CP15" s="140"/>
      <c r="CQ15" s="140"/>
      <c r="CR15" s="140"/>
      <c r="CS15" s="140"/>
      <c r="CT15" s="140"/>
      <c r="CU15" s="165"/>
      <c r="CV15" s="38"/>
    </row>
    <row r="16" spans="1:104" ht="12" customHeight="1" x14ac:dyDescent="0.25">
      <c r="A16" s="141" t="s">
        <v>878</v>
      </c>
      <c r="B16" s="141"/>
      <c r="C16" s="141"/>
      <c r="D16" s="141"/>
      <c r="E16" s="141"/>
      <c r="F16" s="141"/>
      <c r="G16" s="141"/>
      <c r="H16" s="141"/>
      <c r="I16" s="142"/>
      <c r="J16" s="145">
        <f ca="1">IFERROR(VLOOKUP(J15+1,Levels[],2,FALSE)-J17,"-")</f>
        <v>2984</v>
      </c>
      <c r="K16" s="146"/>
      <c r="L16" s="146"/>
      <c r="M16" s="146"/>
      <c r="N16" s="146"/>
      <c r="O16" s="146"/>
      <c r="P16" s="146"/>
      <c r="Q16" s="146"/>
      <c r="R16" s="146"/>
      <c r="S16" s="145">
        <f ca="1">IFERROR(VLOOKUP(S15+1,Levels[],2,FALSE)-S17,"-")</f>
        <v>2313</v>
      </c>
      <c r="T16" s="146"/>
      <c r="U16" s="146"/>
      <c r="V16" s="146"/>
      <c r="W16" s="146"/>
      <c r="X16" s="146"/>
      <c r="Y16" s="146"/>
      <c r="Z16" s="146"/>
      <c r="AA16" s="146"/>
      <c r="AB16" s="145">
        <f ca="1">IFERROR(VLOOKUP(AB15+1,Levels[],2,FALSE)-AB17,"-")</f>
        <v>6000</v>
      </c>
      <c r="AC16" s="146"/>
      <c r="AD16" s="146"/>
      <c r="AE16" s="146"/>
      <c r="AF16" s="146"/>
      <c r="AG16" s="146"/>
      <c r="AH16" s="146"/>
      <c r="AI16" s="146"/>
      <c r="AJ16" s="146"/>
      <c r="AK16" s="145" t="str">
        <f ca="1">IFERROR(VLOOKUP(AK15+1,Levels[],2,FALSE)-AK17,"-")</f>
        <v>-</v>
      </c>
      <c r="AL16" s="146"/>
      <c r="AM16" s="146"/>
      <c r="AN16" s="146"/>
      <c r="AO16" s="146"/>
      <c r="AP16" s="146"/>
      <c r="AQ16" s="146"/>
      <c r="AR16" s="146"/>
      <c r="AS16" s="146"/>
      <c r="AT16" s="145">
        <f ca="1">IFERROR(VLOOKUP(AT15+1,Levels[],2,FALSE)-AT17,"-")</f>
        <v>314</v>
      </c>
      <c r="AU16" s="146"/>
      <c r="AV16" s="146"/>
      <c r="AW16" s="146"/>
      <c r="AX16" s="146"/>
      <c r="AY16" s="146"/>
      <c r="AZ16" s="146"/>
      <c r="BA16" s="146"/>
      <c r="BB16" s="146"/>
      <c r="BC16" s="145">
        <f ca="1">IFERROR(VLOOKUP(BC15+1,Levels[],2,FALSE)-BC17,"-")</f>
        <v>599</v>
      </c>
      <c r="BD16" s="146"/>
      <c r="BE16" s="146"/>
      <c r="BF16" s="146"/>
      <c r="BG16" s="146"/>
      <c r="BH16" s="146"/>
      <c r="BI16" s="146"/>
      <c r="BJ16" s="146"/>
      <c r="BK16" s="146"/>
      <c r="BL16" s="145">
        <f ca="1">IFERROR(VLOOKUP(BL15+1,Levels[],2,FALSE)-BL17,"-")</f>
        <v>18287</v>
      </c>
      <c r="BM16" s="146"/>
      <c r="BN16" s="146"/>
      <c r="BO16" s="146"/>
      <c r="BP16" s="146"/>
      <c r="BQ16" s="146"/>
      <c r="BR16" s="146"/>
      <c r="BS16" s="146"/>
      <c r="BT16" s="146"/>
      <c r="BU16" s="145">
        <f ca="1">IFERROR(VLOOKUP(BU15+1,Levels[],2,FALSE)-BU17,"-")</f>
        <v>9255</v>
      </c>
      <c r="BV16" s="146"/>
      <c r="BW16" s="146"/>
      <c r="BX16" s="146"/>
      <c r="BY16" s="146"/>
      <c r="BZ16" s="146"/>
      <c r="CA16" s="146"/>
      <c r="CB16" s="146"/>
      <c r="CC16" s="146"/>
      <c r="CD16" s="145">
        <f ca="1">IFERROR(VLOOKUP(CD15+1,Levels[],2,FALSE)-CD17,"-")</f>
        <v>12358</v>
      </c>
      <c r="CE16" s="146"/>
      <c r="CF16" s="146"/>
      <c r="CG16" s="146"/>
      <c r="CH16" s="146"/>
      <c r="CI16" s="146"/>
      <c r="CJ16" s="146"/>
      <c r="CK16" s="146"/>
      <c r="CL16" s="146"/>
      <c r="CM16" s="114">
        <f ca="1">IFERROR(VLOOKUP(CM15+1,Levels[],2,FALSE)-CM17,"-")</f>
        <v>7892</v>
      </c>
      <c r="CN16" s="115"/>
      <c r="CO16" s="115"/>
      <c r="CP16" s="115"/>
      <c r="CQ16" s="115"/>
      <c r="CR16" s="115"/>
      <c r="CS16" s="115"/>
      <c r="CT16" s="115"/>
      <c r="CU16" s="116"/>
      <c r="CV16" s="38"/>
    </row>
    <row r="17" spans="1:100" ht="12" customHeight="1" x14ac:dyDescent="0.25">
      <c r="A17" s="141" t="s">
        <v>879</v>
      </c>
      <c r="B17" s="141"/>
      <c r="C17" s="141"/>
      <c r="D17" s="141"/>
      <c r="E17" s="141"/>
      <c r="F17" s="141"/>
      <c r="G17" s="141"/>
      <c r="H17" s="141"/>
      <c r="I17" s="142"/>
      <c r="J17" s="114">
        <v>3516</v>
      </c>
      <c r="K17" s="115"/>
      <c r="L17" s="115"/>
      <c r="M17" s="115"/>
      <c r="N17" s="115"/>
      <c r="O17" s="115"/>
      <c r="P17" s="115"/>
      <c r="Q17" s="115"/>
      <c r="R17" s="115"/>
      <c r="S17" s="114">
        <v>11687</v>
      </c>
      <c r="T17" s="115"/>
      <c r="U17" s="115"/>
      <c r="V17" s="115"/>
      <c r="W17" s="115"/>
      <c r="X17" s="115"/>
      <c r="Y17" s="115"/>
      <c r="Z17" s="115"/>
      <c r="AA17" s="115"/>
      <c r="AB17" s="114">
        <v>8000</v>
      </c>
      <c r="AC17" s="115"/>
      <c r="AD17" s="115"/>
      <c r="AE17" s="115"/>
      <c r="AF17" s="115"/>
      <c r="AG17" s="115"/>
      <c r="AH17" s="115"/>
      <c r="AI17" s="115"/>
      <c r="AJ17" s="115"/>
      <c r="AK17" s="114">
        <v>359230</v>
      </c>
      <c r="AL17" s="115"/>
      <c r="AM17" s="115"/>
      <c r="AN17" s="115"/>
      <c r="AO17" s="115"/>
      <c r="AP17" s="115"/>
      <c r="AQ17" s="115"/>
      <c r="AR17" s="115"/>
      <c r="AS17" s="115"/>
      <c r="AT17" s="114">
        <v>6186</v>
      </c>
      <c r="AU17" s="115"/>
      <c r="AV17" s="115"/>
      <c r="AW17" s="115"/>
      <c r="AX17" s="115"/>
      <c r="AY17" s="115"/>
      <c r="AZ17" s="115"/>
      <c r="BA17" s="115"/>
      <c r="BB17" s="115"/>
      <c r="BC17" s="114">
        <v>2101</v>
      </c>
      <c r="BD17" s="115"/>
      <c r="BE17" s="115"/>
      <c r="BF17" s="115"/>
      <c r="BG17" s="115"/>
      <c r="BH17" s="115"/>
      <c r="BI17" s="115"/>
      <c r="BJ17" s="115"/>
      <c r="BK17" s="115"/>
      <c r="BL17" s="114">
        <v>101713</v>
      </c>
      <c r="BM17" s="115"/>
      <c r="BN17" s="115"/>
      <c r="BO17" s="115"/>
      <c r="BP17" s="115"/>
      <c r="BQ17" s="115"/>
      <c r="BR17" s="115"/>
      <c r="BS17" s="115"/>
      <c r="BT17" s="115"/>
      <c r="BU17" s="114">
        <v>54745</v>
      </c>
      <c r="BV17" s="115"/>
      <c r="BW17" s="115"/>
      <c r="BX17" s="115"/>
      <c r="BY17" s="115"/>
      <c r="BZ17" s="115"/>
      <c r="CA17" s="115"/>
      <c r="CB17" s="115"/>
      <c r="CC17" s="115"/>
      <c r="CD17" s="114">
        <v>127642</v>
      </c>
      <c r="CE17" s="115"/>
      <c r="CF17" s="115"/>
      <c r="CG17" s="115"/>
      <c r="CH17" s="115"/>
      <c r="CI17" s="115"/>
      <c r="CJ17" s="115"/>
      <c r="CK17" s="115"/>
      <c r="CL17" s="115"/>
      <c r="CM17" s="114">
        <v>157108</v>
      </c>
      <c r="CN17" s="115"/>
      <c r="CO17" s="115"/>
      <c r="CP17" s="115"/>
      <c r="CQ17" s="115"/>
      <c r="CR17" s="115"/>
      <c r="CS17" s="115"/>
      <c r="CT17" s="115"/>
      <c r="CU17" s="116"/>
      <c r="CV17" s="38"/>
    </row>
    <row r="18" spans="1:100" ht="12" customHeight="1" x14ac:dyDescent="0.25">
      <c r="A18" s="127" t="s">
        <v>5</v>
      </c>
      <c r="B18" s="127"/>
      <c r="C18" s="127"/>
      <c r="D18" s="127"/>
      <c r="E18" s="127"/>
      <c r="F18" s="127"/>
      <c r="G18" s="127"/>
      <c r="H18" s="127"/>
      <c r="I18" s="128"/>
      <c r="J18" s="147">
        <f ca="1">VLOOKUP(J15,Levels[],3,FALSE)</f>
        <v>2</v>
      </c>
      <c r="K18" s="148"/>
      <c r="L18" s="148"/>
      <c r="M18" s="148"/>
      <c r="N18" s="148"/>
      <c r="O18" s="148"/>
      <c r="P18" s="148"/>
      <c r="Q18" s="148"/>
      <c r="R18" s="148"/>
      <c r="S18" s="147">
        <f ca="1">VLOOKUP(S15,Levels[],3,FALSE)</f>
        <v>3</v>
      </c>
      <c r="T18" s="148"/>
      <c r="U18" s="148"/>
      <c r="V18" s="148"/>
      <c r="W18" s="148"/>
      <c r="X18" s="148"/>
      <c r="Y18" s="148"/>
      <c r="Z18" s="148"/>
      <c r="AA18" s="148"/>
      <c r="AB18" s="147">
        <f ca="1">VLOOKUP(AB15,Levels[],3,FALSE)</f>
        <v>3</v>
      </c>
      <c r="AC18" s="148"/>
      <c r="AD18" s="148"/>
      <c r="AE18" s="148"/>
      <c r="AF18" s="148"/>
      <c r="AG18" s="148"/>
      <c r="AH18" s="148"/>
      <c r="AI18" s="148"/>
      <c r="AJ18" s="148"/>
      <c r="AK18" s="147">
        <f ca="1">VLOOKUP(AK15,Levels[],3,FALSE)</f>
        <v>6</v>
      </c>
      <c r="AL18" s="148"/>
      <c r="AM18" s="148"/>
      <c r="AN18" s="148"/>
      <c r="AO18" s="148"/>
      <c r="AP18" s="148"/>
      <c r="AQ18" s="148"/>
      <c r="AR18" s="148"/>
      <c r="AS18" s="148"/>
      <c r="AT18" s="147">
        <f ca="1">VLOOKUP(AT15,Levels[],3,FALSE)</f>
        <v>2</v>
      </c>
      <c r="AU18" s="148"/>
      <c r="AV18" s="148"/>
      <c r="AW18" s="148"/>
      <c r="AX18" s="148"/>
      <c r="AY18" s="148"/>
      <c r="AZ18" s="148"/>
      <c r="BA18" s="148"/>
      <c r="BB18" s="148"/>
      <c r="BC18" s="147">
        <f ca="1">VLOOKUP(BC15,Levels[],3,FALSE)</f>
        <v>2</v>
      </c>
      <c r="BD18" s="148"/>
      <c r="BE18" s="148"/>
      <c r="BF18" s="148"/>
      <c r="BG18" s="148"/>
      <c r="BH18" s="148"/>
      <c r="BI18" s="148"/>
      <c r="BJ18" s="148"/>
      <c r="BK18" s="148"/>
      <c r="BL18" s="147">
        <f ca="1">VLOOKUP(BL15,Levels[],3,FALSE)</f>
        <v>4</v>
      </c>
      <c r="BM18" s="148"/>
      <c r="BN18" s="148"/>
      <c r="BO18" s="148"/>
      <c r="BP18" s="148"/>
      <c r="BQ18" s="148"/>
      <c r="BR18" s="148"/>
      <c r="BS18" s="148"/>
      <c r="BT18" s="148"/>
      <c r="BU18" s="147">
        <f ca="1">VLOOKUP(BU15,Levels[],3,FALSE)</f>
        <v>4</v>
      </c>
      <c r="BV18" s="148"/>
      <c r="BW18" s="148"/>
      <c r="BX18" s="148"/>
      <c r="BY18" s="148"/>
      <c r="BZ18" s="148"/>
      <c r="CA18" s="148"/>
      <c r="CB18" s="148"/>
      <c r="CC18" s="148"/>
      <c r="CD18" s="147">
        <f ca="1">VLOOKUP(CD15,Levels[],3,FALSE)</f>
        <v>5</v>
      </c>
      <c r="CE18" s="148"/>
      <c r="CF18" s="148"/>
      <c r="CG18" s="148"/>
      <c r="CH18" s="148"/>
      <c r="CI18" s="148"/>
      <c r="CJ18" s="148"/>
      <c r="CK18" s="148"/>
      <c r="CL18" s="148"/>
      <c r="CM18" s="147">
        <f ca="1">VLOOKUP(CM15,Levels[],3,FALSE)</f>
        <v>5</v>
      </c>
      <c r="CN18" s="148"/>
      <c r="CO18" s="148"/>
      <c r="CP18" s="148"/>
      <c r="CQ18" s="148"/>
      <c r="CR18" s="148"/>
      <c r="CS18" s="148"/>
      <c r="CT18" s="148"/>
      <c r="CU18" s="166"/>
      <c r="CV18" s="38"/>
    </row>
    <row r="19" spans="1:100" ht="12" customHeight="1" x14ac:dyDescent="0.25">
      <c r="A19" s="127" t="s">
        <v>880</v>
      </c>
      <c r="B19" s="127"/>
      <c r="C19" s="127"/>
      <c r="D19" s="127"/>
      <c r="E19" s="127"/>
      <c r="F19" s="127"/>
      <c r="G19" s="127"/>
      <c r="H19" s="127"/>
      <c r="I19" s="128"/>
      <c r="J19" s="139">
        <v>33</v>
      </c>
      <c r="K19" s="140"/>
      <c r="L19" s="140"/>
      <c r="M19" s="140"/>
      <c r="N19" s="140"/>
      <c r="O19" s="140"/>
      <c r="P19" s="140"/>
      <c r="Q19" s="140"/>
      <c r="R19" s="140"/>
      <c r="S19" s="139">
        <v>122</v>
      </c>
      <c r="T19" s="140"/>
      <c r="U19" s="140"/>
      <c r="V19" s="140"/>
      <c r="W19" s="140"/>
      <c r="X19" s="140"/>
      <c r="Y19" s="140"/>
      <c r="Z19" s="140"/>
      <c r="AA19" s="140"/>
      <c r="AB19" s="139">
        <v>55</v>
      </c>
      <c r="AC19" s="140"/>
      <c r="AD19" s="140"/>
      <c r="AE19" s="140"/>
      <c r="AF19" s="140"/>
      <c r="AG19" s="140"/>
      <c r="AH19" s="140"/>
      <c r="AI19" s="140"/>
      <c r="AJ19" s="140"/>
      <c r="AK19" s="139">
        <v>78</v>
      </c>
      <c r="AL19" s="140"/>
      <c r="AM19" s="140"/>
      <c r="AN19" s="140"/>
      <c r="AO19" s="140"/>
      <c r="AP19" s="140"/>
      <c r="AQ19" s="140"/>
      <c r="AR19" s="140"/>
      <c r="AS19" s="140"/>
      <c r="AT19" s="139">
        <v>99</v>
      </c>
      <c r="AU19" s="140"/>
      <c r="AV19" s="140"/>
      <c r="AW19" s="140"/>
      <c r="AX19" s="140"/>
      <c r="AY19" s="140"/>
      <c r="AZ19" s="140"/>
      <c r="BA19" s="140"/>
      <c r="BB19" s="140"/>
      <c r="BC19" s="139">
        <v>444</v>
      </c>
      <c r="BD19" s="140"/>
      <c r="BE19" s="140"/>
      <c r="BF19" s="140"/>
      <c r="BG19" s="140"/>
      <c r="BH19" s="140"/>
      <c r="BI19" s="140"/>
      <c r="BJ19" s="140"/>
      <c r="BK19" s="140"/>
      <c r="BL19" s="139">
        <v>355</v>
      </c>
      <c r="BM19" s="140"/>
      <c r="BN19" s="140"/>
      <c r="BO19" s="140"/>
      <c r="BP19" s="140"/>
      <c r="BQ19" s="140"/>
      <c r="BR19" s="140"/>
      <c r="BS19" s="140"/>
      <c r="BT19" s="140"/>
      <c r="BU19" s="139">
        <v>22</v>
      </c>
      <c r="BV19" s="140"/>
      <c r="BW19" s="140"/>
      <c r="BX19" s="140"/>
      <c r="BY19" s="140"/>
      <c r="BZ19" s="140"/>
      <c r="CA19" s="140"/>
      <c r="CB19" s="140"/>
      <c r="CC19" s="140"/>
      <c r="CD19" s="139">
        <v>144</v>
      </c>
      <c r="CE19" s="140"/>
      <c r="CF19" s="140"/>
      <c r="CG19" s="140"/>
      <c r="CH19" s="140"/>
      <c r="CI19" s="140"/>
      <c r="CJ19" s="140"/>
      <c r="CK19" s="140"/>
      <c r="CL19" s="140"/>
      <c r="CM19" s="139">
        <v>233</v>
      </c>
      <c r="CN19" s="140"/>
      <c r="CO19" s="140"/>
      <c r="CP19" s="140"/>
      <c r="CQ19" s="140"/>
      <c r="CR19" s="140"/>
      <c r="CS19" s="140"/>
      <c r="CT19" s="140"/>
      <c r="CU19" s="165"/>
      <c r="CV19" s="38"/>
    </row>
    <row r="20" spans="1:100" ht="12" customHeight="1" x14ac:dyDescent="0.25">
      <c r="A20" s="127" t="s">
        <v>881</v>
      </c>
      <c r="B20" s="127"/>
      <c r="C20" s="127"/>
      <c r="D20" s="127"/>
      <c r="E20" s="127"/>
      <c r="F20" s="127"/>
      <c r="G20" s="127"/>
      <c r="H20" s="127"/>
      <c r="I20" s="128"/>
      <c r="J20" s="139">
        <f>_xlfn.IFNA(J19-INDEX(Encounter[],MATCH(J11,Encounter[Creature],0),5),"")</f>
        <v>0</v>
      </c>
      <c r="K20" s="140"/>
      <c r="L20" s="140"/>
      <c r="M20" s="140"/>
      <c r="N20" s="140"/>
      <c r="O20" s="140"/>
      <c r="P20" s="140"/>
      <c r="Q20" s="140"/>
      <c r="R20" s="140"/>
      <c r="S20" s="139">
        <f>_xlfn.IFNA(S19-INDEX(Encounter[],MATCH(S11,Encounter[Creature],0),5),"")</f>
        <v>0</v>
      </c>
      <c r="T20" s="140"/>
      <c r="U20" s="140"/>
      <c r="V20" s="140"/>
      <c r="W20" s="140"/>
      <c r="X20" s="140"/>
      <c r="Y20" s="140"/>
      <c r="Z20" s="140"/>
      <c r="AA20" s="140"/>
      <c r="AB20" s="139" t="str">
        <f>_xlfn.IFNA(AB19-INDEX(Encounter[],MATCH(AB11,Encounter[Creature],0),5),"")</f>
        <v/>
      </c>
      <c r="AC20" s="140"/>
      <c r="AD20" s="140"/>
      <c r="AE20" s="140"/>
      <c r="AF20" s="140"/>
      <c r="AG20" s="140"/>
      <c r="AH20" s="140"/>
      <c r="AI20" s="140"/>
      <c r="AJ20" s="140"/>
      <c r="AK20" s="139">
        <f>_xlfn.IFNA(AK19-INDEX(Encounter[],MATCH(AK11,Encounter[Creature],0),5),"")</f>
        <v>0</v>
      </c>
      <c r="AL20" s="140"/>
      <c r="AM20" s="140"/>
      <c r="AN20" s="140"/>
      <c r="AO20" s="140"/>
      <c r="AP20" s="140"/>
      <c r="AQ20" s="140"/>
      <c r="AR20" s="140"/>
      <c r="AS20" s="140"/>
      <c r="AT20" s="139">
        <f>_xlfn.IFNA(AT19-INDEX(Encounter[],MATCH(AT11,Encounter[Creature],0),5),"")</f>
        <v>0</v>
      </c>
      <c r="AU20" s="140"/>
      <c r="AV20" s="140"/>
      <c r="AW20" s="140"/>
      <c r="AX20" s="140"/>
      <c r="AY20" s="140"/>
      <c r="AZ20" s="140"/>
      <c r="BA20" s="140"/>
      <c r="BB20" s="140"/>
      <c r="BC20" s="139" t="str">
        <f>_xlfn.IFNA(BC19-INDEX(Encounter[],MATCH(BC11,Encounter[Creature],0),5),"")</f>
        <v/>
      </c>
      <c r="BD20" s="140"/>
      <c r="BE20" s="140"/>
      <c r="BF20" s="140"/>
      <c r="BG20" s="140"/>
      <c r="BH20" s="140"/>
      <c r="BI20" s="140"/>
      <c r="BJ20" s="140"/>
      <c r="BK20" s="140"/>
      <c r="BL20" s="139">
        <f>_xlfn.IFNA(BL19-INDEX(Encounter[],MATCH(BL11,Encounter[Creature],0),5),"")</f>
        <v>0</v>
      </c>
      <c r="BM20" s="140"/>
      <c r="BN20" s="140"/>
      <c r="BO20" s="140"/>
      <c r="BP20" s="140"/>
      <c r="BQ20" s="140"/>
      <c r="BR20" s="140"/>
      <c r="BS20" s="140"/>
      <c r="BT20" s="140"/>
      <c r="BU20" s="139" t="str">
        <f>_xlfn.IFNA(BU19-INDEX(Encounter[],MATCH(BU11,Encounter[Creature],0),5),"")</f>
        <v/>
      </c>
      <c r="BV20" s="140"/>
      <c r="BW20" s="140"/>
      <c r="BX20" s="140"/>
      <c r="BY20" s="140"/>
      <c r="BZ20" s="140"/>
      <c r="CA20" s="140"/>
      <c r="CB20" s="140"/>
      <c r="CC20" s="140"/>
      <c r="CD20" s="139" t="str">
        <f>_xlfn.IFNA(CD19-INDEX(Encounter[],MATCH(CD11,Encounter[Creature],0),5),"")</f>
        <v/>
      </c>
      <c r="CE20" s="140"/>
      <c r="CF20" s="140"/>
      <c r="CG20" s="140"/>
      <c r="CH20" s="140"/>
      <c r="CI20" s="140"/>
      <c r="CJ20" s="140"/>
      <c r="CK20" s="140"/>
      <c r="CL20" s="140"/>
      <c r="CM20" s="139" t="str">
        <f>_xlfn.IFNA(CM19-INDEX(Encounter[],MATCH(CM11,Encounter[Creature],0),5),"")</f>
        <v/>
      </c>
      <c r="CN20" s="140"/>
      <c r="CO20" s="140"/>
      <c r="CP20" s="140"/>
      <c r="CQ20" s="140"/>
      <c r="CR20" s="140"/>
      <c r="CS20" s="140"/>
      <c r="CT20" s="140"/>
      <c r="CU20" s="165"/>
      <c r="CV20" s="38"/>
    </row>
    <row r="21" spans="1:100" ht="12" customHeight="1" x14ac:dyDescent="0.25">
      <c r="A21" s="127" t="s">
        <v>844</v>
      </c>
      <c r="B21" s="127"/>
      <c r="C21" s="127"/>
      <c r="D21" s="127"/>
      <c r="E21" s="127"/>
      <c r="F21" s="127"/>
      <c r="G21" s="127"/>
      <c r="H21" s="127"/>
      <c r="I21" s="128"/>
      <c r="J21" s="151" t="s">
        <v>4380</v>
      </c>
      <c r="K21" s="152"/>
      <c r="L21" s="152"/>
      <c r="M21" s="152"/>
      <c r="N21" s="152"/>
      <c r="O21" s="152"/>
      <c r="P21" s="152"/>
      <c r="Q21" s="152"/>
      <c r="R21" s="152"/>
      <c r="S21" s="151" t="s">
        <v>853</v>
      </c>
      <c r="T21" s="152"/>
      <c r="U21" s="152"/>
      <c r="V21" s="152"/>
      <c r="W21" s="152"/>
      <c r="X21" s="152"/>
      <c r="Y21" s="152"/>
      <c r="Z21" s="152"/>
      <c r="AA21" s="152"/>
      <c r="AB21" s="151" t="s">
        <v>4697</v>
      </c>
      <c r="AC21" s="152"/>
      <c r="AD21" s="152"/>
      <c r="AE21" s="152"/>
      <c r="AF21" s="152"/>
      <c r="AG21" s="152"/>
      <c r="AH21" s="152"/>
      <c r="AI21" s="152"/>
      <c r="AJ21" s="152"/>
      <c r="AK21" s="151" t="s">
        <v>861</v>
      </c>
      <c r="AL21" s="152"/>
      <c r="AM21" s="152"/>
      <c r="AN21" s="152"/>
      <c r="AO21" s="152"/>
      <c r="AP21" s="152"/>
      <c r="AQ21" s="152"/>
      <c r="AR21" s="152"/>
      <c r="AS21" s="152"/>
      <c r="AT21" s="151" t="s">
        <v>4698</v>
      </c>
      <c r="AU21" s="152"/>
      <c r="AV21" s="152"/>
      <c r="AW21" s="152"/>
      <c r="AX21" s="152"/>
      <c r="AY21" s="152"/>
      <c r="AZ21" s="152"/>
      <c r="BA21" s="152"/>
      <c r="BB21" s="152"/>
      <c r="BC21" s="151" t="s">
        <v>4458</v>
      </c>
      <c r="BD21" s="152"/>
      <c r="BE21" s="152"/>
      <c r="BF21" s="152"/>
      <c r="BG21" s="152"/>
      <c r="BH21" s="152"/>
      <c r="BI21" s="152"/>
      <c r="BJ21" s="152"/>
      <c r="BK21" s="152"/>
      <c r="BL21" s="151" t="s">
        <v>846</v>
      </c>
      <c r="BM21" s="152"/>
      <c r="BN21" s="152"/>
      <c r="BO21" s="152"/>
      <c r="BP21" s="152"/>
      <c r="BQ21" s="152"/>
      <c r="BR21" s="152"/>
      <c r="BS21" s="152"/>
      <c r="BT21" s="152"/>
      <c r="BU21" s="151" t="s">
        <v>858</v>
      </c>
      <c r="BV21" s="152"/>
      <c r="BW21" s="152"/>
      <c r="BX21" s="152"/>
      <c r="BY21" s="152"/>
      <c r="BZ21" s="152"/>
      <c r="CA21" s="152"/>
      <c r="CB21" s="152"/>
      <c r="CC21" s="152"/>
      <c r="CD21" s="151" t="s">
        <v>856</v>
      </c>
      <c r="CE21" s="152"/>
      <c r="CF21" s="152"/>
      <c r="CG21" s="152"/>
      <c r="CH21" s="152"/>
      <c r="CI21" s="152"/>
      <c r="CJ21" s="152"/>
      <c r="CK21" s="152"/>
      <c r="CL21" s="152"/>
      <c r="CM21" s="151" t="s">
        <v>861</v>
      </c>
      <c r="CN21" s="152"/>
      <c r="CO21" s="152"/>
      <c r="CP21" s="152"/>
      <c r="CQ21" s="152"/>
      <c r="CR21" s="152"/>
      <c r="CS21" s="152"/>
      <c r="CT21" s="152"/>
      <c r="CU21" s="168"/>
      <c r="CV21" s="38"/>
    </row>
    <row r="22" spans="1:100" ht="12" customHeight="1" x14ac:dyDescent="0.25">
      <c r="A22" s="127"/>
      <c r="B22" s="127"/>
      <c r="C22" s="127"/>
      <c r="D22" s="127"/>
      <c r="E22" s="127"/>
      <c r="F22" s="127"/>
      <c r="G22" s="127"/>
      <c r="H22" s="127"/>
      <c r="I22" s="128"/>
      <c r="J22" s="151"/>
      <c r="K22" s="152"/>
      <c r="L22" s="152"/>
      <c r="M22" s="152"/>
      <c r="N22" s="152"/>
      <c r="O22" s="152"/>
      <c r="P22" s="152"/>
      <c r="Q22" s="152"/>
      <c r="R22" s="152"/>
      <c r="S22" s="151"/>
      <c r="T22" s="152"/>
      <c r="U22" s="152"/>
      <c r="V22" s="152"/>
      <c r="W22" s="152"/>
      <c r="X22" s="152"/>
      <c r="Y22" s="152"/>
      <c r="Z22" s="152"/>
      <c r="AA22" s="152"/>
      <c r="AB22" s="151"/>
      <c r="AC22" s="152"/>
      <c r="AD22" s="152"/>
      <c r="AE22" s="152"/>
      <c r="AF22" s="152"/>
      <c r="AG22" s="152"/>
      <c r="AH22" s="152"/>
      <c r="AI22" s="152"/>
      <c r="AJ22" s="152"/>
      <c r="AK22" s="151"/>
      <c r="AL22" s="152"/>
      <c r="AM22" s="152"/>
      <c r="AN22" s="152"/>
      <c r="AO22" s="152"/>
      <c r="AP22" s="152"/>
      <c r="AQ22" s="152"/>
      <c r="AR22" s="152"/>
      <c r="AS22" s="152"/>
      <c r="AT22" s="151"/>
      <c r="AU22" s="152"/>
      <c r="AV22" s="152"/>
      <c r="AW22" s="152"/>
      <c r="AX22" s="152"/>
      <c r="AY22" s="152"/>
      <c r="AZ22" s="152"/>
      <c r="BA22" s="152"/>
      <c r="BB22" s="152"/>
      <c r="BC22" s="151"/>
      <c r="BD22" s="152"/>
      <c r="BE22" s="152"/>
      <c r="BF22" s="152"/>
      <c r="BG22" s="152"/>
      <c r="BH22" s="152"/>
      <c r="BI22" s="152"/>
      <c r="BJ22" s="152"/>
      <c r="BK22" s="152"/>
      <c r="BL22" s="151"/>
      <c r="BM22" s="152"/>
      <c r="BN22" s="152"/>
      <c r="BO22" s="152"/>
      <c r="BP22" s="152"/>
      <c r="BQ22" s="152"/>
      <c r="BR22" s="152"/>
      <c r="BS22" s="152"/>
      <c r="BT22" s="152"/>
      <c r="BU22" s="151"/>
      <c r="BV22" s="152"/>
      <c r="BW22" s="152"/>
      <c r="BX22" s="152"/>
      <c r="BY22" s="152"/>
      <c r="BZ22" s="152"/>
      <c r="CA22" s="152"/>
      <c r="CB22" s="152"/>
      <c r="CC22" s="152"/>
      <c r="CD22" s="151"/>
      <c r="CE22" s="152"/>
      <c r="CF22" s="152"/>
      <c r="CG22" s="152"/>
      <c r="CH22" s="152"/>
      <c r="CI22" s="152"/>
      <c r="CJ22" s="152"/>
      <c r="CK22" s="152"/>
      <c r="CL22" s="152"/>
      <c r="CM22" s="151"/>
      <c r="CN22" s="152"/>
      <c r="CO22" s="152"/>
      <c r="CP22" s="152"/>
      <c r="CQ22" s="152"/>
      <c r="CR22" s="152"/>
      <c r="CS22" s="152"/>
      <c r="CT22" s="152"/>
      <c r="CU22" s="168"/>
      <c r="CV22" s="38"/>
    </row>
    <row r="23" spans="1:100" ht="44.25" customHeight="1" x14ac:dyDescent="0.25">
      <c r="A23" s="158" t="s">
        <v>4723</v>
      </c>
      <c r="B23" s="158"/>
      <c r="C23" s="158"/>
      <c r="D23" s="158"/>
      <c r="E23" s="158"/>
      <c r="F23" s="158"/>
      <c r="G23" s="158"/>
      <c r="H23" s="158"/>
      <c r="I23" s="159"/>
      <c r="J23" s="153" t="str">
        <f>IF(IFERROR(VLOOKUP('Player Manager'!J21,Races[],2,FALSE),"-")=0,"",IFERROR(VLOOKUP('Player Manager'!J21,Races[],2,FALSE),""))</f>
        <v/>
      </c>
      <c r="K23" s="154"/>
      <c r="L23" s="154"/>
      <c r="M23" s="154"/>
      <c r="N23" s="154"/>
      <c r="O23" s="154"/>
      <c r="P23" s="154"/>
      <c r="Q23" s="154"/>
      <c r="R23" s="154"/>
      <c r="S23" s="153" t="str">
        <f>IF(IFERROR(VLOOKUP('Player Manager'!S21,Races[],2,FALSE),"-")=0,"",IFERROR(VLOOKUP('Player Manager'!S21,Races[],2,FALSE),""))</f>
        <v>You have advantage on saving throws against being  frightened.</v>
      </c>
      <c r="T23" s="154"/>
      <c r="U23" s="154"/>
      <c r="V23" s="154"/>
      <c r="W23" s="154"/>
      <c r="X23" s="154"/>
      <c r="Y23" s="154"/>
      <c r="Z23" s="154"/>
      <c r="AA23" s="154"/>
      <c r="AB23" s="153" t="str">
        <f>IF(IFERROR(VLOOKUP('Player Manager'!AB21,Races[],2,FALSE),"-")=0,"",IFERROR(VLOOKUP('Player Manager'!AB21,Races[],2,FALSE),""))</f>
        <v/>
      </c>
      <c r="AC23" s="154"/>
      <c r="AD23" s="154"/>
      <c r="AE23" s="154"/>
      <c r="AF23" s="154"/>
      <c r="AG23" s="154"/>
      <c r="AH23" s="154"/>
      <c r="AI23" s="154"/>
      <c r="AJ23" s="154"/>
      <c r="AK23" s="153" t="str">
        <f>IF(IFERROR(VLOOKUP('Player Manager'!AK21,Races[],2,FALSE),"-")=0,"",IFERROR(VLOOKUP('Player Manager'!AK21,Races[],2,FALSE),""))</f>
        <v>You have advantage on all intelligence, wisdom, and charisma saving throws against magic. You have advantage on Dexterity (stealth) checks to hide in rocky terrain</v>
      </c>
      <c r="AL23" s="154"/>
      <c r="AM23" s="154"/>
      <c r="AN23" s="154"/>
      <c r="AO23" s="154"/>
      <c r="AP23" s="154"/>
      <c r="AQ23" s="154"/>
      <c r="AR23" s="154"/>
      <c r="AS23" s="154"/>
      <c r="AT23" s="153" t="str">
        <f>IF(IFERROR(VLOOKUP('Player Manager'!AT21,Races[],2,FALSE),"-")=0,"",IFERROR(VLOOKUP('Player Manager'!AT21,Races[],2,FALSE),""))</f>
        <v/>
      </c>
      <c r="AU23" s="154"/>
      <c r="AV23" s="154"/>
      <c r="AW23" s="154"/>
      <c r="AX23" s="154"/>
      <c r="AY23" s="154"/>
      <c r="AZ23" s="154"/>
      <c r="BA23" s="154"/>
      <c r="BB23" s="154"/>
      <c r="BC23" s="153" t="str">
        <f>IF(IFERROR(VLOOKUP('Player Manager'!BC21,Races[],2,FALSE),"-")=0,"",IFERROR(VLOOKUP('Player Manager'!BC21,Races[],2,FALSE),""))</f>
        <v/>
      </c>
      <c r="BD23" s="154"/>
      <c r="BE23" s="154"/>
      <c r="BF23" s="154"/>
      <c r="BG23" s="154"/>
      <c r="BH23" s="154"/>
      <c r="BI23" s="154"/>
      <c r="BJ23" s="154"/>
      <c r="BK23" s="154"/>
      <c r="BL23" s="153"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154"/>
      <c r="BN23" s="154"/>
      <c r="BO23" s="154"/>
      <c r="BP23" s="154"/>
      <c r="BQ23" s="154"/>
      <c r="BR23" s="154"/>
      <c r="BS23" s="154"/>
      <c r="BT23" s="154"/>
      <c r="BU23" s="153" t="str">
        <f>IF(IFERROR(VLOOKUP('Player Manager'!BU21,Races[],2,FALSE),"-")=0,"",IFERROR(VLOOKUP('Player Manager'!BU21,Races[],2,FALSE),""))</f>
        <v>Advantage on saving throws against being charmed, and magic cannot put you to sleep</v>
      </c>
      <c r="BV23" s="154"/>
      <c r="BW23" s="154"/>
      <c r="BX23" s="154"/>
      <c r="BY23" s="154"/>
      <c r="BZ23" s="154"/>
      <c r="CA23" s="154"/>
      <c r="CB23" s="154"/>
      <c r="CC23" s="154"/>
      <c r="CD23" s="153" t="str">
        <f>IF(IFERROR(VLOOKUP('Player Manager'!CD21,Races[],2,FALSE),"-")=0,"",IFERROR(VLOOKUP('Player Manager'!CD21,Races[],2,FALSE),""))</f>
        <v>You have advantage on saving throws against being  frightened. You have advantage on saving throws against poison, and resistance against poison damage</v>
      </c>
      <c r="CE23" s="154"/>
      <c r="CF23" s="154"/>
      <c r="CG23" s="154"/>
      <c r="CH23" s="154"/>
      <c r="CI23" s="154"/>
      <c r="CJ23" s="154"/>
      <c r="CK23" s="154"/>
      <c r="CL23" s="154"/>
      <c r="CM23" s="153" t="str">
        <f>IF(IFERROR(VLOOKUP('Player Manager'!CM21,Races[],2,FALSE),"-")=0,"",IFERROR(VLOOKUP('Player Manager'!CM21,Races[],2,FALSE),""))</f>
        <v>You have advantage on all intelligence, wisdom, and charisma saving throws against magic. You have advantage on Dexterity (stealth) checks to hide in rocky terrain</v>
      </c>
      <c r="CN23" s="154"/>
      <c r="CO23" s="154"/>
      <c r="CP23" s="154"/>
      <c r="CQ23" s="154"/>
      <c r="CR23" s="154"/>
      <c r="CS23" s="154"/>
      <c r="CT23" s="154"/>
      <c r="CU23" s="169"/>
      <c r="CV23" s="38"/>
    </row>
    <row r="24" spans="1:100" ht="12" customHeight="1" x14ac:dyDescent="0.25">
      <c r="A24" s="158"/>
      <c r="B24" s="158"/>
      <c r="C24" s="158"/>
      <c r="D24" s="158"/>
      <c r="E24" s="158"/>
      <c r="F24" s="158"/>
      <c r="G24" s="158"/>
      <c r="H24" s="158"/>
      <c r="I24" s="159"/>
      <c r="J24" s="153"/>
      <c r="K24" s="154"/>
      <c r="L24" s="154"/>
      <c r="M24" s="154"/>
      <c r="N24" s="154"/>
      <c r="O24" s="154"/>
      <c r="P24" s="154"/>
      <c r="Q24" s="154"/>
      <c r="R24" s="154"/>
      <c r="S24" s="153"/>
      <c r="T24" s="154"/>
      <c r="U24" s="154"/>
      <c r="V24" s="154"/>
      <c r="W24" s="154"/>
      <c r="X24" s="154"/>
      <c r="Y24" s="154"/>
      <c r="Z24" s="154"/>
      <c r="AA24" s="154"/>
      <c r="AB24" s="153"/>
      <c r="AC24" s="154"/>
      <c r="AD24" s="154"/>
      <c r="AE24" s="154"/>
      <c r="AF24" s="154"/>
      <c r="AG24" s="154"/>
      <c r="AH24" s="154"/>
      <c r="AI24" s="154"/>
      <c r="AJ24" s="154"/>
      <c r="AK24" s="153"/>
      <c r="AL24" s="154"/>
      <c r="AM24" s="154"/>
      <c r="AN24" s="154"/>
      <c r="AO24" s="154"/>
      <c r="AP24" s="154"/>
      <c r="AQ24" s="154"/>
      <c r="AR24" s="154"/>
      <c r="AS24" s="154"/>
      <c r="AT24" s="153"/>
      <c r="AU24" s="154"/>
      <c r="AV24" s="154"/>
      <c r="AW24" s="154"/>
      <c r="AX24" s="154"/>
      <c r="AY24" s="154"/>
      <c r="AZ24" s="154"/>
      <c r="BA24" s="154"/>
      <c r="BB24" s="154"/>
      <c r="BC24" s="153"/>
      <c r="BD24" s="154"/>
      <c r="BE24" s="154"/>
      <c r="BF24" s="154"/>
      <c r="BG24" s="154"/>
      <c r="BH24" s="154"/>
      <c r="BI24" s="154"/>
      <c r="BJ24" s="154"/>
      <c r="BK24" s="154"/>
      <c r="BL24" s="153"/>
      <c r="BM24" s="154"/>
      <c r="BN24" s="154"/>
      <c r="BO24" s="154"/>
      <c r="BP24" s="154"/>
      <c r="BQ24" s="154"/>
      <c r="BR24" s="154"/>
      <c r="BS24" s="154"/>
      <c r="BT24" s="154"/>
      <c r="BU24" s="153"/>
      <c r="BV24" s="154"/>
      <c r="BW24" s="154"/>
      <c r="BX24" s="154"/>
      <c r="BY24" s="154"/>
      <c r="BZ24" s="154"/>
      <c r="CA24" s="154"/>
      <c r="CB24" s="154"/>
      <c r="CC24" s="154"/>
      <c r="CD24" s="153"/>
      <c r="CE24" s="154"/>
      <c r="CF24" s="154"/>
      <c r="CG24" s="154"/>
      <c r="CH24" s="154"/>
      <c r="CI24" s="154"/>
      <c r="CJ24" s="154"/>
      <c r="CK24" s="154"/>
      <c r="CL24" s="154"/>
      <c r="CM24" s="153"/>
      <c r="CN24" s="154"/>
      <c r="CO24" s="154"/>
      <c r="CP24" s="154"/>
      <c r="CQ24" s="154"/>
      <c r="CR24" s="154"/>
      <c r="CS24" s="154"/>
      <c r="CT24" s="154"/>
      <c r="CU24" s="169"/>
      <c r="CV24" s="38"/>
    </row>
    <row r="25" spans="1:100" ht="12" customHeight="1" x14ac:dyDescent="0.25">
      <c r="A25" s="158"/>
      <c r="B25" s="158"/>
      <c r="C25" s="158"/>
      <c r="D25" s="158"/>
      <c r="E25" s="158"/>
      <c r="F25" s="158"/>
      <c r="G25" s="158"/>
      <c r="H25" s="158"/>
      <c r="I25" s="159"/>
      <c r="J25" s="153"/>
      <c r="K25" s="154"/>
      <c r="L25" s="154"/>
      <c r="M25" s="154"/>
      <c r="N25" s="154"/>
      <c r="O25" s="154"/>
      <c r="P25" s="154"/>
      <c r="Q25" s="154"/>
      <c r="R25" s="154"/>
      <c r="S25" s="153"/>
      <c r="T25" s="154"/>
      <c r="U25" s="154"/>
      <c r="V25" s="154"/>
      <c r="W25" s="154"/>
      <c r="X25" s="154"/>
      <c r="Y25" s="154"/>
      <c r="Z25" s="154"/>
      <c r="AA25" s="154"/>
      <c r="AB25" s="153"/>
      <c r="AC25" s="154"/>
      <c r="AD25" s="154"/>
      <c r="AE25" s="154"/>
      <c r="AF25" s="154"/>
      <c r="AG25" s="154"/>
      <c r="AH25" s="154"/>
      <c r="AI25" s="154"/>
      <c r="AJ25" s="154"/>
      <c r="AK25" s="153"/>
      <c r="AL25" s="154"/>
      <c r="AM25" s="154"/>
      <c r="AN25" s="154"/>
      <c r="AO25" s="154"/>
      <c r="AP25" s="154"/>
      <c r="AQ25" s="154"/>
      <c r="AR25" s="154"/>
      <c r="AS25" s="154"/>
      <c r="AT25" s="153"/>
      <c r="AU25" s="154"/>
      <c r="AV25" s="154"/>
      <c r="AW25" s="154"/>
      <c r="AX25" s="154"/>
      <c r="AY25" s="154"/>
      <c r="AZ25" s="154"/>
      <c r="BA25" s="154"/>
      <c r="BB25" s="154"/>
      <c r="BC25" s="153"/>
      <c r="BD25" s="154"/>
      <c r="BE25" s="154"/>
      <c r="BF25" s="154"/>
      <c r="BG25" s="154"/>
      <c r="BH25" s="154"/>
      <c r="BI25" s="154"/>
      <c r="BJ25" s="154"/>
      <c r="BK25" s="154"/>
      <c r="BL25" s="153"/>
      <c r="BM25" s="154"/>
      <c r="BN25" s="154"/>
      <c r="BO25" s="154"/>
      <c r="BP25" s="154"/>
      <c r="BQ25" s="154"/>
      <c r="BR25" s="154"/>
      <c r="BS25" s="154"/>
      <c r="BT25" s="154"/>
      <c r="BU25" s="153"/>
      <c r="BV25" s="154"/>
      <c r="BW25" s="154"/>
      <c r="BX25" s="154"/>
      <c r="BY25" s="154"/>
      <c r="BZ25" s="154"/>
      <c r="CA25" s="154"/>
      <c r="CB25" s="154"/>
      <c r="CC25" s="154"/>
      <c r="CD25" s="153"/>
      <c r="CE25" s="154"/>
      <c r="CF25" s="154"/>
      <c r="CG25" s="154"/>
      <c r="CH25" s="154"/>
      <c r="CI25" s="154"/>
      <c r="CJ25" s="154"/>
      <c r="CK25" s="154"/>
      <c r="CL25" s="154"/>
      <c r="CM25" s="153"/>
      <c r="CN25" s="154"/>
      <c r="CO25" s="154"/>
      <c r="CP25" s="154"/>
      <c r="CQ25" s="154"/>
      <c r="CR25" s="154"/>
      <c r="CS25" s="154"/>
      <c r="CT25" s="154"/>
      <c r="CU25" s="169"/>
      <c r="CV25" s="38"/>
    </row>
    <row r="26" spans="1:100" ht="12" customHeight="1" x14ac:dyDescent="0.25">
      <c r="A26" s="158"/>
      <c r="B26" s="158"/>
      <c r="C26" s="158"/>
      <c r="D26" s="158"/>
      <c r="E26" s="158"/>
      <c r="F26" s="158"/>
      <c r="G26" s="158"/>
      <c r="H26" s="158"/>
      <c r="I26" s="159"/>
      <c r="J26" s="153"/>
      <c r="K26" s="154"/>
      <c r="L26" s="154"/>
      <c r="M26" s="154"/>
      <c r="N26" s="154"/>
      <c r="O26" s="154"/>
      <c r="P26" s="154"/>
      <c r="Q26" s="154"/>
      <c r="R26" s="154"/>
      <c r="S26" s="153"/>
      <c r="T26" s="154"/>
      <c r="U26" s="154"/>
      <c r="V26" s="154"/>
      <c r="W26" s="154"/>
      <c r="X26" s="154"/>
      <c r="Y26" s="154"/>
      <c r="Z26" s="154"/>
      <c r="AA26" s="154"/>
      <c r="AB26" s="153"/>
      <c r="AC26" s="154"/>
      <c r="AD26" s="154"/>
      <c r="AE26" s="154"/>
      <c r="AF26" s="154"/>
      <c r="AG26" s="154"/>
      <c r="AH26" s="154"/>
      <c r="AI26" s="154"/>
      <c r="AJ26" s="154"/>
      <c r="AK26" s="153"/>
      <c r="AL26" s="154"/>
      <c r="AM26" s="154"/>
      <c r="AN26" s="154"/>
      <c r="AO26" s="154"/>
      <c r="AP26" s="154"/>
      <c r="AQ26" s="154"/>
      <c r="AR26" s="154"/>
      <c r="AS26" s="154"/>
      <c r="AT26" s="153"/>
      <c r="AU26" s="154"/>
      <c r="AV26" s="154"/>
      <c r="AW26" s="154"/>
      <c r="AX26" s="154"/>
      <c r="AY26" s="154"/>
      <c r="AZ26" s="154"/>
      <c r="BA26" s="154"/>
      <c r="BB26" s="154"/>
      <c r="BC26" s="153"/>
      <c r="BD26" s="154"/>
      <c r="BE26" s="154"/>
      <c r="BF26" s="154"/>
      <c r="BG26" s="154"/>
      <c r="BH26" s="154"/>
      <c r="BI26" s="154"/>
      <c r="BJ26" s="154"/>
      <c r="BK26" s="154"/>
      <c r="BL26" s="153"/>
      <c r="BM26" s="154"/>
      <c r="BN26" s="154"/>
      <c r="BO26" s="154"/>
      <c r="BP26" s="154"/>
      <c r="BQ26" s="154"/>
      <c r="BR26" s="154"/>
      <c r="BS26" s="154"/>
      <c r="BT26" s="154"/>
      <c r="BU26" s="153"/>
      <c r="BV26" s="154"/>
      <c r="BW26" s="154"/>
      <c r="BX26" s="154"/>
      <c r="BY26" s="154"/>
      <c r="BZ26" s="154"/>
      <c r="CA26" s="154"/>
      <c r="CB26" s="154"/>
      <c r="CC26" s="154"/>
      <c r="CD26" s="153"/>
      <c r="CE26" s="154"/>
      <c r="CF26" s="154"/>
      <c r="CG26" s="154"/>
      <c r="CH26" s="154"/>
      <c r="CI26" s="154"/>
      <c r="CJ26" s="154"/>
      <c r="CK26" s="154"/>
      <c r="CL26" s="154"/>
      <c r="CM26" s="153"/>
      <c r="CN26" s="154"/>
      <c r="CO26" s="154"/>
      <c r="CP26" s="154"/>
      <c r="CQ26" s="154"/>
      <c r="CR26" s="154"/>
      <c r="CS26" s="154"/>
      <c r="CT26" s="154"/>
      <c r="CU26" s="169"/>
      <c r="CV26" s="38"/>
    </row>
    <row r="27" spans="1:100" ht="12" customHeight="1" x14ac:dyDescent="0.25">
      <c r="A27" s="158"/>
      <c r="B27" s="158"/>
      <c r="C27" s="158"/>
      <c r="D27" s="158"/>
      <c r="E27" s="158"/>
      <c r="F27" s="158"/>
      <c r="G27" s="158"/>
      <c r="H27" s="158"/>
      <c r="I27" s="159"/>
      <c r="J27" s="153"/>
      <c r="K27" s="154"/>
      <c r="L27" s="154"/>
      <c r="M27" s="154"/>
      <c r="N27" s="154"/>
      <c r="O27" s="154"/>
      <c r="P27" s="154"/>
      <c r="Q27" s="154"/>
      <c r="R27" s="154"/>
      <c r="S27" s="153"/>
      <c r="T27" s="154"/>
      <c r="U27" s="154"/>
      <c r="V27" s="154"/>
      <c r="W27" s="154"/>
      <c r="X27" s="154"/>
      <c r="Y27" s="154"/>
      <c r="Z27" s="154"/>
      <c r="AA27" s="154"/>
      <c r="AB27" s="153"/>
      <c r="AC27" s="154"/>
      <c r="AD27" s="154"/>
      <c r="AE27" s="154"/>
      <c r="AF27" s="154"/>
      <c r="AG27" s="154"/>
      <c r="AH27" s="154"/>
      <c r="AI27" s="154"/>
      <c r="AJ27" s="154"/>
      <c r="AK27" s="153"/>
      <c r="AL27" s="154"/>
      <c r="AM27" s="154"/>
      <c r="AN27" s="154"/>
      <c r="AO27" s="154"/>
      <c r="AP27" s="154"/>
      <c r="AQ27" s="154"/>
      <c r="AR27" s="154"/>
      <c r="AS27" s="154"/>
      <c r="AT27" s="153"/>
      <c r="AU27" s="154"/>
      <c r="AV27" s="154"/>
      <c r="AW27" s="154"/>
      <c r="AX27" s="154"/>
      <c r="AY27" s="154"/>
      <c r="AZ27" s="154"/>
      <c r="BA27" s="154"/>
      <c r="BB27" s="154"/>
      <c r="BC27" s="153"/>
      <c r="BD27" s="154"/>
      <c r="BE27" s="154"/>
      <c r="BF27" s="154"/>
      <c r="BG27" s="154"/>
      <c r="BH27" s="154"/>
      <c r="BI27" s="154"/>
      <c r="BJ27" s="154"/>
      <c r="BK27" s="154"/>
      <c r="BL27" s="153"/>
      <c r="BM27" s="154"/>
      <c r="BN27" s="154"/>
      <c r="BO27" s="154"/>
      <c r="BP27" s="154"/>
      <c r="BQ27" s="154"/>
      <c r="BR27" s="154"/>
      <c r="BS27" s="154"/>
      <c r="BT27" s="154"/>
      <c r="BU27" s="153"/>
      <c r="BV27" s="154"/>
      <c r="BW27" s="154"/>
      <c r="BX27" s="154"/>
      <c r="BY27" s="154"/>
      <c r="BZ27" s="154"/>
      <c r="CA27" s="154"/>
      <c r="CB27" s="154"/>
      <c r="CC27" s="154"/>
      <c r="CD27" s="153"/>
      <c r="CE27" s="154"/>
      <c r="CF27" s="154"/>
      <c r="CG27" s="154"/>
      <c r="CH27" s="154"/>
      <c r="CI27" s="154"/>
      <c r="CJ27" s="154"/>
      <c r="CK27" s="154"/>
      <c r="CL27" s="154"/>
      <c r="CM27" s="153"/>
      <c r="CN27" s="154"/>
      <c r="CO27" s="154"/>
      <c r="CP27" s="154"/>
      <c r="CQ27" s="154"/>
      <c r="CR27" s="154"/>
      <c r="CS27" s="154"/>
      <c r="CT27" s="154"/>
      <c r="CU27" s="169"/>
      <c r="CV27" s="38"/>
    </row>
    <row r="28" spans="1:100" ht="12" customHeight="1" x14ac:dyDescent="0.25">
      <c r="A28" s="158"/>
      <c r="B28" s="158"/>
      <c r="C28" s="158"/>
      <c r="D28" s="158"/>
      <c r="E28" s="158"/>
      <c r="F28" s="158"/>
      <c r="G28" s="158"/>
      <c r="H28" s="158"/>
      <c r="I28" s="159"/>
      <c r="J28" s="153"/>
      <c r="K28" s="154"/>
      <c r="L28" s="154"/>
      <c r="M28" s="154"/>
      <c r="N28" s="154"/>
      <c r="O28" s="154"/>
      <c r="P28" s="154"/>
      <c r="Q28" s="154"/>
      <c r="R28" s="154"/>
      <c r="S28" s="153"/>
      <c r="T28" s="154"/>
      <c r="U28" s="154"/>
      <c r="V28" s="154"/>
      <c r="W28" s="154"/>
      <c r="X28" s="154"/>
      <c r="Y28" s="154"/>
      <c r="Z28" s="154"/>
      <c r="AA28" s="154"/>
      <c r="AB28" s="153"/>
      <c r="AC28" s="154"/>
      <c r="AD28" s="154"/>
      <c r="AE28" s="154"/>
      <c r="AF28" s="154"/>
      <c r="AG28" s="154"/>
      <c r="AH28" s="154"/>
      <c r="AI28" s="154"/>
      <c r="AJ28" s="154"/>
      <c r="AK28" s="153"/>
      <c r="AL28" s="154"/>
      <c r="AM28" s="154"/>
      <c r="AN28" s="154"/>
      <c r="AO28" s="154"/>
      <c r="AP28" s="154"/>
      <c r="AQ28" s="154"/>
      <c r="AR28" s="154"/>
      <c r="AS28" s="154"/>
      <c r="AT28" s="153"/>
      <c r="AU28" s="154"/>
      <c r="AV28" s="154"/>
      <c r="AW28" s="154"/>
      <c r="AX28" s="154"/>
      <c r="AY28" s="154"/>
      <c r="AZ28" s="154"/>
      <c r="BA28" s="154"/>
      <c r="BB28" s="154"/>
      <c r="BC28" s="153"/>
      <c r="BD28" s="154"/>
      <c r="BE28" s="154"/>
      <c r="BF28" s="154"/>
      <c r="BG28" s="154"/>
      <c r="BH28" s="154"/>
      <c r="BI28" s="154"/>
      <c r="BJ28" s="154"/>
      <c r="BK28" s="154"/>
      <c r="BL28" s="153"/>
      <c r="BM28" s="154"/>
      <c r="BN28" s="154"/>
      <c r="BO28" s="154"/>
      <c r="BP28" s="154"/>
      <c r="BQ28" s="154"/>
      <c r="BR28" s="154"/>
      <c r="BS28" s="154"/>
      <c r="BT28" s="154"/>
      <c r="BU28" s="153"/>
      <c r="BV28" s="154"/>
      <c r="BW28" s="154"/>
      <c r="BX28" s="154"/>
      <c r="BY28" s="154"/>
      <c r="BZ28" s="154"/>
      <c r="CA28" s="154"/>
      <c r="CB28" s="154"/>
      <c r="CC28" s="154"/>
      <c r="CD28" s="153"/>
      <c r="CE28" s="154"/>
      <c r="CF28" s="154"/>
      <c r="CG28" s="154"/>
      <c r="CH28" s="154"/>
      <c r="CI28" s="154"/>
      <c r="CJ28" s="154"/>
      <c r="CK28" s="154"/>
      <c r="CL28" s="154"/>
      <c r="CM28" s="153"/>
      <c r="CN28" s="154"/>
      <c r="CO28" s="154"/>
      <c r="CP28" s="154"/>
      <c r="CQ28" s="154"/>
      <c r="CR28" s="154"/>
      <c r="CS28" s="154"/>
      <c r="CT28" s="154"/>
      <c r="CU28" s="169"/>
      <c r="CV28" s="38"/>
    </row>
    <row r="29" spans="1:100" ht="12" customHeight="1" x14ac:dyDescent="0.25">
      <c r="A29" s="158"/>
      <c r="B29" s="158"/>
      <c r="C29" s="158"/>
      <c r="D29" s="158"/>
      <c r="E29" s="158"/>
      <c r="F29" s="158"/>
      <c r="G29" s="158"/>
      <c r="H29" s="158"/>
      <c r="I29" s="159"/>
      <c r="J29" s="153"/>
      <c r="K29" s="154"/>
      <c r="L29" s="154"/>
      <c r="M29" s="154"/>
      <c r="N29" s="154"/>
      <c r="O29" s="154"/>
      <c r="P29" s="154"/>
      <c r="Q29" s="154"/>
      <c r="R29" s="154"/>
      <c r="S29" s="153"/>
      <c r="T29" s="154"/>
      <c r="U29" s="154"/>
      <c r="V29" s="154"/>
      <c r="W29" s="154"/>
      <c r="X29" s="154"/>
      <c r="Y29" s="154"/>
      <c r="Z29" s="154"/>
      <c r="AA29" s="154"/>
      <c r="AB29" s="153"/>
      <c r="AC29" s="154"/>
      <c r="AD29" s="154"/>
      <c r="AE29" s="154"/>
      <c r="AF29" s="154"/>
      <c r="AG29" s="154"/>
      <c r="AH29" s="154"/>
      <c r="AI29" s="154"/>
      <c r="AJ29" s="154"/>
      <c r="AK29" s="153"/>
      <c r="AL29" s="154"/>
      <c r="AM29" s="154"/>
      <c r="AN29" s="154"/>
      <c r="AO29" s="154"/>
      <c r="AP29" s="154"/>
      <c r="AQ29" s="154"/>
      <c r="AR29" s="154"/>
      <c r="AS29" s="154"/>
      <c r="AT29" s="153"/>
      <c r="AU29" s="154"/>
      <c r="AV29" s="154"/>
      <c r="AW29" s="154"/>
      <c r="AX29" s="154"/>
      <c r="AY29" s="154"/>
      <c r="AZ29" s="154"/>
      <c r="BA29" s="154"/>
      <c r="BB29" s="154"/>
      <c r="BC29" s="153"/>
      <c r="BD29" s="154"/>
      <c r="BE29" s="154"/>
      <c r="BF29" s="154"/>
      <c r="BG29" s="154"/>
      <c r="BH29" s="154"/>
      <c r="BI29" s="154"/>
      <c r="BJ29" s="154"/>
      <c r="BK29" s="154"/>
      <c r="BL29" s="153"/>
      <c r="BM29" s="154"/>
      <c r="BN29" s="154"/>
      <c r="BO29" s="154"/>
      <c r="BP29" s="154"/>
      <c r="BQ29" s="154"/>
      <c r="BR29" s="154"/>
      <c r="BS29" s="154"/>
      <c r="BT29" s="154"/>
      <c r="BU29" s="153"/>
      <c r="BV29" s="154"/>
      <c r="BW29" s="154"/>
      <c r="BX29" s="154"/>
      <c r="BY29" s="154"/>
      <c r="BZ29" s="154"/>
      <c r="CA29" s="154"/>
      <c r="CB29" s="154"/>
      <c r="CC29" s="154"/>
      <c r="CD29" s="153"/>
      <c r="CE29" s="154"/>
      <c r="CF29" s="154"/>
      <c r="CG29" s="154"/>
      <c r="CH29" s="154"/>
      <c r="CI29" s="154"/>
      <c r="CJ29" s="154"/>
      <c r="CK29" s="154"/>
      <c r="CL29" s="154"/>
      <c r="CM29" s="153"/>
      <c r="CN29" s="154"/>
      <c r="CO29" s="154"/>
      <c r="CP29" s="154"/>
      <c r="CQ29" s="154"/>
      <c r="CR29" s="154"/>
      <c r="CS29" s="154"/>
      <c r="CT29" s="154"/>
      <c r="CU29" s="169"/>
      <c r="CV29" s="38"/>
    </row>
    <row r="30" spans="1:100" ht="12" customHeight="1" x14ac:dyDescent="0.25">
      <c r="A30" s="127" t="s">
        <v>899</v>
      </c>
      <c r="B30" s="127"/>
      <c r="C30" s="127"/>
      <c r="D30" s="127"/>
      <c r="E30" s="127"/>
      <c r="F30" s="127"/>
      <c r="G30" s="127"/>
      <c r="H30" s="127"/>
      <c r="I30" s="128"/>
      <c r="J30" s="139" t="s">
        <v>912</v>
      </c>
      <c r="K30" s="140"/>
      <c r="L30" s="140"/>
      <c r="M30" s="140"/>
      <c r="N30" s="140"/>
      <c r="O30" s="140"/>
      <c r="P30" s="140"/>
      <c r="Q30" s="140"/>
      <c r="R30" s="140"/>
      <c r="S30" s="139" t="s">
        <v>919</v>
      </c>
      <c r="T30" s="140"/>
      <c r="U30" s="140"/>
      <c r="V30" s="140"/>
      <c r="W30" s="140"/>
      <c r="X30" s="140"/>
      <c r="Y30" s="140"/>
      <c r="Z30" s="140"/>
      <c r="AA30" s="140"/>
      <c r="AB30" s="139" t="s">
        <v>911</v>
      </c>
      <c r="AC30" s="140"/>
      <c r="AD30" s="140"/>
      <c r="AE30" s="140"/>
      <c r="AF30" s="140"/>
      <c r="AG30" s="140"/>
      <c r="AH30" s="140"/>
      <c r="AI30" s="140"/>
      <c r="AJ30" s="140"/>
      <c r="AK30" s="139" t="s">
        <v>914</v>
      </c>
      <c r="AL30" s="140"/>
      <c r="AM30" s="140"/>
      <c r="AN30" s="140"/>
      <c r="AO30" s="140"/>
      <c r="AP30" s="140"/>
      <c r="AQ30" s="140"/>
      <c r="AR30" s="140"/>
      <c r="AS30" s="140"/>
      <c r="AT30" s="139" t="s">
        <v>913</v>
      </c>
      <c r="AU30" s="140"/>
      <c r="AV30" s="140"/>
      <c r="AW30" s="140"/>
      <c r="AX30" s="140"/>
      <c r="AY30" s="140"/>
      <c r="AZ30" s="140"/>
      <c r="BA30" s="140"/>
      <c r="BB30" s="140"/>
      <c r="BC30" s="139" t="s">
        <v>4696</v>
      </c>
      <c r="BD30" s="140"/>
      <c r="BE30" s="140"/>
      <c r="BF30" s="140"/>
      <c r="BG30" s="140"/>
      <c r="BH30" s="140"/>
      <c r="BI30" s="140"/>
      <c r="BJ30" s="140"/>
      <c r="BK30" s="140"/>
      <c r="BL30" s="139" t="s">
        <v>911</v>
      </c>
      <c r="BM30" s="140"/>
      <c r="BN30" s="140"/>
      <c r="BO30" s="140"/>
      <c r="BP30" s="140"/>
      <c r="BQ30" s="140"/>
      <c r="BR30" s="140"/>
      <c r="BS30" s="140"/>
      <c r="BT30" s="140"/>
      <c r="BU30" s="139" t="s">
        <v>910</v>
      </c>
      <c r="BV30" s="140"/>
      <c r="BW30" s="140"/>
      <c r="BX30" s="140"/>
      <c r="BY30" s="140"/>
      <c r="BZ30" s="140"/>
      <c r="CA30" s="140"/>
      <c r="CB30" s="140"/>
      <c r="CC30" s="140"/>
      <c r="CD30" s="139" t="s">
        <v>910</v>
      </c>
      <c r="CE30" s="140"/>
      <c r="CF30" s="140"/>
      <c r="CG30" s="140"/>
      <c r="CH30" s="140"/>
      <c r="CI30" s="140"/>
      <c r="CJ30" s="140"/>
      <c r="CK30" s="140"/>
      <c r="CL30" s="140"/>
      <c r="CM30" s="139" t="s">
        <v>916</v>
      </c>
      <c r="CN30" s="140"/>
      <c r="CO30" s="140"/>
      <c r="CP30" s="140"/>
      <c r="CQ30" s="140"/>
      <c r="CR30" s="140"/>
      <c r="CS30" s="140"/>
      <c r="CT30" s="140"/>
      <c r="CU30" s="140"/>
      <c r="CV30" s="38"/>
    </row>
    <row r="31" spans="1:100" ht="12" customHeight="1" x14ac:dyDescent="0.25">
      <c r="A31" s="127"/>
      <c r="B31" s="127"/>
      <c r="C31" s="127"/>
      <c r="D31" s="127"/>
      <c r="E31" s="127"/>
      <c r="F31" s="127"/>
      <c r="G31" s="127"/>
      <c r="H31" s="127"/>
      <c r="I31" s="128"/>
      <c r="J31" s="139"/>
      <c r="K31" s="140"/>
      <c r="L31" s="140"/>
      <c r="M31" s="140"/>
      <c r="N31" s="140"/>
      <c r="O31" s="140"/>
      <c r="P31" s="140"/>
      <c r="Q31" s="140"/>
      <c r="R31" s="140"/>
      <c r="S31" s="139"/>
      <c r="T31" s="140"/>
      <c r="U31" s="140"/>
      <c r="V31" s="140"/>
      <c r="W31" s="140"/>
      <c r="X31" s="140"/>
      <c r="Y31" s="140"/>
      <c r="Z31" s="140"/>
      <c r="AA31" s="140"/>
      <c r="AB31" s="139"/>
      <c r="AC31" s="140"/>
      <c r="AD31" s="140"/>
      <c r="AE31" s="140"/>
      <c r="AF31" s="140"/>
      <c r="AG31" s="140"/>
      <c r="AH31" s="140"/>
      <c r="AI31" s="140"/>
      <c r="AJ31" s="140"/>
      <c r="AK31" s="139"/>
      <c r="AL31" s="140"/>
      <c r="AM31" s="140"/>
      <c r="AN31" s="140"/>
      <c r="AO31" s="140"/>
      <c r="AP31" s="140"/>
      <c r="AQ31" s="140"/>
      <c r="AR31" s="140"/>
      <c r="AS31" s="140"/>
      <c r="AT31" s="139"/>
      <c r="AU31" s="140"/>
      <c r="AV31" s="140"/>
      <c r="AW31" s="140"/>
      <c r="AX31" s="140"/>
      <c r="AY31" s="140"/>
      <c r="AZ31" s="140"/>
      <c r="BA31" s="140"/>
      <c r="BB31" s="140"/>
      <c r="BC31" s="139"/>
      <c r="BD31" s="140"/>
      <c r="BE31" s="140"/>
      <c r="BF31" s="140"/>
      <c r="BG31" s="140"/>
      <c r="BH31" s="140"/>
      <c r="BI31" s="140"/>
      <c r="BJ31" s="140"/>
      <c r="BK31" s="140"/>
      <c r="BL31" s="139"/>
      <c r="BM31" s="140"/>
      <c r="BN31" s="140"/>
      <c r="BO31" s="140"/>
      <c r="BP31" s="140"/>
      <c r="BQ31" s="140"/>
      <c r="BR31" s="140"/>
      <c r="BS31" s="140"/>
      <c r="BT31" s="140"/>
      <c r="BU31" s="139"/>
      <c r="BV31" s="140"/>
      <c r="BW31" s="140"/>
      <c r="BX31" s="140"/>
      <c r="BY31" s="140"/>
      <c r="BZ31" s="140"/>
      <c r="CA31" s="140"/>
      <c r="CB31" s="140"/>
      <c r="CC31" s="140"/>
      <c r="CD31" s="139"/>
      <c r="CE31" s="140"/>
      <c r="CF31" s="140"/>
      <c r="CG31" s="140"/>
      <c r="CH31" s="140"/>
      <c r="CI31" s="140"/>
      <c r="CJ31" s="140"/>
      <c r="CK31" s="140"/>
      <c r="CL31" s="140"/>
      <c r="CM31" s="139"/>
      <c r="CN31" s="140"/>
      <c r="CO31" s="140"/>
      <c r="CP31" s="140"/>
      <c r="CQ31" s="140"/>
      <c r="CR31" s="140"/>
      <c r="CS31" s="140"/>
      <c r="CT31" s="140"/>
      <c r="CU31" s="140"/>
      <c r="CV31" s="38"/>
    </row>
    <row r="32" spans="1:100" ht="12" customHeight="1" x14ac:dyDescent="0.25">
      <c r="A32" s="123" t="s">
        <v>904</v>
      </c>
      <c r="B32" s="123"/>
      <c r="C32" s="123"/>
      <c r="D32" s="123"/>
      <c r="E32" s="123"/>
      <c r="F32" s="123"/>
      <c r="G32" s="123"/>
      <c r="H32" s="123"/>
      <c r="I32" s="124"/>
      <c r="J32" s="114" t="s">
        <v>1021</v>
      </c>
      <c r="K32" s="115"/>
      <c r="L32" s="115"/>
      <c r="M32" s="115"/>
      <c r="N32" s="115"/>
      <c r="O32" s="115"/>
      <c r="P32" s="115"/>
      <c r="Q32" s="115"/>
      <c r="R32" s="115"/>
      <c r="S32" s="114" t="s">
        <v>1022</v>
      </c>
      <c r="T32" s="115"/>
      <c r="U32" s="115"/>
      <c r="V32" s="115"/>
      <c r="W32" s="115"/>
      <c r="X32" s="115"/>
      <c r="Y32" s="115"/>
      <c r="Z32" s="115"/>
      <c r="AA32" s="115"/>
      <c r="AB32" s="114" t="s">
        <v>1023</v>
      </c>
      <c r="AC32" s="115"/>
      <c r="AD32" s="115"/>
      <c r="AE32" s="115"/>
      <c r="AF32" s="115"/>
      <c r="AG32" s="115"/>
      <c r="AH32" s="115"/>
      <c r="AI32" s="115"/>
      <c r="AJ32" s="115"/>
      <c r="AK32" s="114" t="s">
        <v>1024</v>
      </c>
      <c r="AL32" s="115"/>
      <c r="AM32" s="115"/>
      <c r="AN32" s="115"/>
      <c r="AO32" s="115"/>
      <c r="AP32" s="115"/>
      <c r="AQ32" s="115"/>
      <c r="AR32" s="115"/>
      <c r="AS32" s="115"/>
      <c r="AT32" s="114" t="s">
        <v>1025</v>
      </c>
      <c r="AU32" s="115"/>
      <c r="AV32" s="115"/>
      <c r="AW32" s="115"/>
      <c r="AX32" s="115"/>
      <c r="AY32" s="115"/>
      <c r="AZ32" s="115"/>
      <c r="BA32" s="115"/>
      <c r="BB32" s="115"/>
      <c r="BC32" s="114" t="s">
        <v>1022</v>
      </c>
      <c r="BD32" s="115"/>
      <c r="BE32" s="115"/>
      <c r="BF32" s="115"/>
      <c r="BG32" s="115"/>
      <c r="BH32" s="115"/>
      <c r="BI32" s="115"/>
      <c r="BJ32" s="115"/>
      <c r="BK32" s="115"/>
      <c r="BL32" s="114" t="s">
        <v>1026</v>
      </c>
      <c r="BM32" s="115"/>
      <c r="BN32" s="115"/>
      <c r="BO32" s="115"/>
      <c r="BP32" s="115"/>
      <c r="BQ32" s="115"/>
      <c r="BR32" s="115"/>
      <c r="BS32" s="115"/>
      <c r="BT32" s="115"/>
      <c r="BU32" s="114" t="s">
        <v>1029</v>
      </c>
      <c r="BV32" s="115"/>
      <c r="BW32" s="115"/>
      <c r="BX32" s="115"/>
      <c r="BY32" s="115"/>
      <c r="BZ32" s="115"/>
      <c r="CA32" s="115"/>
      <c r="CB32" s="115"/>
      <c r="CC32" s="115"/>
      <c r="CD32" s="114" t="s">
        <v>1028</v>
      </c>
      <c r="CE32" s="115"/>
      <c r="CF32" s="115"/>
      <c r="CG32" s="115"/>
      <c r="CH32" s="115"/>
      <c r="CI32" s="115"/>
      <c r="CJ32" s="115"/>
      <c r="CK32" s="115"/>
      <c r="CL32" s="115"/>
      <c r="CM32" s="114" t="s">
        <v>1027</v>
      </c>
      <c r="CN32" s="115"/>
      <c r="CO32" s="115"/>
      <c r="CP32" s="115"/>
      <c r="CQ32" s="115"/>
      <c r="CR32" s="115"/>
      <c r="CS32" s="115"/>
      <c r="CT32" s="115"/>
      <c r="CU32" s="116"/>
      <c r="CV32" s="38"/>
    </row>
    <row r="33" spans="1:100" ht="12" customHeight="1" x14ac:dyDescent="0.25">
      <c r="A33" s="123" t="s">
        <v>748</v>
      </c>
      <c r="B33" s="123"/>
      <c r="C33" s="123"/>
      <c r="D33" s="123"/>
      <c r="E33" s="123"/>
      <c r="F33" s="123"/>
      <c r="G33" s="123"/>
      <c r="H33" s="123"/>
      <c r="I33" s="124"/>
      <c r="J33" s="155">
        <v>222</v>
      </c>
      <c r="K33" s="156"/>
      <c r="L33" s="156"/>
      <c r="M33" s="156"/>
      <c r="N33" s="156"/>
      <c r="O33" s="156"/>
      <c r="P33" s="156"/>
      <c r="Q33" s="156"/>
      <c r="R33" s="156"/>
      <c r="S33" s="155">
        <v>200</v>
      </c>
      <c r="T33" s="156"/>
      <c r="U33" s="156"/>
      <c r="V33" s="156"/>
      <c r="W33" s="156"/>
      <c r="X33" s="156"/>
      <c r="Y33" s="156"/>
      <c r="Z33" s="156"/>
      <c r="AA33" s="156"/>
      <c r="AB33" s="155">
        <v>155</v>
      </c>
      <c r="AC33" s="156"/>
      <c r="AD33" s="156"/>
      <c r="AE33" s="156"/>
      <c r="AF33" s="156"/>
      <c r="AG33" s="156"/>
      <c r="AH33" s="156"/>
      <c r="AI33" s="156"/>
      <c r="AJ33" s="156"/>
      <c r="AK33" s="155">
        <v>277</v>
      </c>
      <c r="AL33" s="156"/>
      <c r="AM33" s="156"/>
      <c r="AN33" s="156"/>
      <c r="AO33" s="156"/>
      <c r="AP33" s="156"/>
      <c r="AQ33" s="156"/>
      <c r="AR33" s="156"/>
      <c r="AS33" s="156"/>
      <c r="AT33" s="155">
        <v>222</v>
      </c>
      <c r="AU33" s="156"/>
      <c r="AV33" s="156"/>
      <c r="AW33" s="156"/>
      <c r="AX33" s="156"/>
      <c r="AY33" s="156"/>
      <c r="AZ33" s="156"/>
      <c r="BA33" s="156"/>
      <c r="BB33" s="156"/>
      <c r="BC33" s="155">
        <v>122</v>
      </c>
      <c r="BD33" s="156"/>
      <c r="BE33" s="156"/>
      <c r="BF33" s="156"/>
      <c r="BG33" s="156"/>
      <c r="BH33" s="156"/>
      <c r="BI33" s="156"/>
      <c r="BJ33" s="156"/>
      <c r="BK33" s="156"/>
      <c r="BL33" s="155">
        <v>366</v>
      </c>
      <c r="BM33" s="156"/>
      <c r="BN33" s="156"/>
      <c r="BO33" s="156"/>
      <c r="BP33" s="156"/>
      <c r="BQ33" s="156"/>
      <c r="BR33" s="156"/>
      <c r="BS33" s="156"/>
      <c r="BT33" s="156"/>
      <c r="BU33" s="155">
        <v>177</v>
      </c>
      <c r="BV33" s="156"/>
      <c r="BW33" s="156"/>
      <c r="BX33" s="156"/>
      <c r="BY33" s="156"/>
      <c r="BZ33" s="156"/>
      <c r="CA33" s="156"/>
      <c r="CB33" s="156"/>
      <c r="CC33" s="156"/>
      <c r="CD33" s="155">
        <v>77</v>
      </c>
      <c r="CE33" s="156"/>
      <c r="CF33" s="156"/>
      <c r="CG33" s="156"/>
      <c r="CH33" s="156"/>
      <c r="CI33" s="156"/>
      <c r="CJ33" s="156"/>
      <c r="CK33" s="156"/>
      <c r="CL33" s="156"/>
      <c r="CM33" s="155">
        <v>66</v>
      </c>
      <c r="CN33" s="156"/>
      <c r="CO33" s="156"/>
      <c r="CP33" s="156"/>
      <c r="CQ33" s="156"/>
      <c r="CR33" s="156"/>
      <c r="CS33" s="156"/>
      <c r="CT33" s="156"/>
      <c r="CU33" s="167"/>
      <c r="CV33" s="38"/>
    </row>
    <row r="34" spans="1:100" ht="12" customHeight="1" x14ac:dyDescent="0.25">
      <c r="A34" s="127" t="s">
        <v>802</v>
      </c>
      <c r="B34" s="127"/>
      <c r="C34" s="127"/>
      <c r="D34" s="127"/>
      <c r="E34" s="127"/>
      <c r="F34" s="127"/>
      <c r="G34" s="127"/>
      <c r="H34" s="127"/>
      <c r="I34" s="128"/>
      <c r="J34" s="139" t="str">
        <f>IFERROR(IF(VLOOKUP(J$11,Encounter[],7,FALSE)=0,"",VLOOKUP(J$11,Encounter[],7,FALSE)),"")</f>
        <v>Exhausted (LV2)</v>
      </c>
      <c r="K34" s="140"/>
      <c r="L34" s="140"/>
      <c r="M34" s="140"/>
      <c r="N34" s="140"/>
      <c r="O34" s="140"/>
      <c r="P34" s="140"/>
      <c r="Q34" s="140"/>
      <c r="R34" s="140"/>
      <c r="S34" s="139" t="str">
        <f>IFERROR(IF(VLOOKUP(S$11,Encounter[],7,FALSE)=0,"",VLOOKUP(S$11,Encounter[],7,FALSE)),"")</f>
        <v>Exhausted (LV2)</v>
      </c>
      <c r="T34" s="140"/>
      <c r="U34" s="140"/>
      <c r="V34" s="140"/>
      <c r="W34" s="140"/>
      <c r="X34" s="140"/>
      <c r="Y34" s="140"/>
      <c r="Z34" s="140"/>
      <c r="AA34" s="140"/>
      <c r="AB34" s="139" t="str">
        <f>IFERROR(IF(VLOOKUP(AB$11,Encounter[],7,FALSE)=0,"",VLOOKUP(AB$11,Encounter[],7,FALSE)),"")</f>
        <v/>
      </c>
      <c r="AC34" s="140"/>
      <c r="AD34" s="140"/>
      <c r="AE34" s="140"/>
      <c r="AF34" s="140"/>
      <c r="AG34" s="140"/>
      <c r="AH34" s="140"/>
      <c r="AI34" s="140"/>
      <c r="AJ34" s="140"/>
      <c r="AK34" s="139" t="str">
        <f>IFERROR(IF(VLOOKUP(AK$11,Encounter[],7,FALSE)=0,"",VLOOKUP(AK$11,Encounter[],7,FALSE)),"")</f>
        <v/>
      </c>
      <c r="AL34" s="140"/>
      <c r="AM34" s="140"/>
      <c r="AN34" s="140"/>
      <c r="AO34" s="140"/>
      <c r="AP34" s="140"/>
      <c r="AQ34" s="140"/>
      <c r="AR34" s="140"/>
      <c r="AS34" s="140"/>
      <c r="AT34" s="139" t="str">
        <f>IFERROR(IF(VLOOKUP(AT$11,Encounter[],7,FALSE)=0,"",VLOOKUP(AT$11,Encounter[],7,FALSE)),"")</f>
        <v/>
      </c>
      <c r="AU34" s="140"/>
      <c r="AV34" s="140"/>
      <c r="AW34" s="140"/>
      <c r="AX34" s="140"/>
      <c r="AY34" s="140"/>
      <c r="AZ34" s="140"/>
      <c r="BA34" s="140"/>
      <c r="BB34" s="140"/>
      <c r="BC34" s="139" t="str">
        <f>IFERROR(IF(VLOOKUP(BC$11,Encounter[],7,FALSE)=0,"",VLOOKUP(BC$11,Encounter[],7,FALSE)),"")</f>
        <v/>
      </c>
      <c r="BD34" s="140"/>
      <c r="BE34" s="140"/>
      <c r="BF34" s="140"/>
      <c r="BG34" s="140"/>
      <c r="BH34" s="140"/>
      <c r="BI34" s="140"/>
      <c r="BJ34" s="140"/>
      <c r="BK34" s="140"/>
      <c r="BL34" s="139" t="str">
        <f>IFERROR(IF(VLOOKUP(BL$11,Encounter[],7,FALSE)=0,"",VLOOKUP(BL$11,Encounter[],7,FALSE)),"")</f>
        <v/>
      </c>
      <c r="BM34" s="140"/>
      <c r="BN34" s="140"/>
      <c r="BO34" s="140"/>
      <c r="BP34" s="140"/>
      <c r="BQ34" s="140"/>
      <c r="BR34" s="140"/>
      <c r="BS34" s="140"/>
      <c r="BT34" s="140"/>
      <c r="BU34" s="139" t="str">
        <f>IFERROR(IF(VLOOKUP(BU$11,Encounter[],7,FALSE)=0,"",VLOOKUP(BU$11,Encounter[],7,FALSE)),"")</f>
        <v/>
      </c>
      <c r="BV34" s="140"/>
      <c r="BW34" s="140"/>
      <c r="BX34" s="140"/>
      <c r="BY34" s="140"/>
      <c r="BZ34" s="140"/>
      <c r="CA34" s="140"/>
      <c r="CB34" s="140"/>
      <c r="CC34" s="140"/>
      <c r="CD34" s="139" t="str">
        <f>IFERROR(IF(VLOOKUP(CD$11,Encounter[],7,FALSE)=0,"",VLOOKUP(CD$11,Encounter[],7,FALSE)),"")</f>
        <v/>
      </c>
      <c r="CE34" s="140"/>
      <c r="CF34" s="140"/>
      <c r="CG34" s="140"/>
      <c r="CH34" s="140"/>
      <c r="CI34" s="140"/>
      <c r="CJ34" s="140"/>
      <c r="CK34" s="140"/>
      <c r="CL34" s="140"/>
      <c r="CM34" s="139" t="str">
        <f>IFERROR(IF(VLOOKUP(CM$11,Encounter[],7,FALSE)=0,"",VLOOKUP(CM$11,Encounter[],7,FALSE)),"")</f>
        <v/>
      </c>
      <c r="CN34" s="140"/>
      <c r="CO34" s="140"/>
      <c r="CP34" s="140"/>
      <c r="CQ34" s="140"/>
      <c r="CR34" s="140"/>
      <c r="CS34" s="140"/>
      <c r="CT34" s="140"/>
      <c r="CU34" s="165"/>
      <c r="CV34" s="38"/>
    </row>
    <row r="35" spans="1:100" ht="12" customHeight="1" x14ac:dyDescent="0.25">
      <c r="A35" s="127"/>
      <c r="B35" s="127"/>
      <c r="C35" s="127"/>
      <c r="D35" s="127"/>
      <c r="E35" s="127"/>
      <c r="F35" s="127"/>
      <c r="G35" s="127"/>
      <c r="H35" s="127"/>
      <c r="I35" s="128"/>
      <c r="J35" s="139"/>
      <c r="K35" s="140"/>
      <c r="L35" s="140"/>
      <c r="M35" s="140"/>
      <c r="N35" s="140"/>
      <c r="O35" s="140"/>
      <c r="P35" s="140"/>
      <c r="Q35" s="140"/>
      <c r="R35" s="140"/>
      <c r="S35" s="139"/>
      <c r="T35" s="140"/>
      <c r="U35" s="140"/>
      <c r="V35" s="140"/>
      <c r="W35" s="140"/>
      <c r="X35" s="140"/>
      <c r="Y35" s="140"/>
      <c r="Z35" s="140"/>
      <c r="AA35" s="140"/>
      <c r="AB35" s="139"/>
      <c r="AC35" s="140"/>
      <c r="AD35" s="140"/>
      <c r="AE35" s="140"/>
      <c r="AF35" s="140"/>
      <c r="AG35" s="140"/>
      <c r="AH35" s="140"/>
      <c r="AI35" s="140"/>
      <c r="AJ35" s="140"/>
      <c r="AK35" s="139"/>
      <c r="AL35" s="140"/>
      <c r="AM35" s="140"/>
      <c r="AN35" s="140"/>
      <c r="AO35" s="140"/>
      <c r="AP35" s="140"/>
      <c r="AQ35" s="140"/>
      <c r="AR35" s="140"/>
      <c r="AS35" s="140"/>
      <c r="AT35" s="139"/>
      <c r="AU35" s="140"/>
      <c r="AV35" s="140"/>
      <c r="AW35" s="140"/>
      <c r="AX35" s="140"/>
      <c r="AY35" s="140"/>
      <c r="AZ35" s="140"/>
      <c r="BA35" s="140"/>
      <c r="BB35" s="140"/>
      <c r="BC35" s="139"/>
      <c r="BD35" s="140"/>
      <c r="BE35" s="140"/>
      <c r="BF35" s="140"/>
      <c r="BG35" s="140"/>
      <c r="BH35" s="140"/>
      <c r="BI35" s="140"/>
      <c r="BJ35" s="140"/>
      <c r="BK35" s="140"/>
      <c r="BL35" s="139"/>
      <c r="BM35" s="140"/>
      <c r="BN35" s="140"/>
      <c r="BO35" s="140"/>
      <c r="BP35" s="140"/>
      <c r="BQ35" s="140"/>
      <c r="BR35" s="140"/>
      <c r="BS35" s="140"/>
      <c r="BT35" s="140"/>
      <c r="BU35" s="139"/>
      <c r="BV35" s="140"/>
      <c r="BW35" s="140"/>
      <c r="BX35" s="140"/>
      <c r="BY35" s="140"/>
      <c r="BZ35" s="140"/>
      <c r="CA35" s="140"/>
      <c r="CB35" s="140"/>
      <c r="CC35" s="140"/>
      <c r="CD35" s="139"/>
      <c r="CE35" s="140"/>
      <c r="CF35" s="140"/>
      <c r="CG35" s="140"/>
      <c r="CH35" s="140"/>
      <c r="CI35" s="140"/>
      <c r="CJ35" s="140"/>
      <c r="CK35" s="140"/>
      <c r="CL35" s="140"/>
      <c r="CM35" s="139"/>
      <c r="CN35" s="140"/>
      <c r="CO35" s="140"/>
      <c r="CP35" s="140"/>
      <c r="CQ35" s="140"/>
      <c r="CR35" s="140"/>
      <c r="CS35" s="140"/>
      <c r="CT35" s="140"/>
      <c r="CU35" s="165"/>
      <c r="CV35" s="38"/>
    </row>
    <row r="36" spans="1:100" ht="12" customHeight="1" x14ac:dyDescent="0.25">
      <c r="A36" s="127" t="s">
        <v>900</v>
      </c>
      <c r="B36" s="127"/>
      <c r="C36" s="127"/>
      <c r="D36" s="127"/>
      <c r="E36" s="127"/>
      <c r="F36" s="127"/>
      <c r="G36" s="127"/>
      <c r="H36" s="127"/>
      <c r="I36" s="128"/>
      <c r="J36" s="149" t="str">
        <f>IFERROR(VLOOKUP(J34,Conditions[],2,FALSE),"")</f>
        <v>• Disadvantage on ability checks
• Speed halved</v>
      </c>
      <c r="K36" s="150"/>
      <c r="L36" s="150"/>
      <c r="M36" s="150"/>
      <c r="N36" s="150"/>
      <c r="O36" s="150"/>
      <c r="P36" s="150"/>
      <c r="Q36" s="150"/>
      <c r="R36" s="150"/>
      <c r="S36" s="149" t="str">
        <f>IFERROR(VLOOKUP(S34,Conditions[],2,FALSE),"")</f>
        <v>• Disadvantage on ability checks
• Speed halved</v>
      </c>
      <c r="T36" s="150"/>
      <c r="U36" s="150"/>
      <c r="V36" s="150"/>
      <c r="W36" s="150"/>
      <c r="X36" s="150"/>
      <c r="Y36" s="150"/>
      <c r="Z36" s="150"/>
      <c r="AA36" s="150"/>
      <c r="AB36" s="149" t="str">
        <f>IFERROR(VLOOKUP(AB34,Conditions[],2,FALSE),"")</f>
        <v/>
      </c>
      <c r="AC36" s="150"/>
      <c r="AD36" s="150"/>
      <c r="AE36" s="150"/>
      <c r="AF36" s="150"/>
      <c r="AG36" s="150"/>
      <c r="AH36" s="150"/>
      <c r="AI36" s="150"/>
      <c r="AJ36" s="150"/>
      <c r="AK36" s="149" t="str">
        <f>IFERROR(VLOOKUP(AK34,Conditions[],2,FALSE),"")</f>
        <v/>
      </c>
      <c r="AL36" s="150"/>
      <c r="AM36" s="150"/>
      <c r="AN36" s="150"/>
      <c r="AO36" s="150"/>
      <c r="AP36" s="150"/>
      <c r="AQ36" s="150"/>
      <c r="AR36" s="150"/>
      <c r="AS36" s="150"/>
      <c r="AT36" s="149" t="str">
        <f>IFERROR(VLOOKUP(AT34,Conditions[],2,FALSE),"")</f>
        <v/>
      </c>
      <c r="AU36" s="150"/>
      <c r="AV36" s="150"/>
      <c r="AW36" s="150"/>
      <c r="AX36" s="150"/>
      <c r="AY36" s="150"/>
      <c r="AZ36" s="150"/>
      <c r="BA36" s="150"/>
      <c r="BB36" s="150"/>
      <c r="BC36" s="149" t="str">
        <f>IFERROR(VLOOKUP(BC34,Conditions[],2,FALSE),"")</f>
        <v/>
      </c>
      <c r="BD36" s="150"/>
      <c r="BE36" s="150"/>
      <c r="BF36" s="150"/>
      <c r="BG36" s="150"/>
      <c r="BH36" s="150"/>
      <c r="BI36" s="150"/>
      <c r="BJ36" s="150"/>
      <c r="BK36" s="150"/>
      <c r="BL36" s="149" t="str">
        <f>IFERROR(VLOOKUP(BL34,Conditions[],2,FALSE),"")</f>
        <v/>
      </c>
      <c r="BM36" s="150"/>
      <c r="BN36" s="150"/>
      <c r="BO36" s="150"/>
      <c r="BP36" s="150"/>
      <c r="BQ36" s="150"/>
      <c r="BR36" s="150"/>
      <c r="BS36" s="150"/>
      <c r="BT36" s="150"/>
      <c r="BU36" s="149" t="str">
        <f>IFERROR(VLOOKUP(BU34,Conditions[],2,FALSE),"")</f>
        <v/>
      </c>
      <c r="BV36" s="150"/>
      <c r="BW36" s="150"/>
      <c r="BX36" s="150"/>
      <c r="BY36" s="150"/>
      <c r="BZ36" s="150"/>
      <c r="CA36" s="150"/>
      <c r="CB36" s="150"/>
      <c r="CC36" s="150"/>
      <c r="CD36" s="149" t="str">
        <f>IFERROR(VLOOKUP(CD34,Conditions[],2,FALSE),"")</f>
        <v/>
      </c>
      <c r="CE36" s="150"/>
      <c r="CF36" s="150"/>
      <c r="CG36" s="150"/>
      <c r="CH36" s="150"/>
      <c r="CI36" s="150"/>
      <c r="CJ36" s="150"/>
      <c r="CK36" s="150"/>
      <c r="CL36" s="150"/>
      <c r="CM36" s="149" t="str">
        <f>IFERROR(VLOOKUP(CM34,Conditions[],2,FALSE),"")</f>
        <v/>
      </c>
      <c r="CN36" s="150"/>
      <c r="CO36" s="150"/>
      <c r="CP36" s="150"/>
      <c r="CQ36" s="150"/>
      <c r="CR36" s="150"/>
      <c r="CS36" s="150"/>
      <c r="CT36" s="150"/>
      <c r="CU36" s="171"/>
      <c r="CV36" s="38"/>
    </row>
    <row r="37" spans="1:100" ht="12" customHeight="1" x14ac:dyDescent="0.25">
      <c r="A37" s="127"/>
      <c r="B37" s="127"/>
      <c r="C37" s="127"/>
      <c r="D37" s="127"/>
      <c r="E37" s="127"/>
      <c r="F37" s="127"/>
      <c r="G37" s="127"/>
      <c r="H37" s="127"/>
      <c r="I37" s="128"/>
      <c r="J37" s="149"/>
      <c r="K37" s="150"/>
      <c r="L37" s="150"/>
      <c r="M37" s="150"/>
      <c r="N37" s="150"/>
      <c r="O37" s="150"/>
      <c r="P37" s="150"/>
      <c r="Q37" s="150"/>
      <c r="R37" s="150"/>
      <c r="S37" s="149"/>
      <c r="T37" s="150"/>
      <c r="U37" s="150"/>
      <c r="V37" s="150"/>
      <c r="W37" s="150"/>
      <c r="X37" s="150"/>
      <c r="Y37" s="150"/>
      <c r="Z37" s="150"/>
      <c r="AA37" s="150"/>
      <c r="AB37" s="149"/>
      <c r="AC37" s="150"/>
      <c r="AD37" s="150"/>
      <c r="AE37" s="150"/>
      <c r="AF37" s="150"/>
      <c r="AG37" s="150"/>
      <c r="AH37" s="150"/>
      <c r="AI37" s="150"/>
      <c r="AJ37" s="150"/>
      <c r="AK37" s="149"/>
      <c r="AL37" s="150"/>
      <c r="AM37" s="150"/>
      <c r="AN37" s="150"/>
      <c r="AO37" s="150"/>
      <c r="AP37" s="150"/>
      <c r="AQ37" s="150"/>
      <c r="AR37" s="150"/>
      <c r="AS37" s="150"/>
      <c r="AT37" s="149"/>
      <c r="AU37" s="150"/>
      <c r="AV37" s="150"/>
      <c r="AW37" s="150"/>
      <c r="AX37" s="150"/>
      <c r="AY37" s="150"/>
      <c r="AZ37" s="150"/>
      <c r="BA37" s="150"/>
      <c r="BB37" s="150"/>
      <c r="BC37" s="149"/>
      <c r="BD37" s="150"/>
      <c r="BE37" s="150"/>
      <c r="BF37" s="150"/>
      <c r="BG37" s="150"/>
      <c r="BH37" s="150"/>
      <c r="BI37" s="150"/>
      <c r="BJ37" s="150"/>
      <c r="BK37" s="150"/>
      <c r="BL37" s="149"/>
      <c r="BM37" s="150"/>
      <c r="BN37" s="150"/>
      <c r="BO37" s="150"/>
      <c r="BP37" s="150"/>
      <c r="BQ37" s="150"/>
      <c r="BR37" s="150"/>
      <c r="BS37" s="150"/>
      <c r="BT37" s="150"/>
      <c r="BU37" s="149"/>
      <c r="BV37" s="150"/>
      <c r="BW37" s="150"/>
      <c r="BX37" s="150"/>
      <c r="BY37" s="150"/>
      <c r="BZ37" s="150"/>
      <c r="CA37" s="150"/>
      <c r="CB37" s="150"/>
      <c r="CC37" s="150"/>
      <c r="CD37" s="149"/>
      <c r="CE37" s="150"/>
      <c r="CF37" s="150"/>
      <c r="CG37" s="150"/>
      <c r="CH37" s="150"/>
      <c r="CI37" s="150"/>
      <c r="CJ37" s="150"/>
      <c r="CK37" s="150"/>
      <c r="CL37" s="150"/>
      <c r="CM37" s="149"/>
      <c r="CN37" s="150"/>
      <c r="CO37" s="150"/>
      <c r="CP37" s="150"/>
      <c r="CQ37" s="150"/>
      <c r="CR37" s="150"/>
      <c r="CS37" s="150"/>
      <c r="CT37" s="150"/>
      <c r="CU37" s="171"/>
      <c r="CV37" s="38"/>
    </row>
    <row r="38" spans="1:100" ht="12" customHeight="1" x14ac:dyDescent="0.25">
      <c r="A38" s="127"/>
      <c r="B38" s="127"/>
      <c r="C38" s="127"/>
      <c r="D38" s="127"/>
      <c r="E38" s="127"/>
      <c r="F38" s="127"/>
      <c r="G38" s="127"/>
      <c r="H38" s="127"/>
      <c r="I38" s="128"/>
      <c r="J38" s="149"/>
      <c r="K38" s="150"/>
      <c r="L38" s="150"/>
      <c r="M38" s="150"/>
      <c r="N38" s="150"/>
      <c r="O38" s="150"/>
      <c r="P38" s="150"/>
      <c r="Q38" s="150"/>
      <c r="R38" s="150"/>
      <c r="S38" s="149"/>
      <c r="T38" s="150"/>
      <c r="U38" s="150"/>
      <c r="V38" s="150"/>
      <c r="W38" s="150"/>
      <c r="X38" s="150"/>
      <c r="Y38" s="150"/>
      <c r="Z38" s="150"/>
      <c r="AA38" s="150"/>
      <c r="AB38" s="149"/>
      <c r="AC38" s="150"/>
      <c r="AD38" s="150"/>
      <c r="AE38" s="150"/>
      <c r="AF38" s="150"/>
      <c r="AG38" s="150"/>
      <c r="AH38" s="150"/>
      <c r="AI38" s="150"/>
      <c r="AJ38" s="150"/>
      <c r="AK38" s="149"/>
      <c r="AL38" s="150"/>
      <c r="AM38" s="150"/>
      <c r="AN38" s="150"/>
      <c r="AO38" s="150"/>
      <c r="AP38" s="150"/>
      <c r="AQ38" s="150"/>
      <c r="AR38" s="150"/>
      <c r="AS38" s="150"/>
      <c r="AT38" s="149"/>
      <c r="AU38" s="150"/>
      <c r="AV38" s="150"/>
      <c r="AW38" s="150"/>
      <c r="AX38" s="150"/>
      <c r="AY38" s="150"/>
      <c r="AZ38" s="150"/>
      <c r="BA38" s="150"/>
      <c r="BB38" s="150"/>
      <c r="BC38" s="149"/>
      <c r="BD38" s="150"/>
      <c r="BE38" s="150"/>
      <c r="BF38" s="150"/>
      <c r="BG38" s="150"/>
      <c r="BH38" s="150"/>
      <c r="BI38" s="150"/>
      <c r="BJ38" s="150"/>
      <c r="BK38" s="150"/>
      <c r="BL38" s="149"/>
      <c r="BM38" s="150"/>
      <c r="BN38" s="150"/>
      <c r="BO38" s="150"/>
      <c r="BP38" s="150"/>
      <c r="BQ38" s="150"/>
      <c r="BR38" s="150"/>
      <c r="BS38" s="150"/>
      <c r="BT38" s="150"/>
      <c r="BU38" s="149"/>
      <c r="BV38" s="150"/>
      <c r="BW38" s="150"/>
      <c r="BX38" s="150"/>
      <c r="BY38" s="150"/>
      <c r="BZ38" s="150"/>
      <c r="CA38" s="150"/>
      <c r="CB38" s="150"/>
      <c r="CC38" s="150"/>
      <c r="CD38" s="149"/>
      <c r="CE38" s="150"/>
      <c r="CF38" s="150"/>
      <c r="CG38" s="150"/>
      <c r="CH38" s="150"/>
      <c r="CI38" s="150"/>
      <c r="CJ38" s="150"/>
      <c r="CK38" s="150"/>
      <c r="CL38" s="150"/>
      <c r="CM38" s="149"/>
      <c r="CN38" s="150"/>
      <c r="CO38" s="150"/>
      <c r="CP38" s="150"/>
      <c r="CQ38" s="150"/>
      <c r="CR38" s="150"/>
      <c r="CS38" s="150"/>
      <c r="CT38" s="150"/>
      <c r="CU38" s="171"/>
      <c r="CV38" s="38"/>
    </row>
    <row r="39" spans="1:100" ht="12" customHeight="1" x14ac:dyDescent="0.25">
      <c r="A39" s="127"/>
      <c r="B39" s="127"/>
      <c r="C39" s="127"/>
      <c r="D39" s="127"/>
      <c r="E39" s="127"/>
      <c r="F39" s="127"/>
      <c r="G39" s="127"/>
      <c r="H39" s="127"/>
      <c r="I39" s="128"/>
      <c r="J39" s="149"/>
      <c r="K39" s="150"/>
      <c r="L39" s="150"/>
      <c r="M39" s="150"/>
      <c r="N39" s="150"/>
      <c r="O39" s="150"/>
      <c r="P39" s="150"/>
      <c r="Q39" s="150"/>
      <c r="R39" s="150"/>
      <c r="S39" s="149"/>
      <c r="T39" s="150"/>
      <c r="U39" s="150"/>
      <c r="V39" s="150"/>
      <c r="W39" s="150"/>
      <c r="X39" s="150"/>
      <c r="Y39" s="150"/>
      <c r="Z39" s="150"/>
      <c r="AA39" s="150"/>
      <c r="AB39" s="149"/>
      <c r="AC39" s="150"/>
      <c r="AD39" s="150"/>
      <c r="AE39" s="150"/>
      <c r="AF39" s="150"/>
      <c r="AG39" s="150"/>
      <c r="AH39" s="150"/>
      <c r="AI39" s="150"/>
      <c r="AJ39" s="150"/>
      <c r="AK39" s="149"/>
      <c r="AL39" s="150"/>
      <c r="AM39" s="150"/>
      <c r="AN39" s="150"/>
      <c r="AO39" s="150"/>
      <c r="AP39" s="150"/>
      <c r="AQ39" s="150"/>
      <c r="AR39" s="150"/>
      <c r="AS39" s="150"/>
      <c r="AT39" s="149"/>
      <c r="AU39" s="150"/>
      <c r="AV39" s="150"/>
      <c r="AW39" s="150"/>
      <c r="AX39" s="150"/>
      <c r="AY39" s="150"/>
      <c r="AZ39" s="150"/>
      <c r="BA39" s="150"/>
      <c r="BB39" s="150"/>
      <c r="BC39" s="149"/>
      <c r="BD39" s="150"/>
      <c r="BE39" s="150"/>
      <c r="BF39" s="150"/>
      <c r="BG39" s="150"/>
      <c r="BH39" s="150"/>
      <c r="BI39" s="150"/>
      <c r="BJ39" s="150"/>
      <c r="BK39" s="150"/>
      <c r="BL39" s="149"/>
      <c r="BM39" s="150"/>
      <c r="BN39" s="150"/>
      <c r="BO39" s="150"/>
      <c r="BP39" s="150"/>
      <c r="BQ39" s="150"/>
      <c r="BR39" s="150"/>
      <c r="BS39" s="150"/>
      <c r="BT39" s="150"/>
      <c r="BU39" s="149"/>
      <c r="BV39" s="150"/>
      <c r="BW39" s="150"/>
      <c r="BX39" s="150"/>
      <c r="BY39" s="150"/>
      <c r="BZ39" s="150"/>
      <c r="CA39" s="150"/>
      <c r="CB39" s="150"/>
      <c r="CC39" s="150"/>
      <c r="CD39" s="149"/>
      <c r="CE39" s="150"/>
      <c r="CF39" s="150"/>
      <c r="CG39" s="150"/>
      <c r="CH39" s="150"/>
      <c r="CI39" s="150"/>
      <c r="CJ39" s="150"/>
      <c r="CK39" s="150"/>
      <c r="CL39" s="150"/>
      <c r="CM39" s="149"/>
      <c r="CN39" s="150"/>
      <c r="CO39" s="150"/>
      <c r="CP39" s="150"/>
      <c r="CQ39" s="150"/>
      <c r="CR39" s="150"/>
      <c r="CS39" s="150"/>
      <c r="CT39" s="150"/>
      <c r="CU39" s="171"/>
      <c r="CV39" s="38"/>
    </row>
    <row r="40" spans="1:100" ht="12" customHeight="1" x14ac:dyDescent="0.25">
      <c r="A40" s="127"/>
      <c r="B40" s="127"/>
      <c r="C40" s="127"/>
      <c r="D40" s="127"/>
      <c r="E40" s="127"/>
      <c r="F40" s="127"/>
      <c r="G40" s="127"/>
      <c r="H40" s="127"/>
      <c r="I40" s="128"/>
      <c r="J40" s="149"/>
      <c r="K40" s="150"/>
      <c r="L40" s="150"/>
      <c r="M40" s="150"/>
      <c r="N40" s="150"/>
      <c r="O40" s="150"/>
      <c r="P40" s="150"/>
      <c r="Q40" s="150"/>
      <c r="R40" s="150"/>
      <c r="S40" s="149"/>
      <c r="T40" s="150"/>
      <c r="U40" s="150"/>
      <c r="V40" s="150"/>
      <c r="W40" s="150"/>
      <c r="X40" s="150"/>
      <c r="Y40" s="150"/>
      <c r="Z40" s="150"/>
      <c r="AA40" s="150"/>
      <c r="AB40" s="149"/>
      <c r="AC40" s="150"/>
      <c r="AD40" s="150"/>
      <c r="AE40" s="150"/>
      <c r="AF40" s="150"/>
      <c r="AG40" s="150"/>
      <c r="AH40" s="150"/>
      <c r="AI40" s="150"/>
      <c r="AJ40" s="150"/>
      <c r="AK40" s="149"/>
      <c r="AL40" s="150"/>
      <c r="AM40" s="150"/>
      <c r="AN40" s="150"/>
      <c r="AO40" s="150"/>
      <c r="AP40" s="150"/>
      <c r="AQ40" s="150"/>
      <c r="AR40" s="150"/>
      <c r="AS40" s="150"/>
      <c r="AT40" s="149"/>
      <c r="AU40" s="150"/>
      <c r="AV40" s="150"/>
      <c r="AW40" s="150"/>
      <c r="AX40" s="150"/>
      <c r="AY40" s="150"/>
      <c r="AZ40" s="150"/>
      <c r="BA40" s="150"/>
      <c r="BB40" s="150"/>
      <c r="BC40" s="149"/>
      <c r="BD40" s="150"/>
      <c r="BE40" s="150"/>
      <c r="BF40" s="150"/>
      <c r="BG40" s="150"/>
      <c r="BH40" s="150"/>
      <c r="BI40" s="150"/>
      <c r="BJ40" s="150"/>
      <c r="BK40" s="150"/>
      <c r="BL40" s="149"/>
      <c r="BM40" s="150"/>
      <c r="BN40" s="150"/>
      <c r="BO40" s="150"/>
      <c r="BP40" s="150"/>
      <c r="BQ40" s="150"/>
      <c r="BR40" s="150"/>
      <c r="BS40" s="150"/>
      <c r="BT40" s="150"/>
      <c r="BU40" s="149"/>
      <c r="BV40" s="150"/>
      <c r="BW40" s="150"/>
      <c r="BX40" s="150"/>
      <c r="BY40" s="150"/>
      <c r="BZ40" s="150"/>
      <c r="CA40" s="150"/>
      <c r="CB40" s="150"/>
      <c r="CC40" s="150"/>
      <c r="CD40" s="149"/>
      <c r="CE40" s="150"/>
      <c r="CF40" s="150"/>
      <c r="CG40" s="150"/>
      <c r="CH40" s="150"/>
      <c r="CI40" s="150"/>
      <c r="CJ40" s="150"/>
      <c r="CK40" s="150"/>
      <c r="CL40" s="150"/>
      <c r="CM40" s="149"/>
      <c r="CN40" s="150"/>
      <c r="CO40" s="150"/>
      <c r="CP40" s="150"/>
      <c r="CQ40" s="150"/>
      <c r="CR40" s="150"/>
      <c r="CS40" s="150"/>
      <c r="CT40" s="150"/>
      <c r="CU40" s="171"/>
      <c r="CV40" s="38"/>
    </row>
    <row r="41" spans="1:100" ht="12" customHeight="1" x14ac:dyDescent="0.25">
      <c r="A41" s="127"/>
      <c r="B41" s="127"/>
      <c r="C41" s="127"/>
      <c r="D41" s="127"/>
      <c r="E41" s="127"/>
      <c r="F41" s="127"/>
      <c r="G41" s="127"/>
      <c r="H41" s="127"/>
      <c r="I41" s="128"/>
      <c r="J41" s="149"/>
      <c r="K41" s="150"/>
      <c r="L41" s="150"/>
      <c r="M41" s="150"/>
      <c r="N41" s="150"/>
      <c r="O41" s="150"/>
      <c r="P41" s="150"/>
      <c r="Q41" s="150"/>
      <c r="R41" s="150"/>
      <c r="S41" s="149"/>
      <c r="T41" s="150"/>
      <c r="U41" s="150"/>
      <c r="V41" s="150"/>
      <c r="W41" s="150"/>
      <c r="X41" s="150"/>
      <c r="Y41" s="150"/>
      <c r="Z41" s="150"/>
      <c r="AA41" s="150"/>
      <c r="AB41" s="149"/>
      <c r="AC41" s="150"/>
      <c r="AD41" s="150"/>
      <c r="AE41" s="150"/>
      <c r="AF41" s="150"/>
      <c r="AG41" s="150"/>
      <c r="AH41" s="150"/>
      <c r="AI41" s="150"/>
      <c r="AJ41" s="150"/>
      <c r="AK41" s="149"/>
      <c r="AL41" s="150"/>
      <c r="AM41" s="150"/>
      <c r="AN41" s="150"/>
      <c r="AO41" s="150"/>
      <c r="AP41" s="150"/>
      <c r="AQ41" s="150"/>
      <c r="AR41" s="150"/>
      <c r="AS41" s="150"/>
      <c r="AT41" s="149"/>
      <c r="AU41" s="150"/>
      <c r="AV41" s="150"/>
      <c r="AW41" s="150"/>
      <c r="AX41" s="150"/>
      <c r="AY41" s="150"/>
      <c r="AZ41" s="150"/>
      <c r="BA41" s="150"/>
      <c r="BB41" s="150"/>
      <c r="BC41" s="149"/>
      <c r="BD41" s="150"/>
      <c r="BE41" s="150"/>
      <c r="BF41" s="150"/>
      <c r="BG41" s="150"/>
      <c r="BH41" s="150"/>
      <c r="BI41" s="150"/>
      <c r="BJ41" s="150"/>
      <c r="BK41" s="150"/>
      <c r="BL41" s="149"/>
      <c r="BM41" s="150"/>
      <c r="BN41" s="150"/>
      <c r="BO41" s="150"/>
      <c r="BP41" s="150"/>
      <c r="BQ41" s="150"/>
      <c r="BR41" s="150"/>
      <c r="BS41" s="150"/>
      <c r="BT41" s="150"/>
      <c r="BU41" s="149"/>
      <c r="BV41" s="150"/>
      <c r="BW41" s="150"/>
      <c r="BX41" s="150"/>
      <c r="BY41" s="150"/>
      <c r="BZ41" s="150"/>
      <c r="CA41" s="150"/>
      <c r="CB41" s="150"/>
      <c r="CC41" s="150"/>
      <c r="CD41" s="149"/>
      <c r="CE41" s="150"/>
      <c r="CF41" s="150"/>
      <c r="CG41" s="150"/>
      <c r="CH41" s="150"/>
      <c r="CI41" s="150"/>
      <c r="CJ41" s="150"/>
      <c r="CK41" s="150"/>
      <c r="CL41" s="150"/>
      <c r="CM41" s="149"/>
      <c r="CN41" s="150"/>
      <c r="CO41" s="150"/>
      <c r="CP41" s="150"/>
      <c r="CQ41" s="150"/>
      <c r="CR41" s="150"/>
      <c r="CS41" s="150"/>
      <c r="CT41" s="150"/>
      <c r="CU41" s="171"/>
      <c r="CV41" s="38"/>
    </row>
    <row r="42" spans="1:100" ht="12" customHeight="1" x14ac:dyDescent="0.25">
      <c r="A42" s="127"/>
      <c r="B42" s="127"/>
      <c r="C42" s="127"/>
      <c r="D42" s="127"/>
      <c r="E42" s="127"/>
      <c r="F42" s="127"/>
      <c r="G42" s="127"/>
      <c r="H42" s="127"/>
      <c r="I42" s="128"/>
      <c r="J42" s="149"/>
      <c r="K42" s="150"/>
      <c r="L42" s="150"/>
      <c r="M42" s="150"/>
      <c r="N42" s="150"/>
      <c r="O42" s="150"/>
      <c r="P42" s="150"/>
      <c r="Q42" s="150"/>
      <c r="R42" s="150"/>
      <c r="S42" s="149"/>
      <c r="T42" s="150"/>
      <c r="U42" s="150"/>
      <c r="V42" s="150"/>
      <c r="W42" s="150"/>
      <c r="X42" s="150"/>
      <c r="Y42" s="150"/>
      <c r="Z42" s="150"/>
      <c r="AA42" s="150"/>
      <c r="AB42" s="149"/>
      <c r="AC42" s="150"/>
      <c r="AD42" s="150"/>
      <c r="AE42" s="150"/>
      <c r="AF42" s="150"/>
      <c r="AG42" s="150"/>
      <c r="AH42" s="150"/>
      <c r="AI42" s="150"/>
      <c r="AJ42" s="150"/>
      <c r="AK42" s="149"/>
      <c r="AL42" s="150"/>
      <c r="AM42" s="150"/>
      <c r="AN42" s="150"/>
      <c r="AO42" s="150"/>
      <c r="AP42" s="150"/>
      <c r="AQ42" s="150"/>
      <c r="AR42" s="150"/>
      <c r="AS42" s="150"/>
      <c r="AT42" s="149"/>
      <c r="AU42" s="150"/>
      <c r="AV42" s="150"/>
      <c r="AW42" s="150"/>
      <c r="AX42" s="150"/>
      <c r="AY42" s="150"/>
      <c r="AZ42" s="150"/>
      <c r="BA42" s="150"/>
      <c r="BB42" s="150"/>
      <c r="BC42" s="149"/>
      <c r="BD42" s="150"/>
      <c r="BE42" s="150"/>
      <c r="BF42" s="150"/>
      <c r="BG42" s="150"/>
      <c r="BH42" s="150"/>
      <c r="BI42" s="150"/>
      <c r="BJ42" s="150"/>
      <c r="BK42" s="150"/>
      <c r="BL42" s="149"/>
      <c r="BM42" s="150"/>
      <c r="BN42" s="150"/>
      <c r="BO42" s="150"/>
      <c r="BP42" s="150"/>
      <c r="BQ42" s="150"/>
      <c r="BR42" s="150"/>
      <c r="BS42" s="150"/>
      <c r="BT42" s="150"/>
      <c r="BU42" s="149"/>
      <c r="BV42" s="150"/>
      <c r="BW42" s="150"/>
      <c r="BX42" s="150"/>
      <c r="BY42" s="150"/>
      <c r="BZ42" s="150"/>
      <c r="CA42" s="150"/>
      <c r="CB42" s="150"/>
      <c r="CC42" s="150"/>
      <c r="CD42" s="149"/>
      <c r="CE42" s="150"/>
      <c r="CF42" s="150"/>
      <c r="CG42" s="150"/>
      <c r="CH42" s="150"/>
      <c r="CI42" s="150"/>
      <c r="CJ42" s="150"/>
      <c r="CK42" s="150"/>
      <c r="CL42" s="150"/>
      <c r="CM42" s="149"/>
      <c r="CN42" s="150"/>
      <c r="CO42" s="150"/>
      <c r="CP42" s="150"/>
      <c r="CQ42" s="150"/>
      <c r="CR42" s="150"/>
      <c r="CS42" s="150"/>
      <c r="CT42" s="150"/>
      <c r="CU42" s="171"/>
      <c r="CV42" s="38"/>
    </row>
    <row r="43" spans="1:100" ht="12" customHeight="1" x14ac:dyDescent="0.25">
      <c r="A43" s="127"/>
      <c r="B43" s="127"/>
      <c r="C43" s="127"/>
      <c r="D43" s="127"/>
      <c r="E43" s="127"/>
      <c r="F43" s="127"/>
      <c r="G43" s="127"/>
      <c r="H43" s="127"/>
      <c r="I43" s="128"/>
      <c r="J43" s="149"/>
      <c r="K43" s="150"/>
      <c r="L43" s="150"/>
      <c r="M43" s="150"/>
      <c r="N43" s="150"/>
      <c r="O43" s="150"/>
      <c r="P43" s="150"/>
      <c r="Q43" s="150"/>
      <c r="R43" s="150"/>
      <c r="S43" s="149"/>
      <c r="T43" s="150"/>
      <c r="U43" s="150"/>
      <c r="V43" s="150"/>
      <c r="W43" s="150"/>
      <c r="X43" s="150"/>
      <c r="Y43" s="150"/>
      <c r="Z43" s="150"/>
      <c r="AA43" s="150"/>
      <c r="AB43" s="149"/>
      <c r="AC43" s="150"/>
      <c r="AD43" s="150"/>
      <c r="AE43" s="150"/>
      <c r="AF43" s="150"/>
      <c r="AG43" s="150"/>
      <c r="AH43" s="150"/>
      <c r="AI43" s="150"/>
      <c r="AJ43" s="150"/>
      <c r="AK43" s="149"/>
      <c r="AL43" s="150"/>
      <c r="AM43" s="150"/>
      <c r="AN43" s="150"/>
      <c r="AO43" s="150"/>
      <c r="AP43" s="150"/>
      <c r="AQ43" s="150"/>
      <c r="AR43" s="150"/>
      <c r="AS43" s="150"/>
      <c r="AT43" s="149"/>
      <c r="AU43" s="150"/>
      <c r="AV43" s="150"/>
      <c r="AW43" s="150"/>
      <c r="AX43" s="150"/>
      <c r="AY43" s="150"/>
      <c r="AZ43" s="150"/>
      <c r="BA43" s="150"/>
      <c r="BB43" s="150"/>
      <c r="BC43" s="149"/>
      <c r="BD43" s="150"/>
      <c r="BE43" s="150"/>
      <c r="BF43" s="150"/>
      <c r="BG43" s="150"/>
      <c r="BH43" s="150"/>
      <c r="BI43" s="150"/>
      <c r="BJ43" s="150"/>
      <c r="BK43" s="150"/>
      <c r="BL43" s="149"/>
      <c r="BM43" s="150"/>
      <c r="BN43" s="150"/>
      <c r="BO43" s="150"/>
      <c r="BP43" s="150"/>
      <c r="BQ43" s="150"/>
      <c r="BR43" s="150"/>
      <c r="BS43" s="150"/>
      <c r="BT43" s="150"/>
      <c r="BU43" s="149"/>
      <c r="BV43" s="150"/>
      <c r="BW43" s="150"/>
      <c r="BX43" s="150"/>
      <c r="BY43" s="150"/>
      <c r="BZ43" s="150"/>
      <c r="CA43" s="150"/>
      <c r="CB43" s="150"/>
      <c r="CC43" s="150"/>
      <c r="CD43" s="149"/>
      <c r="CE43" s="150"/>
      <c r="CF43" s="150"/>
      <c r="CG43" s="150"/>
      <c r="CH43" s="150"/>
      <c r="CI43" s="150"/>
      <c r="CJ43" s="150"/>
      <c r="CK43" s="150"/>
      <c r="CL43" s="150"/>
      <c r="CM43" s="149"/>
      <c r="CN43" s="150"/>
      <c r="CO43" s="150"/>
      <c r="CP43" s="150"/>
      <c r="CQ43" s="150"/>
      <c r="CR43" s="150"/>
      <c r="CS43" s="150"/>
      <c r="CT43" s="150"/>
      <c r="CU43" s="171"/>
      <c r="CV43" s="38"/>
    </row>
    <row r="44" spans="1:100" ht="12" customHeight="1" x14ac:dyDescent="0.25">
      <c r="A44" s="127"/>
      <c r="B44" s="127"/>
      <c r="C44" s="127"/>
      <c r="D44" s="127"/>
      <c r="E44" s="127"/>
      <c r="F44" s="127"/>
      <c r="G44" s="127"/>
      <c r="H44" s="127"/>
      <c r="I44" s="128"/>
      <c r="J44" s="149"/>
      <c r="K44" s="150"/>
      <c r="L44" s="150"/>
      <c r="M44" s="150"/>
      <c r="N44" s="150"/>
      <c r="O44" s="150"/>
      <c r="P44" s="150"/>
      <c r="Q44" s="150"/>
      <c r="R44" s="150"/>
      <c r="S44" s="149"/>
      <c r="T44" s="150"/>
      <c r="U44" s="150"/>
      <c r="V44" s="150"/>
      <c r="W44" s="150"/>
      <c r="X44" s="150"/>
      <c r="Y44" s="150"/>
      <c r="Z44" s="150"/>
      <c r="AA44" s="150"/>
      <c r="AB44" s="149"/>
      <c r="AC44" s="150"/>
      <c r="AD44" s="150"/>
      <c r="AE44" s="150"/>
      <c r="AF44" s="150"/>
      <c r="AG44" s="150"/>
      <c r="AH44" s="150"/>
      <c r="AI44" s="150"/>
      <c r="AJ44" s="150"/>
      <c r="AK44" s="149"/>
      <c r="AL44" s="150"/>
      <c r="AM44" s="150"/>
      <c r="AN44" s="150"/>
      <c r="AO44" s="150"/>
      <c r="AP44" s="150"/>
      <c r="AQ44" s="150"/>
      <c r="AR44" s="150"/>
      <c r="AS44" s="150"/>
      <c r="AT44" s="149"/>
      <c r="AU44" s="150"/>
      <c r="AV44" s="150"/>
      <c r="AW44" s="150"/>
      <c r="AX44" s="150"/>
      <c r="AY44" s="150"/>
      <c r="AZ44" s="150"/>
      <c r="BA44" s="150"/>
      <c r="BB44" s="150"/>
      <c r="BC44" s="149"/>
      <c r="BD44" s="150"/>
      <c r="BE44" s="150"/>
      <c r="BF44" s="150"/>
      <c r="BG44" s="150"/>
      <c r="BH44" s="150"/>
      <c r="BI44" s="150"/>
      <c r="BJ44" s="150"/>
      <c r="BK44" s="150"/>
      <c r="BL44" s="149"/>
      <c r="BM44" s="150"/>
      <c r="BN44" s="150"/>
      <c r="BO44" s="150"/>
      <c r="BP44" s="150"/>
      <c r="BQ44" s="150"/>
      <c r="BR44" s="150"/>
      <c r="BS44" s="150"/>
      <c r="BT44" s="150"/>
      <c r="BU44" s="149"/>
      <c r="BV44" s="150"/>
      <c r="BW44" s="150"/>
      <c r="BX44" s="150"/>
      <c r="BY44" s="150"/>
      <c r="BZ44" s="150"/>
      <c r="CA44" s="150"/>
      <c r="CB44" s="150"/>
      <c r="CC44" s="150"/>
      <c r="CD44" s="149"/>
      <c r="CE44" s="150"/>
      <c r="CF44" s="150"/>
      <c r="CG44" s="150"/>
      <c r="CH44" s="150"/>
      <c r="CI44" s="150"/>
      <c r="CJ44" s="150"/>
      <c r="CK44" s="150"/>
      <c r="CL44" s="150"/>
      <c r="CM44" s="149"/>
      <c r="CN44" s="150"/>
      <c r="CO44" s="150"/>
      <c r="CP44" s="150"/>
      <c r="CQ44" s="150"/>
      <c r="CR44" s="150"/>
      <c r="CS44" s="150"/>
      <c r="CT44" s="150"/>
      <c r="CU44" s="171"/>
      <c r="CV44" s="38"/>
    </row>
    <row r="45" spans="1:100" ht="12" customHeight="1" x14ac:dyDescent="0.25">
      <c r="A45" s="127" t="s">
        <v>901</v>
      </c>
      <c r="B45" s="127"/>
      <c r="C45" s="127"/>
      <c r="D45" s="127"/>
      <c r="E45" s="127"/>
      <c r="F45" s="127"/>
      <c r="G45" s="127"/>
      <c r="H45" s="127"/>
      <c r="I45" s="128"/>
      <c r="J45" s="157" t="str">
        <f>IFERROR(IF(VLOOKUP(J$11,Encounter[],4,FALSE)=0,"",VLOOKUP(J$11,Encounter[],4,FALSE)),"")</f>
        <v/>
      </c>
      <c r="K45" s="140"/>
      <c r="L45" s="140"/>
      <c r="M45" s="140"/>
      <c r="N45" s="140"/>
      <c r="O45" s="140"/>
      <c r="P45" s="140"/>
      <c r="Q45" s="140"/>
      <c r="R45" s="140"/>
      <c r="S45" s="157" t="str">
        <f>IFERROR(IF(VLOOKUP(S$11,Encounter[],4,FALSE)=0,"",VLOOKUP(S$11,Encounter[],4,FALSE)),"")</f>
        <v/>
      </c>
      <c r="T45" s="140"/>
      <c r="U45" s="140"/>
      <c r="V45" s="140"/>
      <c r="W45" s="140"/>
      <c r="X45" s="140"/>
      <c r="Y45" s="140"/>
      <c r="Z45" s="140"/>
      <c r="AA45" s="140"/>
      <c r="AB45" s="157" t="str">
        <f>IFERROR(IF(VLOOKUP(AB$11,Encounter[],4,FALSE)=0,"",VLOOKUP(AB$11,Encounter[],4,FALSE)),"")</f>
        <v/>
      </c>
      <c r="AC45" s="140"/>
      <c r="AD45" s="140"/>
      <c r="AE45" s="140"/>
      <c r="AF45" s="140"/>
      <c r="AG45" s="140"/>
      <c r="AH45" s="140"/>
      <c r="AI45" s="140"/>
      <c r="AJ45" s="140"/>
      <c r="AK45" s="157" t="str">
        <f>IFERROR(IF(VLOOKUP(AK$11,Encounter[],4,FALSE)=0,"",VLOOKUP(AK$11,Encounter[],4,FALSE)),"")</f>
        <v/>
      </c>
      <c r="AL45" s="140"/>
      <c r="AM45" s="140"/>
      <c r="AN45" s="140"/>
      <c r="AO45" s="140"/>
      <c r="AP45" s="140"/>
      <c r="AQ45" s="140"/>
      <c r="AR45" s="140"/>
      <c r="AS45" s="140"/>
      <c r="AT45" s="157" t="str">
        <f>IFERROR(IF(VLOOKUP(AT$11,Encounter[],4,FALSE)=0,"",VLOOKUP(AT$11,Encounter[],4,FALSE)),"")</f>
        <v/>
      </c>
      <c r="AU45" s="140"/>
      <c r="AV45" s="140"/>
      <c r="AW45" s="140"/>
      <c r="AX45" s="140"/>
      <c r="AY45" s="140"/>
      <c r="AZ45" s="140"/>
      <c r="BA45" s="140"/>
      <c r="BB45" s="140"/>
      <c r="BC45" s="157" t="str">
        <f>IFERROR(IF(VLOOKUP(BC$11,Encounter[],4,FALSE)=0,"",VLOOKUP(BC$11,Encounter[],4,FALSE)),"")</f>
        <v/>
      </c>
      <c r="BD45" s="140"/>
      <c r="BE45" s="140"/>
      <c r="BF45" s="140"/>
      <c r="BG45" s="140"/>
      <c r="BH45" s="140"/>
      <c r="BI45" s="140"/>
      <c r="BJ45" s="140"/>
      <c r="BK45" s="140"/>
      <c r="BL45" s="157" t="str">
        <f>IFERROR(IF(VLOOKUP(BL$11,Encounter[],4,FALSE)=0,"",VLOOKUP(BL$11,Encounter[],4,FALSE)),"")</f>
        <v/>
      </c>
      <c r="BM45" s="140"/>
      <c r="BN45" s="140"/>
      <c r="BO45" s="140"/>
      <c r="BP45" s="140"/>
      <c r="BQ45" s="140"/>
      <c r="BR45" s="140"/>
      <c r="BS45" s="140"/>
      <c r="BT45" s="140"/>
      <c r="BU45" s="157" t="str">
        <f>IFERROR(IF(VLOOKUP(BU$11,Encounter[],4,FALSE)=0,"",VLOOKUP(BU$11,Encounter[],4,FALSE)),"")</f>
        <v/>
      </c>
      <c r="BV45" s="140"/>
      <c r="BW45" s="140"/>
      <c r="BX45" s="140"/>
      <c r="BY45" s="140"/>
      <c r="BZ45" s="140"/>
      <c r="CA45" s="140"/>
      <c r="CB45" s="140"/>
      <c r="CC45" s="140"/>
      <c r="CD45" s="157" t="str">
        <f>IFERROR(IF(VLOOKUP(CD$11,Encounter[],4,FALSE)=0,"",VLOOKUP(CD$11,Encounter[],4,FALSE)),"")</f>
        <v/>
      </c>
      <c r="CE45" s="140"/>
      <c r="CF45" s="140"/>
      <c r="CG45" s="140"/>
      <c r="CH45" s="140"/>
      <c r="CI45" s="140"/>
      <c r="CJ45" s="140"/>
      <c r="CK45" s="140"/>
      <c r="CL45" s="140"/>
      <c r="CM45" s="157" t="str">
        <f>IFERROR(IF(VLOOKUP(CM$11,Encounter[],4,FALSE)=0,"",VLOOKUP(CM$11,Encounter[],4,FALSE)),"")</f>
        <v/>
      </c>
      <c r="CN45" s="140"/>
      <c r="CO45" s="140"/>
      <c r="CP45" s="140"/>
      <c r="CQ45" s="140"/>
      <c r="CR45" s="140"/>
      <c r="CS45" s="140"/>
      <c r="CT45" s="140"/>
      <c r="CU45" s="140"/>
      <c r="CV45" s="38"/>
    </row>
    <row r="46" spans="1:100" ht="12" customHeight="1" x14ac:dyDescent="0.25">
      <c r="A46" s="127"/>
      <c r="B46" s="127"/>
      <c r="C46" s="127"/>
      <c r="D46" s="127"/>
      <c r="E46" s="127"/>
      <c r="F46" s="127"/>
      <c r="G46" s="127"/>
      <c r="H46" s="127"/>
      <c r="I46" s="128"/>
      <c r="J46" s="139"/>
      <c r="K46" s="140"/>
      <c r="L46" s="140"/>
      <c r="M46" s="140"/>
      <c r="N46" s="140"/>
      <c r="O46" s="140"/>
      <c r="P46" s="140"/>
      <c r="Q46" s="140"/>
      <c r="R46" s="140"/>
      <c r="S46" s="139"/>
      <c r="T46" s="140"/>
      <c r="U46" s="140"/>
      <c r="V46" s="140"/>
      <c r="W46" s="140"/>
      <c r="X46" s="140"/>
      <c r="Y46" s="140"/>
      <c r="Z46" s="140"/>
      <c r="AA46" s="140"/>
      <c r="AB46" s="139"/>
      <c r="AC46" s="140"/>
      <c r="AD46" s="140"/>
      <c r="AE46" s="140"/>
      <c r="AF46" s="140"/>
      <c r="AG46" s="140"/>
      <c r="AH46" s="140"/>
      <c r="AI46" s="140"/>
      <c r="AJ46" s="140"/>
      <c r="AK46" s="139"/>
      <c r="AL46" s="140"/>
      <c r="AM46" s="140"/>
      <c r="AN46" s="140"/>
      <c r="AO46" s="140"/>
      <c r="AP46" s="140"/>
      <c r="AQ46" s="140"/>
      <c r="AR46" s="140"/>
      <c r="AS46" s="140"/>
      <c r="AT46" s="139"/>
      <c r="AU46" s="140"/>
      <c r="AV46" s="140"/>
      <c r="AW46" s="140"/>
      <c r="AX46" s="140"/>
      <c r="AY46" s="140"/>
      <c r="AZ46" s="140"/>
      <c r="BA46" s="140"/>
      <c r="BB46" s="140"/>
      <c r="BC46" s="139"/>
      <c r="BD46" s="140"/>
      <c r="BE46" s="140"/>
      <c r="BF46" s="140"/>
      <c r="BG46" s="140"/>
      <c r="BH46" s="140"/>
      <c r="BI46" s="140"/>
      <c r="BJ46" s="140"/>
      <c r="BK46" s="140"/>
      <c r="BL46" s="139"/>
      <c r="BM46" s="140"/>
      <c r="BN46" s="140"/>
      <c r="BO46" s="140"/>
      <c r="BP46" s="140"/>
      <c r="BQ46" s="140"/>
      <c r="BR46" s="140"/>
      <c r="BS46" s="140"/>
      <c r="BT46" s="140"/>
      <c r="BU46" s="139"/>
      <c r="BV46" s="140"/>
      <c r="BW46" s="140"/>
      <c r="BX46" s="140"/>
      <c r="BY46" s="140"/>
      <c r="BZ46" s="140"/>
      <c r="CA46" s="140"/>
      <c r="CB46" s="140"/>
      <c r="CC46" s="140"/>
      <c r="CD46" s="139"/>
      <c r="CE46" s="140"/>
      <c r="CF46" s="140"/>
      <c r="CG46" s="140"/>
      <c r="CH46" s="140"/>
      <c r="CI46" s="140"/>
      <c r="CJ46" s="140"/>
      <c r="CK46" s="140"/>
      <c r="CL46" s="140"/>
      <c r="CM46" s="139"/>
      <c r="CN46" s="140"/>
      <c r="CO46" s="140"/>
      <c r="CP46" s="140"/>
      <c r="CQ46" s="140"/>
      <c r="CR46" s="140"/>
      <c r="CS46" s="140"/>
      <c r="CT46" s="140"/>
      <c r="CU46" s="140"/>
      <c r="CV46" s="38"/>
    </row>
    <row r="47" spans="1:100" ht="12" hidden="1" customHeight="1" x14ac:dyDescent="0.25">
      <c r="A47" s="121" t="s">
        <v>902</v>
      </c>
      <c r="B47" s="121"/>
      <c r="C47" s="121"/>
      <c r="D47" s="121"/>
      <c r="E47" s="121"/>
      <c r="F47" s="121"/>
      <c r="G47" s="121"/>
      <c r="H47" s="121"/>
      <c r="I47" s="122"/>
      <c r="J47" s="119">
        <v>18</v>
      </c>
      <c r="K47" s="120"/>
      <c r="L47" s="120"/>
      <c r="M47" s="120"/>
      <c r="N47" s="120"/>
      <c r="O47" s="120"/>
      <c r="P47" s="120"/>
      <c r="Q47" s="120"/>
      <c r="R47" s="120"/>
      <c r="S47" s="119">
        <v>17</v>
      </c>
      <c r="T47" s="120"/>
      <c r="U47" s="120"/>
      <c r="V47" s="120"/>
      <c r="W47" s="120"/>
      <c r="X47" s="120"/>
      <c r="Y47" s="120"/>
      <c r="Z47" s="120"/>
      <c r="AA47" s="120"/>
      <c r="AB47" s="119">
        <v>14</v>
      </c>
      <c r="AC47" s="120"/>
      <c r="AD47" s="120"/>
      <c r="AE47" s="120"/>
      <c r="AF47" s="120"/>
      <c r="AG47" s="120"/>
      <c r="AH47" s="120"/>
      <c r="AI47" s="120"/>
      <c r="AJ47" s="120"/>
      <c r="AK47" s="119">
        <v>13</v>
      </c>
      <c r="AL47" s="120"/>
      <c r="AM47" s="120"/>
      <c r="AN47" s="120"/>
      <c r="AO47" s="120"/>
      <c r="AP47" s="120"/>
      <c r="AQ47" s="120"/>
      <c r="AR47" s="120"/>
      <c r="AS47" s="120"/>
      <c r="AT47" s="119">
        <v>12</v>
      </c>
      <c r="AU47" s="120"/>
      <c r="AV47" s="120"/>
      <c r="AW47" s="120"/>
      <c r="AX47" s="120"/>
      <c r="AY47" s="120"/>
      <c r="AZ47" s="120"/>
      <c r="BA47" s="120"/>
      <c r="BB47" s="120"/>
      <c r="BC47" s="119">
        <v>9</v>
      </c>
      <c r="BD47" s="120"/>
      <c r="BE47" s="120"/>
      <c r="BF47" s="120"/>
      <c r="BG47" s="120"/>
      <c r="BH47" s="120"/>
      <c r="BI47" s="120"/>
      <c r="BJ47" s="120"/>
      <c r="BK47" s="120"/>
      <c r="BL47" s="119">
        <v>7</v>
      </c>
      <c r="BM47" s="120"/>
      <c r="BN47" s="120"/>
      <c r="BO47" s="120"/>
      <c r="BP47" s="120"/>
      <c r="BQ47" s="120"/>
      <c r="BR47" s="120"/>
      <c r="BS47" s="120"/>
      <c r="BT47" s="120"/>
      <c r="BU47" s="119">
        <v>14</v>
      </c>
      <c r="BV47" s="120"/>
      <c r="BW47" s="120"/>
      <c r="BX47" s="120"/>
      <c r="BY47" s="120"/>
      <c r="BZ47" s="120"/>
      <c r="CA47" s="120"/>
      <c r="CB47" s="120"/>
      <c r="CC47" s="120"/>
      <c r="CD47" s="119">
        <v>18</v>
      </c>
      <c r="CE47" s="120"/>
      <c r="CF47" s="120"/>
      <c r="CG47" s="120"/>
      <c r="CH47" s="120"/>
      <c r="CI47" s="120"/>
      <c r="CJ47" s="120"/>
      <c r="CK47" s="120"/>
      <c r="CL47" s="120"/>
      <c r="CM47" s="119">
        <v>15</v>
      </c>
      <c r="CN47" s="120"/>
      <c r="CO47" s="120"/>
      <c r="CP47" s="120"/>
      <c r="CQ47" s="120"/>
      <c r="CR47" s="120"/>
      <c r="CS47" s="120"/>
      <c r="CT47" s="120"/>
      <c r="CU47" s="170"/>
      <c r="CV47" s="38"/>
    </row>
    <row r="48" spans="1:100" ht="12" hidden="1" customHeight="1" x14ac:dyDescent="0.25">
      <c r="A48" s="121" t="s">
        <v>903</v>
      </c>
      <c r="B48" s="121"/>
      <c r="C48" s="121"/>
      <c r="D48" s="121"/>
      <c r="E48" s="121"/>
      <c r="F48" s="121"/>
      <c r="G48" s="121"/>
      <c r="H48" s="121"/>
      <c r="I48" s="122"/>
      <c r="J48" s="119">
        <v>19</v>
      </c>
      <c r="K48" s="120"/>
      <c r="L48" s="120"/>
      <c r="M48" s="120"/>
      <c r="N48" s="120"/>
      <c r="O48" s="120"/>
      <c r="P48" s="120"/>
      <c r="Q48" s="120"/>
      <c r="R48" s="120"/>
      <c r="S48" s="119">
        <v>15</v>
      </c>
      <c r="T48" s="120"/>
      <c r="U48" s="120"/>
      <c r="V48" s="120"/>
      <c r="W48" s="120"/>
      <c r="X48" s="120"/>
      <c r="Y48" s="120"/>
      <c r="Z48" s="120"/>
      <c r="AA48" s="120"/>
      <c r="AB48" s="119">
        <v>11</v>
      </c>
      <c r="AC48" s="120"/>
      <c r="AD48" s="120"/>
      <c r="AE48" s="120"/>
      <c r="AF48" s="120"/>
      <c r="AG48" s="120"/>
      <c r="AH48" s="120"/>
      <c r="AI48" s="120"/>
      <c r="AJ48" s="120"/>
      <c r="AK48" s="119">
        <v>12</v>
      </c>
      <c r="AL48" s="120"/>
      <c r="AM48" s="120"/>
      <c r="AN48" s="120"/>
      <c r="AO48" s="120"/>
      <c r="AP48" s="120"/>
      <c r="AQ48" s="120"/>
      <c r="AR48" s="120"/>
      <c r="AS48" s="120"/>
      <c r="AT48" s="119">
        <v>17</v>
      </c>
      <c r="AU48" s="120"/>
      <c r="AV48" s="120"/>
      <c r="AW48" s="120"/>
      <c r="AX48" s="120"/>
      <c r="AY48" s="120"/>
      <c r="AZ48" s="120"/>
      <c r="BA48" s="120"/>
      <c r="BB48" s="120"/>
      <c r="BC48" s="119">
        <v>16</v>
      </c>
      <c r="BD48" s="120"/>
      <c r="BE48" s="120"/>
      <c r="BF48" s="120"/>
      <c r="BG48" s="120"/>
      <c r="BH48" s="120"/>
      <c r="BI48" s="120"/>
      <c r="BJ48" s="120"/>
      <c r="BK48" s="120"/>
      <c r="BL48" s="119">
        <v>6</v>
      </c>
      <c r="BM48" s="120"/>
      <c r="BN48" s="120"/>
      <c r="BO48" s="120"/>
      <c r="BP48" s="120"/>
      <c r="BQ48" s="120"/>
      <c r="BR48" s="120"/>
      <c r="BS48" s="120"/>
      <c r="BT48" s="120"/>
      <c r="BU48" s="119">
        <v>8</v>
      </c>
      <c r="BV48" s="120"/>
      <c r="BW48" s="120"/>
      <c r="BX48" s="120"/>
      <c r="BY48" s="120"/>
      <c r="BZ48" s="120"/>
      <c r="CA48" s="120"/>
      <c r="CB48" s="120"/>
      <c r="CC48" s="120"/>
      <c r="CD48" s="119">
        <v>12</v>
      </c>
      <c r="CE48" s="120"/>
      <c r="CF48" s="120"/>
      <c r="CG48" s="120"/>
      <c r="CH48" s="120"/>
      <c r="CI48" s="120"/>
      <c r="CJ48" s="120"/>
      <c r="CK48" s="120"/>
      <c r="CL48" s="120"/>
      <c r="CM48" s="119">
        <v>20</v>
      </c>
      <c r="CN48" s="120"/>
      <c r="CO48" s="120"/>
      <c r="CP48" s="120"/>
      <c r="CQ48" s="120"/>
      <c r="CR48" s="120"/>
      <c r="CS48" s="120"/>
      <c r="CT48" s="120"/>
      <c r="CU48" s="170"/>
      <c r="CV48" s="38"/>
    </row>
    <row r="49" spans="1:100" ht="12" customHeight="1" x14ac:dyDescent="0.25">
      <c r="A49" s="123" t="s">
        <v>905</v>
      </c>
      <c r="B49" s="123"/>
      <c r="C49" s="123"/>
      <c r="D49" s="123"/>
      <c r="E49" s="123"/>
      <c r="F49" s="123"/>
      <c r="G49" s="123"/>
      <c r="H49" s="123"/>
      <c r="I49" s="124"/>
      <c r="J49" s="114">
        <v>12</v>
      </c>
      <c r="K49" s="115"/>
      <c r="L49" s="115"/>
      <c r="M49" s="115"/>
      <c r="N49" s="115"/>
      <c r="O49" s="115"/>
      <c r="P49" s="115"/>
      <c r="Q49" s="115"/>
      <c r="R49" s="115"/>
      <c r="S49" s="114">
        <v>14</v>
      </c>
      <c r="T49" s="115"/>
      <c r="U49" s="115"/>
      <c r="V49" s="115"/>
      <c r="W49" s="115"/>
      <c r="X49" s="115"/>
      <c r="Y49" s="115"/>
      <c r="Z49" s="115"/>
      <c r="AA49" s="115"/>
      <c r="AB49" s="114">
        <v>13</v>
      </c>
      <c r="AC49" s="115"/>
      <c r="AD49" s="115"/>
      <c r="AE49" s="115"/>
      <c r="AF49" s="115"/>
      <c r="AG49" s="115"/>
      <c r="AH49" s="115"/>
      <c r="AI49" s="115"/>
      <c r="AJ49" s="115"/>
      <c r="AK49" s="114">
        <v>12</v>
      </c>
      <c r="AL49" s="115"/>
      <c r="AM49" s="115"/>
      <c r="AN49" s="115"/>
      <c r="AO49" s="115"/>
      <c r="AP49" s="115"/>
      <c r="AQ49" s="115"/>
      <c r="AR49" s="115"/>
      <c r="AS49" s="115"/>
      <c r="AT49" s="114">
        <v>16</v>
      </c>
      <c r="AU49" s="115"/>
      <c r="AV49" s="115"/>
      <c r="AW49" s="115"/>
      <c r="AX49" s="115"/>
      <c r="AY49" s="115"/>
      <c r="AZ49" s="115"/>
      <c r="BA49" s="115"/>
      <c r="BB49" s="115"/>
      <c r="BC49" s="114">
        <v>10</v>
      </c>
      <c r="BD49" s="115"/>
      <c r="BE49" s="115"/>
      <c r="BF49" s="115"/>
      <c r="BG49" s="115"/>
      <c r="BH49" s="115"/>
      <c r="BI49" s="115"/>
      <c r="BJ49" s="115"/>
      <c r="BK49" s="115"/>
      <c r="BL49" s="114">
        <v>9</v>
      </c>
      <c r="BM49" s="115"/>
      <c r="BN49" s="115"/>
      <c r="BO49" s="115"/>
      <c r="BP49" s="115"/>
      <c r="BQ49" s="115"/>
      <c r="BR49" s="115"/>
      <c r="BS49" s="115"/>
      <c r="BT49" s="115"/>
      <c r="BU49" s="114">
        <v>13</v>
      </c>
      <c r="BV49" s="115"/>
      <c r="BW49" s="115"/>
      <c r="BX49" s="115"/>
      <c r="BY49" s="115"/>
      <c r="BZ49" s="115"/>
      <c r="CA49" s="115"/>
      <c r="CB49" s="115"/>
      <c r="CC49" s="115"/>
      <c r="CD49" s="114">
        <v>14</v>
      </c>
      <c r="CE49" s="115"/>
      <c r="CF49" s="115"/>
      <c r="CG49" s="115"/>
      <c r="CH49" s="115"/>
      <c r="CI49" s="115"/>
      <c r="CJ49" s="115"/>
      <c r="CK49" s="115"/>
      <c r="CL49" s="115"/>
      <c r="CM49" s="114">
        <v>13</v>
      </c>
      <c r="CN49" s="115"/>
      <c r="CO49" s="115"/>
      <c r="CP49" s="115"/>
      <c r="CQ49" s="115"/>
      <c r="CR49" s="115"/>
      <c r="CS49" s="115"/>
      <c r="CT49" s="115"/>
      <c r="CU49" s="116"/>
      <c r="CV49" s="38"/>
    </row>
    <row r="50" spans="1:100" ht="12" customHeight="1" x14ac:dyDescent="0.25">
      <c r="A50" s="123" t="s">
        <v>4</v>
      </c>
      <c r="B50" s="123"/>
      <c r="C50" s="123"/>
      <c r="D50" s="123"/>
      <c r="E50" s="123"/>
      <c r="F50" s="123"/>
      <c r="G50" s="123"/>
      <c r="H50" s="123"/>
      <c r="I50" s="124"/>
      <c r="J50" s="114">
        <v>12</v>
      </c>
      <c r="K50" s="115"/>
      <c r="L50" s="115"/>
      <c r="M50" s="115"/>
      <c r="N50" s="115"/>
      <c r="O50" s="115"/>
      <c r="P50" s="115"/>
      <c r="Q50" s="115"/>
      <c r="R50" s="115"/>
      <c r="S50" s="114">
        <v>13</v>
      </c>
      <c r="T50" s="115"/>
      <c r="U50" s="115"/>
      <c r="V50" s="115"/>
      <c r="W50" s="115"/>
      <c r="X50" s="115"/>
      <c r="Y50" s="115"/>
      <c r="Z50" s="115"/>
      <c r="AA50" s="115"/>
      <c r="AB50" s="114">
        <v>11</v>
      </c>
      <c r="AC50" s="115"/>
      <c r="AD50" s="115"/>
      <c r="AE50" s="115"/>
      <c r="AF50" s="115"/>
      <c r="AG50" s="115"/>
      <c r="AH50" s="115"/>
      <c r="AI50" s="115"/>
      <c r="AJ50" s="115"/>
      <c r="AK50" s="114">
        <v>14</v>
      </c>
      <c r="AL50" s="115"/>
      <c r="AM50" s="115"/>
      <c r="AN50" s="115"/>
      <c r="AO50" s="115"/>
      <c r="AP50" s="115"/>
      <c r="AQ50" s="115"/>
      <c r="AR50" s="115"/>
      <c r="AS50" s="115"/>
      <c r="AT50" s="114">
        <v>18</v>
      </c>
      <c r="AU50" s="115"/>
      <c r="AV50" s="115"/>
      <c r="AW50" s="115"/>
      <c r="AX50" s="115"/>
      <c r="AY50" s="115"/>
      <c r="AZ50" s="115"/>
      <c r="BA50" s="115"/>
      <c r="BB50" s="115"/>
      <c r="BC50" s="114">
        <v>20</v>
      </c>
      <c r="BD50" s="115"/>
      <c r="BE50" s="115"/>
      <c r="BF50" s="115"/>
      <c r="BG50" s="115"/>
      <c r="BH50" s="115"/>
      <c r="BI50" s="115"/>
      <c r="BJ50" s="115"/>
      <c r="BK50" s="115"/>
      <c r="BL50" s="114">
        <v>22</v>
      </c>
      <c r="BM50" s="115"/>
      <c r="BN50" s="115"/>
      <c r="BO50" s="115"/>
      <c r="BP50" s="115"/>
      <c r="BQ50" s="115"/>
      <c r="BR50" s="115"/>
      <c r="BS50" s="115"/>
      <c r="BT50" s="115"/>
      <c r="BU50" s="114">
        <v>10</v>
      </c>
      <c r="BV50" s="115"/>
      <c r="BW50" s="115"/>
      <c r="BX50" s="115"/>
      <c r="BY50" s="115"/>
      <c r="BZ50" s="115"/>
      <c r="CA50" s="115"/>
      <c r="CB50" s="115"/>
      <c r="CC50" s="115"/>
      <c r="CD50" s="114">
        <v>8</v>
      </c>
      <c r="CE50" s="115"/>
      <c r="CF50" s="115"/>
      <c r="CG50" s="115"/>
      <c r="CH50" s="115"/>
      <c r="CI50" s="115"/>
      <c r="CJ50" s="115"/>
      <c r="CK50" s="115"/>
      <c r="CL50" s="115"/>
      <c r="CM50" s="114">
        <v>6</v>
      </c>
      <c r="CN50" s="115"/>
      <c r="CO50" s="115"/>
      <c r="CP50" s="115"/>
      <c r="CQ50" s="115"/>
      <c r="CR50" s="115"/>
      <c r="CS50" s="115"/>
      <c r="CT50" s="115"/>
      <c r="CU50" s="116"/>
      <c r="CV50" s="38"/>
    </row>
    <row r="51" spans="1:100" ht="12" customHeight="1" x14ac:dyDescent="0.25">
      <c r="A51" s="123" t="s">
        <v>2083</v>
      </c>
      <c r="B51" s="123"/>
      <c r="C51" s="123"/>
      <c r="D51" s="123"/>
      <c r="E51" s="123"/>
      <c r="F51" s="123"/>
      <c r="G51" s="123"/>
      <c r="H51" s="123"/>
      <c r="I51" s="124"/>
      <c r="J51" s="114">
        <v>10</v>
      </c>
      <c r="K51" s="115"/>
      <c r="L51" s="115"/>
      <c r="M51" s="115"/>
      <c r="N51" s="115"/>
      <c r="O51" s="115"/>
      <c r="P51" s="115"/>
      <c r="Q51" s="115"/>
      <c r="R51" s="115"/>
      <c r="S51" s="114">
        <v>12</v>
      </c>
      <c r="T51" s="115"/>
      <c r="U51" s="115"/>
      <c r="V51" s="115"/>
      <c r="W51" s="115"/>
      <c r="X51" s="115"/>
      <c r="Y51" s="115"/>
      <c r="Z51" s="115"/>
      <c r="AA51" s="115"/>
      <c r="AB51" s="114">
        <v>18</v>
      </c>
      <c r="AC51" s="115"/>
      <c r="AD51" s="115"/>
      <c r="AE51" s="115"/>
      <c r="AF51" s="115"/>
      <c r="AG51" s="115"/>
      <c r="AH51" s="115"/>
      <c r="AI51" s="115"/>
      <c r="AJ51" s="115"/>
      <c r="AK51" s="114">
        <v>20</v>
      </c>
      <c r="AL51" s="115"/>
      <c r="AM51" s="115"/>
      <c r="AN51" s="115"/>
      <c r="AO51" s="115"/>
      <c r="AP51" s="115"/>
      <c r="AQ51" s="115"/>
      <c r="AR51" s="115"/>
      <c r="AS51" s="115"/>
      <c r="AT51" s="114">
        <v>6</v>
      </c>
      <c r="AU51" s="115"/>
      <c r="AV51" s="115"/>
      <c r="AW51" s="115"/>
      <c r="AX51" s="115"/>
      <c r="AY51" s="115"/>
      <c r="AZ51" s="115"/>
      <c r="BA51" s="115"/>
      <c r="BB51" s="115"/>
      <c r="BC51" s="114">
        <v>14</v>
      </c>
      <c r="BD51" s="115"/>
      <c r="BE51" s="115"/>
      <c r="BF51" s="115"/>
      <c r="BG51" s="115"/>
      <c r="BH51" s="115"/>
      <c r="BI51" s="115"/>
      <c r="BJ51" s="115"/>
      <c r="BK51" s="115"/>
      <c r="BL51" s="114">
        <v>14</v>
      </c>
      <c r="BM51" s="115"/>
      <c r="BN51" s="115"/>
      <c r="BO51" s="115"/>
      <c r="BP51" s="115"/>
      <c r="BQ51" s="115"/>
      <c r="BR51" s="115"/>
      <c r="BS51" s="115"/>
      <c r="BT51" s="115"/>
      <c r="BU51" s="114">
        <v>12</v>
      </c>
      <c r="BV51" s="115"/>
      <c r="BW51" s="115"/>
      <c r="BX51" s="115"/>
      <c r="BY51" s="115"/>
      <c r="BZ51" s="115"/>
      <c r="CA51" s="115"/>
      <c r="CB51" s="115"/>
      <c r="CC51" s="115"/>
      <c r="CD51" s="114">
        <v>20</v>
      </c>
      <c r="CE51" s="115"/>
      <c r="CF51" s="115"/>
      <c r="CG51" s="115"/>
      <c r="CH51" s="115"/>
      <c r="CI51" s="115"/>
      <c r="CJ51" s="115"/>
      <c r="CK51" s="115"/>
      <c r="CL51" s="115"/>
      <c r="CM51" s="114">
        <v>12</v>
      </c>
      <c r="CN51" s="115"/>
      <c r="CO51" s="115"/>
      <c r="CP51" s="115"/>
      <c r="CQ51" s="115"/>
      <c r="CR51" s="115"/>
      <c r="CS51" s="115"/>
      <c r="CT51" s="115"/>
      <c r="CU51" s="116"/>
      <c r="CV51" s="38"/>
    </row>
    <row r="52" spans="1:100" ht="12" customHeight="1" x14ac:dyDescent="0.25">
      <c r="A52" s="123" t="s">
        <v>2144</v>
      </c>
      <c r="B52" s="123"/>
      <c r="C52" s="123"/>
      <c r="D52" s="123"/>
      <c r="E52" s="123"/>
      <c r="F52" s="123"/>
      <c r="G52" s="123"/>
      <c r="H52" s="123"/>
      <c r="I52" s="124"/>
      <c r="J52" s="114">
        <v>7</v>
      </c>
      <c r="K52" s="115"/>
      <c r="L52" s="115"/>
      <c r="M52" s="115"/>
      <c r="N52" s="115"/>
      <c r="O52" s="115"/>
      <c r="P52" s="115"/>
      <c r="Q52" s="115"/>
      <c r="R52" s="115"/>
      <c r="S52" s="114">
        <v>14</v>
      </c>
      <c r="T52" s="115"/>
      <c r="U52" s="115"/>
      <c r="V52" s="115"/>
      <c r="W52" s="115"/>
      <c r="X52" s="115"/>
      <c r="Y52" s="115"/>
      <c r="Z52" s="115"/>
      <c r="AA52" s="115"/>
      <c r="AB52" s="114">
        <v>17</v>
      </c>
      <c r="AC52" s="115"/>
      <c r="AD52" s="115"/>
      <c r="AE52" s="115"/>
      <c r="AF52" s="115"/>
      <c r="AG52" s="115"/>
      <c r="AH52" s="115"/>
      <c r="AI52" s="115"/>
      <c r="AJ52" s="115"/>
      <c r="AK52" s="114">
        <v>10</v>
      </c>
      <c r="AL52" s="115"/>
      <c r="AM52" s="115"/>
      <c r="AN52" s="115"/>
      <c r="AO52" s="115"/>
      <c r="AP52" s="115"/>
      <c r="AQ52" s="115"/>
      <c r="AR52" s="115"/>
      <c r="AS52" s="115"/>
      <c r="AT52" s="114">
        <v>11</v>
      </c>
      <c r="AU52" s="115"/>
      <c r="AV52" s="115"/>
      <c r="AW52" s="115"/>
      <c r="AX52" s="115"/>
      <c r="AY52" s="115"/>
      <c r="AZ52" s="115"/>
      <c r="BA52" s="115"/>
      <c r="BB52" s="115"/>
      <c r="BC52" s="114">
        <v>11</v>
      </c>
      <c r="BD52" s="115"/>
      <c r="BE52" s="115"/>
      <c r="BF52" s="115"/>
      <c r="BG52" s="115"/>
      <c r="BH52" s="115"/>
      <c r="BI52" s="115"/>
      <c r="BJ52" s="115"/>
      <c r="BK52" s="115"/>
      <c r="BL52" s="114">
        <v>14</v>
      </c>
      <c r="BM52" s="115"/>
      <c r="BN52" s="115"/>
      <c r="BO52" s="115"/>
      <c r="BP52" s="115"/>
      <c r="BQ52" s="115"/>
      <c r="BR52" s="115"/>
      <c r="BS52" s="115"/>
      <c r="BT52" s="115"/>
      <c r="BU52" s="114">
        <v>15</v>
      </c>
      <c r="BV52" s="115"/>
      <c r="BW52" s="115"/>
      <c r="BX52" s="115"/>
      <c r="BY52" s="115"/>
      <c r="BZ52" s="115"/>
      <c r="CA52" s="115"/>
      <c r="CB52" s="115"/>
      <c r="CC52" s="115"/>
      <c r="CD52" s="114">
        <v>16</v>
      </c>
      <c r="CE52" s="115"/>
      <c r="CF52" s="115"/>
      <c r="CG52" s="115"/>
      <c r="CH52" s="115"/>
      <c r="CI52" s="115"/>
      <c r="CJ52" s="115"/>
      <c r="CK52" s="115"/>
      <c r="CL52" s="115"/>
      <c r="CM52" s="114">
        <v>12</v>
      </c>
      <c r="CN52" s="115"/>
      <c r="CO52" s="115"/>
      <c r="CP52" s="115"/>
      <c r="CQ52" s="115"/>
      <c r="CR52" s="115"/>
      <c r="CS52" s="115"/>
      <c r="CT52" s="115"/>
      <c r="CU52" s="115"/>
      <c r="CV52" s="38"/>
    </row>
    <row r="53" spans="1:100" ht="12" customHeight="1" x14ac:dyDescent="0.25">
      <c r="A53" s="123" t="s">
        <v>4388</v>
      </c>
      <c r="B53" s="123"/>
      <c r="C53" s="123"/>
      <c r="D53" s="123"/>
      <c r="E53" s="123"/>
      <c r="F53" s="123"/>
      <c r="G53" s="123"/>
      <c r="H53" s="123"/>
      <c r="I53" s="124"/>
      <c r="J53" s="114">
        <f>DexModifier(J51)</f>
        <v>0</v>
      </c>
      <c r="K53" s="115"/>
      <c r="L53" s="115"/>
      <c r="M53" s="115"/>
      <c r="N53" s="115"/>
      <c r="O53" s="115"/>
      <c r="P53" s="115"/>
      <c r="Q53" s="115"/>
      <c r="R53" s="116"/>
      <c r="S53" s="114">
        <f t="shared" ref="S53" si="6">DexModifier(S51)</f>
        <v>1</v>
      </c>
      <c r="T53" s="115"/>
      <c r="U53" s="115"/>
      <c r="V53" s="115"/>
      <c r="W53" s="115"/>
      <c r="X53" s="115"/>
      <c r="Y53" s="115"/>
      <c r="Z53" s="115"/>
      <c r="AA53" s="116"/>
      <c r="AB53" s="114">
        <f t="shared" ref="AB53" si="7">DexModifier(AB51)</f>
        <v>4</v>
      </c>
      <c r="AC53" s="115"/>
      <c r="AD53" s="115"/>
      <c r="AE53" s="115"/>
      <c r="AF53" s="115"/>
      <c r="AG53" s="115"/>
      <c r="AH53" s="115"/>
      <c r="AI53" s="115"/>
      <c r="AJ53" s="116"/>
      <c r="AK53" s="114">
        <f t="shared" ref="AK53" si="8">DexModifier(AK51)</f>
        <v>5</v>
      </c>
      <c r="AL53" s="115"/>
      <c r="AM53" s="115"/>
      <c r="AN53" s="115"/>
      <c r="AO53" s="115"/>
      <c r="AP53" s="115"/>
      <c r="AQ53" s="115"/>
      <c r="AR53" s="115"/>
      <c r="AS53" s="116"/>
      <c r="AT53" s="114">
        <f t="shared" ref="AT53" si="9">DexModifier(AT51)</f>
        <v>-2</v>
      </c>
      <c r="AU53" s="115"/>
      <c r="AV53" s="115"/>
      <c r="AW53" s="115"/>
      <c r="AX53" s="115"/>
      <c r="AY53" s="115"/>
      <c r="AZ53" s="115"/>
      <c r="BA53" s="115"/>
      <c r="BB53" s="116"/>
      <c r="BC53" s="114">
        <f t="shared" ref="BC53" si="10">DexModifier(BC51)</f>
        <v>2</v>
      </c>
      <c r="BD53" s="115"/>
      <c r="BE53" s="115"/>
      <c r="BF53" s="115"/>
      <c r="BG53" s="115"/>
      <c r="BH53" s="115"/>
      <c r="BI53" s="115"/>
      <c r="BJ53" s="115"/>
      <c r="BK53" s="116"/>
      <c r="BL53" s="114">
        <f t="shared" ref="BL53" si="11">DexModifier(BL51)</f>
        <v>2</v>
      </c>
      <c r="BM53" s="115"/>
      <c r="BN53" s="115"/>
      <c r="BO53" s="115"/>
      <c r="BP53" s="115"/>
      <c r="BQ53" s="115"/>
      <c r="BR53" s="115"/>
      <c r="BS53" s="115"/>
      <c r="BT53" s="116"/>
      <c r="BU53" s="114">
        <f t="shared" ref="BU53" si="12">DexModifier(BU51)</f>
        <v>1</v>
      </c>
      <c r="BV53" s="115"/>
      <c r="BW53" s="115"/>
      <c r="BX53" s="115"/>
      <c r="BY53" s="115"/>
      <c r="BZ53" s="115"/>
      <c r="CA53" s="115"/>
      <c r="CB53" s="115"/>
      <c r="CC53" s="116"/>
      <c r="CD53" s="114">
        <f t="shared" ref="CD53" si="13">DexModifier(CD51)</f>
        <v>5</v>
      </c>
      <c r="CE53" s="115"/>
      <c r="CF53" s="115"/>
      <c r="CG53" s="115"/>
      <c r="CH53" s="115"/>
      <c r="CI53" s="115"/>
      <c r="CJ53" s="115"/>
      <c r="CK53" s="115"/>
      <c r="CL53" s="116"/>
      <c r="CM53" s="114">
        <f t="shared" ref="CM53" si="14">DexModifier(CM51)</f>
        <v>1</v>
      </c>
      <c r="CN53" s="115"/>
      <c r="CO53" s="115"/>
      <c r="CP53" s="115"/>
      <c r="CQ53" s="115"/>
      <c r="CR53" s="115"/>
      <c r="CS53" s="115"/>
      <c r="CT53" s="115"/>
      <c r="CU53" s="116"/>
      <c r="CV53" s="38"/>
    </row>
    <row r="54" spans="1:100" ht="12" customHeight="1" x14ac:dyDescent="0.25">
      <c r="A54" s="127" t="s">
        <v>4725</v>
      </c>
      <c r="B54" s="127"/>
      <c r="C54" s="127"/>
      <c r="D54" s="127"/>
      <c r="E54" s="127"/>
      <c r="F54" s="127"/>
      <c r="G54" s="127"/>
      <c r="H54" s="127"/>
      <c r="I54" s="128"/>
      <c r="J54" s="137" t="str">
        <f>LiftingCarrying(J50,J21,Races[])</f>
        <v>Push/Drag/Lift: 360_x000D_
 Carrying Capacity: 180</v>
      </c>
      <c r="K54" s="138"/>
      <c r="L54" s="138"/>
      <c r="M54" s="138"/>
      <c r="N54" s="138"/>
      <c r="O54" s="138"/>
      <c r="P54" s="138"/>
      <c r="Q54" s="138"/>
      <c r="R54" s="138"/>
      <c r="S54" s="137" t="str">
        <f>LiftingCarrying(S50,S21,Races[])</f>
        <v>Push/Drag/Lift: 390_x000D_
 Carrying Capacity: 195</v>
      </c>
      <c r="T54" s="138"/>
      <c r="U54" s="138"/>
      <c r="V54" s="138"/>
      <c r="W54" s="138"/>
      <c r="X54" s="138"/>
      <c r="Y54" s="138"/>
      <c r="Z54" s="138"/>
      <c r="AA54" s="138"/>
      <c r="AB54" s="137" t="str">
        <f>LiftingCarrying(AB50,AB21,Races[])</f>
        <v>Push/Drag/Lift: 330_x000D_
 Carrying Capacity: 165</v>
      </c>
      <c r="AC54" s="138"/>
      <c r="AD54" s="138"/>
      <c r="AE54" s="138"/>
      <c r="AF54" s="138"/>
      <c r="AG54" s="138"/>
      <c r="AH54" s="138"/>
      <c r="AI54" s="138"/>
      <c r="AJ54" s="138"/>
      <c r="AK54" s="137" t="str">
        <f>LiftingCarrying(AK50,AK21,Races[])</f>
        <v>Push/Drag/Lift: 420_x000D_
 Carrying Capacity: 210</v>
      </c>
      <c r="AL54" s="138"/>
      <c r="AM54" s="138"/>
      <c r="AN54" s="138"/>
      <c r="AO54" s="138"/>
      <c r="AP54" s="138"/>
      <c r="AQ54" s="138"/>
      <c r="AR54" s="138"/>
      <c r="AS54" s="138"/>
      <c r="AT54" s="137" t="str">
        <f>LiftingCarrying(AT50,AT21,Races[])</f>
        <v>Push/Drag/Lift: 540_x000D_
 Carrying Capacity: 270</v>
      </c>
      <c r="AU54" s="138"/>
      <c r="AV54" s="138"/>
      <c r="AW54" s="138"/>
      <c r="AX54" s="138"/>
      <c r="AY54" s="138"/>
      <c r="AZ54" s="138"/>
      <c r="BA54" s="138"/>
      <c r="BB54" s="138"/>
      <c r="BC54" s="137" t="str">
        <f>LiftingCarrying(BC50,BC21,Races[])</f>
        <v>Push/Drag/Lift: 600_x000D_
 Carrying Capacity: 300</v>
      </c>
      <c r="BD54" s="138"/>
      <c r="BE54" s="138"/>
      <c r="BF54" s="138"/>
      <c r="BG54" s="138"/>
      <c r="BH54" s="138"/>
      <c r="BI54" s="138"/>
      <c r="BJ54" s="138"/>
      <c r="BK54" s="138"/>
      <c r="BL54" s="137" t="str">
        <f>LiftingCarrying(BL50,BL21,Races[])</f>
        <v>Push/Drag/Lift: 660_x000D_
 Carrying Capacity: 330</v>
      </c>
      <c r="BM54" s="138"/>
      <c r="BN54" s="138"/>
      <c r="BO54" s="138"/>
      <c r="BP54" s="138"/>
      <c r="BQ54" s="138"/>
      <c r="BR54" s="138"/>
      <c r="BS54" s="138"/>
      <c r="BT54" s="138"/>
      <c r="BU54" s="137" t="str">
        <f>LiftingCarrying(BU50,BU21,Races[])</f>
        <v>Push/Drag/Lift: 300_x000D_
 Carrying Capacity: 150</v>
      </c>
      <c r="BV54" s="138"/>
      <c r="BW54" s="138"/>
      <c r="BX54" s="138"/>
      <c r="BY54" s="138"/>
      <c r="BZ54" s="138"/>
      <c r="CA54" s="138"/>
      <c r="CB54" s="138"/>
      <c r="CC54" s="138"/>
      <c r="CD54" s="137" t="str">
        <f>LiftingCarrying(CD50,CD21,Races[])</f>
        <v>Push/Drag/Lift: 240_x000D_
 Carrying Capacity: 120</v>
      </c>
      <c r="CE54" s="138"/>
      <c r="CF54" s="138"/>
      <c r="CG54" s="138"/>
      <c r="CH54" s="138"/>
      <c r="CI54" s="138"/>
      <c r="CJ54" s="138"/>
      <c r="CK54" s="138"/>
      <c r="CL54" s="138"/>
      <c r="CM54" s="137" t="str">
        <f>LiftingCarrying(CM50,CM21,Races[])</f>
        <v>Push/Drag/Lift: 180_x000D_
 Carrying Capacity: 90</v>
      </c>
      <c r="CN54" s="138"/>
      <c r="CO54" s="138"/>
      <c r="CP54" s="138"/>
      <c r="CQ54" s="138"/>
      <c r="CR54" s="138"/>
      <c r="CS54" s="138"/>
      <c r="CT54" s="138"/>
      <c r="CU54" s="177"/>
      <c r="CV54" s="38"/>
    </row>
    <row r="55" spans="1:100" ht="12" customHeight="1" x14ac:dyDescent="0.25">
      <c r="A55" s="127"/>
      <c r="B55" s="127"/>
      <c r="C55" s="127"/>
      <c r="D55" s="127"/>
      <c r="E55" s="127"/>
      <c r="F55" s="127"/>
      <c r="G55" s="127"/>
      <c r="H55" s="127"/>
      <c r="I55" s="128"/>
      <c r="J55" s="137"/>
      <c r="K55" s="138"/>
      <c r="L55" s="138"/>
      <c r="M55" s="138"/>
      <c r="N55" s="138"/>
      <c r="O55" s="138"/>
      <c r="P55" s="138"/>
      <c r="Q55" s="138"/>
      <c r="R55" s="138"/>
      <c r="S55" s="137"/>
      <c r="T55" s="138"/>
      <c r="U55" s="138"/>
      <c r="V55" s="138"/>
      <c r="W55" s="138"/>
      <c r="X55" s="138"/>
      <c r="Y55" s="138"/>
      <c r="Z55" s="138"/>
      <c r="AA55" s="138"/>
      <c r="AB55" s="137"/>
      <c r="AC55" s="138"/>
      <c r="AD55" s="138"/>
      <c r="AE55" s="138"/>
      <c r="AF55" s="138"/>
      <c r="AG55" s="138"/>
      <c r="AH55" s="138"/>
      <c r="AI55" s="138"/>
      <c r="AJ55" s="138"/>
      <c r="AK55" s="137"/>
      <c r="AL55" s="138"/>
      <c r="AM55" s="138"/>
      <c r="AN55" s="138"/>
      <c r="AO55" s="138"/>
      <c r="AP55" s="138"/>
      <c r="AQ55" s="138"/>
      <c r="AR55" s="138"/>
      <c r="AS55" s="138"/>
      <c r="AT55" s="137"/>
      <c r="AU55" s="138"/>
      <c r="AV55" s="138"/>
      <c r="AW55" s="138"/>
      <c r="AX55" s="138"/>
      <c r="AY55" s="138"/>
      <c r="AZ55" s="138"/>
      <c r="BA55" s="138"/>
      <c r="BB55" s="138"/>
      <c r="BC55" s="137"/>
      <c r="BD55" s="138"/>
      <c r="BE55" s="138"/>
      <c r="BF55" s="138"/>
      <c r="BG55" s="138"/>
      <c r="BH55" s="138"/>
      <c r="BI55" s="138"/>
      <c r="BJ55" s="138"/>
      <c r="BK55" s="138"/>
      <c r="BL55" s="137"/>
      <c r="BM55" s="138"/>
      <c r="BN55" s="138"/>
      <c r="BO55" s="138"/>
      <c r="BP55" s="138"/>
      <c r="BQ55" s="138"/>
      <c r="BR55" s="138"/>
      <c r="BS55" s="138"/>
      <c r="BT55" s="138"/>
      <c r="BU55" s="137"/>
      <c r="BV55" s="138"/>
      <c r="BW55" s="138"/>
      <c r="BX55" s="138"/>
      <c r="BY55" s="138"/>
      <c r="BZ55" s="138"/>
      <c r="CA55" s="138"/>
      <c r="CB55" s="138"/>
      <c r="CC55" s="138"/>
      <c r="CD55" s="137"/>
      <c r="CE55" s="138"/>
      <c r="CF55" s="138"/>
      <c r="CG55" s="138"/>
      <c r="CH55" s="138"/>
      <c r="CI55" s="138"/>
      <c r="CJ55" s="138"/>
      <c r="CK55" s="138"/>
      <c r="CL55" s="138"/>
      <c r="CM55" s="137"/>
      <c r="CN55" s="138"/>
      <c r="CO55" s="138"/>
      <c r="CP55" s="138"/>
      <c r="CQ55" s="138"/>
      <c r="CR55" s="138"/>
      <c r="CS55" s="138"/>
      <c r="CT55" s="138"/>
      <c r="CU55" s="177"/>
      <c r="CV55" s="38"/>
    </row>
    <row r="56" spans="1:100" ht="12" customHeight="1" x14ac:dyDescent="0.25">
      <c r="A56" s="127"/>
      <c r="B56" s="127"/>
      <c r="C56" s="127"/>
      <c r="D56" s="127"/>
      <c r="E56" s="127"/>
      <c r="F56" s="127"/>
      <c r="G56" s="127"/>
      <c r="H56" s="127"/>
      <c r="I56" s="128"/>
      <c r="J56" s="137"/>
      <c r="K56" s="138"/>
      <c r="L56" s="138"/>
      <c r="M56" s="138"/>
      <c r="N56" s="138"/>
      <c r="O56" s="138"/>
      <c r="P56" s="138"/>
      <c r="Q56" s="138"/>
      <c r="R56" s="138"/>
      <c r="S56" s="137"/>
      <c r="T56" s="138"/>
      <c r="U56" s="138"/>
      <c r="V56" s="138"/>
      <c r="W56" s="138"/>
      <c r="X56" s="138"/>
      <c r="Y56" s="138"/>
      <c r="Z56" s="138"/>
      <c r="AA56" s="138"/>
      <c r="AB56" s="137"/>
      <c r="AC56" s="138"/>
      <c r="AD56" s="138"/>
      <c r="AE56" s="138"/>
      <c r="AF56" s="138"/>
      <c r="AG56" s="138"/>
      <c r="AH56" s="138"/>
      <c r="AI56" s="138"/>
      <c r="AJ56" s="138"/>
      <c r="AK56" s="137"/>
      <c r="AL56" s="138"/>
      <c r="AM56" s="138"/>
      <c r="AN56" s="138"/>
      <c r="AO56" s="138"/>
      <c r="AP56" s="138"/>
      <c r="AQ56" s="138"/>
      <c r="AR56" s="138"/>
      <c r="AS56" s="138"/>
      <c r="AT56" s="137"/>
      <c r="AU56" s="138"/>
      <c r="AV56" s="138"/>
      <c r="AW56" s="138"/>
      <c r="AX56" s="138"/>
      <c r="AY56" s="138"/>
      <c r="AZ56" s="138"/>
      <c r="BA56" s="138"/>
      <c r="BB56" s="138"/>
      <c r="BC56" s="137"/>
      <c r="BD56" s="138"/>
      <c r="BE56" s="138"/>
      <c r="BF56" s="138"/>
      <c r="BG56" s="138"/>
      <c r="BH56" s="138"/>
      <c r="BI56" s="138"/>
      <c r="BJ56" s="138"/>
      <c r="BK56" s="138"/>
      <c r="BL56" s="137"/>
      <c r="BM56" s="138"/>
      <c r="BN56" s="138"/>
      <c r="BO56" s="138"/>
      <c r="BP56" s="138"/>
      <c r="BQ56" s="138"/>
      <c r="BR56" s="138"/>
      <c r="BS56" s="138"/>
      <c r="BT56" s="138"/>
      <c r="BU56" s="137"/>
      <c r="BV56" s="138"/>
      <c r="BW56" s="138"/>
      <c r="BX56" s="138"/>
      <c r="BY56" s="138"/>
      <c r="BZ56" s="138"/>
      <c r="CA56" s="138"/>
      <c r="CB56" s="138"/>
      <c r="CC56" s="138"/>
      <c r="CD56" s="137"/>
      <c r="CE56" s="138"/>
      <c r="CF56" s="138"/>
      <c r="CG56" s="138"/>
      <c r="CH56" s="138"/>
      <c r="CI56" s="138"/>
      <c r="CJ56" s="138"/>
      <c r="CK56" s="138"/>
      <c r="CL56" s="138"/>
      <c r="CM56" s="137"/>
      <c r="CN56" s="138"/>
      <c r="CO56" s="138"/>
      <c r="CP56" s="138"/>
      <c r="CQ56" s="138"/>
      <c r="CR56" s="138"/>
      <c r="CS56" s="138"/>
      <c r="CT56" s="138"/>
      <c r="CU56" s="177"/>
      <c r="CV56" s="38"/>
    </row>
    <row r="57" spans="1:100" ht="12" customHeight="1" x14ac:dyDescent="0.25">
      <c r="A57" s="127" t="s">
        <v>906</v>
      </c>
      <c r="B57" s="127"/>
      <c r="C57" s="127"/>
      <c r="D57" s="127"/>
      <c r="E57" s="127"/>
      <c r="F57" s="127"/>
      <c r="G57" s="127"/>
      <c r="H57" s="127"/>
      <c r="I57" s="128"/>
      <c r="J57" s="114"/>
      <c r="K57" s="115"/>
      <c r="L57" s="115"/>
      <c r="M57" s="115"/>
      <c r="N57" s="115"/>
      <c r="O57" s="115"/>
      <c r="P57" s="115"/>
      <c r="Q57" s="115"/>
      <c r="R57" s="115"/>
      <c r="S57" s="114"/>
      <c r="T57" s="115"/>
      <c r="U57" s="115"/>
      <c r="V57" s="115"/>
      <c r="W57" s="115"/>
      <c r="X57" s="115"/>
      <c r="Y57" s="115"/>
      <c r="Z57" s="115"/>
      <c r="AA57" s="115"/>
      <c r="AB57" s="114"/>
      <c r="AC57" s="115"/>
      <c r="AD57" s="115"/>
      <c r="AE57" s="115"/>
      <c r="AF57" s="115"/>
      <c r="AG57" s="115"/>
      <c r="AH57" s="115"/>
      <c r="AI57" s="115"/>
      <c r="AJ57" s="115"/>
      <c r="AK57" s="114" t="s">
        <v>667</v>
      </c>
      <c r="AL57" s="115"/>
      <c r="AM57" s="115"/>
      <c r="AN57" s="115"/>
      <c r="AO57" s="115"/>
      <c r="AP57" s="115"/>
      <c r="AQ57" s="115"/>
      <c r="AR57" s="115"/>
      <c r="AS57" s="115"/>
      <c r="AT57" s="114"/>
      <c r="AU57" s="115"/>
      <c r="AV57" s="115"/>
      <c r="AW57" s="115"/>
      <c r="AX57" s="115"/>
      <c r="AY57" s="115"/>
      <c r="AZ57" s="115"/>
      <c r="BA57" s="115"/>
      <c r="BB57" s="115"/>
      <c r="BC57" s="114"/>
      <c r="BD57" s="115"/>
      <c r="BE57" s="115"/>
      <c r="BF57" s="115"/>
      <c r="BG57" s="115"/>
      <c r="BH57" s="115"/>
      <c r="BI57" s="115"/>
      <c r="BJ57" s="115"/>
      <c r="BK57" s="115"/>
      <c r="BL57" s="114"/>
      <c r="BM57" s="115"/>
      <c r="BN57" s="115"/>
      <c r="BO57" s="115"/>
      <c r="BP57" s="115"/>
      <c r="BQ57" s="115"/>
      <c r="BR57" s="115"/>
      <c r="BS57" s="115"/>
      <c r="BT57" s="115"/>
      <c r="BU57" s="114" t="s">
        <v>667</v>
      </c>
      <c r="BV57" s="115"/>
      <c r="BW57" s="115"/>
      <c r="BX57" s="115"/>
      <c r="BY57" s="115"/>
      <c r="BZ57" s="115"/>
      <c r="CA57" s="115"/>
      <c r="CB57" s="115"/>
      <c r="CC57" s="115"/>
      <c r="CD57" s="114"/>
      <c r="CE57" s="115"/>
      <c r="CF57" s="115"/>
      <c r="CG57" s="115"/>
      <c r="CH57" s="115"/>
      <c r="CI57" s="115"/>
      <c r="CJ57" s="115"/>
      <c r="CK57" s="115"/>
      <c r="CL57" s="115"/>
      <c r="CM57" s="114"/>
      <c r="CN57" s="115"/>
      <c r="CO57" s="115"/>
      <c r="CP57" s="115"/>
      <c r="CQ57" s="115"/>
      <c r="CR57" s="115"/>
      <c r="CS57" s="115"/>
      <c r="CT57" s="115"/>
      <c r="CU57" s="116"/>
      <c r="CV57" s="38"/>
    </row>
    <row r="58" spans="1:100" ht="12" customHeight="1" x14ac:dyDescent="0.25">
      <c r="A58" s="127" t="s">
        <v>907</v>
      </c>
      <c r="B58" s="127"/>
      <c r="C58" s="127"/>
      <c r="D58" s="127"/>
      <c r="E58" s="127"/>
      <c r="F58" s="127"/>
      <c r="G58" s="127"/>
      <c r="H58" s="127"/>
      <c r="I58" s="128"/>
      <c r="J58" s="129" t="s">
        <v>771</v>
      </c>
      <c r="K58" s="130"/>
      <c r="L58" s="130"/>
      <c r="M58" s="130"/>
      <c r="N58" s="130"/>
      <c r="O58" s="130"/>
      <c r="P58" s="130"/>
      <c r="Q58" s="130"/>
      <c r="R58" s="130"/>
      <c r="S58" s="129" t="s">
        <v>4749</v>
      </c>
      <c r="T58" s="130"/>
      <c r="U58" s="130"/>
      <c r="V58" s="130"/>
      <c r="W58" s="130"/>
      <c r="X58" s="130"/>
      <c r="Y58" s="130"/>
      <c r="Z58" s="130"/>
      <c r="AA58" s="130"/>
      <c r="AB58" s="129"/>
      <c r="AC58" s="130"/>
      <c r="AD58" s="130"/>
      <c r="AE58" s="130"/>
      <c r="AF58" s="130"/>
      <c r="AG58" s="130"/>
      <c r="AH58" s="130"/>
      <c r="AI58" s="130"/>
      <c r="AJ58" s="130"/>
      <c r="AK58" s="129" t="s">
        <v>760</v>
      </c>
      <c r="AL58" s="130"/>
      <c r="AM58" s="130"/>
      <c r="AN58" s="130"/>
      <c r="AO58" s="130"/>
      <c r="AP58" s="130"/>
      <c r="AQ58" s="130"/>
      <c r="AR58" s="130"/>
      <c r="AS58" s="130"/>
      <c r="AT58" s="129" t="s">
        <v>4748</v>
      </c>
      <c r="AU58" s="130"/>
      <c r="AV58" s="130"/>
      <c r="AW58" s="130"/>
      <c r="AX58" s="130"/>
      <c r="AY58" s="130"/>
      <c r="AZ58" s="130"/>
      <c r="BA58" s="130"/>
      <c r="BB58" s="130"/>
      <c r="BC58" s="129" t="s">
        <v>794</v>
      </c>
      <c r="BD58" s="130"/>
      <c r="BE58" s="130"/>
      <c r="BF58" s="130"/>
      <c r="BG58" s="130"/>
      <c r="BH58" s="130"/>
      <c r="BI58" s="130"/>
      <c r="BJ58" s="130"/>
      <c r="BK58" s="130"/>
      <c r="BL58" s="129" t="s">
        <v>763</v>
      </c>
      <c r="BM58" s="130"/>
      <c r="BN58" s="130"/>
      <c r="BO58" s="130"/>
      <c r="BP58" s="130"/>
      <c r="BQ58" s="130"/>
      <c r="BR58" s="130"/>
      <c r="BS58" s="130"/>
      <c r="BT58" s="130"/>
      <c r="BU58" s="129" t="s">
        <v>790</v>
      </c>
      <c r="BV58" s="130"/>
      <c r="BW58" s="130"/>
      <c r="BX58" s="130"/>
      <c r="BY58" s="130"/>
      <c r="BZ58" s="130"/>
      <c r="CA58" s="130"/>
      <c r="CB58" s="130"/>
      <c r="CC58" s="130"/>
      <c r="CD58" s="129" t="s">
        <v>771</v>
      </c>
      <c r="CE58" s="130"/>
      <c r="CF58" s="130"/>
      <c r="CG58" s="130"/>
      <c r="CH58" s="130"/>
      <c r="CI58" s="130"/>
      <c r="CJ58" s="130"/>
      <c r="CK58" s="130"/>
      <c r="CL58" s="130"/>
      <c r="CM58" s="129" t="s">
        <v>771</v>
      </c>
      <c r="CN58" s="130"/>
      <c r="CO58" s="130"/>
      <c r="CP58" s="130"/>
      <c r="CQ58" s="130"/>
      <c r="CR58" s="130"/>
      <c r="CS58" s="130"/>
      <c r="CT58" s="130"/>
      <c r="CU58" s="173"/>
      <c r="CV58" s="38"/>
    </row>
    <row r="59" spans="1:100" ht="12" customHeight="1" x14ac:dyDescent="0.25">
      <c r="A59" s="127"/>
      <c r="B59" s="127"/>
      <c r="C59" s="127"/>
      <c r="D59" s="127"/>
      <c r="E59" s="127"/>
      <c r="F59" s="127"/>
      <c r="G59" s="127"/>
      <c r="H59" s="127"/>
      <c r="I59" s="128"/>
      <c r="J59" s="129"/>
      <c r="K59" s="130"/>
      <c r="L59" s="130"/>
      <c r="M59" s="130"/>
      <c r="N59" s="130"/>
      <c r="O59" s="130"/>
      <c r="P59" s="130"/>
      <c r="Q59" s="130"/>
      <c r="R59" s="130"/>
      <c r="S59" s="129"/>
      <c r="T59" s="130"/>
      <c r="U59" s="130"/>
      <c r="V59" s="130"/>
      <c r="W59" s="130"/>
      <c r="X59" s="130"/>
      <c r="Y59" s="130"/>
      <c r="Z59" s="130"/>
      <c r="AA59" s="130"/>
      <c r="AB59" s="129"/>
      <c r="AC59" s="130"/>
      <c r="AD59" s="130"/>
      <c r="AE59" s="130"/>
      <c r="AF59" s="130"/>
      <c r="AG59" s="130"/>
      <c r="AH59" s="130"/>
      <c r="AI59" s="130"/>
      <c r="AJ59" s="130"/>
      <c r="AK59" s="129"/>
      <c r="AL59" s="130"/>
      <c r="AM59" s="130"/>
      <c r="AN59" s="130"/>
      <c r="AO59" s="130"/>
      <c r="AP59" s="130"/>
      <c r="AQ59" s="130"/>
      <c r="AR59" s="130"/>
      <c r="AS59" s="130"/>
      <c r="AT59" s="129"/>
      <c r="AU59" s="130"/>
      <c r="AV59" s="130"/>
      <c r="AW59" s="130"/>
      <c r="AX59" s="130"/>
      <c r="AY59" s="130"/>
      <c r="AZ59" s="130"/>
      <c r="BA59" s="130"/>
      <c r="BB59" s="130"/>
      <c r="BC59" s="129"/>
      <c r="BD59" s="130"/>
      <c r="BE59" s="130"/>
      <c r="BF59" s="130"/>
      <c r="BG59" s="130"/>
      <c r="BH59" s="130"/>
      <c r="BI59" s="130"/>
      <c r="BJ59" s="130"/>
      <c r="BK59" s="130"/>
      <c r="BL59" s="129"/>
      <c r="BM59" s="130"/>
      <c r="BN59" s="130"/>
      <c r="BO59" s="130"/>
      <c r="BP59" s="130"/>
      <c r="BQ59" s="130"/>
      <c r="BR59" s="130"/>
      <c r="BS59" s="130"/>
      <c r="BT59" s="130"/>
      <c r="BU59" s="129"/>
      <c r="BV59" s="130"/>
      <c r="BW59" s="130"/>
      <c r="BX59" s="130"/>
      <c r="BY59" s="130"/>
      <c r="BZ59" s="130"/>
      <c r="CA59" s="130"/>
      <c r="CB59" s="130"/>
      <c r="CC59" s="130"/>
      <c r="CD59" s="129"/>
      <c r="CE59" s="130"/>
      <c r="CF59" s="130"/>
      <c r="CG59" s="130"/>
      <c r="CH59" s="130"/>
      <c r="CI59" s="130"/>
      <c r="CJ59" s="130"/>
      <c r="CK59" s="130"/>
      <c r="CL59" s="130"/>
      <c r="CM59" s="129"/>
      <c r="CN59" s="130"/>
      <c r="CO59" s="130"/>
      <c r="CP59" s="130"/>
      <c r="CQ59" s="130"/>
      <c r="CR59" s="130"/>
      <c r="CS59" s="130"/>
      <c r="CT59" s="130"/>
      <c r="CU59" s="173"/>
      <c r="CV59" s="38"/>
    </row>
    <row r="60" spans="1:100" ht="12" customHeight="1" x14ac:dyDescent="0.25">
      <c r="A60" s="125" t="s">
        <v>908</v>
      </c>
      <c r="B60" s="125"/>
      <c r="C60" s="125"/>
      <c r="D60" s="125"/>
      <c r="E60" s="125"/>
      <c r="F60" s="125"/>
      <c r="G60" s="125"/>
      <c r="H60" s="125"/>
      <c r="I60" s="126"/>
      <c r="J60" s="131" t="str">
        <f>IF(IFERROR(VLOOKUP(J58,Armors[],5,FALSE) &amp; ": " &amp; VLOOKUP(J58,Armors[],4,FALSE),"")=0,"",IFERROR(VLOOKUP(J58,Armors[],5,FALSE) &amp; ": " &amp; VLOOKUP(J58,Armors[],4,FALSE),""))</f>
        <v>Medium Armor: AC: 13+Dex Modifier (Max 2).</v>
      </c>
      <c r="K60" s="132"/>
      <c r="L60" s="132"/>
      <c r="M60" s="132"/>
      <c r="N60" s="132"/>
      <c r="O60" s="132"/>
      <c r="P60" s="132"/>
      <c r="Q60" s="132"/>
      <c r="R60" s="132"/>
      <c r="S60" s="131" t="str">
        <f>IF(IFERROR(VLOOKUP(S58,Armors[],5,FALSE) &amp; ": " &amp; VLOOKUP(S58,Armors[],4,FALSE),"")=0,"",IFERROR(VLOOKUP(S58,Armors[],5,FALSE) &amp; ": " &amp; VLOOKUP(S58,Armors[],4,FALSE),""))</f>
        <v>Natural: AC: 12+Con Modifier.</v>
      </c>
      <c r="T60" s="132"/>
      <c r="U60" s="132"/>
      <c r="V60" s="132"/>
      <c r="W60" s="132"/>
      <c r="X60" s="132"/>
      <c r="Y60" s="132"/>
      <c r="Z60" s="132"/>
      <c r="AA60" s="132"/>
      <c r="AB60" s="131" t="str">
        <f>IF(IFERROR(VLOOKUP(AB58,Armors[],5,FALSE) &amp; ": " &amp; VLOOKUP(AB58,Armors[],4,FALSE),"")=0,"",IFERROR(VLOOKUP(AB58,Armors[],5,FALSE) &amp; ": " &amp; VLOOKUP(AB58,Armors[],4,FALSE),""))</f>
        <v/>
      </c>
      <c r="AC60" s="132"/>
      <c r="AD60" s="132"/>
      <c r="AE60" s="132"/>
      <c r="AF60" s="132"/>
      <c r="AG60" s="132"/>
      <c r="AH60" s="132"/>
      <c r="AI60" s="132"/>
      <c r="AJ60" s="132"/>
      <c r="AK60" s="131" t="str">
        <f>IF(IFERROR(VLOOKUP(AK58,Armors[],5,FALSE) &amp; ": " &amp; VLOOKUP(AK58,Armors[],4,FALSE),"")=0,"",IFERROR(VLOOKUP(AK58,Armors[],5,FALSE) &amp; ": " &amp; VLOOKUP(AK58,Armors[],4,FALSE),""))</f>
        <v>Light Armor: AC: 11+Dex Modifier.</v>
      </c>
      <c r="AL60" s="132"/>
      <c r="AM60" s="132"/>
      <c r="AN60" s="132"/>
      <c r="AO60" s="132"/>
      <c r="AP60" s="132"/>
      <c r="AQ60" s="132"/>
      <c r="AR60" s="132"/>
      <c r="AS60" s="132"/>
      <c r="AT60" s="131" t="str">
        <f>IF(IFERROR(VLOOKUP(AT58,Armors[],5,FALSE) &amp; ": " &amp; VLOOKUP(AT58,Armors[],4,FALSE),"")=0,"",IFERROR(VLOOKUP(AT58,Armors[],5,FALSE) &amp; ": " &amp; VLOOKUP(AT58,Armors[],4,FALSE),""))</f>
        <v>Natural: AC: 13+Dex Modifier.</v>
      </c>
      <c r="AU60" s="132"/>
      <c r="AV60" s="132"/>
      <c r="AW60" s="132"/>
      <c r="AX60" s="132"/>
      <c r="AY60" s="132"/>
      <c r="AZ60" s="132"/>
      <c r="BA60" s="132"/>
      <c r="BB60" s="132"/>
      <c r="BC60" s="131" t="str">
        <f>IF(IFERROR(VLOOKUP(BC58,Armors[],5,FALSE) &amp; ": " &amp; VLOOKUP(BC58,Armors[],4,FALSE),"")=0,"",IFERROR(VLOOKUP(BC58,Armors[],5,FALSE) &amp; ": " &amp; VLOOKUP(BC58,Armors[],4,FALSE),""))</f>
        <v>Heavy Armor: AC: 18 Str 15. Stealth: Disadvantage</v>
      </c>
      <c r="BD60" s="132"/>
      <c r="BE60" s="132"/>
      <c r="BF60" s="132"/>
      <c r="BG60" s="132"/>
      <c r="BH60" s="132"/>
      <c r="BI60" s="132"/>
      <c r="BJ60" s="132"/>
      <c r="BK60" s="132"/>
      <c r="BL60" s="131" t="str">
        <f>IF(IFERROR(VLOOKUP(BL58,Armors[],5,FALSE) &amp; ": " &amp; VLOOKUP(BL58,Armors[],4,FALSE),"")=0,"",IFERROR(VLOOKUP(BL58,Armors[],5,FALSE) &amp; ": " &amp; VLOOKUP(BL58,Armors[],4,FALSE),""))</f>
        <v>Light Armor: AC: 12+Dex Modifier.</v>
      </c>
      <c r="BM60" s="132"/>
      <c r="BN60" s="132"/>
      <c r="BO60" s="132"/>
      <c r="BP60" s="132"/>
      <c r="BQ60" s="132"/>
      <c r="BR60" s="132"/>
      <c r="BS60" s="132"/>
      <c r="BT60" s="132"/>
      <c r="BU60" s="131" t="str">
        <f>IF(IFERROR(VLOOKUP(BU58,Armors[],5,FALSE) &amp; ": " &amp; VLOOKUP(BU58,Armors[],4,FALSE),"")=0,"",IFERROR(VLOOKUP(BU58,Armors[],5,FALSE) &amp; ": " &amp; VLOOKUP(BU58,Armors[],4,FALSE),""))</f>
        <v>Heavy Armor: AC: 17 Str 15. Stealth: Disadvantage</v>
      </c>
      <c r="BV60" s="132"/>
      <c r="BW60" s="132"/>
      <c r="BX60" s="132"/>
      <c r="BY60" s="132"/>
      <c r="BZ60" s="132"/>
      <c r="CA60" s="132"/>
      <c r="CB60" s="132"/>
      <c r="CC60" s="132"/>
      <c r="CD60" s="131" t="str">
        <f>IF(IFERROR(VLOOKUP(CD58,Armors[],5,FALSE) &amp; ": " &amp; VLOOKUP(CD58,Armors[],4,FALSE),"")=0,"",IFERROR(VLOOKUP(CD58,Armors[],5,FALSE) &amp; ": " &amp; VLOOKUP(CD58,Armors[],4,FALSE),""))</f>
        <v>Medium Armor: AC: 13+Dex Modifier (Max 2).</v>
      </c>
      <c r="CE60" s="132"/>
      <c r="CF60" s="132"/>
      <c r="CG60" s="132"/>
      <c r="CH60" s="132"/>
      <c r="CI60" s="132"/>
      <c r="CJ60" s="132"/>
      <c r="CK60" s="132"/>
      <c r="CL60" s="132"/>
      <c r="CM60" s="131" t="str">
        <f>IF(IFERROR(VLOOKUP(CM58,Armors[],5,FALSE) &amp; ": " &amp; VLOOKUP(CM58,Armors[],4,FALSE),"")=0,"",IFERROR(VLOOKUP(CM58,Armors[],5,FALSE) &amp; ": " &amp; VLOOKUP(CM58,Armors[],4,FALSE),""))</f>
        <v>Medium Armor: AC: 13+Dex Modifier (Max 2).</v>
      </c>
      <c r="CN60" s="132"/>
      <c r="CO60" s="132"/>
      <c r="CP60" s="132"/>
      <c r="CQ60" s="132"/>
      <c r="CR60" s="132"/>
      <c r="CS60" s="132"/>
      <c r="CT60" s="132"/>
      <c r="CU60" s="174"/>
      <c r="CV60" s="38"/>
    </row>
    <row r="61" spans="1:100" ht="12" customHeight="1" x14ac:dyDescent="0.25">
      <c r="A61" s="125"/>
      <c r="B61" s="125"/>
      <c r="C61" s="125"/>
      <c r="D61" s="125"/>
      <c r="E61" s="125"/>
      <c r="F61" s="125"/>
      <c r="G61" s="125"/>
      <c r="H61" s="125"/>
      <c r="I61" s="126"/>
      <c r="J61" s="133"/>
      <c r="K61" s="134"/>
      <c r="L61" s="134"/>
      <c r="M61" s="134"/>
      <c r="N61" s="134"/>
      <c r="O61" s="134"/>
      <c r="P61" s="134"/>
      <c r="Q61" s="134"/>
      <c r="R61" s="134"/>
      <c r="S61" s="133"/>
      <c r="T61" s="134"/>
      <c r="U61" s="134"/>
      <c r="V61" s="134"/>
      <c r="W61" s="134"/>
      <c r="X61" s="134"/>
      <c r="Y61" s="134"/>
      <c r="Z61" s="134"/>
      <c r="AA61" s="134"/>
      <c r="AB61" s="133"/>
      <c r="AC61" s="134"/>
      <c r="AD61" s="134"/>
      <c r="AE61" s="134"/>
      <c r="AF61" s="134"/>
      <c r="AG61" s="134"/>
      <c r="AH61" s="134"/>
      <c r="AI61" s="134"/>
      <c r="AJ61" s="134"/>
      <c r="AK61" s="133"/>
      <c r="AL61" s="134"/>
      <c r="AM61" s="134"/>
      <c r="AN61" s="134"/>
      <c r="AO61" s="134"/>
      <c r="AP61" s="134"/>
      <c r="AQ61" s="134"/>
      <c r="AR61" s="134"/>
      <c r="AS61" s="134"/>
      <c r="AT61" s="133"/>
      <c r="AU61" s="134"/>
      <c r="AV61" s="134"/>
      <c r="AW61" s="134"/>
      <c r="AX61" s="134"/>
      <c r="AY61" s="134"/>
      <c r="AZ61" s="134"/>
      <c r="BA61" s="134"/>
      <c r="BB61" s="134"/>
      <c r="BC61" s="133"/>
      <c r="BD61" s="134"/>
      <c r="BE61" s="134"/>
      <c r="BF61" s="134"/>
      <c r="BG61" s="134"/>
      <c r="BH61" s="134"/>
      <c r="BI61" s="134"/>
      <c r="BJ61" s="134"/>
      <c r="BK61" s="134"/>
      <c r="BL61" s="133"/>
      <c r="BM61" s="134"/>
      <c r="BN61" s="134"/>
      <c r="BO61" s="134"/>
      <c r="BP61" s="134"/>
      <c r="BQ61" s="134"/>
      <c r="BR61" s="134"/>
      <c r="BS61" s="134"/>
      <c r="BT61" s="134"/>
      <c r="BU61" s="133"/>
      <c r="BV61" s="134"/>
      <c r="BW61" s="134"/>
      <c r="BX61" s="134"/>
      <c r="BY61" s="134"/>
      <c r="BZ61" s="134"/>
      <c r="CA61" s="134"/>
      <c r="CB61" s="134"/>
      <c r="CC61" s="134"/>
      <c r="CD61" s="133"/>
      <c r="CE61" s="134"/>
      <c r="CF61" s="134"/>
      <c r="CG61" s="134"/>
      <c r="CH61" s="134"/>
      <c r="CI61" s="134"/>
      <c r="CJ61" s="134"/>
      <c r="CK61" s="134"/>
      <c r="CL61" s="134"/>
      <c r="CM61" s="133"/>
      <c r="CN61" s="134"/>
      <c r="CO61" s="134"/>
      <c r="CP61" s="134"/>
      <c r="CQ61" s="134"/>
      <c r="CR61" s="134"/>
      <c r="CS61" s="134"/>
      <c r="CT61" s="134"/>
      <c r="CU61" s="175"/>
      <c r="CV61" s="38"/>
    </row>
    <row r="62" spans="1:100" ht="12" customHeight="1" x14ac:dyDescent="0.25">
      <c r="A62" s="125"/>
      <c r="B62" s="125"/>
      <c r="C62" s="125"/>
      <c r="D62" s="125"/>
      <c r="E62" s="125"/>
      <c r="F62" s="125"/>
      <c r="G62" s="125"/>
      <c r="H62" s="125"/>
      <c r="I62" s="126"/>
      <c r="J62" s="135"/>
      <c r="K62" s="136"/>
      <c r="L62" s="136"/>
      <c r="M62" s="136"/>
      <c r="N62" s="136"/>
      <c r="O62" s="136"/>
      <c r="P62" s="136"/>
      <c r="Q62" s="136"/>
      <c r="R62" s="136"/>
      <c r="S62" s="135"/>
      <c r="T62" s="136"/>
      <c r="U62" s="136"/>
      <c r="V62" s="136"/>
      <c r="W62" s="136"/>
      <c r="X62" s="136"/>
      <c r="Y62" s="136"/>
      <c r="Z62" s="136"/>
      <c r="AA62" s="136"/>
      <c r="AB62" s="135"/>
      <c r="AC62" s="136"/>
      <c r="AD62" s="136"/>
      <c r="AE62" s="136"/>
      <c r="AF62" s="136"/>
      <c r="AG62" s="136"/>
      <c r="AH62" s="136"/>
      <c r="AI62" s="136"/>
      <c r="AJ62" s="136"/>
      <c r="AK62" s="135"/>
      <c r="AL62" s="136"/>
      <c r="AM62" s="136"/>
      <c r="AN62" s="136"/>
      <c r="AO62" s="136"/>
      <c r="AP62" s="136"/>
      <c r="AQ62" s="136"/>
      <c r="AR62" s="136"/>
      <c r="AS62" s="136"/>
      <c r="AT62" s="135"/>
      <c r="AU62" s="136"/>
      <c r="AV62" s="136"/>
      <c r="AW62" s="136"/>
      <c r="AX62" s="136"/>
      <c r="AY62" s="136"/>
      <c r="AZ62" s="136"/>
      <c r="BA62" s="136"/>
      <c r="BB62" s="136"/>
      <c r="BC62" s="135"/>
      <c r="BD62" s="136"/>
      <c r="BE62" s="136"/>
      <c r="BF62" s="136"/>
      <c r="BG62" s="136"/>
      <c r="BH62" s="136"/>
      <c r="BI62" s="136"/>
      <c r="BJ62" s="136"/>
      <c r="BK62" s="136"/>
      <c r="BL62" s="135"/>
      <c r="BM62" s="136"/>
      <c r="BN62" s="136"/>
      <c r="BO62" s="136"/>
      <c r="BP62" s="136"/>
      <c r="BQ62" s="136"/>
      <c r="BR62" s="136"/>
      <c r="BS62" s="136"/>
      <c r="BT62" s="136"/>
      <c r="BU62" s="135"/>
      <c r="BV62" s="136"/>
      <c r="BW62" s="136"/>
      <c r="BX62" s="136"/>
      <c r="BY62" s="136"/>
      <c r="BZ62" s="136"/>
      <c r="CA62" s="136"/>
      <c r="CB62" s="136"/>
      <c r="CC62" s="136"/>
      <c r="CD62" s="135"/>
      <c r="CE62" s="136"/>
      <c r="CF62" s="136"/>
      <c r="CG62" s="136"/>
      <c r="CH62" s="136"/>
      <c r="CI62" s="136"/>
      <c r="CJ62" s="136"/>
      <c r="CK62" s="136"/>
      <c r="CL62" s="136"/>
      <c r="CM62" s="135"/>
      <c r="CN62" s="136"/>
      <c r="CO62" s="136"/>
      <c r="CP62" s="136"/>
      <c r="CQ62" s="136"/>
      <c r="CR62" s="136"/>
      <c r="CS62" s="136"/>
      <c r="CT62" s="136"/>
      <c r="CU62" s="176"/>
      <c r="CV62" s="38"/>
    </row>
    <row r="63" spans="1:100" ht="12" customHeight="1" x14ac:dyDescent="0.25">
      <c r="A63" s="125" t="s">
        <v>909</v>
      </c>
      <c r="B63" s="125"/>
      <c r="C63" s="125"/>
      <c r="D63" s="125"/>
      <c r="E63" s="125"/>
      <c r="F63" s="125"/>
      <c r="G63" s="125"/>
      <c r="H63" s="125"/>
      <c r="I63" s="126"/>
      <c r="J63" s="114"/>
      <c r="K63" s="115"/>
      <c r="L63" s="115"/>
      <c r="M63" s="115"/>
      <c r="N63" s="115"/>
      <c r="O63" s="115"/>
      <c r="P63" s="115"/>
      <c r="Q63" s="115"/>
      <c r="R63" s="116"/>
      <c r="S63" s="114"/>
      <c r="T63" s="115"/>
      <c r="U63" s="115"/>
      <c r="V63" s="115"/>
      <c r="W63" s="115"/>
      <c r="X63" s="115"/>
      <c r="Y63" s="115"/>
      <c r="Z63" s="115"/>
      <c r="AA63" s="116"/>
      <c r="AB63" s="114"/>
      <c r="AC63" s="115"/>
      <c r="AD63" s="115"/>
      <c r="AE63" s="115"/>
      <c r="AF63" s="115"/>
      <c r="AG63" s="115"/>
      <c r="AH63" s="115"/>
      <c r="AI63" s="115"/>
      <c r="AJ63" s="116"/>
      <c r="AK63" s="114"/>
      <c r="AL63" s="115"/>
      <c r="AM63" s="115"/>
      <c r="AN63" s="115"/>
      <c r="AO63" s="115"/>
      <c r="AP63" s="115"/>
      <c r="AQ63" s="115"/>
      <c r="AR63" s="115"/>
      <c r="AS63" s="116"/>
      <c r="AT63" s="114"/>
      <c r="AU63" s="115"/>
      <c r="AV63" s="115"/>
      <c r="AW63" s="115"/>
      <c r="AX63" s="115"/>
      <c r="AY63" s="115"/>
      <c r="AZ63" s="115"/>
      <c r="BA63" s="115"/>
      <c r="BB63" s="116"/>
      <c r="BC63" s="114"/>
      <c r="BD63" s="115"/>
      <c r="BE63" s="115"/>
      <c r="BF63" s="115"/>
      <c r="BG63" s="115"/>
      <c r="BH63" s="115"/>
      <c r="BI63" s="115"/>
      <c r="BJ63" s="115"/>
      <c r="BK63" s="116"/>
      <c r="BL63" s="114">
        <v>7</v>
      </c>
      <c r="BM63" s="115"/>
      <c r="BN63" s="115"/>
      <c r="BO63" s="115"/>
      <c r="BP63" s="115"/>
      <c r="BQ63" s="115"/>
      <c r="BR63" s="115"/>
      <c r="BS63" s="115"/>
      <c r="BT63" s="116"/>
      <c r="BU63" s="114"/>
      <c r="BV63" s="115"/>
      <c r="BW63" s="115"/>
      <c r="BX63" s="115"/>
      <c r="BY63" s="115"/>
      <c r="BZ63" s="115"/>
      <c r="CA63" s="115"/>
      <c r="CB63" s="115"/>
      <c r="CC63" s="116"/>
      <c r="CD63" s="114">
        <v>3</v>
      </c>
      <c r="CE63" s="115"/>
      <c r="CF63" s="115"/>
      <c r="CG63" s="115"/>
      <c r="CH63" s="115"/>
      <c r="CI63" s="115"/>
      <c r="CJ63" s="115"/>
      <c r="CK63" s="115"/>
      <c r="CL63" s="116"/>
      <c r="CM63" s="114"/>
      <c r="CN63" s="115"/>
      <c r="CO63" s="115"/>
      <c r="CP63" s="115"/>
      <c r="CQ63" s="115"/>
      <c r="CR63" s="115"/>
      <c r="CS63" s="115"/>
      <c r="CT63" s="115"/>
      <c r="CU63" s="116"/>
      <c r="CV63" s="38"/>
    </row>
    <row r="64" spans="1:100" ht="12" customHeight="1" thickBot="1" x14ac:dyDescent="0.3">
      <c r="A64" s="123" t="s">
        <v>2</v>
      </c>
      <c r="B64" s="123"/>
      <c r="C64" s="123"/>
      <c r="D64" s="123"/>
      <c r="E64" s="123"/>
      <c r="F64" s="123"/>
      <c r="G64" s="123"/>
      <c r="H64" s="123"/>
      <c r="I64" s="124"/>
      <c r="J64" s="117">
        <f ca="1">getac(J51,J52,J60,J63,J57,J18)</f>
        <v>15</v>
      </c>
      <c r="K64" s="118"/>
      <c r="L64" s="118"/>
      <c r="M64" s="118"/>
      <c r="N64" s="118"/>
      <c r="O64" s="118"/>
      <c r="P64" s="118"/>
      <c r="Q64" s="118"/>
      <c r="R64" s="118"/>
      <c r="S64" s="117">
        <f t="shared" ref="S64" ca="1" si="15">getac(S51,S52,S60,S63,S57,S18)</f>
        <v>14</v>
      </c>
      <c r="T64" s="118"/>
      <c r="U64" s="118"/>
      <c r="V64" s="118"/>
      <c r="W64" s="118"/>
      <c r="X64" s="118"/>
      <c r="Y64" s="118"/>
      <c r="Z64" s="118"/>
      <c r="AA64" s="118"/>
      <c r="AB64" s="117">
        <f t="shared" ref="AB64" ca="1" si="16">getac(AB51,AB52,AB60,AB63,AB57,AB18)</f>
        <v>10</v>
      </c>
      <c r="AC64" s="118"/>
      <c r="AD64" s="118"/>
      <c r="AE64" s="118"/>
      <c r="AF64" s="118"/>
      <c r="AG64" s="118"/>
      <c r="AH64" s="118"/>
      <c r="AI64" s="118"/>
      <c r="AJ64" s="118"/>
      <c r="AK64" s="117">
        <f t="shared" ref="AK64" ca="1" si="17">getac(AK51,AK52,AK60,AK63,AK57,AK18)</f>
        <v>18</v>
      </c>
      <c r="AL64" s="118"/>
      <c r="AM64" s="118"/>
      <c r="AN64" s="118"/>
      <c r="AO64" s="118"/>
      <c r="AP64" s="118"/>
      <c r="AQ64" s="118"/>
      <c r="AR64" s="118"/>
      <c r="AS64" s="118"/>
      <c r="AT64" s="117">
        <f t="shared" ref="AT64" ca="1" si="18">getac(AT51,AT52,AT60,AT63,AT57,AT18)</f>
        <v>11</v>
      </c>
      <c r="AU64" s="118"/>
      <c r="AV64" s="118"/>
      <c r="AW64" s="118"/>
      <c r="AX64" s="118"/>
      <c r="AY64" s="118"/>
      <c r="AZ64" s="118"/>
      <c r="BA64" s="118"/>
      <c r="BB64" s="118"/>
      <c r="BC64" s="117">
        <f t="shared" ref="BC64" ca="1" si="19">getac(BC51,BC52,BC60,BC63,BC57,BC18)</f>
        <v>18</v>
      </c>
      <c r="BD64" s="118"/>
      <c r="BE64" s="118"/>
      <c r="BF64" s="118"/>
      <c r="BG64" s="118"/>
      <c r="BH64" s="118"/>
      <c r="BI64" s="118"/>
      <c r="BJ64" s="118"/>
      <c r="BK64" s="118"/>
      <c r="BL64" s="117">
        <f t="shared" ref="BL64" ca="1" si="20">getac(BL51,BL52,BL60,BL63,BL57,BL18)</f>
        <v>21</v>
      </c>
      <c r="BM64" s="118"/>
      <c r="BN64" s="118"/>
      <c r="BO64" s="118"/>
      <c r="BP64" s="118"/>
      <c r="BQ64" s="118"/>
      <c r="BR64" s="118"/>
      <c r="BS64" s="118"/>
      <c r="BT64" s="118"/>
      <c r="BU64" s="117">
        <f t="shared" ref="BU64" ca="1" si="21">getac(BU51,BU52,BU60,BU63,BU57,BU18)</f>
        <v>19</v>
      </c>
      <c r="BV64" s="118"/>
      <c r="BW64" s="118"/>
      <c r="BX64" s="118"/>
      <c r="BY64" s="118"/>
      <c r="BZ64" s="118"/>
      <c r="CA64" s="118"/>
      <c r="CB64" s="118"/>
      <c r="CC64" s="118"/>
      <c r="CD64" s="117">
        <f t="shared" ref="CD64" ca="1" si="22">getac(CD51,CD52,CD60,CD63,CD57,CD18)</f>
        <v>18</v>
      </c>
      <c r="CE64" s="118"/>
      <c r="CF64" s="118"/>
      <c r="CG64" s="118"/>
      <c r="CH64" s="118"/>
      <c r="CI64" s="118"/>
      <c r="CJ64" s="118"/>
      <c r="CK64" s="118"/>
      <c r="CL64" s="118"/>
      <c r="CM64" s="117">
        <f t="shared" ref="CM64" ca="1" si="23">getac(CM51,CM52,CM60,CM63,CM57,CM18)</f>
        <v>15</v>
      </c>
      <c r="CN64" s="118"/>
      <c r="CO64" s="118"/>
      <c r="CP64" s="118"/>
      <c r="CQ64" s="118"/>
      <c r="CR64" s="118"/>
      <c r="CS64" s="118"/>
      <c r="CT64" s="118"/>
      <c r="CU64" s="172"/>
      <c r="CV64" s="38"/>
    </row>
    <row r="65" spans="1:99" ht="12" customHeight="1" x14ac:dyDescent="0.25">
      <c r="A65" s="63"/>
      <c r="B65" s="63"/>
      <c r="C65" s="63"/>
      <c r="D65" s="63"/>
      <c r="E65" s="63"/>
      <c r="F65" s="63"/>
      <c r="G65" s="63"/>
      <c r="H65" s="63"/>
      <c r="I65" s="51"/>
      <c r="J65" s="88"/>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row>
    <row r="66" spans="1:99" ht="15.75" customHeight="1" thickBot="1" x14ac:dyDescent="0.3">
      <c r="A66" s="39"/>
      <c r="B66" s="39"/>
      <c r="C66" s="39"/>
      <c r="D66" s="39"/>
      <c r="E66" s="39"/>
      <c r="F66" s="39"/>
      <c r="G66" s="39"/>
      <c r="H66" s="39"/>
      <c r="I66" s="40"/>
    </row>
    <row r="67" spans="1:99" ht="12" customHeight="1" x14ac:dyDescent="0.25">
      <c r="A67" s="87" t="s">
        <v>4726</v>
      </c>
    </row>
  </sheetData>
  <mergeCells count="339">
    <mergeCell ref="A1:R8"/>
    <mergeCell ref="S9:AA10"/>
    <mergeCell ref="J9:R10"/>
    <mergeCell ref="S1:AA2"/>
    <mergeCell ref="AB3:AJ4"/>
    <mergeCell ref="AB1:AJ2"/>
    <mergeCell ref="S3:AA4"/>
    <mergeCell ref="A9:I10"/>
    <mergeCell ref="S7:AA8"/>
    <mergeCell ref="S5:AA6"/>
    <mergeCell ref="AB5:AJ6"/>
    <mergeCell ref="AB7:AJ8"/>
    <mergeCell ref="AB9:AJ10"/>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BC63:BK63"/>
    <mergeCell ref="BL63:BT63"/>
    <mergeCell ref="BU63:CC63"/>
    <mergeCell ref="AT57:BB57"/>
    <mergeCell ref="BC57:BK57"/>
    <mergeCell ref="BL57:BT57"/>
    <mergeCell ref="BU57:CC57"/>
    <mergeCell ref="AT58:BB59"/>
    <mergeCell ref="BC58:BK59"/>
    <mergeCell ref="BL58:BT59"/>
    <mergeCell ref="BU58:CC59"/>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15:AJ15"/>
    <mergeCell ref="AB18:AJ18"/>
    <mergeCell ref="AB21:AJ22"/>
    <mergeCell ref="AB32:AJ32"/>
    <mergeCell ref="AB36:AJ44"/>
    <mergeCell ref="AB48:AJ48"/>
    <mergeCell ref="AB50:AJ50"/>
    <mergeCell ref="AB58:AJ59"/>
    <mergeCell ref="AB30:AJ31"/>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s>
  <conditionalFormatting sqref="J20:R20">
    <cfRule type="colorScale" priority="116">
      <colorScale>
        <cfvo type="num" val="0"/>
        <cfvo type="num" val="$J$19/2"/>
        <cfvo type="num" val="$J$19*2"/>
        <color rgb="FFF8696B"/>
        <color rgb="FFFFEB84"/>
        <color rgb="FF47CFFF"/>
      </colorScale>
    </cfRule>
  </conditionalFormatting>
  <conditionalFormatting sqref="S20:AA20">
    <cfRule type="colorScale" priority="115">
      <colorScale>
        <cfvo type="num" val="0"/>
        <cfvo type="num" val="$S$19/2"/>
        <cfvo type="num" val="$S$19*2"/>
        <color rgb="FFF8696B"/>
        <color rgb="FFFFEB84"/>
        <color rgb="FF47CFFF"/>
      </colorScale>
    </cfRule>
  </conditionalFormatting>
  <conditionalFormatting sqref="AB20">
    <cfRule type="colorScale" priority="114">
      <colorScale>
        <cfvo type="num" val="0"/>
        <cfvo type="num" val="$AB$19/2"/>
        <cfvo type="num" val="$AB$19*2"/>
        <color rgb="FFF8696B"/>
        <color rgb="FFFFEB84"/>
        <color rgb="FF47CFFF"/>
      </colorScale>
    </cfRule>
  </conditionalFormatting>
  <conditionalFormatting sqref="AK20">
    <cfRule type="colorScale" priority="113">
      <colorScale>
        <cfvo type="num" val="0"/>
        <cfvo type="num" val="$AK$19/2"/>
        <cfvo type="num" val="$AK$19*2"/>
        <color rgb="FFF8696B"/>
        <color rgb="FFFFEB84"/>
        <color rgb="FF47CFFF"/>
      </colorScale>
    </cfRule>
  </conditionalFormatting>
  <conditionalFormatting sqref="AT20">
    <cfRule type="colorScale" priority="112">
      <colorScale>
        <cfvo type="num" val="0"/>
        <cfvo type="num" val="$AT$19/2"/>
        <cfvo type="num" val="$AT$19*2"/>
        <color rgb="FFF8696B"/>
        <color rgb="FFFFEB84"/>
        <color rgb="FF47CFFF"/>
      </colorScale>
    </cfRule>
  </conditionalFormatting>
  <conditionalFormatting sqref="BC20">
    <cfRule type="colorScale" priority="111">
      <colorScale>
        <cfvo type="num" val="0"/>
        <cfvo type="num" val="$BC$19/2"/>
        <cfvo type="num" val="$BC$19*2"/>
        <color rgb="FFF8696B"/>
        <color rgb="FFFFEB84"/>
        <color rgb="FF47CFFF"/>
      </colorScale>
    </cfRule>
  </conditionalFormatting>
  <conditionalFormatting sqref="BL20">
    <cfRule type="colorScale" priority="110">
      <colorScale>
        <cfvo type="num" val="0"/>
        <cfvo type="num" val="$BL$19/2"/>
        <cfvo type="num" val="$BL$19*2"/>
        <color rgb="FFF8696B"/>
        <color rgb="FFFFEB84"/>
        <color rgb="FF47CFFF"/>
      </colorScale>
    </cfRule>
  </conditionalFormatting>
  <conditionalFormatting sqref="BU20">
    <cfRule type="colorScale" priority="109">
      <colorScale>
        <cfvo type="num" val="0"/>
        <cfvo type="num" val="$BU$19/2"/>
        <cfvo type="num" val="$BU$19*2"/>
        <color rgb="FFF8696B"/>
        <color rgb="FFFFEB84"/>
        <color rgb="FF47CFFF"/>
      </colorScale>
    </cfRule>
  </conditionalFormatting>
  <conditionalFormatting sqref="CD20">
    <cfRule type="colorScale" priority="108">
      <colorScale>
        <cfvo type="num" val="0"/>
        <cfvo type="num" val="$CD$19/2"/>
        <cfvo type="num" val="$CD$19*2"/>
        <color rgb="FFF8696B"/>
        <color rgb="FFFFEB84"/>
        <color rgb="FF47CFFF"/>
      </colorScale>
    </cfRule>
  </conditionalFormatting>
  <conditionalFormatting sqref="J15:CU15">
    <cfRule type="colorScale" priority="62">
      <colorScale>
        <cfvo type="num" val="1"/>
        <cfvo type="num" val="10"/>
        <cfvo type="num" val="20"/>
        <color theme="9" tint="-0.249977111117893"/>
        <color theme="9" tint="0.79998168889431442"/>
        <color rgb="FFFFEF9C"/>
      </colorScale>
    </cfRule>
  </conditionalFormatting>
  <conditionalFormatting sqref="CM20:CU20">
    <cfRule type="colorScale" priority="61">
      <colorScale>
        <cfvo type="num" val="0"/>
        <cfvo type="num" val="$CM$19/2"/>
        <cfvo type="num" val="$CM$19*2"/>
        <color rgb="FFF8696B"/>
        <color rgb="FFFFEB84"/>
        <color rgb="FF47CFFF"/>
      </colorScale>
    </cfRule>
  </conditionalFormatting>
  <conditionalFormatting sqref="J20:CU20">
    <cfRule type="cellIs" dxfId="315" priority="60" stopIfTrue="1" operator="equal">
      <formula>0</formula>
    </cfRule>
  </conditionalFormatting>
  <conditionalFormatting sqref="J64:CU64 J63:R63 J9:CU62">
    <cfRule type="expression" dxfId="314" priority="8" stopIfTrue="1">
      <formula>J$13=""</formula>
    </cfRule>
  </conditionalFormatting>
  <conditionalFormatting sqref="J30:CU31">
    <cfRule type="cellIs" dxfId="313" priority="104" operator="notEqual">
      <formula>""</formula>
    </cfRule>
  </conditionalFormatting>
  <conditionalFormatting sqref="S63:CU63">
    <cfRule type="expression" dxfId="312" priority="2" stopIfTrue="1">
      <formula>S$13=""</formula>
    </cfRule>
  </conditionalFormatting>
  <conditionalFormatting sqref="J52:CU52">
    <cfRule type="expression" dxfId="311" priority="1" stopIfTrue="1">
      <formula>J$13=""</formula>
    </cfRule>
  </conditionalFormatting>
  <conditionalFormatting sqref="J63:CU63">
    <cfRule type="expression" priority="486" stopIfTrue="1">
      <formula>IF(J$63="",FALSE,TRUE)</formula>
    </cfRule>
    <cfRule type="expression" dxfId="310" priority="487" stopIfTrue="1">
      <formula>ISNUMBER(SEARCH("Simic Hybrid",J$21))</formula>
    </cfRule>
    <cfRule type="expression" dxfId="309" priority="488" stopIfTrue="1">
      <formula>ISNUMBER(SEARCH("Barbarian",J$30))</formula>
    </cfRule>
    <cfRule type="expression" dxfId="308" priority="489" stopIfTrue="1">
      <formula>ISNUMBER(SEARCH("Monk",J$30))</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allowBlank="1" showInputMessage="1" showErrorMessage="1" promptTitle="Input" prompt="Input character max health." sqref="J19:CU19" xr:uid="{00000000-0002-0000-0200-000007000000}"/>
    <dataValidation allowBlank="1" showInputMessage="1" showErrorMessage="1" promptTitle="Warning!" prompt="Do not modify this cell. Current HP is now changed on the Readied Encounter tab." sqref="J20:CU20" xr:uid="{00000000-0002-0000-0200-000008000000}"/>
    <dataValidation allowBlank="1" showInputMessage="1" showErrorMessage="1" promptTitle="Input" prompt="Input current player EXP in this cell." sqref="J17:CU17" xr:uid="{00000000-0002-0000-0200-000009000000}"/>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9" stopIfTrue="1" operator="equal" id="{AC9AB0F2-7CBF-4B0F-9DCB-0CFBB5F1C396}">
            <xm:f>'Character Lists'!$S$16</xm:f>
            <x14:dxf>
              <font>
                <color rgb="FF7030A0"/>
              </font>
              <fill>
                <patternFill patternType="lightTrellis">
                  <fgColor rgb="FFCDACE6"/>
                  <bgColor rgb="FFA66BD3"/>
                </patternFill>
              </fill>
            </x14:dxf>
          </x14:cfRule>
          <x14:cfRule type="cellIs" priority="91"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2" stopIfTrue="1" operator="equal" id="{EC2E2B3B-5942-4FCD-93C1-C76DB981494D}">
            <xm:f>'Character Lists'!$S$14</xm:f>
            <x14:dxf>
              <font>
                <color rgb="FF00B0F0"/>
              </font>
              <fill>
                <patternFill patternType="gray0625">
                  <fgColor rgb="FFBDD6D9"/>
                  <bgColor rgb="FFE7F0F1"/>
                </patternFill>
              </fill>
            </x14:dxf>
          </x14:cfRule>
          <x14:cfRule type="cellIs" priority="93" stopIfTrue="1" operator="equal" id="{3A150409-38AB-4C98-8CC8-6B0261FA8730}">
            <xm:f>'Character Lists'!$S$13</xm:f>
            <x14:dxf>
              <font>
                <color theme="0" tint="-0.24994659260841701"/>
              </font>
              <fill>
                <patternFill>
                  <bgColor rgb="FF7030A0"/>
                </patternFill>
              </fill>
            </x14:dxf>
          </x14:cfRule>
          <x14:cfRule type="cellIs" priority="94" stopIfTrue="1" operator="equal" id="{15C6AF92-1587-4773-BCDF-EA1312F6887E}">
            <xm:f>'Character Lists'!$S$12</xm:f>
            <x14:dxf>
              <font>
                <color theme="0"/>
              </font>
              <fill>
                <patternFill>
                  <bgColor rgb="FFDEC8EE"/>
                </patternFill>
              </fill>
            </x14:dxf>
          </x14:cfRule>
          <x14:cfRule type="cellIs" priority="95" stopIfTrue="1" operator="equal" id="{DF32552B-44C9-45B8-A96D-9EE986FBA7D1}">
            <xm:f>'Character Lists'!$S$11</xm:f>
            <x14:dxf>
              <font>
                <color theme="0" tint="-0.34998626667073579"/>
              </font>
              <fill>
                <patternFill>
                  <bgColor theme="1" tint="0.24994659260841701"/>
                </patternFill>
              </fill>
            </x14:dxf>
          </x14:cfRule>
          <x14:cfRule type="cellIs" priority="96" stopIfTrue="1" operator="equal" id="{9DE8FE2A-3661-4FA4-8FE0-FC0B1A27A345}">
            <xm:f>'Character Lists'!$S$10</xm:f>
            <x14:dxf>
              <font>
                <color theme="1"/>
              </font>
              <fill>
                <patternFill>
                  <bgColor theme="9" tint="0.59996337778862885"/>
                </patternFill>
              </fill>
            </x14:dxf>
          </x14:cfRule>
          <x14:cfRule type="cellIs" priority="97" stopIfTrue="1" operator="equal" id="{F08D0F17-2FC4-4C7A-A30C-3623B18D9D53}">
            <xm:f>'Character Lists'!$S$9</xm:f>
            <x14:dxf>
              <font>
                <color theme="1" tint="0.34998626667073579"/>
              </font>
              <fill>
                <patternFill>
                  <bgColor theme="7" tint="0.39994506668294322"/>
                </patternFill>
              </fill>
            </x14:dxf>
          </x14:cfRule>
          <x14:cfRule type="cellIs" priority="98" stopIfTrue="1" operator="equal" id="{671AB086-0583-41D7-957B-92B1F149E8F0}">
            <xm:f>'Character Lists'!$S$5</xm:f>
            <x14:dxf>
              <font>
                <color rgb="FF5A362F"/>
              </font>
              <fill>
                <patternFill>
                  <bgColor theme="7" tint="0.39994506668294322"/>
                </patternFill>
              </fill>
            </x14:dxf>
          </x14:cfRule>
          <x14:cfRule type="cellIs" priority="99" stopIfTrue="1" operator="equal" id="{FBAB789F-339B-4901-9E09-970DB744EA89}">
            <xm:f>'Character Lists'!$S$8</xm:f>
            <x14:dxf>
              <font>
                <color theme="1" tint="0.14996795556505021"/>
              </font>
              <fill>
                <patternFill>
                  <bgColor theme="0" tint="-0.14996795556505021"/>
                </patternFill>
              </fill>
            </x14:dxf>
          </x14:cfRule>
          <x14:cfRule type="cellIs" priority="100" stopIfTrue="1" operator="equal" id="{12D01D85-D8F8-45CB-B7F6-6C29EFFF5BB5}">
            <xm:f>'Character Lists'!$S$7</xm:f>
            <x14:dxf>
              <fill>
                <patternFill>
                  <bgColor rgb="FFFF6161"/>
                </patternFill>
              </fill>
            </x14:dxf>
          </x14:cfRule>
          <x14:cfRule type="cellIs" priority="101" stopIfTrue="1" operator="equal" id="{41AEEABC-7CE9-44C2-98EE-919942E5581C}">
            <xm:f>'Character Lists'!$S$6</xm:f>
            <x14:dxf>
              <font>
                <color theme="0"/>
              </font>
              <fill>
                <patternFill>
                  <bgColor rgb="FF00B050"/>
                </patternFill>
              </fill>
            </x14:dxf>
          </x14:cfRule>
          <x14:cfRule type="cellIs" priority="102" stopIfTrue="1" operator="equal" id="{F5598DCC-3CD4-4706-932E-4DFB744186B7}">
            <xm:f>'Character Lists'!$S$4</xm:f>
            <x14:dxf>
              <font>
                <color rgb="FF5A362F"/>
              </font>
              <fill>
                <patternFill>
                  <bgColor theme="7" tint="0.59996337778862885"/>
                </patternFill>
              </fill>
            </x14:dxf>
          </x14:cfRule>
          <x14:cfRule type="cellIs" priority="103"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5" stopIfTrue="1" operator="equal" id="{D4E205E1-89D8-438A-BCEC-A6CCF9E123BB}">
            <xm:f>'Character Lists'!$S$16</xm:f>
            <x14:dxf>
              <font>
                <color rgb="FF7030A0"/>
              </font>
              <fill>
                <patternFill patternType="lightTrellis">
                  <fgColor rgb="FFCDACE6"/>
                  <bgColor rgb="FFA66BD3"/>
                </patternFill>
              </fill>
            </x14:dxf>
          </x14:cfRule>
          <x14:cfRule type="cellIs" priority="46"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7" stopIfTrue="1" operator="equal" id="{675392D7-E32F-4ED0-A0FD-4EEBE0420BE5}">
            <xm:f>'Character Lists'!$S$14</xm:f>
            <x14:dxf>
              <font>
                <color rgb="FF00B0F0"/>
              </font>
              <fill>
                <patternFill patternType="gray0625">
                  <fgColor rgb="FFBDD6D9"/>
                  <bgColor rgb="FFE7F0F1"/>
                </patternFill>
              </fill>
            </x14:dxf>
          </x14:cfRule>
          <x14:cfRule type="cellIs" priority="48" stopIfTrue="1" operator="equal" id="{98D75FBB-8EBE-4274-B599-628A74E3D184}">
            <xm:f>'Character Lists'!$S$13</xm:f>
            <x14:dxf>
              <font>
                <color theme="0" tint="-0.24994659260841701"/>
              </font>
              <fill>
                <patternFill>
                  <bgColor rgb="FF7030A0"/>
                </patternFill>
              </fill>
            </x14:dxf>
          </x14:cfRule>
          <x14:cfRule type="cellIs" priority="49" stopIfTrue="1" operator="equal" id="{2C60B347-3272-40EF-A511-C0A032A3BF67}">
            <xm:f>'Character Lists'!$S$12</xm:f>
            <x14:dxf>
              <font>
                <color theme="0"/>
              </font>
              <fill>
                <patternFill>
                  <bgColor rgb="FFDEC8EE"/>
                </patternFill>
              </fill>
            </x14:dxf>
          </x14:cfRule>
          <x14:cfRule type="cellIs" priority="50" stopIfTrue="1" operator="equal" id="{BC40106C-EB04-41E7-BE83-2F1D8C782951}">
            <xm:f>'Character Lists'!$S$11</xm:f>
            <x14:dxf>
              <font>
                <color theme="0" tint="-0.34998626667073579"/>
              </font>
              <fill>
                <patternFill>
                  <bgColor theme="1" tint="0.24994659260841701"/>
                </patternFill>
              </fill>
            </x14:dxf>
          </x14:cfRule>
          <x14:cfRule type="cellIs" priority="51" stopIfTrue="1" operator="equal" id="{AB89DC69-9877-4D56-BBE0-0A95533A97E8}">
            <xm:f>'Character Lists'!$S$10</xm:f>
            <x14:dxf>
              <font>
                <color theme="1"/>
              </font>
              <fill>
                <patternFill>
                  <bgColor theme="9" tint="0.59996337778862885"/>
                </patternFill>
              </fill>
            </x14:dxf>
          </x14:cfRule>
          <x14:cfRule type="cellIs" priority="52" stopIfTrue="1" operator="equal" id="{D1588F2D-9FE0-4508-827B-7BA0A19F283C}">
            <xm:f>'Character Lists'!$S$9</xm:f>
            <x14:dxf>
              <font>
                <color theme="1" tint="0.34998626667073579"/>
              </font>
              <fill>
                <patternFill>
                  <bgColor theme="7" tint="0.39994506668294322"/>
                </patternFill>
              </fill>
            </x14:dxf>
          </x14:cfRule>
          <x14:cfRule type="cellIs" priority="53" stopIfTrue="1" operator="equal" id="{4502A13C-CE5F-4FC6-815A-F202893FBC79}">
            <xm:f>'Character Lists'!$S$5</xm:f>
            <x14:dxf>
              <font>
                <color rgb="FF5A362F"/>
              </font>
              <fill>
                <patternFill>
                  <bgColor theme="7" tint="0.39994506668294322"/>
                </patternFill>
              </fill>
            </x14:dxf>
          </x14:cfRule>
          <x14:cfRule type="cellIs" priority="54" stopIfTrue="1" operator="equal" id="{15BDDF7B-9278-411A-ACD6-73EDC4CB3661}">
            <xm:f>'Character Lists'!$S$8</xm:f>
            <x14:dxf>
              <font>
                <color theme="1" tint="0.14996795556505021"/>
              </font>
              <fill>
                <patternFill>
                  <bgColor theme="0" tint="-0.14996795556505021"/>
                </patternFill>
              </fill>
            </x14:dxf>
          </x14:cfRule>
          <x14:cfRule type="cellIs" priority="55" stopIfTrue="1" operator="equal" id="{C447CFC2-8F73-4DEE-87CC-2C388FA0D0DA}">
            <xm:f>'Character Lists'!$S$7</xm:f>
            <x14:dxf>
              <fill>
                <patternFill>
                  <bgColor rgb="FFFF6161"/>
                </patternFill>
              </fill>
            </x14:dxf>
          </x14:cfRule>
          <x14:cfRule type="cellIs" priority="56" stopIfTrue="1" operator="equal" id="{DDFAAF03-DE45-4E0E-A128-BA8EF82CE398}">
            <xm:f>'Character Lists'!$S$6</xm:f>
            <x14:dxf>
              <font>
                <color theme="0"/>
              </font>
              <fill>
                <patternFill>
                  <bgColor rgb="FF00B050"/>
                </patternFill>
              </fill>
            </x14:dxf>
          </x14:cfRule>
          <x14:cfRule type="cellIs" priority="57" stopIfTrue="1" operator="equal" id="{7FBA1D24-1C2D-4584-8854-A55DDB85BF93}">
            <xm:f>'Character Lists'!$S$4</xm:f>
            <x14:dxf>
              <font>
                <color rgb="FF5A362F"/>
              </font>
              <fill>
                <patternFill>
                  <bgColor theme="7" tint="0.59996337778862885"/>
                </patternFill>
              </fill>
            </x14:dxf>
          </x14:cfRule>
          <x14:cfRule type="cellIs" priority="58"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workbookViewId="0">
      <selection sqref="A1:A2"/>
    </sheetView>
  </sheetViews>
  <sheetFormatPr defaultRowHeight="15" x14ac:dyDescent="0.25"/>
  <cols>
    <col min="1" max="1" width="10.85546875" style="56" bestFit="1" customWidth="1"/>
    <col min="2" max="2" width="11.85546875" style="56" bestFit="1" customWidth="1"/>
    <col min="3" max="3" width="17.7109375" style="56" bestFit="1" customWidth="1"/>
    <col min="4" max="4" width="16.140625" style="56" bestFit="1" customWidth="1"/>
    <col min="5" max="5" width="9.42578125" style="56" bestFit="1" customWidth="1"/>
    <col min="6" max="6" width="14" style="56" bestFit="1" customWidth="1"/>
    <col min="7" max="7" width="18.140625" style="56" bestFit="1" customWidth="1"/>
    <col min="8" max="8" width="22.7109375" style="56" bestFit="1" customWidth="1"/>
    <col min="9" max="9" width="3.42578125" style="56" bestFit="1" customWidth="1"/>
    <col min="10" max="10" width="17.5703125" style="56" bestFit="1" customWidth="1"/>
    <col min="11" max="11" width="3.85546875" style="56" bestFit="1" customWidth="1"/>
    <col min="12" max="12" width="21.7109375" style="56" bestFit="1" customWidth="1"/>
    <col min="13" max="13" width="15.5703125" style="56" bestFit="1" customWidth="1"/>
    <col min="14" max="16" width="9.140625" style="56" customWidth="1"/>
    <col min="17" max="17" width="7.140625" style="56" customWidth="1"/>
    <col min="18" max="16384" width="9.140625" style="56"/>
  </cols>
  <sheetData>
    <row r="1" spans="1:13" x14ac:dyDescent="0.25">
      <c r="A1" s="214" t="s">
        <v>5676</v>
      </c>
      <c r="B1" s="98">
        <f>SUM(Encounter[Unweighted EXP Value])</f>
        <v>90</v>
      </c>
      <c r="C1" s="99">
        <f>INDEX(EncounterMultiplier[],MATCH(IF(COUNT(Encounter['#])&lt;1,1,COUNT(Encounter['#])),EncounterMultiplier[Enemies],1),2)*B1</f>
        <v>180</v>
      </c>
      <c r="D1" s="102">
        <f>IF(AwardWeightedEXP=FALSE,IFERROR(ROUND(B1/COUNTA('Player Manager'!J13:CU14),0),"-"),IFERROR(ROUND(C1/COUNTA('Player Manager'!J13:CU14),0),"-"))</f>
        <v>18</v>
      </c>
      <c r="E1" s="217" t="s">
        <v>5689</v>
      </c>
      <c r="F1" s="217" t="s">
        <v>5686</v>
      </c>
      <c r="G1" s="219" t="s">
        <v>5690</v>
      </c>
      <c r="H1" s="219" t="s">
        <v>5746</v>
      </c>
    </row>
    <row r="2" spans="1:13" ht="15.75" thickBot="1" x14ac:dyDescent="0.3">
      <c r="A2" s="215"/>
      <c r="B2" s="216" t="str">
        <f ca="1">"Average CR " &amp; IFERROR(ROUND(AVERAGE(Encounter[CR]),0),"&lt; 1") &amp; ", Difficulty " &amp; IFERROR(INDEX('Encounter Builder'!U2:AF2,1,MATCH(C1,'Encounter Builder'!U3:AF3,1)),"Trivial")</f>
        <v>Average CR 0, Difficulty Trivial</v>
      </c>
      <c r="C2" s="216"/>
      <c r="D2" s="103" t="s">
        <v>5687</v>
      </c>
      <c r="E2" s="218"/>
      <c r="F2" s="218"/>
      <c r="G2" s="220"/>
      <c r="H2" s="220"/>
    </row>
    <row r="4" spans="1:13" x14ac:dyDescent="0.25">
      <c r="A4" s="62" t="s">
        <v>929</v>
      </c>
      <c r="B4" s="109" t="s">
        <v>930</v>
      </c>
      <c r="C4" s="109" t="s">
        <v>5677</v>
      </c>
      <c r="D4" s="109" t="s">
        <v>901</v>
      </c>
      <c r="E4" s="109" t="s">
        <v>963</v>
      </c>
      <c r="F4" s="109" t="s">
        <v>5679</v>
      </c>
      <c r="G4" s="62" t="s">
        <v>802</v>
      </c>
      <c r="H4" s="62" t="s">
        <v>1</v>
      </c>
      <c r="I4" s="108" t="s">
        <v>2</v>
      </c>
      <c r="J4" s="108" t="s">
        <v>4388</v>
      </c>
      <c r="K4" s="108" t="s">
        <v>6</v>
      </c>
      <c r="L4" s="108" t="s">
        <v>5678</v>
      </c>
      <c r="M4" s="62" t="s">
        <v>8</v>
      </c>
    </row>
    <row r="5" spans="1:13" x14ac:dyDescent="0.25">
      <c r="A5" s="107" t="str">
        <f>IF(Encounter[[#This Row],[Wound]]&gt;=Encounter[[#This Row],[HP Max]],"Giant Rat (Unconcious)","Giant Rat")</f>
        <v>Giant Rat</v>
      </c>
      <c r="B5" s="106">
        <v>2</v>
      </c>
      <c r="C5" s="104">
        <v>18</v>
      </c>
      <c r="D5" s="104"/>
      <c r="E5" s="104">
        <v>7</v>
      </c>
      <c r="F5" s="104"/>
      <c r="G5" s="105"/>
      <c r="H5" s="105" t="s">
        <v>5468</v>
      </c>
      <c r="I5" s="106">
        <v>12</v>
      </c>
      <c r="J5" s="104">
        <v>2</v>
      </c>
      <c r="K5" s="106" t="s">
        <v>722</v>
      </c>
      <c r="L5" s="110">
        <v>25</v>
      </c>
      <c r="M5" s="111" t="s">
        <v>4367</v>
      </c>
    </row>
    <row r="6" spans="1:13" x14ac:dyDescent="0.25">
      <c r="A6" s="107" t="str">
        <f>IF(Encounter[[#This Row],[Wound]]&gt;=Encounter[[#This Row],[HP Max]],"Giant Rat (Unconcious)","Giant Rat")</f>
        <v>Giant Rat</v>
      </c>
      <c r="B6" s="106">
        <v>1</v>
      </c>
      <c r="C6" s="104">
        <v>9</v>
      </c>
      <c r="D6" s="104"/>
      <c r="E6" s="104">
        <v>3</v>
      </c>
      <c r="F6" s="104"/>
      <c r="G6" s="105"/>
      <c r="H6" s="105" t="s">
        <v>5468</v>
      </c>
      <c r="I6" s="106">
        <v>12</v>
      </c>
      <c r="J6" s="104">
        <v>2</v>
      </c>
      <c r="K6" s="106" t="s">
        <v>722</v>
      </c>
      <c r="L6" s="110">
        <v>25</v>
      </c>
      <c r="M6" s="111" t="s">
        <v>4367</v>
      </c>
    </row>
    <row r="7" spans="1:13" x14ac:dyDescent="0.25">
      <c r="A7" s="107" t="str">
        <f>IF(Encounter[[#This Row],[Wound]]&gt;=Encounter[[#This Row],[HP Max]],"Rat (Unconcious)","Rat")</f>
        <v>Rat</v>
      </c>
      <c r="B7" s="106">
        <v>1</v>
      </c>
      <c r="C7" s="104">
        <v>9</v>
      </c>
      <c r="D7" s="104"/>
      <c r="E7" s="104">
        <v>1</v>
      </c>
      <c r="F7" s="104"/>
      <c r="G7" s="105"/>
      <c r="H7" s="105" t="s">
        <v>5485</v>
      </c>
      <c r="I7" s="106">
        <v>10</v>
      </c>
      <c r="J7" s="104">
        <v>0</v>
      </c>
      <c r="K7" s="106">
        <v>0</v>
      </c>
      <c r="L7" s="110">
        <v>10</v>
      </c>
      <c r="M7" s="111" t="s">
        <v>4367</v>
      </c>
    </row>
    <row r="8" spans="1:13" x14ac:dyDescent="0.25">
      <c r="A8" s="107" t="str">
        <f>IF(Encounter[[#This Row],[Wound]]&gt;=Encounter[[#This Row],[HP Max]],"Rat (Unconcious)","Rat")</f>
        <v>Rat</v>
      </c>
      <c r="B8" s="106">
        <v>4</v>
      </c>
      <c r="C8" s="104">
        <v>9</v>
      </c>
      <c r="D8" s="104"/>
      <c r="E8" s="104">
        <v>2</v>
      </c>
      <c r="F8" s="104"/>
      <c r="G8" s="105"/>
      <c r="H8" s="105" t="s">
        <v>5485</v>
      </c>
      <c r="I8" s="106">
        <v>10</v>
      </c>
      <c r="J8" s="104">
        <v>0</v>
      </c>
      <c r="K8" s="106">
        <v>0</v>
      </c>
      <c r="L8" s="110">
        <v>10</v>
      </c>
      <c r="M8" s="111" t="s">
        <v>4367</v>
      </c>
    </row>
    <row r="9" spans="1:13" x14ac:dyDescent="0.25">
      <c r="A9" s="107" t="str">
        <f>IF(Encounter[[#This Row],[Wound]]&gt;=Encounter[[#This Row],[HP Max]],"Rat (Unconcious)","Rat")</f>
        <v>Rat</v>
      </c>
      <c r="B9" s="106">
        <v>3</v>
      </c>
      <c r="C9" s="104">
        <v>8</v>
      </c>
      <c r="D9" s="104"/>
      <c r="E9" s="104">
        <v>1</v>
      </c>
      <c r="F9" s="104"/>
      <c r="G9" s="105"/>
      <c r="H9" s="105" t="s">
        <v>5485</v>
      </c>
      <c r="I9" s="106">
        <v>10</v>
      </c>
      <c r="J9" s="104">
        <v>0</v>
      </c>
      <c r="K9" s="106">
        <v>0</v>
      </c>
      <c r="L9" s="110">
        <v>10</v>
      </c>
      <c r="M9" s="111" t="s">
        <v>4367</v>
      </c>
    </row>
    <row r="10" spans="1:13" x14ac:dyDescent="0.25">
      <c r="A10" s="107" t="str">
        <f>IF(Encounter[[#This Row],[Wound]]&gt;=Encounter[[#This Row],[HP Max]],"Rat (Unconcious)","Rat")</f>
        <v>Rat</v>
      </c>
      <c r="B10" s="106">
        <v>2</v>
      </c>
      <c r="C10" s="104">
        <v>3</v>
      </c>
      <c r="D10" s="104"/>
      <c r="E10" s="104">
        <v>2</v>
      </c>
      <c r="F10" s="104"/>
      <c r="G10" s="105"/>
      <c r="H10" s="105" t="s">
        <v>5485</v>
      </c>
      <c r="I10" s="106">
        <v>10</v>
      </c>
      <c r="J10" s="104">
        <v>0</v>
      </c>
      <c r="K10" s="106">
        <v>0</v>
      </c>
      <c r="L10" s="110">
        <v>10</v>
      </c>
      <c r="M10" s="111" t="s">
        <v>4367</v>
      </c>
    </row>
    <row r="11" spans="1:13" x14ac:dyDescent="0.25">
      <c r="A11" s="107" t="str">
        <f>IF(Encounter[[#This Row],[Wound]]&gt;=Encounter[[#This Row],[HP Max]],'Player Manager'!$AK$11 &amp; " (Unconcious)",'Player Manager'!$AK$11)</f>
        <v>Dethrak</v>
      </c>
      <c r="B11" s="106" t="s">
        <v>629</v>
      </c>
      <c r="C11" s="104"/>
      <c r="D11" s="104"/>
      <c r="E11" s="104">
        <f>'Player Manager'!$AK$19</f>
        <v>78</v>
      </c>
      <c r="F11" s="104"/>
      <c r="G11" s="105"/>
      <c r="H11" s="105" t="str">
        <f>IFERROR(VLOOKUP('Player Manager'!$AK$21,Races[],4,FALSE),"N/A")</f>
        <v>Small Humanoid</v>
      </c>
      <c r="I11" s="106">
        <f ca="1">'Player Manager'!$AK$64</f>
        <v>18</v>
      </c>
      <c r="J11" s="104">
        <f>'Player Manager'!$AK$53</f>
        <v>5</v>
      </c>
      <c r="K11" s="106" t="s">
        <v>629</v>
      </c>
      <c r="L11" s="110" t="s">
        <v>629</v>
      </c>
      <c r="M11" s="111" t="s">
        <v>629</v>
      </c>
    </row>
    <row r="12" spans="1:13" x14ac:dyDescent="0.25">
      <c r="A12" s="107" t="str">
        <f>IF(Encounter[[#This Row],[Wound]]&gt;=Encounter[[#This Row],[HP Max]],'Player Manager'!$J$11 &amp; " (Unconcious)",'Player Manager'!$J$11)</f>
        <v>Athell</v>
      </c>
      <c r="B12" s="106" t="s">
        <v>629</v>
      </c>
      <c r="C12" s="104"/>
      <c r="D12" s="104"/>
      <c r="E12" s="104">
        <f>'Player Manager'!$J$19</f>
        <v>33</v>
      </c>
      <c r="F12" s="104"/>
      <c r="G12" s="105" t="s">
        <v>811</v>
      </c>
      <c r="H12" s="105" t="str">
        <f>IFERROR(VLOOKUP('Player Manager'!$J$21,Races[],4,FALSE),"N/A")</f>
        <v>N/A</v>
      </c>
      <c r="I12" s="106">
        <f ca="1">'Player Manager'!$J$64</f>
        <v>15</v>
      </c>
      <c r="J12" s="104">
        <f>'Player Manager'!$J$53</f>
        <v>0</v>
      </c>
      <c r="K12" s="106" t="s">
        <v>629</v>
      </c>
      <c r="L12" s="110" t="s">
        <v>629</v>
      </c>
      <c r="M12" s="111" t="s">
        <v>629</v>
      </c>
    </row>
    <row r="13" spans="1:13" x14ac:dyDescent="0.25">
      <c r="A13" s="107" t="str">
        <f>IF(Encounter[[#This Row],[Wound]]&gt;=Encounter[[#This Row],[HP Max]],'Player Manager'!$BL$11 &amp; " (Unconcious)",'Player Manager'!$BL$11)</f>
        <v>Gorand</v>
      </c>
      <c r="B13" s="106" t="s">
        <v>629</v>
      </c>
      <c r="C13" s="104"/>
      <c r="D13" s="104"/>
      <c r="E13" s="104">
        <f>'Player Manager'!$BL$19</f>
        <v>355</v>
      </c>
      <c r="F13" s="104"/>
      <c r="G13" s="105"/>
      <c r="H13" s="105" t="str">
        <f>IFERROR(VLOOKUP('Player Manager'!$BL$21,Races[],4,FALSE),"N/A")</f>
        <v>Medium Humanoid</v>
      </c>
      <c r="I13" s="106">
        <f ca="1">'Player Manager'!$BL$64</f>
        <v>21</v>
      </c>
      <c r="J13" s="104">
        <f>'Player Manager'!$BL$53</f>
        <v>2</v>
      </c>
      <c r="K13" s="106" t="s">
        <v>629</v>
      </c>
      <c r="L13" s="110" t="s">
        <v>629</v>
      </c>
      <c r="M13" s="111" t="s">
        <v>629</v>
      </c>
    </row>
    <row r="14" spans="1:13" x14ac:dyDescent="0.25">
      <c r="A14" s="107" t="str">
        <f>IF(Encounter[[#This Row],[Wound]]&gt;=Encounter[[#This Row],[HP Max]],'Player Manager'!$S$11 &amp; " (Unconcious)",'Player Manager'!$S$11)</f>
        <v>Boondell</v>
      </c>
      <c r="B14" s="106" t="s">
        <v>629</v>
      </c>
      <c r="C14" s="104"/>
      <c r="D14" s="104"/>
      <c r="E14" s="104">
        <f>'Player Manager'!$S$19</f>
        <v>122</v>
      </c>
      <c r="F14" s="104"/>
      <c r="G14" s="105" t="s">
        <v>811</v>
      </c>
      <c r="H14" s="105" t="str">
        <f>IFERROR(VLOOKUP('Player Manager'!$S$21,Races[],4,FALSE),"N/A")</f>
        <v>Small Humanoid</v>
      </c>
      <c r="I14" s="106">
        <f ca="1">'Player Manager'!$S$64</f>
        <v>14</v>
      </c>
      <c r="J14" s="104">
        <f>'Player Manager'!$S$53</f>
        <v>1</v>
      </c>
      <c r="K14" s="106" t="s">
        <v>629</v>
      </c>
      <c r="L14" s="110" t="s">
        <v>629</v>
      </c>
      <c r="M14" s="111" t="s">
        <v>629</v>
      </c>
    </row>
    <row r="15" spans="1:13" x14ac:dyDescent="0.25">
      <c r="A15" s="107" t="str">
        <f>IF(Encounter[[#This Row],[Wound]]&gt;=Encounter[[#This Row],[HP Max]],'Player Manager'!$AT$11 &amp; " (Unconcious)",'Player Manager'!$AT$11)</f>
        <v>Edmond</v>
      </c>
      <c r="B15" s="106" t="s">
        <v>629</v>
      </c>
      <c r="C15" s="104"/>
      <c r="D15" s="104"/>
      <c r="E15" s="104">
        <f>'Player Manager'!$AT$19</f>
        <v>99</v>
      </c>
      <c r="F15" s="104"/>
      <c r="G15" s="105"/>
      <c r="H15" s="105" t="str">
        <f>IFERROR(VLOOKUP('Player Manager'!$AT$21,Races[],4,FALSE),"N/A")</f>
        <v>N/A</v>
      </c>
      <c r="I15" s="106">
        <f ca="1">'Player Manager'!$AT$64</f>
        <v>11</v>
      </c>
      <c r="J15" s="104">
        <f>'Player Manager'!$AT$53</f>
        <v>-2</v>
      </c>
      <c r="K15" s="106" t="s">
        <v>629</v>
      </c>
      <c r="L15" s="110" t="s">
        <v>629</v>
      </c>
      <c r="M15" s="111" t="s">
        <v>629</v>
      </c>
    </row>
    <row r="18" spans="15:18" x14ac:dyDescent="0.25">
      <c r="O18" s="212" t="s">
        <v>5685</v>
      </c>
      <c r="P18" s="213"/>
      <c r="Q18" s="213"/>
      <c r="R18" s="101" t="b">
        <v>0</v>
      </c>
    </row>
    <row r="19" spans="15:18" x14ac:dyDescent="0.25">
      <c r="O19" s="212" t="s">
        <v>5683</v>
      </c>
      <c r="P19" s="213"/>
      <c r="Q19" s="213"/>
      <c r="R19" s="101" t="b">
        <v>1</v>
      </c>
    </row>
    <row r="20" spans="15:18" x14ac:dyDescent="0.25">
      <c r="O20" s="212" t="s">
        <v>5684</v>
      </c>
      <c r="P20" s="213"/>
      <c r="Q20" s="213"/>
      <c r="R20" s="101" t="b">
        <v>0</v>
      </c>
    </row>
    <row r="21" spans="15:18" ht="15.75" thickBot="1" x14ac:dyDescent="0.3">
      <c r="O21" s="210" t="s">
        <v>5688</v>
      </c>
      <c r="P21" s="211"/>
      <c r="Q21" s="211"/>
      <c r="R21" s="100" t="b">
        <v>1</v>
      </c>
    </row>
  </sheetData>
  <mergeCells count="10">
    <mergeCell ref="O21:Q21"/>
    <mergeCell ref="O20:Q20"/>
    <mergeCell ref="O18:Q18"/>
    <mergeCell ref="A1:A2"/>
    <mergeCell ref="B2:C2"/>
    <mergeCell ref="E1:E2"/>
    <mergeCell ref="F1:F2"/>
    <mergeCell ref="O19:Q19"/>
    <mergeCell ref="G1:G2"/>
    <mergeCell ref="H1:H2"/>
  </mergeCells>
  <conditionalFormatting sqref="F5:F15">
    <cfRule type="cellIs" dxfId="279" priority="4" stopIfTrue="1" operator="greaterThanOrEqual">
      <formula>$E5*0.95</formula>
    </cfRule>
    <cfRule type="cellIs" dxfId="278" priority="5" stopIfTrue="1" operator="greaterThanOrEqual">
      <formula>$E5*0.75</formula>
    </cfRule>
    <cfRule type="cellIs" dxfId="277" priority="485" stopIfTrue="1" operator="greaterThanOrEqual">
      <formula>$E5*0.5</formula>
    </cfRule>
  </conditionalFormatting>
  <conditionalFormatting sqref="A5:M15">
    <cfRule type="expression" dxfId="276" priority="3" stopIfTrue="1">
      <formula>$F5&gt;=$E5</formula>
    </cfRule>
  </conditionalFormatting>
  <conditionalFormatting sqref="A5:A15">
    <cfRule type="expression" dxfId="275" priority="1">
      <formula>$B5="-"</formula>
    </cfRule>
  </conditionalFormatting>
  <dataValidations count="3">
    <dataValidation type="list" showInputMessage="1" showErrorMessage="1" errorTitle="Error" error="Please enter a value of either true or false." sqref="R18:R21" xr:uid="{00000000-0002-0000-0300-000000000000}">
      <formula1>"TRUE,FALSE"</formula1>
    </dataValidation>
    <dataValidation type="list" allowBlank="1" sqref="G5:G15" xr:uid="{00000000-0002-0000-0300-000001000000}">
      <formula1>INDIRECT("Conditions[Condition]")</formula1>
    </dataValidation>
    <dataValidation type="list" allowBlank="1" showErrorMessage="1" errorTitle="Error" error="Please select either a check or clear the cell." sqref="D5:D15" xr:uid="{00000000-0002-0000-0300-000002000000}">
      <formula1>INDIRECT("YesNo")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9525</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workbookViewId="0">
      <selection activeCell="E1" sqref="E1"/>
    </sheetView>
  </sheetViews>
  <sheetFormatPr defaultColWidth="2.85546875" defaultRowHeight="15" customHeight="1" x14ac:dyDescent="0.25"/>
  <cols>
    <col min="1" max="31" width="2.85546875" style="29"/>
    <col min="32" max="32" width="2.85546875" style="29" customWidth="1"/>
    <col min="33" max="34" width="2.85546875" style="29"/>
    <col min="35" max="35" width="2.85546875" style="29" customWidth="1"/>
    <col min="36" max="16384" width="2.85546875" style="29"/>
  </cols>
  <sheetData>
    <row r="1" spans="1:97" ht="15" customHeight="1" x14ac:dyDescent="0.25">
      <c r="H1" s="272" t="s">
        <v>925</v>
      </c>
      <c r="I1" s="273"/>
      <c r="J1" s="273"/>
      <c r="K1" s="273"/>
      <c r="L1" s="273"/>
      <c r="M1" s="273"/>
      <c r="N1" s="273"/>
      <c r="O1" s="273"/>
      <c r="P1" s="273"/>
      <c r="Q1" s="273"/>
      <c r="R1" s="273"/>
      <c r="S1" s="274"/>
      <c r="T1" s="33"/>
      <c r="U1" s="272" t="s">
        <v>926</v>
      </c>
      <c r="V1" s="273"/>
      <c r="W1" s="273"/>
      <c r="X1" s="273"/>
      <c r="Y1" s="273"/>
      <c r="Z1" s="273"/>
      <c r="AA1" s="273"/>
      <c r="AB1" s="273"/>
      <c r="AC1" s="273"/>
      <c r="AD1" s="273"/>
      <c r="AE1" s="273"/>
      <c r="AF1" s="274"/>
    </row>
    <row r="2" spans="1:97" ht="15" customHeight="1" thickBot="1" x14ac:dyDescent="0.3">
      <c r="A2" s="35" t="s">
        <v>875</v>
      </c>
      <c r="B2" s="36"/>
      <c r="C2" s="36"/>
      <c r="D2" s="36"/>
      <c r="E2" s="36"/>
      <c r="F2" s="304" t="s">
        <v>669</v>
      </c>
      <c r="G2" s="304"/>
      <c r="H2" s="291" t="s">
        <v>670</v>
      </c>
      <c r="I2" s="291"/>
      <c r="J2" s="291"/>
      <c r="K2" s="291" t="s">
        <v>671</v>
      </c>
      <c r="L2" s="291"/>
      <c r="M2" s="291"/>
      <c r="N2" s="291" t="s">
        <v>672</v>
      </c>
      <c r="O2" s="291"/>
      <c r="P2" s="291"/>
      <c r="Q2" s="276" t="s">
        <v>673</v>
      </c>
      <c r="R2" s="276"/>
      <c r="S2" s="277"/>
      <c r="U2" s="275" t="s">
        <v>670</v>
      </c>
      <c r="V2" s="276"/>
      <c r="W2" s="276"/>
      <c r="X2" s="276" t="s">
        <v>671</v>
      </c>
      <c r="Y2" s="276"/>
      <c r="Z2" s="276"/>
      <c r="AA2" s="276" t="s">
        <v>672</v>
      </c>
      <c r="AB2" s="276"/>
      <c r="AC2" s="276"/>
      <c r="AD2" s="276" t="s">
        <v>673</v>
      </c>
      <c r="AE2" s="276"/>
      <c r="AF2" s="277"/>
    </row>
    <row r="3" spans="1:97" ht="15" customHeight="1" thickBot="1" x14ac:dyDescent="0.3">
      <c r="A3" s="307" t="str">
        <f>IF('Player Manager'!J13="","",'Player Manager'!J11)</f>
        <v>Athell</v>
      </c>
      <c r="B3" s="308"/>
      <c r="C3" s="308"/>
      <c r="D3" s="308"/>
      <c r="E3" s="308"/>
      <c r="F3" s="305">
        <f ca="1">IF(A3="","",'Player Manager'!J15)</f>
        <v>4</v>
      </c>
      <c r="G3" s="306"/>
      <c r="H3" s="292">
        <f ca="1">IFERROR(VLOOKUP($F$3,EXPThresholds[],2,FALSE),"")</f>
        <v>125</v>
      </c>
      <c r="I3" s="292"/>
      <c r="J3" s="293"/>
      <c r="K3" s="294">
        <f ca="1">IFERROR(VLOOKUP($F$3,EXPThresholds[],3,FALSE),"")</f>
        <v>250</v>
      </c>
      <c r="L3" s="292"/>
      <c r="M3" s="293"/>
      <c r="N3" s="294">
        <f ca="1">IFERROR(VLOOKUP($F$3,EXPThresholds[],4,FALSE),"")</f>
        <v>375</v>
      </c>
      <c r="O3" s="292"/>
      <c r="P3" s="293"/>
      <c r="Q3" s="292">
        <f ca="1">IFERROR(VLOOKUP($F$3,EXPThresholds[],5,FALSE),"")</f>
        <v>500</v>
      </c>
      <c r="R3" s="292"/>
      <c r="S3" s="295"/>
      <c r="U3" s="278">
        <f ca="1">IF(SUM(H3:J12)="","",SUM(H3:J12))</f>
        <v>4300</v>
      </c>
      <c r="V3" s="279"/>
      <c r="W3" s="280"/>
      <c r="X3" s="281">
        <f ca="1">IF(SUM(K3:M12)="","",SUM(K3:M12))</f>
        <v>8700</v>
      </c>
      <c r="Y3" s="279"/>
      <c r="Z3" s="280"/>
      <c r="AA3" s="281">
        <f ca="1">IF(SUM(N3:P12)="","",SUM(N3:P12))</f>
        <v>13000</v>
      </c>
      <c r="AB3" s="279"/>
      <c r="AC3" s="280"/>
      <c r="AD3" s="279">
        <f ca="1">IF(SUM(Q3:S12)="","",SUM(Q3:S12))</f>
        <v>19300</v>
      </c>
      <c r="AE3" s="279"/>
      <c r="AF3" s="282"/>
    </row>
    <row r="4" spans="1:97" ht="15" customHeight="1" thickBot="1" x14ac:dyDescent="0.3">
      <c r="A4" s="300" t="str">
        <f>IF('Player Manager'!S13="","",'Player Manager'!S11)</f>
        <v>Boondell</v>
      </c>
      <c r="B4" s="301"/>
      <c r="C4" s="301"/>
      <c r="D4" s="301"/>
      <c r="E4" s="301"/>
      <c r="F4" s="296">
        <f ca="1">IF(A4="","",'Player Manager'!S15)</f>
        <v>5</v>
      </c>
      <c r="G4" s="297"/>
      <c r="H4" s="283">
        <f ca="1">IFERROR(VLOOKUP($F4,EXPThresholds[],2,FALSE),"")</f>
        <v>250</v>
      </c>
      <c r="I4" s="283"/>
      <c r="J4" s="284"/>
      <c r="K4" s="285">
        <f ca="1">IFERROR(VLOOKUP($F4,EXPThresholds[],3,FALSE),"")</f>
        <v>500</v>
      </c>
      <c r="L4" s="283"/>
      <c r="M4" s="284"/>
      <c r="N4" s="285">
        <f ca="1">IFERROR(VLOOKUP($F4,EXPThresholds[],4,FALSE),"")</f>
        <v>750</v>
      </c>
      <c r="O4" s="283"/>
      <c r="P4" s="284"/>
      <c r="Q4" s="283">
        <f ca="1">IFERROR(VLOOKUP($F4,EXPThresholds[],5,FALSE),"")</f>
        <v>1100</v>
      </c>
      <c r="R4" s="283"/>
      <c r="S4" s="286"/>
    </row>
    <row r="5" spans="1:97" ht="15" customHeight="1" x14ac:dyDescent="0.25">
      <c r="A5" s="300" t="str">
        <f>IF('Player Manager'!AB13="","",'Player Manager'!AB11)</f>
        <v/>
      </c>
      <c r="B5" s="301"/>
      <c r="C5" s="301"/>
      <c r="D5" s="301"/>
      <c r="E5" s="301"/>
      <c r="F5" s="296" t="str">
        <f>IF(A5="","",'Player Manager'!AB15)</f>
        <v/>
      </c>
      <c r="G5" s="297"/>
      <c r="H5" s="283" t="str">
        <f>IFERROR(VLOOKUP($F5,EXPThresholds[],2,FALSE),"")</f>
        <v/>
      </c>
      <c r="I5" s="283"/>
      <c r="J5" s="284"/>
      <c r="K5" s="285" t="str">
        <f>IFERROR(VLOOKUP($F5,EXPThresholds[],3,FALSE),"")</f>
        <v/>
      </c>
      <c r="L5" s="283"/>
      <c r="M5" s="284"/>
      <c r="N5" s="285" t="str">
        <f>IFERROR(VLOOKUP($F5,EXPThresholds[],4,FALSE),"")</f>
        <v/>
      </c>
      <c r="O5" s="283"/>
      <c r="P5" s="284"/>
      <c r="Q5" s="283" t="str">
        <f>IFERROR(VLOOKUP($F5,EXPThresholds[],5,FALSE),"")</f>
        <v/>
      </c>
      <c r="R5" s="283"/>
      <c r="S5" s="286"/>
      <c r="U5" s="41"/>
      <c r="V5" s="42"/>
      <c r="W5" s="42"/>
      <c r="X5" s="42"/>
      <c r="Y5" s="42"/>
      <c r="Z5" s="42"/>
      <c r="AA5" s="42"/>
      <c r="AB5" s="42"/>
      <c r="AC5" s="42"/>
      <c r="AD5" s="42"/>
      <c r="AE5" s="42"/>
      <c r="AF5" s="43"/>
    </row>
    <row r="6" spans="1:97" ht="15" customHeight="1" x14ac:dyDescent="0.25">
      <c r="A6" s="300" t="str">
        <f>IF('Player Manager'!AK13="","",'Player Manager'!AK11)</f>
        <v>Dethrak</v>
      </c>
      <c r="B6" s="301"/>
      <c r="C6" s="301"/>
      <c r="D6" s="301"/>
      <c r="E6" s="301"/>
      <c r="F6" s="296">
        <f ca="1">IF(A6="","",'Player Manager'!AK15)</f>
        <v>20</v>
      </c>
      <c r="G6" s="297"/>
      <c r="H6" s="283">
        <f ca="1">IFERROR(VLOOKUP($F6,EXPThresholds[],2,FALSE),"")</f>
        <v>2800</v>
      </c>
      <c r="I6" s="283"/>
      <c r="J6" s="284"/>
      <c r="K6" s="285">
        <f ca="1">IFERROR(VLOOKUP($F6,EXPThresholds[],3,FALSE),"")</f>
        <v>5700</v>
      </c>
      <c r="L6" s="283"/>
      <c r="M6" s="284"/>
      <c r="N6" s="285">
        <f ca="1">IFERROR(VLOOKUP($F6,EXPThresholds[],4,FALSE),"")</f>
        <v>8500</v>
      </c>
      <c r="O6" s="283"/>
      <c r="P6" s="284"/>
      <c r="Q6" s="283">
        <f ca="1">IFERROR(VLOOKUP($F6,EXPThresholds[],5,FALSE),"")</f>
        <v>12700</v>
      </c>
      <c r="R6" s="283"/>
      <c r="S6" s="286"/>
      <c r="U6" s="46"/>
      <c r="V6" s="10"/>
      <c r="W6" s="10"/>
      <c r="X6" s="10"/>
      <c r="Y6" s="10"/>
      <c r="Z6" s="10"/>
      <c r="AA6" s="10"/>
      <c r="AB6" s="10"/>
      <c r="AC6" s="10"/>
      <c r="AD6" s="10"/>
      <c r="AE6" s="10"/>
      <c r="AF6" s="47"/>
    </row>
    <row r="7" spans="1:97" ht="15" customHeight="1" x14ac:dyDescent="0.25">
      <c r="A7" s="300" t="str">
        <f>IF('Player Manager'!AT13="","",'Player Manager'!AT11)</f>
        <v>Edmond</v>
      </c>
      <c r="B7" s="301"/>
      <c r="C7" s="301"/>
      <c r="D7" s="301"/>
      <c r="E7" s="301"/>
      <c r="F7" s="296">
        <f ca="1">IF(A7="","",'Player Manager'!AT15)</f>
        <v>4</v>
      </c>
      <c r="G7" s="297"/>
      <c r="H7" s="283">
        <f ca="1">IFERROR(VLOOKUP($F7,EXPThresholds[],2,FALSE),"")</f>
        <v>125</v>
      </c>
      <c r="I7" s="283"/>
      <c r="J7" s="284"/>
      <c r="K7" s="285">
        <f ca="1">IFERROR(VLOOKUP($F7,EXPThresholds[],3,FALSE),"")</f>
        <v>250</v>
      </c>
      <c r="L7" s="283"/>
      <c r="M7" s="284"/>
      <c r="N7" s="285">
        <f ca="1">IFERROR(VLOOKUP($F7,EXPThresholds[],4,FALSE),"")</f>
        <v>375</v>
      </c>
      <c r="O7" s="283"/>
      <c r="P7" s="284"/>
      <c r="Q7" s="283">
        <f ca="1">IFERROR(VLOOKUP($F7,EXPThresholds[],5,FALSE),"")</f>
        <v>500</v>
      </c>
      <c r="R7" s="283"/>
      <c r="S7" s="286"/>
      <c r="U7" s="46"/>
      <c r="V7" s="10"/>
      <c r="W7" s="10"/>
      <c r="X7" s="10"/>
      <c r="Y7" s="10"/>
      <c r="Z7" s="10"/>
      <c r="AA7" s="10"/>
      <c r="AB7" s="10"/>
      <c r="AC7" s="10"/>
      <c r="AD7" s="10"/>
      <c r="AE7" s="10"/>
      <c r="AF7" s="47"/>
    </row>
    <row r="8" spans="1:97" ht="15" customHeight="1" x14ac:dyDescent="0.25">
      <c r="A8" s="300" t="str">
        <f>IF('Player Manager'!BC13="","",'Player Manager'!BC11)</f>
        <v/>
      </c>
      <c r="B8" s="301"/>
      <c r="C8" s="301"/>
      <c r="D8" s="301"/>
      <c r="E8" s="301"/>
      <c r="F8" s="296" t="str">
        <f>IF(A8="","",'Player Manager'!BC15)</f>
        <v/>
      </c>
      <c r="G8" s="297"/>
      <c r="H8" s="283" t="str">
        <f>IFERROR(VLOOKUP($F8,EXPThresholds[],2,FALSE),"")</f>
        <v/>
      </c>
      <c r="I8" s="283"/>
      <c r="J8" s="284"/>
      <c r="K8" s="285" t="str">
        <f>IFERROR(VLOOKUP($F8,EXPThresholds[],3,FALSE),"")</f>
        <v/>
      </c>
      <c r="L8" s="283"/>
      <c r="M8" s="284"/>
      <c r="N8" s="285" t="str">
        <f>IFERROR(VLOOKUP($F8,EXPThresholds[],4,FALSE),"")</f>
        <v/>
      </c>
      <c r="O8" s="283"/>
      <c r="P8" s="284"/>
      <c r="Q8" s="283" t="str">
        <f>IFERROR(VLOOKUP($F8,EXPThresholds[],5,FALSE),"")</f>
        <v/>
      </c>
      <c r="R8" s="283"/>
      <c r="S8" s="286"/>
      <c r="U8" s="46"/>
      <c r="V8" s="10"/>
      <c r="W8" s="10"/>
      <c r="X8" s="10"/>
      <c r="Y8" s="10"/>
      <c r="Z8" s="10"/>
      <c r="AA8" s="10"/>
      <c r="AB8" s="10"/>
      <c r="AC8" s="10"/>
      <c r="AD8" s="10"/>
      <c r="AE8" s="10"/>
      <c r="AF8" s="47"/>
    </row>
    <row r="9" spans="1:97" ht="15" customHeight="1" x14ac:dyDescent="0.25">
      <c r="A9" s="300" t="str">
        <f>IF('Player Manager'!BL13="","",'Player Manager'!BL11)</f>
        <v>Gorand</v>
      </c>
      <c r="B9" s="301"/>
      <c r="C9" s="301"/>
      <c r="D9" s="301"/>
      <c r="E9" s="301"/>
      <c r="F9" s="296">
        <f ca="1">IF(A9="","",'Player Manager'!BL15)</f>
        <v>12</v>
      </c>
      <c r="G9" s="297"/>
      <c r="H9" s="283">
        <f ca="1">IFERROR(VLOOKUP($F9,EXPThresholds[],2,FALSE),"")</f>
        <v>1000</v>
      </c>
      <c r="I9" s="283"/>
      <c r="J9" s="284"/>
      <c r="K9" s="285">
        <f ca="1">IFERROR(VLOOKUP($F9,EXPThresholds[],3,FALSE),"")</f>
        <v>2000</v>
      </c>
      <c r="L9" s="283"/>
      <c r="M9" s="284"/>
      <c r="N9" s="285">
        <f ca="1">IFERROR(VLOOKUP($F9,EXPThresholds[],4,FALSE),"")</f>
        <v>3000</v>
      </c>
      <c r="O9" s="283"/>
      <c r="P9" s="284"/>
      <c r="Q9" s="283">
        <f ca="1">IFERROR(VLOOKUP($F9,EXPThresholds[],5,FALSE),"")</f>
        <v>4500</v>
      </c>
      <c r="R9" s="283"/>
      <c r="S9" s="286"/>
      <c r="U9" s="46"/>
      <c r="V9" s="10"/>
      <c r="W9" s="10"/>
      <c r="X9" s="10"/>
      <c r="Y9" s="10"/>
      <c r="Z9" s="10"/>
      <c r="AA9" s="10"/>
      <c r="AB9" s="10"/>
      <c r="AC9" s="10"/>
      <c r="AD9" s="10"/>
      <c r="AE9" s="10"/>
      <c r="AF9" s="47"/>
    </row>
    <row r="10" spans="1:97" ht="15" customHeight="1" x14ac:dyDescent="0.25">
      <c r="A10" s="300" t="str">
        <f>IF('Player Manager'!BU13="","",'Player Manager'!BU11)</f>
        <v/>
      </c>
      <c r="B10" s="301"/>
      <c r="C10" s="301"/>
      <c r="D10" s="301"/>
      <c r="E10" s="301"/>
      <c r="F10" s="296" t="str">
        <f>IF(A10="","",'Player Manager'!BL15)</f>
        <v/>
      </c>
      <c r="G10" s="297"/>
      <c r="H10" s="283" t="str">
        <f>IFERROR(VLOOKUP($F10,EXPThresholds[],2,FALSE),"")</f>
        <v/>
      </c>
      <c r="I10" s="283"/>
      <c r="J10" s="284"/>
      <c r="K10" s="285" t="str">
        <f>IFERROR(VLOOKUP($F10,EXPThresholds[],3,FALSE),"")</f>
        <v/>
      </c>
      <c r="L10" s="283"/>
      <c r="M10" s="284"/>
      <c r="N10" s="285" t="str">
        <f>IFERROR(VLOOKUP($F10,EXPThresholds[],4,FALSE),"")</f>
        <v/>
      </c>
      <c r="O10" s="283"/>
      <c r="P10" s="284"/>
      <c r="Q10" s="283" t="str">
        <f>IFERROR(VLOOKUP($F10,EXPThresholds[],5,FALSE),"")</f>
        <v/>
      </c>
      <c r="R10" s="283"/>
      <c r="S10" s="286"/>
      <c r="U10" s="46"/>
      <c r="V10" s="10"/>
      <c r="W10" s="10"/>
      <c r="X10" s="10"/>
      <c r="Y10" s="10"/>
      <c r="Z10" s="10"/>
      <c r="AA10" s="10"/>
      <c r="AB10" s="10"/>
      <c r="AC10" s="10"/>
      <c r="AD10" s="10"/>
      <c r="AE10" s="10"/>
      <c r="AF10" s="47"/>
    </row>
    <row r="11" spans="1:97" ht="15" customHeight="1" x14ac:dyDescent="0.25">
      <c r="A11" s="300" t="str">
        <f>IF('Player Manager'!CD13="","",'Player Manager'!CD11)</f>
        <v/>
      </c>
      <c r="B11" s="301"/>
      <c r="C11" s="301"/>
      <c r="D11" s="301"/>
      <c r="E11" s="301"/>
      <c r="F11" s="296" t="str">
        <f>IF(A11="","",'Player Manager'!BU15)</f>
        <v/>
      </c>
      <c r="G11" s="297"/>
      <c r="H11" s="283" t="str">
        <f>IFERROR(VLOOKUP($F11,EXPThresholds[],2,FALSE),"")</f>
        <v/>
      </c>
      <c r="I11" s="283"/>
      <c r="J11" s="284"/>
      <c r="K11" s="285" t="str">
        <f>IFERROR(VLOOKUP($F11,EXPThresholds[],3,FALSE),"")</f>
        <v/>
      </c>
      <c r="L11" s="283"/>
      <c r="M11" s="284"/>
      <c r="N11" s="285" t="str">
        <f>IFERROR(VLOOKUP($F11,EXPThresholds[],4,FALSE),"")</f>
        <v/>
      </c>
      <c r="O11" s="283"/>
      <c r="P11" s="284"/>
      <c r="Q11" s="283" t="str">
        <f>IFERROR(VLOOKUP($F11,EXPThresholds[],5,FALSE),"")</f>
        <v/>
      </c>
      <c r="R11" s="283"/>
      <c r="S11" s="286"/>
      <c r="U11" s="46"/>
      <c r="V11" s="10"/>
      <c r="W11" s="10"/>
      <c r="X11" s="10"/>
      <c r="Y11" s="10"/>
      <c r="Z11" s="10"/>
      <c r="AA11" s="10"/>
      <c r="AB11" s="10"/>
      <c r="AC11" s="10"/>
      <c r="AD11" s="10"/>
      <c r="AE11" s="10"/>
      <c r="AF11" s="47"/>
    </row>
    <row r="12" spans="1:97" ht="15" customHeight="1" thickBot="1" x14ac:dyDescent="0.3">
      <c r="A12" s="302" t="str">
        <f>IF('Player Manager'!CM13="","",'Player Manager'!CM11)</f>
        <v/>
      </c>
      <c r="B12" s="303"/>
      <c r="C12" s="303"/>
      <c r="D12" s="303"/>
      <c r="E12" s="303"/>
      <c r="F12" s="298" t="str">
        <f>IF(A12="","",'Player Manager'!CD15)</f>
        <v/>
      </c>
      <c r="G12" s="299"/>
      <c r="H12" s="287" t="str">
        <f>IFERROR(VLOOKUP($F12,EXPThresholds[],2,FALSE),"")</f>
        <v/>
      </c>
      <c r="I12" s="287"/>
      <c r="J12" s="288"/>
      <c r="K12" s="289" t="str">
        <f>IFERROR(VLOOKUP($F12,EXPThresholds[],3,FALSE),"")</f>
        <v/>
      </c>
      <c r="L12" s="287"/>
      <c r="M12" s="288"/>
      <c r="N12" s="289" t="str">
        <f>IFERROR(VLOOKUP($F12,EXPThresholds[],4,FALSE),"")</f>
        <v/>
      </c>
      <c r="O12" s="287"/>
      <c r="P12" s="288"/>
      <c r="Q12" s="287" t="str">
        <f>IFERROR(VLOOKUP($F12,EXPThresholds[],5,FALSE),"")</f>
        <v/>
      </c>
      <c r="R12" s="287"/>
      <c r="S12" s="290"/>
      <c r="U12" s="44"/>
      <c r="V12" s="13"/>
      <c r="W12" s="13"/>
      <c r="X12" s="13"/>
      <c r="Y12" s="13"/>
      <c r="Z12" s="13"/>
      <c r="AA12" s="13"/>
      <c r="AB12" s="13"/>
      <c r="AC12" s="13"/>
      <c r="AD12" s="13"/>
      <c r="AE12" s="13"/>
      <c r="AF12" s="45"/>
    </row>
    <row r="13" spans="1:97" ht="15" customHeight="1" thickBot="1" x14ac:dyDescent="0.3">
      <c r="A13" s="34"/>
      <c r="B13" s="34"/>
      <c r="C13" s="34"/>
      <c r="D13" s="34"/>
      <c r="E13" s="34"/>
      <c r="F13" s="34"/>
      <c r="G13" s="34"/>
      <c r="H13" s="34"/>
      <c r="I13" s="34"/>
      <c r="J13" s="34"/>
      <c r="K13" s="34"/>
      <c r="L13" s="34"/>
      <c r="M13" s="34"/>
      <c r="N13" s="34"/>
      <c r="O13" s="34"/>
      <c r="P13" s="34"/>
      <c r="Q13" s="34"/>
      <c r="R13" s="34"/>
      <c r="S13" s="34"/>
    </row>
    <row r="14" spans="1:97" ht="15" customHeight="1" thickBot="1" x14ac:dyDescent="0.3">
      <c r="A14" s="262" t="s">
        <v>928</v>
      </c>
      <c r="B14" s="263"/>
      <c r="C14" s="263"/>
      <c r="D14" s="263"/>
      <c r="E14" s="263"/>
      <c r="F14" s="263"/>
      <c r="G14" s="264"/>
      <c r="H14" s="267">
        <f>IF(SUM(V19:AA48)=0,"-",SUM(V19:AA48))</f>
        <v>90</v>
      </c>
      <c r="I14" s="268"/>
      <c r="J14" s="268"/>
      <c r="K14" s="268"/>
      <c r="L14" s="268"/>
      <c r="M14" s="268"/>
      <c r="N14" s="269">
        <f>IF(H14="-","-",H14*$M$18)</f>
        <v>180</v>
      </c>
      <c r="O14" s="270"/>
      <c r="P14" s="270"/>
      <c r="Q14" s="270"/>
      <c r="R14" s="270"/>
      <c r="S14" s="271"/>
      <c r="U14" s="41"/>
      <c r="V14" s="42"/>
      <c r="W14" s="42"/>
      <c r="X14" s="42"/>
      <c r="Y14" s="42"/>
      <c r="Z14" s="42"/>
      <c r="AA14" s="42"/>
      <c r="AB14" s="42"/>
      <c r="AC14" s="42"/>
      <c r="AD14" s="42"/>
      <c r="AE14" s="42"/>
      <c r="AF14" s="43"/>
    </row>
    <row r="15" spans="1:97" ht="15" customHeight="1" thickBot="1" x14ac:dyDescent="0.3">
      <c r="A15" s="262" t="s">
        <v>927</v>
      </c>
      <c r="B15" s="263"/>
      <c r="C15" s="263"/>
      <c r="D15" s="263"/>
      <c r="E15" s="263"/>
      <c r="F15" s="263"/>
      <c r="G15" s="264"/>
      <c r="H15" s="265" t="str">
        <f ca="1">IFERROR(INDEX(U2:AF3,1,MATCH(N14,U3:AF3,1)),"Trivial")</f>
        <v>Trivial</v>
      </c>
      <c r="I15" s="254"/>
      <c r="J15" s="254"/>
      <c r="K15" s="254"/>
      <c r="L15" s="254"/>
      <c r="M15" s="254"/>
      <c r="N15" s="254"/>
      <c r="O15" s="254"/>
      <c r="P15" s="254"/>
      <c r="Q15" s="254"/>
      <c r="R15" s="254"/>
      <c r="S15" s="266"/>
      <c r="U15" s="44"/>
      <c r="V15" s="13"/>
      <c r="W15" s="13"/>
      <c r="X15" s="13"/>
      <c r="Y15" s="13"/>
      <c r="Z15" s="13"/>
      <c r="AA15" s="13"/>
      <c r="AB15" s="13"/>
      <c r="AC15" s="13"/>
      <c r="AD15" s="13"/>
      <c r="AE15" s="13"/>
      <c r="AF15" s="45"/>
    </row>
    <row r="16" spans="1:97" ht="15" customHeight="1" thickBot="1" x14ac:dyDescent="0.3">
      <c r="A16" s="32"/>
      <c r="CS16" s="31"/>
    </row>
    <row r="17" spans="1:32" ht="15" customHeight="1" thickBot="1" x14ac:dyDescent="0.3">
      <c r="A17" s="253" t="s">
        <v>929</v>
      </c>
      <c r="B17" s="254"/>
      <c r="C17" s="254"/>
      <c r="D17" s="254"/>
      <c r="E17" s="254"/>
      <c r="F17" s="254"/>
      <c r="G17" s="254"/>
      <c r="H17" s="254"/>
      <c r="I17" s="254"/>
      <c r="J17" s="254"/>
      <c r="K17" s="255" t="s">
        <v>930</v>
      </c>
      <c r="L17" s="256"/>
      <c r="M17" s="259" t="s">
        <v>6</v>
      </c>
      <c r="N17" s="254"/>
      <c r="O17" s="256"/>
      <c r="P17" s="230" t="s">
        <v>931</v>
      </c>
      <c r="Q17" s="231"/>
      <c r="R17" s="231"/>
      <c r="S17" s="231"/>
      <c r="T17" s="231"/>
      <c r="U17" s="260"/>
      <c r="V17" s="261" t="s">
        <v>932</v>
      </c>
      <c r="W17" s="259"/>
      <c r="X17" s="259"/>
      <c r="Y17" s="259"/>
      <c r="Z17" s="259"/>
      <c r="AA17" s="259"/>
      <c r="AB17" s="230" t="s">
        <v>933</v>
      </c>
      <c r="AC17" s="231"/>
      <c r="AD17" s="231"/>
      <c r="AE17" s="231"/>
      <c r="AF17" s="232"/>
    </row>
    <row r="18" spans="1:32" ht="15" hidden="1" customHeight="1" thickBot="1" x14ac:dyDescent="0.3">
      <c r="A18" s="235" t="s">
        <v>697</v>
      </c>
      <c r="B18" s="226"/>
      <c r="C18" s="226"/>
      <c r="D18" s="226"/>
      <c r="E18" s="226"/>
      <c r="F18" s="226"/>
      <c r="G18" s="226"/>
      <c r="H18" s="226"/>
      <c r="I18" s="226"/>
      <c r="J18" s="226"/>
      <c r="K18" s="11"/>
      <c r="L18" s="11"/>
      <c r="M18" s="225">
        <f>IFERROR(INDEX(EncounterMultiplier[],MATCH(SUM(K19:L100),EncounterMultiplier[Enemies],1),2),1)</f>
        <v>2</v>
      </c>
      <c r="N18" s="226"/>
      <c r="O18" s="226"/>
      <c r="P18" s="226"/>
      <c r="Q18" s="226"/>
      <c r="R18" s="226"/>
      <c r="S18" s="226"/>
      <c r="T18" s="226"/>
      <c r="U18" s="226"/>
      <c r="V18" s="226"/>
      <c r="W18" s="226"/>
      <c r="X18" s="226"/>
      <c r="Y18" s="226"/>
      <c r="Z18" s="226"/>
      <c r="AA18" s="226"/>
      <c r="AB18" s="226"/>
      <c r="AC18" s="226"/>
      <c r="AD18" s="226"/>
      <c r="AE18" s="226"/>
      <c r="AF18" s="227"/>
    </row>
    <row r="19" spans="1:32" ht="15" customHeight="1" x14ac:dyDescent="0.25">
      <c r="A19" s="245" t="s">
        <v>493</v>
      </c>
      <c r="B19" s="246"/>
      <c r="C19" s="246"/>
      <c r="D19" s="246"/>
      <c r="E19" s="246"/>
      <c r="F19" s="246"/>
      <c r="G19" s="246"/>
      <c r="H19" s="246"/>
      <c r="I19" s="246"/>
      <c r="J19" s="246"/>
      <c r="K19" s="243">
        <v>4</v>
      </c>
      <c r="L19" s="244"/>
      <c r="M19" s="257">
        <f>IFERROR(VLOOKUP(A19,Creatures[],5,FALSE),"-")</f>
        <v>0</v>
      </c>
      <c r="N19" s="258"/>
      <c r="O19" s="258"/>
      <c r="P19" s="236">
        <f>IFERROR(VLOOKUP(M19,CREXP[],2,FALSE),"-")</f>
        <v>10</v>
      </c>
      <c r="Q19" s="236"/>
      <c r="R19" s="236"/>
      <c r="S19" s="236"/>
      <c r="T19" s="236"/>
      <c r="U19" s="236"/>
      <c r="V19" s="236">
        <f>IFERROR(P19*K19,"-")</f>
        <v>40</v>
      </c>
      <c r="W19" s="236"/>
      <c r="X19" s="236"/>
      <c r="Y19" s="236"/>
      <c r="Z19" s="236"/>
      <c r="AA19" s="236"/>
      <c r="AB19" s="233">
        <f>IFERROR(V19/$H$14,"-")</f>
        <v>0.44444444444444442</v>
      </c>
      <c r="AC19" s="233"/>
      <c r="AD19" s="233"/>
      <c r="AE19" s="233"/>
      <c r="AF19" s="234"/>
    </row>
    <row r="20" spans="1:32" ht="15" customHeight="1" x14ac:dyDescent="0.25">
      <c r="A20" s="237" t="s">
        <v>271</v>
      </c>
      <c r="B20" s="238"/>
      <c r="C20" s="238"/>
      <c r="D20" s="238"/>
      <c r="E20" s="238"/>
      <c r="F20" s="238"/>
      <c r="G20" s="238"/>
      <c r="H20" s="238"/>
      <c r="I20" s="238"/>
      <c r="J20" s="238"/>
      <c r="K20" s="239">
        <v>2</v>
      </c>
      <c r="L20" s="240"/>
      <c r="M20" s="241" t="str">
        <f>IFERROR(VLOOKUP(A20,Creatures[],5,FALSE),"-")</f>
        <v>1/8</v>
      </c>
      <c r="N20" s="242"/>
      <c r="O20" s="242"/>
      <c r="P20" s="228">
        <f>IFERROR(VLOOKUP(M20,CREXP[],2,FALSE),"-")</f>
        <v>25</v>
      </c>
      <c r="Q20" s="228"/>
      <c r="R20" s="228"/>
      <c r="S20" s="228"/>
      <c r="T20" s="228"/>
      <c r="U20" s="228"/>
      <c r="V20" s="228">
        <f t="shared" ref="V20:V48" si="0">IFERROR(P20*K20,"-")</f>
        <v>50</v>
      </c>
      <c r="W20" s="228"/>
      <c r="X20" s="228"/>
      <c r="Y20" s="228"/>
      <c r="Z20" s="228"/>
      <c r="AA20" s="228"/>
      <c r="AB20" s="221">
        <f>IFERROR(V20/$H$14,"-")</f>
        <v>0.55555555555555558</v>
      </c>
      <c r="AC20" s="221"/>
      <c r="AD20" s="221"/>
      <c r="AE20" s="221"/>
      <c r="AF20" s="222"/>
    </row>
    <row r="21" spans="1:32" ht="15" customHeight="1" x14ac:dyDescent="0.25">
      <c r="A21" s="237"/>
      <c r="B21" s="238"/>
      <c r="C21" s="238"/>
      <c r="D21" s="238"/>
      <c r="E21" s="238"/>
      <c r="F21" s="238"/>
      <c r="G21" s="238"/>
      <c r="H21" s="238"/>
      <c r="I21" s="238"/>
      <c r="J21" s="238"/>
      <c r="K21" s="239"/>
      <c r="L21" s="240"/>
      <c r="M21" s="241" t="str">
        <f>IFERROR(VLOOKUP(A21,Creatures[],5,FALSE),"-")</f>
        <v>-</v>
      </c>
      <c r="N21" s="242"/>
      <c r="O21" s="242"/>
      <c r="P21" s="228" t="str">
        <f>IFERROR(VLOOKUP(M21,CREXP[],2,FALSE),"-")</f>
        <v>-</v>
      </c>
      <c r="Q21" s="228"/>
      <c r="R21" s="228"/>
      <c r="S21" s="228"/>
      <c r="T21" s="228"/>
      <c r="U21" s="228"/>
      <c r="V21" s="228" t="str">
        <f t="shared" si="0"/>
        <v>-</v>
      </c>
      <c r="W21" s="228"/>
      <c r="X21" s="228"/>
      <c r="Y21" s="228"/>
      <c r="Z21" s="228"/>
      <c r="AA21" s="228"/>
      <c r="AB21" s="221" t="str">
        <f>IFERROR(V21/$H$14,"-")</f>
        <v>-</v>
      </c>
      <c r="AC21" s="221"/>
      <c r="AD21" s="221"/>
      <c r="AE21" s="221"/>
      <c r="AF21" s="222"/>
    </row>
    <row r="22" spans="1:32" ht="15" customHeight="1" x14ac:dyDescent="0.25">
      <c r="A22" s="237"/>
      <c r="B22" s="238"/>
      <c r="C22" s="238"/>
      <c r="D22" s="238"/>
      <c r="E22" s="238"/>
      <c r="F22" s="238"/>
      <c r="G22" s="238"/>
      <c r="H22" s="238"/>
      <c r="I22" s="238"/>
      <c r="J22" s="238"/>
      <c r="K22" s="239"/>
      <c r="L22" s="240"/>
      <c r="M22" s="241" t="str">
        <f>IFERROR(VLOOKUP(A22,Creatures[],5,FALSE),"-")</f>
        <v>-</v>
      </c>
      <c r="N22" s="242"/>
      <c r="O22" s="242"/>
      <c r="P22" s="228" t="str">
        <f>IFERROR(VLOOKUP(M22,CREXP[],2,FALSE),"-")</f>
        <v>-</v>
      </c>
      <c r="Q22" s="228"/>
      <c r="R22" s="228"/>
      <c r="S22" s="228"/>
      <c r="T22" s="228"/>
      <c r="U22" s="228"/>
      <c r="V22" s="228" t="str">
        <f t="shared" si="0"/>
        <v>-</v>
      </c>
      <c r="W22" s="228"/>
      <c r="X22" s="228"/>
      <c r="Y22" s="228"/>
      <c r="Z22" s="228"/>
      <c r="AA22" s="228"/>
      <c r="AB22" s="221" t="str">
        <f t="shared" ref="AB22:AB48" si="1">IFERROR(V22/$H$14,"-")</f>
        <v>-</v>
      </c>
      <c r="AC22" s="221"/>
      <c r="AD22" s="221"/>
      <c r="AE22" s="221"/>
      <c r="AF22" s="222"/>
    </row>
    <row r="23" spans="1:32" ht="15" customHeight="1" x14ac:dyDescent="0.25">
      <c r="A23" s="237"/>
      <c r="B23" s="238"/>
      <c r="C23" s="238"/>
      <c r="D23" s="238"/>
      <c r="E23" s="238"/>
      <c r="F23" s="238"/>
      <c r="G23" s="238"/>
      <c r="H23" s="238"/>
      <c r="I23" s="238"/>
      <c r="J23" s="238"/>
      <c r="K23" s="239"/>
      <c r="L23" s="240"/>
      <c r="M23" s="241" t="str">
        <f>IFERROR(VLOOKUP(A23,Creatures[],5,FALSE),"-")</f>
        <v>-</v>
      </c>
      <c r="N23" s="242"/>
      <c r="O23" s="242"/>
      <c r="P23" s="228" t="str">
        <f>IFERROR(VLOOKUP(M23,CREXP[],2,FALSE),"-")</f>
        <v>-</v>
      </c>
      <c r="Q23" s="228"/>
      <c r="R23" s="228"/>
      <c r="S23" s="228"/>
      <c r="T23" s="228"/>
      <c r="U23" s="228"/>
      <c r="V23" s="228" t="str">
        <f t="shared" si="0"/>
        <v>-</v>
      </c>
      <c r="W23" s="228"/>
      <c r="X23" s="228"/>
      <c r="Y23" s="228"/>
      <c r="Z23" s="228"/>
      <c r="AA23" s="228"/>
      <c r="AB23" s="221" t="str">
        <f t="shared" si="1"/>
        <v>-</v>
      </c>
      <c r="AC23" s="221"/>
      <c r="AD23" s="221"/>
      <c r="AE23" s="221"/>
      <c r="AF23" s="222"/>
    </row>
    <row r="24" spans="1:32" ht="15" customHeight="1" x14ac:dyDescent="0.25">
      <c r="A24" s="237"/>
      <c r="B24" s="238"/>
      <c r="C24" s="238"/>
      <c r="D24" s="238"/>
      <c r="E24" s="238"/>
      <c r="F24" s="238"/>
      <c r="G24" s="238"/>
      <c r="H24" s="238"/>
      <c r="I24" s="238"/>
      <c r="J24" s="238"/>
      <c r="K24" s="239"/>
      <c r="L24" s="240"/>
      <c r="M24" s="241" t="str">
        <f>IFERROR(VLOOKUP(A24,Creatures[],5,FALSE),"-")</f>
        <v>-</v>
      </c>
      <c r="N24" s="242"/>
      <c r="O24" s="242"/>
      <c r="P24" s="228" t="str">
        <f>IFERROR(VLOOKUP(M24,CREXP[],2,FALSE),"-")</f>
        <v>-</v>
      </c>
      <c r="Q24" s="228"/>
      <c r="R24" s="228"/>
      <c r="S24" s="228"/>
      <c r="T24" s="228"/>
      <c r="U24" s="228"/>
      <c r="V24" s="228" t="str">
        <f t="shared" si="0"/>
        <v>-</v>
      </c>
      <c r="W24" s="228"/>
      <c r="X24" s="228"/>
      <c r="Y24" s="228"/>
      <c r="Z24" s="228"/>
      <c r="AA24" s="228"/>
      <c r="AB24" s="221" t="str">
        <f t="shared" si="1"/>
        <v>-</v>
      </c>
      <c r="AC24" s="221"/>
      <c r="AD24" s="221"/>
      <c r="AE24" s="221"/>
      <c r="AF24" s="222"/>
    </row>
    <row r="25" spans="1:32" ht="15" customHeight="1" x14ac:dyDescent="0.25">
      <c r="A25" s="237"/>
      <c r="B25" s="238"/>
      <c r="C25" s="238"/>
      <c r="D25" s="238"/>
      <c r="E25" s="238"/>
      <c r="F25" s="238"/>
      <c r="G25" s="238"/>
      <c r="H25" s="238"/>
      <c r="I25" s="238"/>
      <c r="J25" s="238"/>
      <c r="K25" s="239"/>
      <c r="L25" s="240"/>
      <c r="M25" s="241" t="str">
        <f>IFERROR(VLOOKUP(A25,Creatures[],5,FALSE),"-")</f>
        <v>-</v>
      </c>
      <c r="N25" s="242"/>
      <c r="O25" s="242"/>
      <c r="P25" s="228" t="str">
        <f>IFERROR(VLOOKUP(M25,CREXP[],2,FALSE),"-")</f>
        <v>-</v>
      </c>
      <c r="Q25" s="228"/>
      <c r="R25" s="228"/>
      <c r="S25" s="228"/>
      <c r="T25" s="228"/>
      <c r="U25" s="228"/>
      <c r="V25" s="228" t="str">
        <f t="shared" si="0"/>
        <v>-</v>
      </c>
      <c r="W25" s="228"/>
      <c r="X25" s="228"/>
      <c r="Y25" s="228"/>
      <c r="Z25" s="228"/>
      <c r="AA25" s="228"/>
      <c r="AB25" s="221" t="str">
        <f t="shared" si="1"/>
        <v>-</v>
      </c>
      <c r="AC25" s="221"/>
      <c r="AD25" s="221"/>
      <c r="AE25" s="221"/>
      <c r="AF25" s="222"/>
    </row>
    <row r="26" spans="1:32" ht="15" customHeight="1" x14ac:dyDescent="0.25">
      <c r="A26" s="237"/>
      <c r="B26" s="238"/>
      <c r="C26" s="238"/>
      <c r="D26" s="238"/>
      <c r="E26" s="238"/>
      <c r="F26" s="238"/>
      <c r="G26" s="238"/>
      <c r="H26" s="238"/>
      <c r="I26" s="238"/>
      <c r="J26" s="238"/>
      <c r="K26" s="239"/>
      <c r="L26" s="240"/>
      <c r="M26" s="241" t="str">
        <f>IFERROR(VLOOKUP(A26,Creatures[],5,FALSE),"-")</f>
        <v>-</v>
      </c>
      <c r="N26" s="242"/>
      <c r="O26" s="242"/>
      <c r="P26" s="228" t="str">
        <f>IFERROR(VLOOKUP(M26,CREXP[],2,FALSE),"-")</f>
        <v>-</v>
      </c>
      <c r="Q26" s="228"/>
      <c r="R26" s="228"/>
      <c r="S26" s="228"/>
      <c r="T26" s="228"/>
      <c r="U26" s="228"/>
      <c r="V26" s="228" t="str">
        <f t="shared" si="0"/>
        <v>-</v>
      </c>
      <c r="W26" s="228"/>
      <c r="X26" s="228"/>
      <c r="Y26" s="228"/>
      <c r="Z26" s="228"/>
      <c r="AA26" s="228"/>
      <c r="AB26" s="221" t="str">
        <f t="shared" si="1"/>
        <v>-</v>
      </c>
      <c r="AC26" s="221"/>
      <c r="AD26" s="221"/>
      <c r="AE26" s="221"/>
      <c r="AF26" s="222"/>
    </row>
    <row r="27" spans="1:32" ht="15" customHeight="1" x14ac:dyDescent="0.25">
      <c r="A27" s="237"/>
      <c r="B27" s="238"/>
      <c r="C27" s="238"/>
      <c r="D27" s="238"/>
      <c r="E27" s="238"/>
      <c r="F27" s="238"/>
      <c r="G27" s="238"/>
      <c r="H27" s="238"/>
      <c r="I27" s="238"/>
      <c r="J27" s="238"/>
      <c r="K27" s="239"/>
      <c r="L27" s="240"/>
      <c r="M27" s="241" t="str">
        <f>IFERROR(VLOOKUP(A27,Creatures[],5,FALSE),"-")</f>
        <v>-</v>
      </c>
      <c r="N27" s="242"/>
      <c r="O27" s="242"/>
      <c r="P27" s="228" t="str">
        <f>IFERROR(VLOOKUP(M27,CREXP[],2,FALSE),"-")</f>
        <v>-</v>
      </c>
      <c r="Q27" s="228"/>
      <c r="R27" s="228"/>
      <c r="S27" s="228"/>
      <c r="T27" s="228"/>
      <c r="U27" s="228"/>
      <c r="V27" s="228" t="str">
        <f t="shared" si="0"/>
        <v>-</v>
      </c>
      <c r="W27" s="228"/>
      <c r="X27" s="228"/>
      <c r="Y27" s="228"/>
      <c r="Z27" s="228"/>
      <c r="AA27" s="228"/>
      <c r="AB27" s="221" t="str">
        <f t="shared" si="1"/>
        <v>-</v>
      </c>
      <c r="AC27" s="221"/>
      <c r="AD27" s="221"/>
      <c r="AE27" s="221"/>
      <c r="AF27" s="222"/>
    </row>
    <row r="28" spans="1:32" ht="15" customHeight="1" x14ac:dyDescent="0.25">
      <c r="A28" s="237"/>
      <c r="B28" s="238"/>
      <c r="C28" s="238"/>
      <c r="D28" s="238"/>
      <c r="E28" s="238"/>
      <c r="F28" s="238"/>
      <c r="G28" s="238"/>
      <c r="H28" s="238"/>
      <c r="I28" s="238"/>
      <c r="J28" s="238"/>
      <c r="K28" s="239"/>
      <c r="L28" s="240"/>
      <c r="M28" s="241" t="str">
        <f>IFERROR(VLOOKUP(A28,Creatures[],5,FALSE),"-")</f>
        <v>-</v>
      </c>
      <c r="N28" s="242"/>
      <c r="O28" s="242"/>
      <c r="P28" s="228" t="str">
        <f>IFERROR(VLOOKUP(M28,CREXP[],2,FALSE),"-")</f>
        <v>-</v>
      </c>
      <c r="Q28" s="228"/>
      <c r="R28" s="228"/>
      <c r="S28" s="228"/>
      <c r="T28" s="228"/>
      <c r="U28" s="228"/>
      <c r="V28" s="228" t="str">
        <f t="shared" si="0"/>
        <v>-</v>
      </c>
      <c r="W28" s="228"/>
      <c r="X28" s="228"/>
      <c r="Y28" s="228"/>
      <c r="Z28" s="228"/>
      <c r="AA28" s="228"/>
      <c r="AB28" s="221" t="str">
        <f t="shared" si="1"/>
        <v>-</v>
      </c>
      <c r="AC28" s="221"/>
      <c r="AD28" s="221"/>
      <c r="AE28" s="221"/>
      <c r="AF28" s="222"/>
    </row>
    <row r="29" spans="1:32" ht="15" customHeight="1" x14ac:dyDescent="0.25">
      <c r="A29" s="237"/>
      <c r="B29" s="238"/>
      <c r="C29" s="238"/>
      <c r="D29" s="238"/>
      <c r="E29" s="238"/>
      <c r="F29" s="238"/>
      <c r="G29" s="238"/>
      <c r="H29" s="238"/>
      <c r="I29" s="238"/>
      <c r="J29" s="238"/>
      <c r="K29" s="239"/>
      <c r="L29" s="240"/>
      <c r="M29" s="241" t="str">
        <f>IFERROR(VLOOKUP(A29,Creatures[],5,FALSE),"-")</f>
        <v>-</v>
      </c>
      <c r="N29" s="242"/>
      <c r="O29" s="242"/>
      <c r="P29" s="228" t="str">
        <f>IFERROR(VLOOKUP(M29,CREXP[],2,FALSE),"-")</f>
        <v>-</v>
      </c>
      <c r="Q29" s="228"/>
      <c r="R29" s="228"/>
      <c r="S29" s="228"/>
      <c r="T29" s="228"/>
      <c r="U29" s="228"/>
      <c r="V29" s="228" t="str">
        <f t="shared" si="0"/>
        <v>-</v>
      </c>
      <c r="W29" s="228"/>
      <c r="X29" s="228"/>
      <c r="Y29" s="228"/>
      <c r="Z29" s="228"/>
      <c r="AA29" s="228"/>
      <c r="AB29" s="221" t="str">
        <f t="shared" si="1"/>
        <v>-</v>
      </c>
      <c r="AC29" s="221"/>
      <c r="AD29" s="221"/>
      <c r="AE29" s="221"/>
      <c r="AF29" s="222"/>
    </row>
    <row r="30" spans="1:32" ht="15" customHeight="1" x14ac:dyDescent="0.25">
      <c r="A30" s="237"/>
      <c r="B30" s="238"/>
      <c r="C30" s="238"/>
      <c r="D30" s="238"/>
      <c r="E30" s="238"/>
      <c r="F30" s="238"/>
      <c r="G30" s="238"/>
      <c r="H30" s="238"/>
      <c r="I30" s="238"/>
      <c r="J30" s="238"/>
      <c r="K30" s="239"/>
      <c r="L30" s="240"/>
      <c r="M30" s="241" t="str">
        <f>IFERROR(VLOOKUP(A30,Creatures[],5,FALSE),"-")</f>
        <v>-</v>
      </c>
      <c r="N30" s="242"/>
      <c r="O30" s="242"/>
      <c r="P30" s="228" t="str">
        <f>IFERROR(VLOOKUP(M30,CREXP[],2,FALSE),"-")</f>
        <v>-</v>
      </c>
      <c r="Q30" s="228"/>
      <c r="R30" s="228"/>
      <c r="S30" s="228"/>
      <c r="T30" s="228"/>
      <c r="U30" s="228"/>
      <c r="V30" s="228" t="str">
        <f t="shared" si="0"/>
        <v>-</v>
      </c>
      <c r="W30" s="228"/>
      <c r="X30" s="228"/>
      <c r="Y30" s="228"/>
      <c r="Z30" s="228"/>
      <c r="AA30" s="228"/>
      <c r="AB30" s="221" t="str">
        <f t="shared" si="1"/>
        <v>-</v>
      </c>
      <c r="AC30" s="221"/>
      <c r="AD30" s="221"/>
      <c r="AE30" s="221"/>
      <c r="AF30" s="222"/>
    </row>
    <row r="31" spans="1:32" ht="15" customHeight="1" x14ac:dyDescent="0.25">
      <c r="A31" s="237"/>
      <c r="B31" s="238"/>
      <c r="C31" s="238"/>
      <c r="D31" s="238"/>
      <c r="E31" s="238"/>
      <c r="F31" s="238"/>
      <c r="G31" s="238"/>
      <c r="H31" s="238"/>
      <c r="I31" s="238"/>
      <c r="J31" s="238"/>
      <c r="K31" s="239"/>
      <c r="L31" s="240"/>
      <c r="M31" s="241" t="str">
        <f>IFERROR(VLOOKUP(A31,Creatures[],5,FALSE),"-")</f>
        <v>-</v>
      </c>
      <c r="N31" s="242"/>
      <c r="O31" s="242"/>
      <c r="P31" s="228" t="str">
        <f>IFERROR(VLOOKUP(M31,CREXP[],2,FALSE),"-")</f>
        <v>-</v>
      </c>
      <c r="Q31" s="228"/>
      <c r="R31" s="228"/>
      <c r="S31" s="228"/>
      <c r="T31" s="228"/>
      <c r="U31" s="228"/>
      <c r="V31" s="228" t="str">
        <f t="shared" si="0"/>
        <v>-</v>
      </c>
      <c r="W31" s="228"/>
      <c r="X31" s="228"/>
      <c r="Y31" s="228"/>
      <c r="Z31" s="228"/>
      <c r="AA31" s="228"/>
      <c r="AB31" s="221" t="str">
        <f t="shared" si="1"/>
        <v>-</v>
      </c>
      <c r="AC31" s="221"/>
      <c r="AD31" s="221"/>
      <c r="AE31" s="221"/>
      <c r="AF31" s="222"/>
    </row>
    <row r="32" spans="1:32" ht="15" customHeight="1" x14ac:dyDescent="0.25">
      <c r="A32" s="237"/>
      <c r="B32" s="238"/>
      <c r="C32" s="238"/>
      <c r="D32" s="238"/>
      <c r="E32" s="238"/>
      <c r="F32" s="238"/>
      <c r="G32" s="238"/>
      <c r="H32" s="238"/>
      <c r="I32" s="238"/>
      <c r="J32" s="238"/>
      <c r="K32" s="239"/>
      <c r="L32" s="240"/>
      <c r="M32" s="241" t="str">
        <f>IFERROR(VLOOKUP(A32,Creatures[],5,FALSE),"-")</f>
        <v>-</v>
      </c>
      <c r="N32" s="242"/>
      <c r="O32" s="242"/>
      <c r="P32" s="228" t="str">
        <f>IFERROR(VLOOKUP(M32,CREXP[],2,FALSE),"-")</f>
        <v>-</v>
      </c>
      <c r="Q32" s="228"/>
      <c r="R32" s="228"/>
      <c r="S32" s="228"/>
      <c r="T32" s="228"/>
      <c r="U32" s="228"/>
      <c r="V32" s="228" t="str">
        <f t="shared" si="0"/>
        <v>-</v>
      </c>
      <c r="W32" s="228"/>
      <c r="X32" s="228"/>
      <c r="Y32" s="228"/>
      <c r="Z32" s="228"/>
      <c r="AA32" s="228"/>
      <c r="AB32" s="221" t="str">
        <f t="shared" si="1"/>
        <v>-</v>
      </c>
      <c r="AC32" s="221"/>
      <c r="AD32" s="221"/>
      <c r="AE32" s="221"/>
      <c r="AF32" s="222"/>
    </row>
    <row r="33" spans="1:32" ht="15" customHeight="1" x14ac:dyDescent="0.25">
      <c r="A33" s="237"/>
      <c r="B33" s="238"/>
      <c r="C33" s="238"/>
      <c r="D33" s="238"/>
      <c r="E33" s="238"/>
      <c r="F33" s="238"/>
      <c r="G33" s="238"/>
      <c r="H33" s="238"/>
      <c r="I33" s="238"/>
      <c r="J33" s="238"/>
      <c r="K33" s="239"/>
      <c r="L33" s="240"/>
      <c r="M33" s="241" t="str">
        <f>IFERROR(VLOOKUP(A33,Creatures[],5,FALSE),"-")</f>
        <v>-</v>
      </c>
      <c r="N33" s="242"/>
      <c r="O33" s="242"/>
      <c r="P33" s="228" t="str">
        <f>IFERROR(VLOOKUP(M33,CREXP[],2,FALSE),"-")</f>
        <v>-</v>
      </c>
      <c r="Q33" s="228"/>
      <c r="R33" s="228"/>
      <c r="S33" s="228"/>
      <c r="T33" s="228"/>
      <c r="U33" s="228"/>
      <c r="V33" s="228" t="str">
        <f t="shared" si="0"/>
        <v>-</v>
      </c>
      <c r="W33" s="228"/>
      <c r="X33" s="228"/>
      <c r="Y33" s="228"/>
      <c r="Z33" s="228"/>
      <c r="AA33" s="228"/>
      <c r="AB33" s="221" t="str">
        <f t="shared" si="1"/>
        <v>-</v>
      </c>
      <c r="AC33" s="221"/>
      <c r="AD33" s="221"/>
      <c r="AE33" s="221"/>
      <c r="AF33" s="222"/>
    </row>
    <row r="34" spans="1:32" ht="15" customHeight="1" x14ac:dyDescent="0.25">
      <c r="A34" s="237"/>
      <c r="B34" s="238"/>
      <c r="C34" s="238"/>
      <c r="D34" s="238"/>
      <c r="E34" s="238"/>
      <c r="F34" s="238"/>
      <c r="G34" s="238"/>
      <c r="H34" s="238"/>
      <c r="I34" s="238"/>
      <c r="J34" s="238"/>
      <c r="K34" s="239"/>
      <c r="L34" s="240"/>
      <c r="M34" s="241" t="str">
        <f>IFERROR(VLOOKUP(A34,Creatures[],5,FALSE),"-")</f>
        <v>-</v>
      </c>
      <c r="N34" s="242"/>
      <c r="O34" s="242"/>
      <c r="P34" s="228" t="str">
        <f>IFERROR(VLOOKUP(M34,CREXP[],2,FALSE),"-")</f>
        <v>-</v>
      </c>
      <c r="Q34" s="228"/>
      <c r="R34" s="228"/>
      <c r="S34" s="228"/>
      <c r="T34" s="228"/>
      <c r="U34" s="228"/>
      <c r="V34" s="228" t="str">
        <f t="shared" si="0"/>
        <v>-</v>
      </c>
      <c r="W34" s="228"/>
      <c r="X34" s="228"/>
      <c r="Y34" s="228"/>
      <c r="Z34" s="228"/>
      <c r="AA34" s="228"/>
      <c r="AB34" s="221" t="str">
        <f t="shared" si="1"/>
        <v>-</v>
      </c>
      <c r="AC34" s="221"/>
      <c r="AD34" s="221"/>
      <c r="AE34" s="221"/>
      <c r="AF34" s="222"/>
    </row>
    <row r="35" spans="1:32" ht="15" customHeight="1" x14ac:dyDescent="0.25">
      <c r="A35" s="237"/>
      <c r="B35" s="238"/>
      <c r="C35" s="238"/>
      <c r="D35" s="238"/>
      <c r="E35" s="238"/>
      <c r="F35" s="238"/>
      <c r="G35" s="238"/>
      <c r="H35" s="238"/>
      <c r="I35" s="238"/>
      <c r="J35" s="238"/>
      <c r="K35" s="239"/>
      <c r="L35" s="240"/>
      <c r="M35" s="241" t="str">
        <f>IFERROR(VLOOKUP(A35,Creatures[],5,FALSE),"-")</f>
        <v>-</v>
      </c>
      <c r="N35" s="242"/>
      <c r="O35" s="242"/>
      <c r="P35" s="228" t="str">
        <f>IFERROR(VLOOKUP(M35,CREXP[],2,FALSE),"-")</f>
        <v>-</v>
      </c>
      <c r="Q35" s="228"/>
      <c r="R35" s="228"/>
      <c r="S35" s="228"/>
      <c r="T35" s="228"/>
      <c r="U35" s="228"/>
      <c r="V35" s="228" t="str">
        <f t="shared" si="0"/>
        <v>-</v>
      </c>
      <c r="W35" s="228"/>
      <c r="X35" s="228"/>
      <c r="Y35" s="228"/>
      <c r="Z35" s="228"/>
      <c r="AA35" s="228"/>
      <c r="AB35" s="221" t="str">
        <f t="shared" si="1"/>
        <v>-</v>
      </c>
      <c r="AC35" s="221"/>
      <c r="AD35" s="221"/>
      <c r="AE35" s="221"/>
      <c r="AF35" s="222"/>
    </row>
    <row r="36" spans="1:32" ht="15" customHeight="1" x14ac:dyDescent="0.25">
      <c r="A36" s="237"/>
      <c r="B36" s="238"/>
      <c r="C36" s="238"/>
      <c r="D36" s="238"/>
      <c r="E36" s="238"/>
      <c r="F36" s="238"/>
      <c r="G36" s="238"/>
      <c r="H36" s="238"/>
      <c r="I36" s="238"/>
      <c r="J36" s="238"/>
      <c r="K36" s="239"/>
      <c r="L36" s="240"/>
      <c r="M36" s="241" t="str">
        <f>IFERROR(VLOOKUP(A36,Creatures[],5,FALSE),"-")</f>
        <v>-</v>
      </c>
      <c r="N36" s="242"/>
      <c r="O36" s="242"/>
      <c r="P36" s="228" t="str">
        <f>IFERROR(VLOOKUP(M36,CREXP[],2,FALSE),"-")</f>
        <v>-</v>
      </c>
      <c r="Q36" s="228"/>
      <c r="R36" s="228"/>
      <c r="S36" s="228"/>
      <c r="T36" s="228"/>
      <c r="U36" s="228"/>
      <c r="V36" s="228" t="str">
        <f t="shared" si="0"/>
        <v>-</v>
      </c>
      <c r="W36" s="228"/>
      <c r="X36" s="228"/>
      <c r="Y36" s="228"/>
      <c r="Z36" s="228"/>
      <c r="AA36" s="228"/>
      <c r="AB36" s="221" t="str">
        <f t="shared" si="1"/>
        <v>-</v>
      </c>
      <c r="AC36" s="221"/>
      <c r="AD36" s="221"/>
      <c r="AE36" s="221"/>
      <c r="AF36" s="222"/>
    </row>
    <row r="37" spans="1:32" ht="15" customHeight="1" x14ac:dyDescent="0.25">
      <c r="A37" s="237"/>
      <c r="B37" s="238"/>
      <c r="C37" s="238"/>
      <c r="D37" s="238"/>
      <c r="E37" s="238"/>
      <c r="F37" s="238"/>
      <c r="G37" s="238"/>
      <c r="H37" s="238"/>
      <c r="I37" s="238"/>
      <c r="J37" s="238"/>
      <c r="K37" s="239"/>
      <c r="L37" s="240"/>
      <c r="M37" s="241" t="str">
        <f>IFERROR(VLOOKUP(A37,Creatures[],5,FALSE),"-")</f>
        <v>-</v>
      </c>
      <c r="N37" s="242"/>
      <c r="O37" s="242"/>
      <c r="P37" s="228" t="str">
        <f>IFERROR(VLOOKUP(M37,CREXP[],2,FALSE),"-")</f>
        <v>-</v>
      </c>
      <c r="Q37" s="228"/>
      <c r="R37" s="228"/>
      <c r="S37" s="228"/>
      <c r="T37" s="228"/>
      <c r="U37" s="228"/>
      <c r="V37" s="228" t="str">
        <f t="shared" si="0"/>
        <v>-</v>
      </c>
      <c r="W37" s="228"/>
      <c r="X37" s="228"/>
      <c r="Y37" s="228"/>
      <c r="Z37" s="228"/>
      <c r="AA37" s="228"/>
      <c r="AB37" s="221" t="str">
        <f t="shared" si="1"/>
        <v>-</v>
      </c>
      <c r="AC37" s="221"/>
      <c r="AD37" s="221"/>
      <c r="AE37" s="221"/>
      <c r="AF37" s="222"/>
    </row>
    <row r="38" spans="1:32" ht="15" customHeight="1" x14ac:dyDescent="0.25">
      <c r="A38" s="237"/>
      <c r="B38" s="238"/>
      <c r="C38" s="238"/>
      <c r="D38" s="238"/>
      <c r="E38" s="238"/>
      <c r="F38" s="238"/>
      <c r="G38" s="238"/>
      <c r="H38" s="238"/>
      <c r="I38" s="238"/>
      <c r="J38" s="238"/>
      <c r="K38" s="239"/>
      <c r="L38" s="240"/>
      <c r="M38" s="241" t="str">
        <f>IFERROR(VLOOKUP(A38,Creatures[],5,FALSE),"-")</f>
        <v>-</v>
      </c>
      <c r="N38" s="242"/>
      <c r="O38" s="242"/>
      <c r="P38" s="228" t="str">
        <f>IFERROR(VLOOKUP(M38,CREXP[],2,FALSE),"-")</f>
        <v>-</v>
      </c>
      <c r="Q38" s="228"/>
      <c r="R38" s="228"/>
      <c r="S38" s="228"/>
      <c r="T38" s="228"/>
      <c r="U38" s="228"/>
      <c r="V38" s="228" t="str">
        <f t="shared" si="0"/>
        <v>-</v>
      </c>
      <c r="W38" s="228"/>
      <c r="X38" s="228"/>
      <c r="Y38" s="228"/>
      <c r="Z38" s="228"/>
      <c r="AA38" s="228"/>
      <c r="AB38" s="221" t="str">
        <f t="shared" si="1"/>
        <v>-</v>
      </c>
      <c r="AC38" s="221"/>
      <c r="AD38" s="221"/>
      <c r="AE38" s="221"/>
      <c r="AF38" s="222"/>
    </row>
    <row r="39" spans="1:32" ht="15" customHeight="1" x14ac:dyDescent="0.25">
      <c r="A39" s="237"/>
      <c r="B39" s="238"/>
      <c r="C39" s="238"/>
      <c r="D39" s="238"/>
      <c r="E39" s="238"/>
      <c r="F39" s="238"/>
      <c r="G39" s="238"/>
      <c r="H39" s="238"/>
      <c r="I39" s="238"/>
      <c r="J39" s="238"/>
      <c r="K39" s="239"/>
      <c r="L39" s="240"/>
      <c r="M39" s="241" t="str">
        <f>IFERROR(VLOOKUP(A39,Creatures[],5,FALSE),"-")</f>
        <v>-</v>
      </c>
      <c r="N39" s="242"/>
      <c r="O39" s="242"/>
      <c r="P39" s="228" t="str">
        <f>IFERROR(VLOOKUP(M39,CREXP[],2,FALSE),"-")</f>
        <v>-</v>
      </c>
      <c r="Q39" s="228"/>
      <c r="R39" s="228"/>
      <c r="S39" s="228"/>
      <c r="T39" s="228"/>
      <c r="U39" s="228"/>
      <c r="V39" s="228" t="str">
        <f t="shared" si="0"/>
        <v>-</v>
      </c>
      <c r="W39" s="228"/>
      <c r="X39" s="228"/>
      <c r="Y39" s="228"/>
      <c r="Z39" s="228"/>
      <c r="AA39" s="228"/>
      <c r="AB39" s="221" t="str">
        <f t="shared" si="1"/>
        <v>-</v>
      </c>
      <c r="AC39" s="221"/>
      <c r="AD39" s="221"/>
      <c r="AE39" s="221"/>
      <c r="AF39" s="222"/>
    </row>
    <row r="40" spans="1:32" ht="15" customHeight="1" x14ac:dyDescent="0.25">
      <c r="A40" s="237"/>
      <c r="B40" s="238"/>
      <c r="C40" s="238"/>
      <c r="D40" s="238"/>
      <c r="E40" s="238"/>
      <c r="F40" s="238"/>
      <c r="G40" s="238"/>
      <c r="H40" s="238"/>
      <c r="I40" s="238"/>
      <c r="J40" s="238"/>
      <c r="K40" s="239"/>
      <c r="L40" s="240"/>
      <c r="M40" s="241" t="str">
        <f>IFERROR(VLOOKUP(A40,Creatures[],5,FALSE),"-")</f>
        <v>-</v>
      </c>
      <c r="N40" s="242"/>
      <c r="O40" s="242"/>
      <c r="P40" s="228" t="str">
        <f>IFERROR(VLOOKUP(M40,CREXP[],2,FALSE),"-")</f>
        <v>-</v>
      </c>
      <c r="Q40" s="228"/>
      <c r="R40" s="228"/>
      <c r="S40" s="228"/>
      <c r="T40" s="228"/>
      <c r="U40" s="228"/>
      <c r="V40" s="228" t="str">
        <f t="shared" si="0"/>
        <v>-</v>
      </c>
      <c r="W40" s="228"/>
      <c r="X40" s="228"/>
      <c r="Y40" s="228"/>
      <c r="Z40" s="228"/>
      <c r="AA40" s="228"/>
      <c r="AB40" s="221" t="str">
        <f t="shared" si="1"/>
        <v>-</v>
      </c>
      <c r="AC40" s="221"/>
      <c r="AD40" s="221"/>
      <c r="AE40" s="221"/>
      <c r="AF40" s="222"/>
    </row>
    <row r="41" spans="1:32" ht="15" customHeight="1" x14ac:dyDescent="0.25">
      <c r="A41" s="237"/>
      <c r="B41" s="238"/>
      <c r="C41" s="238"/>
      <c r="D41" s="238"/>
      <c r="E41" s="238"/>
      <c r="F41" s="238"/>
      <c r="G41" s="238"/>
      <c r="H41" s="238"/>
      <c r="I41" s="238"/>
      <c r="J41" s="238"/>
      <c r="K41" s="239"/>
      <c r="L41" s="240"/>
      <c r="M41" s="241" t="str">
        <f>IFERROR(VLOOKUP(A41,Creatures[],5,FALSE),"-")</f>
        <v>-</v>
      </c>
      <c r="N41" s="242"/>
      <c r="O41" s="242"/>
      <c r="P41" s="228" t="str">
        <f>IFERROR(VLOOKUP(M41,CREXP[],2,FALSE),"-")</f>
        <v>-</v>
      </c>
      <c r="Q41" s="228"/>
      <c r="R41" s="228"/>
      <c r="S41" s="228"/>
      <c r="T41" s="228"/>
      <c r="U41" s="228"/>
      <c r="V41" s="228" t="str">
        <f t="shared" si="0"/>
        <v>-</v>
      </c>
      <c r="W41" s="228"/>
      <c r="X41" s="228"/>
      <c r="Y41" s="228"/>
      <c r="Z41" s="228"/>
      <c r="AA41" s="228"/>
      <c r="AB41" s="221" t="str">
        <f t="shared" si="1"/>
        <v>-</v>
      </c>
      <c r="AC41" s="221"/>
      <c r="AD41" s="221"/>
      <c r="AE41" s="221"/>
      <c r="AF41" s="222"/>
    </row>
    <row r="42" spans="1:32" ht="15" customHeight="1" x14ac:dyDescent="0.25">
      <c r="A42" s="237"/>
      <c r="B42" s="238"/>
      <c r="C42" s="238"/>
      <c r="D42" s="238"/>
      <c r="E42" s="238"/>
      <c r="F42" s="238"/>
      <c r="G42" s="238"/>
      <c r="H42" s="238"/>
      <c r="I42" s="238"/>
      <c r="J42" s="238"/>
      <c r="K42" s="239"/>
      <c r="L42" s="240"/>
      <c r="M42" s="241" t="str">
        <f>IFERROR(VLOOKUP(A42,Creatures[],5,FALSE),"-")</f>
        <v>-</v>
      </c>
      <c r="N42" s="242"/>
      <c r="O42" s="242"/>
      <c r="P42" s="228" t="str">
        <f>IFERROR(VLOOKUP(M42,CREXP[],2,FALSE),"-")</f>
        <v>-</v>
      </c>
      <c r="Q42" s="228"/>
      <c r="R42" s="228"/>
      <c r="S42" s="228"/>
      <c r="T42" s="228"/>
      <c r="U42" s="228"/>
      <c r="V42" s="228" t="str">
        <f t="shared" si="0"/>
        <v>-</v>
      </c>
      <c r="W42" s="228"/>
      <c r="X42" s="228"/>
      <c r="Y42" s="228"/>
      <c r="Z42" s="228"/>
      <c r="AA42" s="228"/>
      <c r="AB42" s="221" t="str">
        <f t="shared" si="1"/>
        <v>-</v>
      </c>
      <c r="AC42" s="221"/>
      <c r="AD42" s="221"/>
      <c r="AE42" s="221"/>
      <c r="AF42" s="222"/>
    </row>
    <row r="43" spans="1:32" ht="15" customHeight="1" x14ac:dyDescent="0.25">
      <c r="A43" s="237"/>
      <c r="B43" s="238"/>
      <c r="C43" s="238"/>
      <c r="D43" s="238"/>
      <c r="E43" s="238"/>
      <c r="F43" s="238"/>
      <c r="G43" s="238"/>
      <c r="H43" s="238"/>
      <c r="I43" s="238"/>
      <c r="J43" s="238"/>
      <c r="K43" s="239"/>
      <c r="L43" s="240"/>
      <c r="M43" s="241" t="str">
        <f>IFERROR(VLOOKUP(A43,Creatures[],5,FALSE),"-")</f>
        <v>-</v>
      </c>
      <c r="N43" s="242"/>
      <c r="O43" s="242"/>
      <c r="P43" s="228" t="str">
        <f>IFERROR(VLOOKUP(M43,CREXP[],2,FALSE),"-")</f>
        <v>-</v>
      </c>
      <c r="Q43" s="228"/>
      <c r="R43" s="228"/>
      <c r="S43" s="228"/>
      <c r="T43" s="228"/>
      <c r="U43" s="228"/>
      <c r="V43" s="228" t="str">
        <f t="shared" si="0"/>
        <v>-</v>
      </c>
      <c r="W43" s="228"/>
      <c r="X43" s="228"/>
      <c r="Y43" s="228"/>
      <c r="Z43" s="228"/>
      <c r="AA43" s="228"/>
      <c r="AB43" s="221" t="str">
        <f t="shared" si="1"/>
        <v>-</v>
      </c>
      <c r="AC43" s="221"/>
      <c r="AD43" s="221"/>
      <c r="AE43" s="221"/>
      <c r="AF43" s="222"/>
    </row>
    <row r="44" spans="1:32" ht="15" customHeight="1" x14ac:dyDescent="0.25">
      <c r="A44" s="237"/>
      <c r="B44" s="238"/>
      <c r="C44" s="238"/>
      <c r="D44" s="238"/>
      <c r="E44" s="238"/>
      <c r="F44" s="238"/>
      <c r="G44" s="238"/>
      <c r="H44" s="238"/>
      <c r="I44" s="238"/>
      <c r="J44" s="238"/>
      <c r="K44" s="239"/>
      <c r="L44" s="240"/>
      <c r="M44" s="241" t="str">
        <f>IFERROR(VLOOKUP(A44,Creatures[],5,FALSE),"-")</f>
        <v>-</v>
      </c>
      <c r="N44" s="242"/>
      <c r="O44" s="242"/>
      <c r="P44" s="228" t="str">
        <f>IFERROR(VLOOKUP(M44,CREXP[],2,FALSE),"-")</f>
        <v>-</v>
      </c>
      <c r="Q44" s="228"/>
      <c r="R44" s="228"/>
      <c r="S44" s="228"/>
      <c r="T44" s="228"/>
      <c r="U44" s="228"/>
      <c r="V44" s="228" t="str">
        <f t="shared" si="0"/>
        <v>-</v>
      </c>
      <c r="W44" s="228"/>
      <c r="X44" s="228"/>
      <c r="Y44" s="228"/>
      <c r="Z44" s="228"/>
      <c r="AA44" s="228"/>
      <c r="AB44" s="221" t="str">
        <f t="shared" si="1"/>
        <v>-</v>
      </c>
      <c r="AC44" s="221"/>
      <c r="AD44" s="221"/>
      <c r="AE44" s="221"/>
      <c r="AF44" s="222"/>
    </row>
    <row r="45" spans="1:32" ht="15" customHeight="1" x14ac:dyDescent="0.25">
      <c r="A45" s="237"/>
      <c r="B45" s="238"/>
      <c r="C45" s="238"/>
      <c r="D45" s="238"/>
      <c r="E45" s="238"/>
      <c r="F45" s="238"/>
      <c r="G45" s="238"/>
      <c r="H45" s="238"/>
      <c r="I45" s="238"/>
      <c r="J45" s="238"/>
      <c r="K45" s="239"/>
      <c r="L45" s="240"/>
      <c r="M45" s="241" t="str">
        <f>IFERROR(VLOOKUP(A45,Creatures[],5,FALSE),"-")</f>
        <v>-</v>
      </c>
      <c r="N45" s="242"/>
      <c r="O45" s="242"/>
      <c r="P45" s="228" t="str">
        <f>IFERROR(VLOOKUP(M45,CREXP[],2,FALSE),"-")</f>
        <v>-</v>
      </c>
      <c r="Q45" s="228"/>
      <c r="R45" s="228"/>
      <c r="S45" s="228"/>
      <c r="T45" s="228"/>
      <c r="U45" s="228"/>
      <c r="V45" s="228" t="str">
        <f t="shared" si="0"/>
        <v>-</v>
      </c>
      <c r="W45" s="228"/>
      <c r="X45" s="228"/>
      <c r="Y45" s="228"/>
      <c r="Z45" s="228"/>
      <c r="AA45" s="228"/>
      <c r="AB45" s="221" t="str">
        <f t="shared" si="1"/>
        <v>-</v>
      </c>
      <c r="AC45" s="221"/>
      <c r="AD45" s="221"/>
      <c r="AE45" s="221"/>
      <c r="AF45" s="222"/>
    </row>
    <row r="46" spans="1:32" ht="15" customHeight="1" x14ac:dyDescent="0.25">
      <c r="A46" s="237"/>
      <c r="B46" s="238"/>
      <c r="C46" s="238"/>
      <c r="D46" s="238"/>
      <c r="E46" s="238"/>
      <c r="F46" s="238"/>
      <c r="G46" s="238"/>
      <c r="H46" s="238"/>
      <c r="I46" s="238"/>
      <c r="J46" s="238"/>
      <c r="K46" s="239"/>
      <c r="L46" s="240"/>
      <c r="M46" s="241" t="str">
        <f>IFERROR(VLOOKUP(A46,Creatures[],5,FALSE),"-")</f>
        <v>-</v>
      </c>
      <c r="N46" s="242"/>
      <c r="O46" s="242"/>
      <c r="P46" s="228" t="str">
        <f>IFERROR(VLOOKUP(M46,CREXP[],2,FALSE),"-")</f>
        <v>-</v>
      </c>
      <c r="Q46" s="228"/>
      <c r="R46" s="228"/>
      <c r="S46" s="228"/>
      <c r="T46" s="228"/>
      <c r="U46" s="228"/>
      <c r="V46" s="228" t="str">
        <f t="shared" si="0"/>
        <v>-</v>
      </c>
      <c r="W46" s="228"/>
      <c r="X46" s="228"/>
      <c r="Y46" s="228"/>
      <c r="Z46" s="228"/>
      <c r="AA46" s="228"/>
      <c r="AB46" s="221" t="str">
        <f t="shared" si="1"/>
        <v>-</v>
      </c>
      <c r="AC46" s="221"/>
      <c r="AD46" s="221"/>
      <c r="AE46" s="221"/>
      <c r="AF46" s="222"/>
    </row>
    <row r="47" spans="1:32" ht="15" customHeight="1" x14ac:dyDescent="0.25">
      <c r="A47" s="237"/>
      <c r="B47" s="238"/>
      <c r="C47" s="238"/>
      <c r="D47" s="238"/>
      <c r="E47" s="238"/>
      <c r="F47" s="238"/>
      <c r="G47" s="238"/>
      <c r="H47" s="238"/>
      <c r="I47" s="238"/>
      <c r="J47" s="238"/>
      <c r="K47" s="239"/>
      <c r="L47" s="240"/>
      <c r="M47" s="241" t="str">
        <f>IFERROR(VLOOKUP(A47,Creatures[],5,FALSE),"-")</f>
        <v>-</v>
      </c>
      <c r="N47" s="242"/>
      <c r="O47" s="242"/>
      <c r="P47" s="228" t="str">
        <f>IFERROR(VLOOKUP(M47,CREXP[],2,FALSE),"-")</f>
        <v>-</v>
      </c>
      <c r="Q47" s="228"/>
      <c r="R47" s="228"/>
      <c r="S47" s="228"/>
      <c r="T47" s="228"/>
      <c r="U47" s="228"/>
      <c r="V47" s="228" t="str">
        <f t="shared" si="0"/>
        <v>-</v>
      </c>
      <c r="W47" s="228"/>
      <c r="X47" s="228"/>
      <c r="Y47" s="228"/>
      <c r="Z47" s="228"/>
      <c r="AA47" s="228"/>
      <c r="AB47" s="221" t="str">
        <f t="shared" si="1"/>
        <v>-</v>
      </c>
      <c r="AC47" s="221"/>
      <c r="AD47" s="221"/>
      <c r="AE47" s="221"/>
      <c r="AF47" s="222"/>
    </row>
    <row r="48" spans="1:32" ht="15" customHeight="1" thickBot="1" x14ac:dyDescent="0.3">
      <c r="A48" s="247"/>
      <c r="B48" s="248"/>
      <c r="C48" s="248"/>
      <c r="D48" s="248"/>
      <c r="E48" s="248"/>
      <c r="F48" s="248"/>
      <c r="G48" s="248"/>
      <c r="H48" s="248"/>
      <c r="I48" s="248"/>
      <c r="J48" s="248"/>
      <c r="K48" s="249"/>
      <c r="L48" s="250"/>
      <c r="M48" s="251" t="str">
        <f>IFERROR(VLOOKUP(A48,Creatures[],5,FALSE),"-")</f>
        <v>-</v>
      </c>
      <c r="N48" s="252"/>
      <c r="O48" s="252"/>
      <c r="P48" s="229" t="str">
        <f>IFERROR(VLOOKUP(M48,CREXP[],2,FALSE),"-")</f>
        <v>-</v>
      </c>
      <c r="Q48" s="229"/>
      <c r="R48" s="229"/>
      <c r="S48" s="229"/>
      <c r="T48" s="229"/>
      <c r="U48" s="229"/>
      <c r="V48" s="229" t="str">
        <f t="shared" si="0"/>
        <v>-</v>
      </c>
      <c r="W48" s="229"/>
      <c r="X48" s="229"/>
      <c r="Y48" s="229"/>
      <c r="Z48" s="229"/>
      <c r="AA48" s="229"/>
      <c r="AB48" s="223" t="str">
        <f t="shared" si="1"/>
        <v>-</v>
      </c>
      <c r="AC48" s="223"/>
      <c r="AD48" s="223"/>
      <c r="AE48" s="223"/>
      <c r="AF48" s="224"/>
    </row>
  </sheetData>
  <mergeCells count="268">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5:S15"/>
    <mergeCell ref="H14:M14"/>
    <mergeCell ref="N14:S14"/>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59"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AJ40" sqref="AJ40:AJ41"/>
    </sheetView>
  </sheetViews>
  <sheetFormatPr defaultColWidth="2.85546875" defaultRowHeight="15" customHeight="1" x14ac:dyDescent="0.25"/>
  <cols>
    <col min="1" max="51" width="2.85546875" style="29" customWidth="1"/>
    <col min="52" max="16384" width="2.85546875" style="29"/>
  </cols>
  <sheetData>
    <row r="1" spans="1:51" ht="15.75" thickBot="1" x14ac:dyDescent="0.3">
      <c r="H1" s="325" t="s">
        <v>6</v>
      </c>
      <c r="I1" s="326"/>
      <c r="J1" s="326"/>
      <c r="K1" s="326"/>
      <c r="L1" s="326"/>
      <c r="M1" s="326"/>
      <c r="N1" s="326"/>
      <c r="O1" s="326"/>
      <c r="P1" s="326"/>
      <c r="Q1" s="326"/>
      <c r="R1" s="326"/>
      <c r="S1" s="326"/>
      <c r="T1" s="326"/>
      <c r="U1" s="326"/>
      <c r="V1" s="326"/>
      <c r="W1" s="326"/>
      <c r="X1" s="326"/>
      <c r="Y1" s="326"/>
      <c r="Z1" s="326"/>
      <c r="AA1" s="326"/>
      <c r="AB1" s="326"/>
      <c r="AC1" s="327"/>
    </row>
    <row r="2" spans="1:51" ht="21" thickBot="1" x14ac:dyDescent="0.3">
      <c r="A2" s="319" t="s">
        <v>875</v>
      </c>
      <c r="B2" s="319"/>
      <c r="C2" s="319"/>
      <c r="D2" s="319"/>
      <c r="E2" s="319"/>
      <c r="F2" s="319" t="s">
        <v>669</v>
      </c>
      <c r="G2" s="328"/>
      <c r="H2" s="15" t="s">
        <v>722</v>
      </c>
      <c r="I2" s="15" t="s">
        <v>723</v>
      </c>
      <c r="J2" s="15" t="s">
        <v>724</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1"/>
      <c r="AG2" s="42"/>
      <c r="AH2" s="42"/>
      <c r="AI2" s="42"/>
      <c r="AJ2" s="42"/>
      <c r="AK2" s="42"/>
      <c r="AL2" s="42"/>
      <c r="AM2" s="42"/>
      <c r="AN2" s="42"/>
      <c r="AO2" s="42"/>
      <c r="AP2" s="42"/>
      <c r="AQ2" s="42"/>
      <c r="AR2" s="42"/>
      <c r="AS2" s="42"/>
      <c r="AT2" s="42"/>
      <c r="AU2" s="42"/>
      <c r="AV2" s="42"/>
      <c r="AW2" s="42"/>
      <c r="AX2" s="42"/>
      <c r="AY2" s="43"/>
    </row>
    <row r="3" spans="1:51" x14ac:dyDescent="0.25">
      <c r="A3" s="307" t="str">
        <f>IF('Player Manager'!J13="","",'Player Manager'!J11)</f>
        <v>Athell</v>
      </c>
      <c r="B3" s="308"/>
      <c r="C3" s="308"/>
      <c r="D3" s="308"/>
      <c r="E3" s="308"/>
      <c r="F3" s="305">
        <f ca="1">IF(A3="","",'Player Manager'!J15)</f>
        <v>4</v>
      </c>
      <c r="G3" s="306"/>
      <c r="H3" s="16">
        <f t="array" aca="1" ref="H3:AC3" ca="1">GetCreaturePlayer(F3,PlayerToCreature[])</f>
        <v>8</v>
      </c>
      <c r="I3" s="17">
        <f ca="1"/>
        <v>4</v>
      </c>
      <c r="J3" s="17">
        <f ca="1"/>
        <v>2</v>
      </c>
      <c r="K3" s="17">
        <f ca="1"/>
        <v>1</v>
      </c>
      <c r="L3" s="17" t="str">
        <f ca="1"/>
        <v>1/2</v>
      </c>
      <c r="M3" s="17" t="str">
        <f ca="1"/>
        <v>1/4</v>
      </c>
      <c r="N3" s="17" t="str">
        <f ca="1"/>
        <v>1/6</v>
      </c>
      <c r="O3" s="17">
        <f ca="1"/>
        <v>0</v>
      </c>
      <c r="P3" s="17">
        <f ca="1"/>
        <v>0</v>
      </c>
      <c r="Q3" s="17">
        <f ca="1"/>
        <v>0</v>
      </c>
      <c r="R3" s="17">
        <f ca="1"/>
        <v>0</v>
      </c>
      <c r="S3" s="17">
        <f ca="1"/>
        <v>0</v>
      </c>
      <c r="T3" s="17">
        <f ca="1"/>
        <v>0</v>
      </c>
      <c r="U3" s="17">
        <f ca="1"/>
        <v>0</v>
      </c>
      <c r="V3" s="17">
        <f ca="1"/>
        <v>0</v>
      </c>
      <c r="W3" s="17">
        <f ca="1"/>
        <v>0</v>
      </c>
      <c r="X3" s="17">
        <f ca="1"/>
        <v>0</v>
      </c>
      <c r="Y3" s="17">
        <f ca="1"/>
        <v>0</v>
      </c>
      <c r="Z3" s="17">
        <f ca="1"/>
        <v>0</v>
      </c>
      <c r="AA3" s="17">
        <f ca="1"/>
        <v>0</v>
      </c>
      <c r="AB3" s="17">
        <f ca="1"/>
        <v>0</v>
      </c>
      <c r="AC3" s="18">
        <f ca="1"/>
        <v>0</v>
      </c>
      <c r="AF3" s="46"/>
      <c r="AG3" s="10"/>
      <c r="AH3" s="10"/>
      <c r="AI3" s="10"/>
      <c r="AJ3" s="10"/>
      <c r="AK3" s="10"/>
      <c r="AL3" s="10"/>
      <c r="AM3" s="10"/>
      <c r="AN3" s="10"/>
      <c r="AO3" s="10"/>
      <c r="AP3" s="10"/>
      <c r="AQ3" s="10"/>
      <c r="AR3" s="10"/>
      <c r="AS3" s="10"/>
      <c r="AT3" s="10"/>
      <c r="AU3" s="10"/>
      <c r="AV3" s="10"/>
      <c r="AW3" s="10"/>
      <c r="AX3" s="10"/>
      <c r="AY3" s="47"/>
    </row>
    <row r="4" spans="1:51" x14ac:dyDescent="0.25">
      <c r="A4" s="300" t="str">
        <f>IF('Player Manager'!S13="","",'Player Manager'!S11)</f>
        <v>Boondell</v>
      </c>
      <c r="B4" s="301"/>
      <c r="C4" s="301"/>
      <c r="D4" s="301"/>
      <c r="E4" s="301"/>
      <c r="F4" s="296">
        <f ca="1">IF(A4="","",'Player Manager'!S15)</f>
        <v>5</v>
      </c>
      <c r="G4" s="297"/>
      <c r="H4" s="19">
        <f t="array" aca="1" ref="H4:AC4" ca="1">GetCreaturePlayer(F4,PlayerToCreature[])</f>
        <v>12</v>
      </c>
      <c r="I4" s="20">
        <f ca="1"/>
        <v>8</v>
      </c>
      <c r="J4" s="20">
        <f ca="1"/>
        <v>4</v>
      </c>
      <c r="K4" s="20">
        <f ca="1"/>
        <v>2</v>
      </c>
      <c r="L4" s="20">
        <f ca="1"/>
        <v>1</v>
      </c>
      <c r="M4" s="20" t="str">
        <f ca="1"/>
        <v>1/2</v>
      </c>
      <c r="N4" s="20" t="str">
        <f ca="1"/>
        <v>1/3</v>
      </c>
      <c r="O4" s="20" t="str">
        <f ca="1"/>
        <v>1/5</v>
      </c>
      <c r="P4" s="20" t="str">
        <f ca="1"/>
        <v>1/6</v>
      </c>
      <c r="Q4" s="20">
        <f ca="1"/>
        <v>0</v>
      </c>
      <c r="R4" s="20">
        <f ca="1"/>
        <v>0</v>
      </c>
      <c r="S4" s="20">
        <f ca="1"/>
        <v>0</v>
      </c>
      <c r="T4" s="20">
        <f ca="1"/>
        <v>0</v>
      </c>
      <c r="U4" s="20">
        <f ca="1"/>
        <v>0</v>
      </c>
      <c r="V4" s="20">
        <f ca="1"/>
        <v>0</v>
      </c>
      <c r="W4" s="20">
        <f ca="1"/>
        <v>0</v>
      </c>
      <c r="X4" s="20">
        <f ca="1"/>
        <v>0</v>
      </c>
      <c r="Y4" s="20">
        <f ca="1"/>
        <v>0</v>
      </c>
      <c r="Z4" s="20">
        <f ca="1"/>
        <v>0</v>
      </c>
      <c r="AA4" s="20">
        <f ca="1"/>
        <v>0</v>
      </c>
      <c r="AB4" s="20">
        <f ca="1"/>
        <v>0</v>
      </c>
      <c r="AC4" s="21">
        <f ca="1"/>
        <v>0</v>
      </c>
      <c r="AF4" s="46"/>
      <c r="AG4" s="10"/>
      <c r="AH4" s="10"/>
      <c r="AI4" s="10"/>
      <c r="AJ4" s="10"/>
      <c r="AK4" s="10"/>
      <c r="AL4" s="10"/>
      <c r="AM4" s="10"/>
      <c r="AN4" s="10"/>
      <c r="AO4" s="10"/>
      <c r="AP4" s="10"/>
      <c r="AQ4" s="10"/>
      <c r="AR4" s="10"/>
      <c r="AS4" s="10"/>
      <c r="AT4" s="10"/>
      <c r="AU4" s="10"/>
      <c r="AV4" s="10"/>
      <c r="AW4" s="10"/>
      <c r="AX4" s="10"/>
      <c r="AY4" s="47"/>
    </row>
    <row r="5" spans="1:51" x14ac:dyDescent="0.25">
      <c r="A5" s="300" t="str">
        <f>IF('Player Manager'!AB13="","",'Player Manager'!AB11)</f>
        <v/>
      </c>
      <c r="B5" s="301"/>
      <c r="C5" s="301"/>
      <c r="D5" s="301"/>
      <c r="E5" s="301"/>
      <c r="F5" s="296" t="str">
        <f>IF(A5="","",'Player Manager'!AB15)</f>
        <v/>
      </c>
      <c r="G5" s="297"/>
      <c r="H5" s="19" t="str">
        <f t="array" ref="H5:AC5">GetCreaturePlayer(F5,PlayerToCreature[])</f>
        <v/>
      </c>
      <c r="I5" s="20" t="str">
        <v/>
      </c>
      <c r="J5" s="20" t="str">
        <v/>
      </c>
      <c r="K5" s="20" t="str">
        <v/>
      </c>
      <c r="L5" s="20" t="str">
        <v/>
      </c>
      <c r="M5" s="20" t="str">
        <v/>
      </c>
      <c r="N5" s="20" t="str">
        <v/>
      </c>
      <c r="O5" s="20" t="str">
        <v/>
      </c>
      <c r="P5" s="20" t="str">
        <v/>
      </c>
      <c r="Q5" s="20" t="str">
        <v/>
      </c>
      <c r="R5" s="20" t="str">
        <v/>
      </c>
      <c r="S5" s="20" t="str">
        <v/>
      </c>
      <c r="T5" s="20" t="str">
        <v/>
      </c>
      <c r="U5" s="20" t="str">
        <v/>
      </c>
      <c r="V5" s="20" t="str">
        <v/>
      </c>
      <c r="W5" s="20" t="str">
        <v/>
      </c>
      <c r="X5" s="20" t="str">
        <v/>
      </c>
      <c r="Y5" s="20" t="str">
        <v/>
      </c>
      <c r="Z5" s="20" t="str">
        <v/>
      </c>
      <c r="AA5" s="20" t="str">
        <v/>
      </c>
      <c r="AB5" s="20" t="str">
        <v/>
      </c>
      <c r="AC5" s="21" t="str">
        <v/>
      </c>
      <c r="AF5" s="46"/>
      <c r="AG5" s="10"/>
      <c r="AH5" s="10"/>
      <c r="AI5" s="10"/>
      <c r="AJ5" s="10"/>
      <c r="AK5" s="10"/>
      <c r="AL5" s="10"/>
      <c r="AM5" s="10"/>
      <c r="AN5" s="10"/>
      <c r="AO5" s="10"/>
      <c r="AP5" s="10"/>
      <c r="AQ5" s="10"/>
      <c r="AR5" s="10"/>
      <c r="AS5" s="10"/>
      <c r="AT5" s="10"/>
      <c r="AU5" s="10"/>
      <c r="AV5" s="10"/>
      <c r="AW5" s="10"/>
      <c r="AX5" s="10"/>
      <c r="AY5" s="47"/>
    </row>
    <row r="6" spans="1:51" x14ac:dyDescent="0.25">
      <c r="A6" s="300" t="str">
        <f>IF('Player Manager'!AK13="","",'Player Manager'!AK11)</f>
        <v>Dethrak</v>
      </c>
      <c r="B6" s="301"/>
      <c r="C6" s="301"/>
      <c r="D6" s="301"/>
      <c r="E6" s="301"/>
      <c r="F6" s="296">
        <f ca="1">IF(A6="","",'Player Manager'!AK15)</f>
        <v>20</v>
      </c>
      <c r="G6" s="297"/>
      <c r="H6" s="19">
        <f t="array" aca="1" ref="H6:AC6" ca="1">GetCreaturePlayer(F6,PlayerToCreature[])</f>
        <v>12</v>
      </c>
      <c r="I6" s="20">
        <f ca="1"/>
        <v>12</v>
      </c>
      <c r="J6" s="20">
        <f ca="1"/>
        <v>12</v>
      </c>
      <c r="K6" s="20">
        <f ca="1"/>
        <v>12</v>
      </c>
      <c r="L6" s="20">
        <f ca="1"/>
        <v>9</v>
      </c>
      <c r="M6" s="20">
        <f ca="1"/>
        <v>6</v>
      </c>
      <c r="N6" s="20">
        <f ca="1"/>
        <v>4</v>
      </c>
      <c r="O6" s="20">
        <f ca="1"/>
        <v>2</v>
      </c>
      <c r="P6" s="20">
        <f ca="1"/>
        <v>2</v>
      </c>
      <c r="Q6" s="20">
        <f ca="1"/>
        <v>1</v>
      </c>
      <c r="R6" s="20">
        <f ca="1"/>
        <v>1</v>
      </c>
      <c r="S6" s="20">
        <f ca="1"/>
        <v>1</v>
      </c>
      <c r="T6" s="20">
        <f ca="1"/>
        <v>1</v>
      </c>
      <c r="U6" s="20" t="str">
        <f ca="1"/>
        <v>1/2</v>
      </c>
      <c r="V6" s="20" t="str">
        <f ca="1"/>
        <v>1/2</v>
      </c>
      <c r="W6" s="20" t="str">
        <f ca="1"/>
        <v>1/2</v>
      </c>
      <c r="X6" s="20" t="str">
        <f ca="1"/>
        <v>1/3</v>
      </c>
      <c r="Y6" s="20" t="str">
        <f ca="1"/>
        <v>1/3</v>
      </c>
      <c r="Z6" s="20" t="str">
        <f ca="1"/>
        <v>1/4</v>
      </c>
      <c r="AA6" s="20" t="str">
        <f ca="1"/>
        <v>1/4</v>
      </c>
      <c r="AB6" s="20" t="str">
        <f ca="1"/>
        <v>1/5</v>
      </c>
      <c r="AC6" s="21" t="str">
        <f ca="1"/>
        <v>1/5</v>
      </c>
      <c r="AF6" s="46"/>
      <c r="AG6" s="10"/>
      <c r="AH6" s="10"/>
      <c r="AI6" s="10"/>
      <c r="AJ6" s="10"/>
      <c r="AK6" s="10"/>
      <c r="AL6" s="10"/>
      <c r="AM6" s="10"/>
      <c r="AN6" s="10"/>
      <c r="AO6" s="10"/>
      <c r="AP6" s="10"/>
      <c r="AQ6" s="10"/>
      <c r="AR6" s="10"/>
      <c r="AS6" s="10"/>
      <c r="AT6" s="10"/>
      <c r="AU6" s="10"/>
      <c r="AV6" s="10"/>
      <c r="AW6" s="10"/>
      <c r="AX6" s="10"/>
      <c r="AY6" s="47"/>
    </row>
    <row r="7" spans="1:51" x14ac:dyDescent="0.25">
      <c r="A7" s="300" t="str">
        <f>IF('Player Manager'!AT13="","",'Player Manager'!AT11)</f>
        <v>Edmond</v>
      </c>
      <c r="B7" s="301"/>
      <c r="C7" s="301"/>
      <c r="D7" s="301"/>
      <c r="E7" s="301"/>
      <c r="F7" s="296">
        <f ca="1">IF(A7="","",'Player Manager'!AT15)</f>
        <v>4</v>
      </c>
      <c r="G7" s="297"/>
      <c r="H7" s="19">
        <f t="array" aca="1" ref="H7:AC7" ca="1">GetCreaturePlayer(F7,PlayerToCreature[])</f>
        <v>8</v>
      </c>
      <c r="I7" s="20">
        <f ca="1"/>
        <v>4</v>
      </c>
      <c r="J7" s="20">
        <f ca="1"/>
        <v>2</v>
      </c>
      <c r="K7" s="20">
        <f ca="1"/>
        <v>1</v>
      </c>
      <c r="L7" s="20" t="str">
        <f ca="1"/>
        <v>1/2</v>
      </c>
      <c r="M7" s="20" t="str">
        <f ca="1"/>
        <v>1/4</v>
      </c>
      <c r="N7" s="20" t="str">
        <f ca="1"/>
        <v>1/6</v>
      </c>
      <c r="O7" s="20">
        <f ca="1"/>
        <v>0</v>
      </c>
      <c r="P7" s="20">
        <f ca="1"/>
        <v>0</v>
      </c>
      <c r="Q7" s="20">
        <f ca="1"/>
        <v>0</v>
      </c>
      <c r="R7" s="20">
        <f ca="1"/>
        <v>0</v>
      </c>
      <c r="S7" s="20">
        <f ca="1"/>
        <v>0</v>
      </c>
      <c r="T7" s="20">
        <f ca="1"/>
        <v>0</v>
      </c>
      <c r="U7" s="20">
        <f ca="1"/>
        <v>0</v>
      </c>
      <c r="V7" s="20">
        <f ca="1"/>
        <v>0</v>
      </c>
      <c r="W7" s="20">
        <f ca="1"/>
        <v>0</v>
      </c>
      <c r="X7" s="20">
        <f ca="1"/>
        <v>0</v>
      </c>
      <c r="Y7" s="20">
        <f ca="1"/>
        <v>0</v>
      </c>
      <c r="Z7" s="20">
        <f ca="1"/>
        <v>0</v>
      </c>
      <c r="AA7" s="20">
        <f ca="1"/>
        <v>0</v>
      </c>
      <c r="AB7" s="20">
        <f ca="1"/>
        <v>0</v>
      </c>
      <c r="AC7" s="21">
        <f ca="1"/>
        <v>0</v>
      </c>
      <c r="AF7" s="46"/>
      <c r="AG7" s="10"/>
      <c r="AH7" s="10"/>
      <c r="AI7" s="10"/>
      <c r="AJ7" s="10"/>
      <c r="AK7" s="10"/>
      <c r="AL7" s="10"/>
      <c r="AM7" s="10"/>
      <c r="AN7" s="10"/>
      <c r="AO7" s="10"/>
      <c r="AP7" s="10"/>
      <c r="AQ7" s="10"/>
      <c r="AR7" s="10"/>
      <c r="AS7" s="10"/>
      <c r="AT7" s="10"/>
      <c r="AU7" s="10"/>
      <c r="AV7" s="10"/>
      <c r="AW7" s="10"/>
      <c r="AX7" s="10"/>
      <c r="AY7" s="47"/>
    </row>
    <row r="8" spans="1:51" x14ac:dyDescent="0.25">
      <c r="A8" s="300" t="str">
        <f>IF('Player Manager'!BC13="","",'Player Manager'!BC11)</f>
        <v/>
      </c>
      <c r="B8" s="301"/>
      <c r="C8" s="301"/>
      <c r="D8" s="301"/>
      <c r="E8" s="301"/>
      <c r="F8" s="296" t="str">
        <f>IF(A8="","",'Player Manager'!BC15)</f>
        <v/>
      </c>
      <c r="G8" s="297"/>
      <c r="H8" s="19" t="str">
        <f t="array" ref="H8:AC8">GetCreaturePlayer(F8,PlayerToCreature[])</f>
        <v/>
      </c>
      <c r="I8" s="20" t="str">
        <v/>
      </c>
      <c r="J8" s="20" t="str">
        <v/>
      </c>
      <c r="K8" s="20" t="str">
        <v/>
      </c>
      <c r="L8" s="20" t="str">
        <v/>
      </c>
      <c r="M8" s="20" t="str">
        <v/>
      </c>
      <c r="N8" s="20" t="str">
        <v/>
      </c>
      <c r="O8" s="20" t="str">
        <v/>
      </c>
      <c r="P8" s="20" t="str">
        <v/>
      </c>
      <c r="Q8" s="20" t="str">
        <v/>
      </c>
      <c r="R8" s="20" t="str">
        <v/>
      </c>
      <c r="S8" s="20" t="str">
        <v/>
      </c>
      <c r="T8" s="20" t="str">
        <v/>
      </c>
      <c r="U8" s="20" t="str">
        <v/>
      </c>
      <c r="V8" s="20" t="str">
        <v/>
      </c>
      <c r="W8" s="20" t="str">
        <v/>
      </c>
      <c r="X8" s="20" t="str">
        <v/>
      </c>
      <c r="Y8" s="20" t="str">
        <v/>
      </c>
      <c r="Z8" s="20" t="str">
        <v/>
      </c>
      <c r="AA8" s="20" t="str">
        <v/>
      </c>
      <c r="AB8" s="20" t="str">
        <v/>
      </c>
      <c r="AC8" s="21" t="str">
        <v/>
      </c>
      <c r="AF8" s="46"/>
      <c r="AG8" s="10"/>
      <c r="AH8" s="10"/>
      <c r="AI8" s="10"/>
      <c r="AJ8" s="10"/>
      <c r="AK8" s="10"/>
      <c r="AL8" s="10"/>
      <c r="AM8" s="10"/>
      <c r="AN8" s="10"/>
      <c r="AO8" s="10"/>
      <c r="AP8" s="10"/>
      <c r="AQ8" s="10"/>
      <c r="AR8" s="10"/>
      <c r="AS8" s="10"/>
      <c r="AT8" s="10"/>
      <c r="AU8" s="10"/>
      <c r="AV8" s="10"/>
      <c r="AW8" s="10"/>
      <c r="AX8" s="10"/>
      <c r="AY8" s="47"/>
    </row>
    <row r="9" spans="1:51" x14ac:dyDescent="0.25">
      <c r="A9" s="300" t="str">
        <f>IF('Player Manager'!BL13="","",'Player Manager'!BL11)</f>
        <v>Gorand</v>
      </c>
      <c r="B9" s="301"/>
      <c r="C9" s="301"/>
      <c r="D9" s="301"/>
      <c r="E9" s="301"/>
      <c r="F9" s="296">
        <f ca="1">IF(A9="","",'Player Manager'!BL15)</f>
        <v>12</v>
      </c>
      <c r="G9" s="297"/>
      <c r="H9" s="19">
        <f t="array" aca="1" ref="H9:AC9" ca="1">GetCreaturePlayer(F9,PlayerToCreature[])</f>
        <v>12</v>
      </c>
      <c r="I9" s="20">
        <f ca="1"/>
        <v>12</v>
      </c>
      <c r="J9" s="20">
        <f ca="1"/>
        <v>12</v>
      </c>
      <c r="K9" s="20">
        <f ca="1"/>
        <v>8</v>
      </c>
      <c r="L9" s="20">
        <f ca="1"/>
        <v>3</v>
      </c>
      <c r="M9" s="20">
        <f ca="1"/>
        <v>2</v>
      </c>
      <c r="N9" s="20">
        <f ca="1"/>
        <v>1</v>
      </c>
      <c r="O9" s="20">
        <f ca="1"/>
        <v>1</v>
      </c>
      <c r="P9" s="20" t="str">
        <f ca="1"/>
        <v>1/2</v>
      </c>
      <c r="Q9" s="20" t="str">
        <f ca="1"/>
        <v>1/2</v>
      </c>
      <c r="R9" s="20" t="str">
        <f ca="1"/>
        <v>1/3</v>
      </c>
      <c r="S9" s="20" t="str">
        <f ca="1"/>
        <v>1/3</v>
      </c>
      <c r="T9" s="20" t="str">
        <f ca="1"/>
        <v>1/4</v>
      </c>
      <c r="U9" s="20" t="str">
        <f ca="1"/>
        <v>1/5</v>
      </c>
      <c r="V9" s="20" t="str">
        <f ca="1"/>
        <v>1/6</v>
      </c>
      <c r="W9" s="20">
        <f ca="1"/>
        <v>0</v>
      </c>
      <c r="X9" s="20">
        <f ca="1"/>
        <v>0</v>
      </c>
      <c r="Y9" s="20">
        <f ca="1"/>
        <v>0</v>
      </c>
      <c r="Z9" s="20">
        <f ca="1"/>
        <v>0</v>
      </c>
      <c r="AA9" s="20">
        <f ca="1"/>
        <v>0</v>
      </c>
      <c r="AB9" s="20">
        <f ca="1"/>
        <v>0</v>
      </c>
      <c r="AC9" s="21">
        <f ca="1"/>
        <v>0</v>
      </c>
      <c r="AF9" s="46"/>
      <c r="AG9" s="10"/>
      <c r="AH9" s="10"/>
      <c r="AI9" s="10"/>
      <c r="AJ9" s="10"/>
      <c r="AK9" s="10"/>
      <c r="AL9" s="10"/>
      <c r="AM9" s="10"/>
      <c r="AN9" s="10"/>
      <c r="AO9" s="10"/>
      <c r="AP9" s="10"/>
      <c r="AQ9" s="10"/>
      <c r="AR9" s="10"/>
      <c r="AS9" s="10"/>
      <c r="AT9" s="10"/>
      <c r="AU9" s="10"/>
      <c r="AV9" s="10"/>
      <c r="AW9" s="10"/>
      <c r="AX9" s="10"/>
      <c r="AY9" s="47"/>
    </row>
    <row r="10" spans="1:51" x14ac:dyDescent="0.25">
      <c r="A10" s="300" t="str">
        <f>IF('Player Manager'!BU13="","",'Player Manager'!BU11)</f>
        <v/>
      </c>
      <c r="B10" s="301"/>
      <c r="C10" s="301"/>
      <c r="D10" s="301"/>
      <c r="E10" s="301"/>
      <c r="F10" s="296" t="str">
        <f>IF(A10="","",'Player Manager'!BL15)</f>
        <v/>
      </c>
      <c r="G10" s="297"/>
      <c r="H10" s="19" t="str">
        <f t="array" ref="H10:AC10">GetCreaturePlayer(F10,PlayerToCreature[])</f>
        <v/>
      </c>
      <c r="I10" s="20" t="str">
        <v/>
      </c>
      <c r="J10" s="20" t="str">
        <v/>
      </c>
      <c r="K10" s="20" t="str">
        <v/>
      </c>
      <c r="L10" s="20" t="str">
        <v/>
      </c>
      <c r="M10" s="20" t="str">
        <v/>
      </c>
      <c r="N10" s="20" t="str">
        <v/>
      </c>
      <c r="O10" s="20" t="str">
        <v/>
      </c>
      <c r="P10" s="20" t="str">
        <v/>
      </c>
      <c r="Q10" s="20" t="str">
        <v/>
      </c>
      <c r="R10" s="20" t="str">
        <v/>
      </c>
      <c r="S10" s="20" t="str">
        <v/>
      </c>
      <c r="T10" s="20" t="str">
        <v/>
      </c>
      <c r="U10" s="20" t="str">
        <v/>
      </c>
      <c r="V10" s="20" t="str">
        <v/>
      </c>
      <c r="W10" s="20" t="str">
        <v/>
      </c>
      <c r="X10" s="20" t="str">
        <v/>
      </c>
      <c r="Y10" s="20" t="str">
        <v/>
      </c>
      <c r="Z10" s="20" t="str">
        <v/>
      </c>
      <c r="AA10" s="20" t="str">
        <v/>
      </c>
      <c r="AB10" s="20" t="str">
        <v/>
      </c>
      <c r="AC10" s="21" t="str">
        <v/>
      </c>
      <c r="AF10" s="46"/>
      <c r="AG10" s="10"/>
      <c r="AH10" s="10"/>
      <c r="AI10" s="10"/>
      <c r="AJ10" s="10"/>
      <c r="AK10" s="10"/>
      <c r="AL10" s="10"/>
      <c r="AM10" s="10"/>
      <c r="AN10" s="10"/>
      <c r="AO10" s="10"/>
      <c r="AP10" s="10"/>
      <c r="AQ10" s="10"/>
      <c r="AR10" s="10"/>
      <c r="AS10" s="10"/>
      <c r="AT10" s="10"/>
      <c r="AU10" s="10"/>
      <c r="AV10" s="10"/>
      <c r="AW10" s="10"/>
      <c r="AX10" s="10"/>
      <c r="AY10" s="47"/>
    </row>
    <row r="11" spans="1:51" x14ac:dyDescent="0.25">
      <c r="A11" s="300" t="str">
        <f>IF('Player Manager'!CD13="","",'Player Manager'!CD11)</f>
        <v/>
      </c>
      <c r="B11" s="301"/>
      <c r="C11" s="301"/>
      <c r="D11" s="301"/>
      <c r="E11" s="301"/>
      <c r="F11" s="296" t="str">
        <f>IF(A11="","",'Player Manager'!BU15)</f>
        <v/>
      </c>
      <c r="G11" s="297"/>
      <c r="H11" s="19" t="str">
        <f t="array" ref="H11:AC11">GetCreaturePlayer(F11,PlayerToCreature[])</f>
        <v/>
      </c>
      <c r="I11" s="20" t="str">
        <v/>
      </c>
      <c r="J11" s="20" t="str">
        <v/>
      </c>
      <c r="K11" s="20" t="str">
        <v/>
      </c>
      <c r="L11" s="20" t="str">
        <v/>
      </c>
      <c r="M11" s="20" t="str">
        <v/>
      </c>
      <c r="N11" s="20" t="str">
        <v/>
      </c>
      <c r="O11" s="20" t="str">
        <v/>
      </c>
      <c r="P11" s="20" t="str">
        <v/>
      </c>
      <c r="Q11" s="20" t="str">
        <v/>
      </c>
      <c r="R11" s="20" t="str">
        <v/>
      </c>
      <c r="S11" s="20" t="str">
        <v/>
      </c>
      <c r="T11" s="20" t="str">
        <v/>
      </c>
      <c r="U11" s="20" t="str">
        <v/>
      </c>
      <c r="V11" s="20" t="str">
        <v/>
      </c>
      <c r="W11" s="20" t="str">
        <v/>
      </c>
      <c r="X11" s="20" t="str">
        <v/>
      </c>
      <c r="Y11" s="20" t="str">
        <v/>
      </c>
      <c r="Z11" s="20" t="str">
        <v/>
      </c>
      <c r="AA11" s="20" t="str">
        <v/>
      </c>
      <c r="AB11" s="20" t="str">
        <v/>
      </c>
      <c r="AC11" s="21" t="str">
        <v/>
      </c>
      <c r="AF11" s="46"/>
      <c r="AG11" s="10"/>
      <c r="AH11" s="10"/>
      <c r="AI11" s="10"/>
      <c r="AJ11" s="10"/>
      <c r="AK11" s="10"/>
      <c r="AL11" s="10"/>
      <c r="AM11" s="10"/>
      <c r="AN11" s="10"/>
      <c r="AO11" s="10"/>
      <c r="AP11" s="10"/>
      <c r="AQ11" s="10"/>
      <c r="AR11" s="10"/>
      <c r="AS11" s="10"/>
      <c r="AT11" s="10"/>
      <c r="AU11" s="10"/>
      <c r="AV11" s="10"/>
      <c r="AW11" s="10"/>
      <c r="AX11" s="10"/>
      <c r="AY11" s="47"/>
    </row>
    <row r="12" spans="1:51" ht="15.75" thickBot="1" x14ac:dyDescent="0.3">
      <c r="A12" s="302" t="str">
        <f>IF('Player Manager'!CM13="","",'Player Manager'!CM11)</f>
        <v/>
      </c>
      <c r="B12" s="303"/>
      <c r="C12" s="303"/>
      <c r="D12" s="303"/>
      <c r="E12" s="303"/>
      <c r="F12" s="298" t="str">
        <f>IF(A12="","",'Player Manager'!CD15)</f>
        <v/>
      </c>
      <c r="G12" s="299"/>
      <c r="H12" s="22" t="str">
        <f t="array" ref="H12:AC12">GetCreaturePlayer(F12,PlayerToCreature[])</f>
        <v/>
      </c>
      <c r="I12" s="23" t="str">
        <v/>
      </c>
      <c r="J12" s="23" t="str">
        <v/>
      </c>
      <c r="K12" s="23" t="str">
        <v/>
      </c>
      <c r="L12" s="23" t="str">
        <v/>
      </c>
      <c r="M12" s="23" t="str">
        <v/>
      </c>
      <c r="N12" s="23" t="str">
        <v/>
      </c>
      <c r="O12" s="23" t="str">
        <v/>
      </c>
      <c r="P12" s="23" t="str">
        <v/>
      </c>
      <c r="Q12" s="23" t="str">
        <v/>
      </c>
      <c r="R12" s="23" t="str">
        <v/>
      </c>
      <c r="S12" s="23" t="str">
        <v/>
      </c>
      <c r="T12" s="23" t="str">
        <v/>
      </c>
      <c r="U12" s="23" t="str">
        <v/>
      </c>
      <c r="V12" s="23" t="str">
        <v/>
      </c>
      <c r="W12" s="23" t="str">
        <v/>
      </c>
      <c r="X12" s="23" t="str">
        <v/>
      </c>
      <c r="Y12" s="23" t="str">
        <v/>
      </c>
      <c r="Z12" s="23" t="str">
        <v/>
      </c>
      <c r="AA12" s="23" t="str">
        <v/>
      </c>
      <c r="AB12" s="23" t="str">
        <v/>
      </c>
      <c r="AC12" s="24" t="str">
        <v/>
      </c>
      <c r="AF12" s="44"/>
      <c r="AG12" s="13"/>
      <c r="AH12" s="13"/>
      <c r="AI12" s="13"/>
      <c r="AJ12" s="13"/>
      <c r="AK12" s="13"/>
      <c r="AL12" s="13"/>
      <c r="AM12" s="13"/>
      <c r="AN12" s="13"/>
      <c r="AO12" s="13"/>
      <c r="AP12" s="13"/>
      <c r="AQ12" s="13"/>
      <c r="AR12" s="13"/>
      <c r="AS12" s="13"/>
      <c r="AT12" s="13"/>
      <c r="AU12" s="13"/>
      <c r="AV12" s="13"/>
      <c r="AW12" s="13"/>
      <c r="AX12" s="13"/>
      <c r="AY12" s="45"/>
    </row>
    <row r="13" spans="1:51" ht="15" customHeight="1"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x14ac:dyDescent="0.25">
      <c r="A14" s="10"/>
      <c r="B14" s="10"/>
      <c r="C14" s="10"/>
      <c r="D14" s="10"/>
      <c r="E14" s="10"/>
      <c r="F14" s="10"/>
      <c r="G14" s="10"/>
      <c r="H14" s="26">
        <f ca="1">IFERROR(FractionToDecimal(H3),0)</f>
        <v>8</v>
      </c>
      <c r="I14" s="27">
        <f t="shared" ref="I14:AC23" ca="1" si="0">IFERROR(FractionToDecimal(I3),0)</f>
        <v>4</v>
      </c>
      <c r="J14" s="27">
        <f t="shared" ca="1" si="0"/>
        <v>2</v>
      </c>
      <c r="K14" s="27">
        <f t="shared" ca="1" si="0"/>
        <v>1</v>
      </c>
      <c r="L14" s="27">
        <f t="shared" ca="1" si="0"/>
        <v>0.5</v>
      </c>
      <c r="M14" s="27">
        <f t="shared" ca="1" si="0"/>
        <v>0.25</v>
      </c>
      <c r="N14" s="27">
        <f t="shared" ca="1" si="0"/>
        <v>0.16666666666666666</v>
      </c>
      <c r="O14" s="27">
        <f t="shared" ca="1" si="0"/>
        <v>0</v>
      </c>
      <c r="P14" s="27">
        <f t="shared" ca="1" si="0"/>
        <v>0</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19">
        <f t="shared" ref="H15:W23" ca="1" si="1">IFERROR(FractionToDecimal(H4),0)</f>
        <v>12</v>
      </c>
      <c r="I15" s="20">
        <f t="shared" ca="1" si="1"/>
        <v>8</v>
      </c>
      <c r="J15" s="20">
        <f t="shared" ca="1" si="1"/>
        <v>4</v>
      </c>
      <c r="K15" s="20">
        <f t="shared" ca="1" si="1"/>
        <v>2</v>
      </c>
      <c r="L15" s="20">
        <f t="shared" ca="1" si="1"/>
        <v>1</v>
      </c>
      <c r="M15" s="20">
        <f t="shared" ca="1" si="1"/>
        <v>0.5</v>
      </c>
      <c r="N15" s="20">
        <f t="shared" ca="1" si="1"/>
        <v>0.33333333333333331</v>
      </c>
      <c r="O15" s="20">
        <f t="shared" ca="1" si="1"/>
        <v>0.2</v>
      </c>
      <c r="P15" s="20">
        <f t="shared" ca="1" si="1"/>
        <v>0.16666666666666666</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19">
        <f t="shared" si="1"/>
        <v>0</v>
      </c>
      <c r="I16" s="20">
        <f t="shared" si="0"/>
        <v>0</v>
      </c>
      <c r="J16" s="20">
        <f t="shared" si="0"/>
        <v>0</v>
      </c>
      <c r="K16" s="20">
        <f t="shared" si="0"/>
        <v>0</v>
      </c>
      <c r="L16" s="20">
        <f t="shared" si="0"/>
        <v>0</v>
      </c>
      <c r="M16" s="20">
        <f t="shared" si="0"/>
        <v>0</v>
      </c>
      <c r="N16" s="20">
        <f t="shared" si="0"/>
        <v>0</v>
      </c>
      <c r="O16" s="20">
        <f t="shared" si="0"/>
        <v>0</v>
      </c>
      <c r="P16" s="20">
        <f t="shared" si="0"/>
        <v>0</v>
      </c>
      <c r="Q16" s="20">
        <f t="shared" si="0"/>
        <v>0</v>
      </c>
      <c r="R16" s="20">
        <f t="shared" si="0"/>
        <v>0</v>
      </c>
      <c r="S16" s="20">
        <f t="shared" si="0"/>
        <v>0</v>
      </c>
      <c r="T16" s="20">
        <f t="shared" si="0"/>
        <v>0</v>
      </c>
      <c r="U16" s="20">
        <f t="shared" si="0"/>
        <v>0</v>
      </c>
      <c r="V16" s="20">
        <f t="shared" si="0"/>
        <v>0</v>
      </c>
      <c r="W16" s="20">
        <f t="shared" si="0"/>
        <v>0</v>
      </c>
      <c r="X16" s="20">
        <f t="shared" si="0"/>
        <v>0</v>
      </c>
      <c r="Y16" s="20">
        <f t="shared" si="0"/>
        <v>0</v>
      </c>
      <c r="Z16" s="20">
        <f t="shared" si="0"/>
        <v>0</v>
      </c>
      <c r="AA16" s="20">
        <f t="shared" si="0"/>
        <v>0</v>
      </c>
      <c r="AB16" s="20">
        <f t="shared" si="0"/>
        <v>0</v>
      </c>
      <c r="AC16" s="21">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19">
        <f t="shared" ca="1" si="1"/>
        <v>12</v>
      </c>
      <c r="I17" s="20">
        <f t="shared" ca="1" si="0"/>
        <v>12</v>
      </c>
      <c r="J17" s="20">
        <f t="shared" ca="1" si="0"/>
        <v>12</v>
      </c>
      <c r="K17" s="20">
        <f t="shared" ca="1" si="0"/>
        <v>12</v>
      </c>
      <c r="L17" s="20">
        <f t="shared" ca="1" si="0"/>
        <v>9</v>
      </c>
      <c r="M17" s="20">
        <f t="shared" ca="1" si="0"/>
        <v>6</v>
      </c>
      <c r="N17" s="20">
        <f t="shared" ca="1" si="0"/>
        <v>4</v>
      </c>
      <c r="O17" s="20">
        <f t="shared" ca="1" si="0"/>
        <v>2</v>
      </c>
      <c r="P17" s="20">
        <f t="shared" ca="1" si="0"/>
        <v>2</v>
      </c>
      <c r="Q17" s="20">
        <f t="shared" ca="1" si="0"/>
        <v>1</v>
      </c>
      <c r="R17" s="20">
        <f t="shared" ca="1" si="0"/>
        <v>1</v>
      </c>
      <c r="S17" s="20">
        <f t="shared" ca="1" si="0"/>
        <v>1</v>
      </c>
      <c r="T17" s="20">
        <f t="shared" ca="1" si="0"/>
        <v>1</v>
      </c>
      <c r="U17" s="20">
        <f t="shared" ca="1" si="0"/>
        <v>0.5</v>
      </c>
      <c r="V17" s="20">
        <f t="shared" ca="1" si="0"/>
        <v>0.5</v>
      </c>
      <c r="W17" s="20">
        <f t="shared" ca="1" si="0"/>
        <v>0.5</v>
      </c>
      <c r="X17" s="20">
        <f t="shared" ca="1" si="0"/>
        <v>0.33333333333333331</v>
      </c>
      <c r="Y17" s="20">
        <f t="shared" ca="1" si="0"/>
        <v>0.33333333333333331</v>
      </c>
      <c r="Z17" s="20">
        <f t="shared" ca="1" si="0"/>
        <v>0.25</v>
      </c>
      <c r="AA17" s="20">
        <f t="shared" ca="1" si="0"/>
        <v>0.25</v>
      </c>
      <c r="AB17" s="20">
        <f t="shared" ca="1" si="0"/>
        <v>0.2</v>
      </c>
      <c r="AC17" s="21">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19">
        <f t="shared" ca="1" si="1"/>
        <v>8</v>
      </c>
      <c r="I18" s="20">
        <f t="shared" ca="1" si="0"/>
        <v>4</v>
      </c>
      <c r="J18" s="20">
        <f t="shared" ca="1" si="0"/>
        <v>2</v>
      </c>
      <c r="K18" s="20">
        <f t="shared" ca="1" si="0"/>
        <v>1</v>
      </c>
      <c r="L18" s="20">
        <f t="shared" ca="1" si="0"/>
        <v>0.5</v>
      </c>
      <c r="M18" s="20">
        <f t="shared" ca="1" si="0"/>
        <v>0.25</v>
      </c>
      <c r="N18" s="20">
        <f t="shared" ca="1" si="0"/>
        <v>0.16666666666666666</v>
      </c>
      <c r="O18" s="20">
        <f t="shared" ca="1" si="0"/>
        <v>0</v>
      </c>
      <c r="P18" s="20">
        <f t="shared" ca="1" si="0"/>
        <v>0</v>
      </c>
      <c r="Q18" s="20">
        <f t="shared" ca="1" si="0"/>
        <v>0</v>
      </c>
      <c r="R18" s="20">
        <f t="shared" ca="1" si="0"/>
        <v>0</v>
      </c>
      <c r="S18" s="20">
        <f t="shared" ca="1" si="0"/>
        <v>0</v>
      </c>
      <c r="T18" s="20">
        <f t="shared" ca="1" si="0"/>
        <v>0</v>
      </c>
      <c r="U18" s="20">
        <f t="shared" ca="1" si="0"/>
        <v>0</v>
      </c>
      <c r="V18" s="20">
        <f t="shared" ca="1" si="0"/>
        <v>0</v>
      </c>
      <c r="W18" s="20">
        <f t="shared" ca="1" si="0"/>
        <v>0</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19">
        <f t="shared" si="1"/>
        <v>0</v>
      </c>
      <c r="I19" s="20">
        <f t="shared" si="0"/>
        <v>0</v>
      </c>
      <c r="J19" s="20">
        <f t="shared" si="0"/>
        <v>0</v>
      </c>
      <c r="K19" s="20">
        <f t="shared" si="0"/>
        <v>0</v>
      </c>
      <c r="L19" s="20">
        <f t="shared" si="0"/>
        <v>0</v>
      </c>
      <c r="M19" s="20">
        <f t="shared" si="0"/>
        <v>0</v>
      </c>
      <c r="N19" s="20">
        <f t="shared" si="0"/>
        <v>0</v>
      </c>
      <c r="O19" s="20">
        <f t="shared" si="0"/>
        <v>0</v>
      </c>
      <c r="P19" s="20">
        <f t="shared" si="0"/>
        <v>0</v>
      </c>
      <c r="Q19" s="20">
        <f t="shared" si="0"/>
        <v>0</v>
      </c>
      <c r="R19" s="20">
        <f t="shared" si="0"/>
        <v>0</v>
      </c>
      <c r="S19" s="20">
        <f t="shared" si="0"/>
        <v>0</v>
      </c>
      <c r="T19" s="20">
        <f t="shared" si="0"/>
        <v>0</v>
      </c>
      <c r="U19" s="20">
        <f t="shared" si="0"/>
        <v>0</v>
      </c>
      <c r="V19" s="20">
        <f t="shared" si="0"/>
        <v>0</v>
      </c>
      <c r="W19" s="20">
        <f t="shared" si="0"/>
        <v>0</v>
      </c>
      <c r="X19" s="20">
        <f t="shared" si="0"/>
        <v>0</v>
      </c>
      <c r="Y19" s="20">
        <f t="shared" si="0"/>
        <v>0</v>
      </c>
      <c r="Z19" s="20">
        <f t="shared" si="0"/>
        <v>0</v>
      </c>
      <c r="AA19" s="20">
        <f t="shared" si="0"/>
        <v>0</v>
      </c>
      <c r="AB19" s="20">
        <f t="shared" si="0"/>
        <v>0</v>
      </c>
      <c r="AC19" s="21">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19">
        <f t="shared" ca="1" si="1"/>
        <v>12</v>
      </c>
      <c r="I20" s="20">
        <f t="shared" ca="1" si="0"/>
        <v>12</v>
      </c>
      <c r="J20" s="20">
        <f t="shared" ca="1" si="0"/>
        <v>12</v>
      </c>
      <c r="K20" s="20">
        <f t="shared" ca="1" si="0"/>
        <v>8</v>
      </c>
      <c r="L20" s="20">
        <f t="shared" ca="1" si="0"/>
        <v>3</v>
      </c>
      <c r="M20" s="20">
        <f t="shared" ca="1" si="0"/>
        <v>2</v>
      </c>
      <c r="N20" s="20">
        <f t="shared" ca="1" si="0"/>
        <v>1</v>
      </c>
      <c r="O20" s="20">
        <f t="shared" ca="1" si="0"/>
        <v>1</v>
      </c>
      <c r="P20" s="20">
        <f t="shared" ca="1" si="0"/>
        <v>0.5</v>
      </c>
      <c r="Q20" s="20">
        <f t="shared" ca="1" si="0"/>
        <v>0.5</v>
      </c>
      <c r="R20" s="20">
        <f t="shared" ca="1" si="0"/>
        <v>0.33333333333333331</v>
      </c>
      <c r="S20" s="20">
        <f t="shared" ca="1" si="0"/>
        <v>0.33333333333333331</v>
      </c>
      <c r="T20" s="20">
        <f t="shared" ca="1" si="0"/>
        <v>0.25</v>
      </c>
      <c r="U20" s="20">
        <f t="shared" ca="1" si="0"/>
        <v>0.2</v>
      </c>
      <c r="V20" s="20">
        <f t="shared" ca="1" si="0"/>
        <v>0.16666666666666666</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19">
        <f t="shared" si="1"/>
        <v>0</v>
      </c>
      <c r="I21" s="20">
        <f t="shared" si="0"/>
        <v>0</v>
      </c>
      <c r="J21" s="20">
        <f t="shared" si="0"/>
        <v>0</v>
      </c>
      <c r="K21" s="20">
        <f t="shared" si="0"/>
        <v>0</v>
      </c>
      <c r="L21" s="20">
        <f t="shared" si="0"/>
        <v>0</v>
      </c>
      <c r="M21" s="20">
        <f t="shared" si="0"/>
        <v>0</v>
      </c>
      <c r="N21" s="20">
        <f t="shared" si="0"/>
        <v>0</v>
      </c>
      <c r="O21" s="20">
        <f t="shared" si="0"/>
        <v>0</v>
      </c>
      <c r="P21" s="20">
        <f t="shared" si="0"/>
        <v>0</v>
      </c>
      <c r="Q21" s="20">
        <f t="shared" si="0"/>
        <v>0</v>
      </c>
      <c r="R21" s="20">
        <f t="shared" si="0"/>
        <v>0</v>
      </c>
      <c r="S21" s="20">
        <f t="shared" si="0"/>
        <v>0</v>
      </c>
      <c r="T21" s="20">
        <f t="shared" si="0"/>
        <v>0</v>
      </c>
      <c r="U21" s="20">
        <f t="shared" si="0"/>
        <v>0</v>
      </c>
      <c r="V21" s="20">
        <f t="shared" si="0"/>
        <v>0</v>
      </c>
      <c r="W21" s="20">
        <f t="shared" si="0"/>
        <v>0</v>
      </c>
      <c r="X21" s="20">
        <f t="shared" si="0"/>
        <v>0</v>
      </c>
      <c r="Y21" s="20">
        <f t="shared" si="0"/>
        <v>0</v>
      </c>
      <c r="Z21" s="20">
        <f t="shared" si="0"/>
        <v>0</v>
      </c>
      <c r="AA21" s="20">
        <f t="shared" si="0"/>
        <v>0</v>
      </c>
      <c r="AB21" s="20">
        <f t="shared" si="0"/>
        <v>0</v>
      </c>
      <c r="AC21" s="21">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19">
        <f t="shared" si="1"/>
        <v>0</v>
      </c>
      <c r="I22" s="20">
        <f t="shared" si="0"/>
        <v>0</v>
      </c>
      <c r="J22" s="20">
        <f t="shared" si="0"/>
        <v>0</v>
      </c>
      <c r="K22" s="20">
        <f t="shared" si="0"/>
        <v>0</v>
      </c>
      <c r="L22" s="20">
        <f t="shared" si="0"/>
        <v>0</v>
      </c>
      <c r="M22" s="20">
        <f t="shared" si="0"/>
        <v>0</v>
      </c>
      <c r="N22" s="20">
        <f t="shared" si="0"/>
        <v>0</v>
      </c>
      <c r="O22" s="20">
        <f t="shared" si="0"/>
        <v>0</v>
      </c>
      <c r="P22" s="20">
        <f t="shared" si="0"/>
        <v>0</v>
      </c>
      <c r="Q22" s="20">
        <f t="shared" si="0"/>
        <v>0</v>
      </c>
      <c r="R22" s="20">
        <f t="shared" si="0"/>
        <v>0</v>
      </c>
      <c r="S22" s="20">
        <f t="shared" si="0"/>
        <v>0</v>
      </c>
      <c r="T22" s="20">
        <f t="shared" si="0"/>
        <v>0</v>
      </c>
      <c r="U22" s="20">
        <f t="shared" si="0"/>
        <v>0</v>
      </c>
      <c r="V22" s="20">
        <f t="shared" si="0"/>
        <v>0</v>
      </c>
      <c r="W22" s="20">
        <f t="shared" si="0"/>
        <v>0</v>
      </c>
      <c r="X22" s="20">
        <f t="shared" si="0"/>
        <v>0</v>
      </c>
      <c r="Y22" s="20">
        <f t="shared" si="0"/>
        <v>0</v>
      </c>
      <c r="Z22" s="20">
        <f t="shared" si="0"/>
        <v>0</v>
      </c>
      <c r="AA22" s="20">
        <f t="shared" si="0"/>
        <v>0</v>
      </c>
      <c r="AB22" s="20">
        <f t="shared" si="0"/>
        <v>0</v>
      </c>
      <c r="AC22" s="21">
        <f t="shared"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2">
        <f t="shared" si="1"/>
        <v>0</v>
      </c>
      <c r="I23" s="23">
        <f t="shared" si="0"/>
        <v>0</v>
      </c>
      <c r="J23" s="23">
        <f t="shared" si="0"/>
        <v>0</v>
      </c>
      <c r="K23" s="23">
        <f t="shared" si="0"/>
        <v>0</v>
      </c>
      <c r="L23" s="23">
        <f t="shared" si="0"/>
        <v>0</v>
      </c>
      <c r="M23" s="23">
        <f t="shared" si="0"/>
        <v>0</v>
      </c>
      <c r="N23" s="23">
        <f t="shared" si="0"/>
        <v>0</v>
      </c>
      <c r="O23" s="23">
        <f t="shared" si="0"/>
        <v>0</v>
      </c>
      <c r="P23" s="23">
        <f t="shared" si="0"/>
        <v>0</v>
      </c>
      <c r="Q23" s="23">
        <f t="shared" si="0"/>
        <v>0</v>
      </c>
      <c r="R23" s="23">
        <f t="shared" si="0"/>
        <v>0</v>
      </c>
      <c r="S23" s="23">
        <f t="shared" si="0"/>
        <v>0</v>
      </c>
      <c r="T23" s="23">
        <f t="shared" si="0"/>
        <v>0</v>
      </c>
      <c r="U23" s="23">
        <f t="shared" si="0"/>
        <v>0</v>
      </c>
      <c r="V23" s="23">
        <f t="shared" si="0"/>
        <v>0</v>
      </c>
      <c r="W23" s="23">
        <f t="shared" si="0"/>
        <v>0</v>
      </c>
      <c r="X23" s="23">
        <f t="shared" si="0"/>
        <v>0</v>
      </c>
      <c r="Y23" s="23">
        <f t="shared" si="0"/>
        <v>0</v>
      </c>
      <c r="Z23" s="23">
        <f t="shared" si="0"/>
        <v>0</v>
      </c>
      <c r="AA23" s="23">
        <f t="shared" si="0"/>
        <v>0</v>
      </c>
      <c r="AB23" s="23">
        <f t="shared" si="0"/>
        <v>0</v>
      </c>
      <c r="AC23" s="24">
        <f t="shared"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320" t="s">
        <v>722</v>
      </c>
      <c r="I25" s="321"/>
      <c r="J25" s="320" t="s">
        <v>723</v>
      </c>
      <c r="K25" s="321"/>
      <c r="L25" s="320" t="s">
        <v>724</v>
      </c>
      <c r="M25" s="321"/>
      <c r="N25" s="320">
        <v>1</v>
      </c>
      <c r="O25" s="321"/>
      <c r="P25" s="320">
        <v>2</v>
      </c>
      <c r="Q25" s="321"/>
      <c r="R25" s="320">
        <v>3</v>
      </c>
      <c r="S25" s="321"/>
      <c r="T25" s="320">
        <v>4</v>
      </c>
      <c r="U25" s="321"/>
      <c r="V25" s="320">
        <v>5</v>
      </c>
      <c r="W25" s="321"/>
      <c r="X25" s="320">
        <v>7</v>
      </c>
      <c r="Y25" s="321"/>
      <c r="Z25" s="320">
        <v>8</v>
      </c>
      <c r="AA25" s="321"/>
      <c r="AB25" s="320">
        <v>9</v>
      </c>
      <c r="AC25" s="321"/>
      <c r="AD25" s="320">
        <v>10</v>
      </c>
      <c r="AE25" s="321"/>
      <c r="AF25" s="320">
        <v>11</v>
      </c>
      <c r="AG25" s="321"/>
      <c r="AH25" s="320">
        <v>12</v>
      </c>
      <c r="AI25" s="321"/>
      <c r="AJ25" s="320">
        <v>13</v>
      </c>
      <c r="AK25" s="321"/>
      <c r="AL25" s="320">
        <v>14</v>
      </c>
      <c r="AM25" s="321"/>
      <c r="AN25" s="320">
        <v>15</v>
      </c>
      <c r="AO25" s="321"/>
      <c r="AP25" s="320">
        <v>16</v>
      </c>
      <c r="AQ25" s="321"/>
      <c r="AR25" s="320">
        <v>17</v>
      </c>
      <c r="AS25" s="321"/>
      <c r="AT25" s="320">
        <v>18</v>
      </c>
      <c r="AU25" s="321"/>
      <c r="AV25" s="320">
        <v>19</v>
      </c>
      <c r="AW25" s="321"/>
      <c r="AX25" s="320">
        <v>20</v>
      </c>
      <c r="AY25" s="321"/>
    </row>
    <row r="26" spans="1:51" ht="15" customHeight="1" thickBot="1" x14ac:dyDescent="0.3">
      <c r="A26" s="319" t="s">
        <v>995</v>
      </c>
      <c r="B26" s="319"/>
      <c r="C26" s="319"/>
      <c r="D26" s="319"/>
      <c r="E26" s="319"/>
      <c r="F26" s="319"/>
      <c r="G26" s="330"/>
      <c r="H26" s="322">
        <f ca="1">SUM(H14:H23)</f>
        <v>52</v>
      </c>
      <c r="I26" s="323"/>
      <c r="J26" s="324">
        <f ca="1">SUM(I14:I23)</f>
        <v>40</v>
      </c>
      <c r="K26" s="323"/>
      <c r="L26" s="324">
        <f ca="1">SUM(J14:J23)</f>
        <v>32</v>
      </c>
      <c r="M26" s="323"/>
      <c r="N26" s="324">
        <f ca="1">SUM(K14:K23)</f>
        <v>24</v>
      </c>
      <c r="O26" s="323"/>
      <c r="P26" s="324">
        <f ca="1">SUM(L14:L23)</f>
        <v>14</v>
      </c>
      <c r="Q26" s="323"/>
      <c r="R26" s="324">
        <f ca="1">SUM(M14:M23)</f>
        <v>9</v>
      </c>
      <c r="S26" s="323"/>
      <c r="T26" s="324">
        <f ca="1">SUM(N14:N23)</f>
        <v>5.666666666666667</v>
      </c>
      <c r="U26" s="323"/>
      <c r="V26" s="324">
        <f ca="1">SUM(O14:O23)</f>
        <v>3.2</v>
      </c>
      <c r="W26" s="323"/>
      <c r="X26" s="324">
        <f ca="1">SUM(P14:P23)</f>
        <v>2.6666666666666665</v>
      </c>
      <c r="Y26" s="323"/>
      <c r="Z26" s="324">
        <f ca="1">SUM(Q14:Q23)</f>
        <v>1.5</v>
      </c>
      <c r="AA26" s="323"/>
      <c r="AB26" s="324">
        <f ca="1">SUM(R14:R23)</f>
        <v>1.3333333333333333</v>
      </c>
      <c r="AC26" s="323"/>
      <c r="AD26" s="324">
        <f ca="1">SUM(S14:S23)</f>
        <v>1.3333333333333333</v>
      </c>
      <c r="AE26" s="323"/>
      <c r="AF26" s="324">
        <f ca="1">SUM(T14:T23)</f>
        <v>1.25</v>
      </c>
      <c r="AG26" s="323"/>
      <c r="AH26" s="324">
        <f ca="1">SUM(U14:U23)</f>
        <v>0.7</v>
      </c>
      <c r="AI26" s="323"/>
      <c r="AJ26" s="324">
        <f ca="1">SUM(V14:V23)</f>
        <v>0.66666666666666663</v>
      </c>
      <c r="AK26" s="323"/>
      <c r="AL26" s="324">
        <f ca="1">SUM(W14:W23)</f>
        <v>0.5</v>
      </c>
      <c r="AM26" s="323"/>
      <c r="AN26" s="324">
        <f ca="1">SUM(X14:X23)</f>
        <v>0.33333333333333331</v>
      </c>
      <c r="AO26" s="323"/>
      <c r="AP26" s="324">
        <f ca="1">SUM(Y14:Y23)</f>
        <v>0.33333333333333331</v>
      </c>
      <c r="AQ26" s="323"/>
      <c r="AR26" s="324">
        <f ca="1">SUM(Z14:Z23)</f>
        <v>0.25</v>
      </c>
      <c r="AS26" s="323"/>
      <c r="AT26" s="324">
        <f ca="1">SUM(AA14:AA23)</f>
        <v>0.25</v>
      </c>
      <c r="AU26" s="323"/>
      <c r="AV26" s="324">
        <f ca="1">SUM(AB14:AB23)</f>
        <v>0.2</v>
      </c>
      <c r="AW26" s="323"/>
      <c r="AX26" s="324">
        <f ca="1">SUM(AC14:AC23)</f>
        <v>0.2</v>
      </c>
      <c r="AY26" s="329"/>
    </row>
    <row r="27" spans="1:51" ht="15" hidden="1" customHeight="1" thickBot="1" x14ac:dyDescent="0.3">
      <c r="A27" s="331" t="s">
        <v>996</v>
      </c>
      <c r="B27" s="331"/>
      <c r="C27" s="331"/>
      <c r="D27" s="331"/>
      <c r="E27" s="331"/>
      <c r="F27" s="331"/>
      <c r="G27" s="331"/>
      <c r="H27" s="322">
        <f ca="1">IFERROR($H$26/H26,$H$26)</f>
        <v>1</v>
      </c>
      <c r="I27" s="323"/>
      <c r="J27" s="324">
        <f ca="1">IFERROR($H$26/J26,$H$26)</f>
        <v>1.3</v>
      </c>
      <c r="K27" s="323"/>
      <c r="L27" s="324">
        <f ca="1">IFERROR($H$26/L26,$H$26)</f>
        <v>1.625</v>
      </c>
      <c r="M27" s="323"/>
      <c r="N27" s="324">
        <f t="shared" ref="N27" ca="1" si="2">IFERROR($H$26/N26,$H$26)</f>
        <v>2.1666666666666665</v>
      </c>
      <c r="O27" s="323"/>
      <c r="P27" s="324">
        <f t="shared" ref="P27" ca="1" si="3">IFERROR($H$26/P26,$H$26)</f>
        <v>3.7142857142857144</v>
      </c>
      <c r="Q27" s="323"/>
      <c r="R27" s="324">
        <f t="shared" ref="R27" ca="1" si="4">IFERROR($H$26/R26,$H$26)</f>
        <v>5.7777777777777777</v>
      </c>
      <c r="S27" s="323"/>
      <c r="T27" s="324">
        <f t="shared" ref="T27" ca="1" si="5">IFERROR($H$26/T26,$H$26)</f>
        <v>9.1764705882352935</v>
      </c>
      <c r="U27" s="323"/>
      <c r="V27" s="324">
        <f t="shared" ref="V27" ca="1" si="6">IFERROR($H$26/V26,$H$26)</f>
        <v>16.25</v>
      </c>
      <c r="W27" s="323"/>
      <c r="X27" s="324">
        <f t="shared" ref="X27" ca="1" si="7">IFERROR($H$26/X26,$H$26)</f>
        <v>19.5</v>
      </c>
      <c r="Y27" s="323"/>
      <c r="Z27" s="324">
        <f t="shared" ref="Z27" ca="1" si="8">IFERROR($H$26/Z26,$H$26)</f>
        <v>34.666666666666664</v>
      </c>
      <c r="AA27" s="323"/>
      <c r="AB27" s="324">
        <f t="shared" ref="AB27" ca="1" si="9">IFERROR($H$26/AB26,$H$26)</f>
        <v>39</v>
      </c>
      <c r="AC27" s="323"/>
      <c r="AD27" s="324">
        <f t="shared" ref="AD27" ca="1" si="10">IFERROR($H$26/AD26,$H$26)</f>
        <v>39</v>
      </c>
      <c r="AE27" s="323"/>
      <c r="AF27" s="324">
        <f t="shared" ref="AF27" ca="1" si="11">IFERROR($H$26/AF26,$H$26)</f>
        <v>41.6</v>
      </c>
      <c r="AG27" s="323"/>
      <c r="AH27" s="324">
        <f t="shared" ref="AH27" ca="1" si="12">IFERROR($H$26/AH26,$H$26)</f>
        <v>74.285714285714292</v>
      </c>
      <c r="AI27" s="323"/>
      <c r="AJ27" s="324">
        <f t="shared" ref="AJ27" ca="1" si="13">IFERROR($H$26/AJ26,$H$26)</f>
        <v>78</v>
      </c>
      <c r="AK27" s="323"/>
      <c r="AL27" s="324">
        <f t="shared" ref="AL27" ca="1" si="14">IFERROR($H$26/AL26,$H$26)</f>
        <v>104</v>
      </c>
      <c r="AM27" s="323"/>
      <c r="AN27" s="324">
        <f t="shared" ref="AN27" ca="1" si="15">IFERROR($H$26/AN26,$H$26)</f>
        <v>156</v>
      </c>
      <c r="AO27" s="323"/>
      <c r="AP27" s="324">
        <f t="shared" ref="AP27" ca="1" si="16">IFERROR($H$26/AP26,$H$26)</f>
        <v>156</v>
      </c>
      <c r="AQ27" s="323"/>
      <c r="AR27" s="324">
        <f t="shared" ref="AR27" ca="1" si="17">IFERROR($H$26/AR26,$H$26)</f>
        <v>208</v>
      </c>
      <c r="AS27" s="323"/>
      <c r="AT27" s="324">
        <f t="shared" ref="AT27" ca="1" si="18">IFERROR($H$26/AT26,$H$26)</f>
        <v>208</v>
      </c>
      <c r="AU27" s="323"/>
      <c r="AV27" s="324">
        <f t="shared" ref="AV27" ca="1" si="19">IFERROR($H$26/AV26,$H$26)</f>
        <v>260</v>
      </c>
      <c r="AW27" s="323"/>
      <c r="AX27" s="324">
        <f t="shared" ref="AX27" ca="1" si="20">IFERROR($H$26/AX26,$H$26)</f>
        <v>260</v>
      </c>
      <c r="AY27" s="329"/>
    </row>
    <row r="28" spans="1:51" ht="15" hidden="1" customHeight="1" thickBot="1" x14ac:dyDescent="0.3">
      <c r="A28" s="254" t="s">
        <v>998</v>
      </c>
      <c r="B28" s="254"/>
      <c r="C28" s="333">
        <f ca="1">SUM(H28:AY28)</f>
        <v>2</v>
      </c>
      <c r="D28" s="331"/>
      <c r="E28" s="331" t="s">
        <v>999</v>
      </c>
      <c r="F28" s="331"/>
      <c r="G28" s="332"/>
      <c r="H28" s="322">
        <f ca="1">H29*H27</f>
        <v>2</v>
      </c>
      <c r="I28" s="323"/>
      <c r="J28" s="324">
        <f t="shared" ref="J28" ca="1" si="21">J29*J27</f>
        <v>0</v>
      </c>
      <c r="K28" s="323"/>
      <c r="L28" s="324">
        <f t="shared" ref="L28" ca="1" si="22">L29*L27</f>
        <v>0</v>
      </c>
      <c r="M28" s="323"/>
      <c r="N28" s="324">
        <f t="shared" ref="N28" ca="1" si="23">N29*N27</f>
        <v>0</v>
      </c>
      <c r="O28" s="323"/>
      <c r="P28" s="324">
        <f t="shared" ref="P28" ca="1" si="24">P29*P27</f>
        <v>0</v>
      </c>
      <c r="Q28" s="323"/>
      <c r="R28" s="324">
        <f t="shared" ref="R28" ca="1" si="25">R29*R27</f>
        <v>0</v>
      </c>
      <c r="S28" s="323"/>
      <c r="T28" s="324">
        <f t="shared" ref="T28" ca="1" si="26">T29*T27</f>
        <v>0</v>
      </c>
      <c r="U28" s="323"/>
      <c r="V28" s="324">
        <f t="shared" ref="V28" ca="1" si="27">V29*V27</f>
        <v>0</v>
      </c>
      <c r="W28" s="323"/>
      <c r="X28" s="324">
        <f t="shared" ref="X28" ca="1" si="28">X29*X27</f>
        <v>0</v>
      </c>
      <c r="Y28" s="323"/>
      <c r="Z28" s="324">
        <f t="shared" ref="Z28" ca="1" si="29">Z29*Z27</f>
        <v>0</v>
      </c>
      <c r="AA28" s="323"/>
      <c r="AB28" s="324">
        <f t="shared" ref="AB28" ca="1" si="30">AB29*AB27</f>
        <v>0</v>
      </c>
      <c r="AC28" s="323"/>
      <c r="AD28" s="324">
        <f t="shared" ref="AD28" ca="1" si="31">AD29*AD27</f>
        <v>0</v>
      </c>
      <c r="AE28" s="323"/>
      <c r="AF28" s="324">
        <f t="shared" ref="AF28" ca="1" si="32">AF29*AF27</f>
        <v>0</v>
      </c>
      <c r="AG28" s="323"/>
      <c r="AH28" s="324">
        <f t="shared" ref="AH28" ca="1" si="33">AH29*AH27</f>
        <v>0</v>
      </c>
      <c r="AI28" s="323"/>
      <c r="AJ28" s="324">
        <f t="shared" ref="AJ28" ca="1" si="34">AJ29*AJ27</f>
        <v>0</v>
      </c>
      <c r="AK28" s="323"/>
      <c r="AL28" s="324">
        <f t="shared" ref="AL28" ca="1" si="35">AL29*AL27</f>
        <v>0</v>
      </c>
      <c r="AM28" s="323"/>
      <c r="AN28" s="324">
        <f t="shared" ref="AN28" ca="1" si="36">AN29*AN27</f>
        <v>0</v>
      </c>
      <c r="AO28" s="323"/>
      <c r="AP28" s="324">
        <f t="shared" ref="AP28" ca="1" si="37">AP29*AP27</f>
        <v>0</v>
      </c>
      <c r="AQ28" s="323"/>
      <c r="AR28" s="324">
        <f t="shared" ref="AR28" ca="1" si="38">AR29*AR27</f>
        <v>0</v>
      </c>
      <c r="AS28" s="323"/>
      <c r="AT28" s="324">
        <f t="shared" ref="AT28" ca="1" si="39">AT29*AT27</f>
        <v>0</v>
      </c>
      <c r="AU28" s="323"/>
      <c r="AV28" s="324">
        <f t="shared" ref="AV28" ca="1" si="40">AV29*AV27</f>
        <v>0</v>
      </c>
      <c r="AW28" s="323"/>
      <c r="AX28" s="324">
        <f t="shared" ref="AX28" ca="1" si="41">AX29*AX27</f>
        <v>0</v>
      </c>
      <c r="AY28" s="329"/>
    </row>
    <row r="29" spans="1:51" ht="15" customHeight="1" thickBot="1" x14ac:dyDescent="0.3">
      <c r="A29" s="331" t="s">
        <v>1000</v>
      </c>
      <c r="B29" s="331"/>
      <c r="C29" s="331"/>
      <c r="D29" s="331"/>
      <c r="E29" s="331"/>
      <c r="F29" s="331"/>
      <c r="G29" s="332"/>
      <c r="H29" s="322">
        <f>SUMIF($M$34:$M$63,H25,$K$34:$L$63)</f>
        <v>2</v>
      </c>
      <c r="I29" s="323"/>
      <c r="J29" s="324">
        <f t="shared" ref="J29" si="42">SUMIF($M$34:$M$63,J25,$K$34:$L$63)</f>
        <v>0</v>
      </c>
      <c r="K29" s="323"/>
      <c r="L29" s="324">
        <f t="shared" ref="L29" si="43">SUMIF($M$34:$M$63,L25,$K$34:$L$63)</f>
        <v>0</v>
      </c>
      <c r="M29" s="323"/>
      <c r="N29" s="324">
        <f t="shared" ref="N29" si="44">SUMIF($M$34:$M$63,N25,$K$34:$L$63)</f>
        <v>0</v>
      </c>
      <c r="O29" s="323"/>
      <c r="P29" s="324">
        <f t="shared" ref="P29" si="45">SUMIF($M$34:$M$63,P25,$K$34:$L$63)</f>
        <v>0</v>
      </c>
      <c r="Q29" s="323"/>
      <c r="R29" s="324">
        <f t="shared" ref="R29" si="46">SUMIF($M$34:$M$63,R25,$K$34:$L$63)</f>
        <v>0</v>
      </c>
      <c r="S29" s="323"/>
      <c r="T29" s="324">
        <f t="shared" ref="T29" si="47">SUMIF($M$34:$M$63,T25,$K$34:$L$63)</f>
        <v>0</v>
      </c>
      <c r="U29" s="323"/>
      <c r="V29" s="324">
        <f t="shared" ref="V29" si="48">SUMIF($M$34:$M$63,V25,$K$34:$L$63)</f>
        <v>0</v>
      </c>
      <c r="W29" s="323"/>
      <c r="X29" s="324">
        <f t="shared" ref="X29" si="49">SUMIF($M$34:$M$63,X25,$K$34:$L$63)</f>
        <v>0</v>
      </c>
      <c r="Y29" s="323"/>
      <c r="Z29" s="324">
        <f t="shared" ref="Z29" si="50">SUMIF($M$34:$M$63,Z25,$K$34:$L$63)</f>
        <v>0</v>
      </c>
      <c r="AA29" s="323"/>
      <c r="AB29" s="324">
        <f t="shared" ref="AB29" si="51">SUMIF($M$34:$M$63,AB25,$K$34:$L$63)</f>
        <v>0</v>
      </c>
      <c r="AC29" s="323"/>
      <c r="AD29" s="324">
        <f t="shared" ref="AD29" si="52">SUMIF($M$34:$M$63,AD25,$K$34:$L$63)</f>
        <v>0</v>
      </c>
      <c r="AE29" s="323"/>
      <c r="AF29" s="324">
        <f t="shared" ref="AF29" si="53">SUMIF($M$34:$M$63,AF25,$K$34:$L$63)</f>
        <v>0</v>
      </c>
      <c r="AG29" s="323"/>
      <c r="AH29" s="324">
        <f t="shared" ref="AH29" si="54">SUMIF($M$34:$M$63,AH25,$K$34:$L$63)</f>
        <v>0</v>
      </c>
      <c r="AI29" s="323"/>
      <c r="AJ29" s="324">
        <f t="shared" ref="AJ29" si="55">SUMIF($M$34:$M$63,AJ25,$K$34:$L$63)</f>
        <v>0</v>
      </c>
      <c r="AK29" s="323"/>
      <c r="AL29" s="324">
        <f t="shared" ref="AL29" si="56">SUMIF($M$34:$M$63,AL25,$K$34:$L$63)</f>
        <v>0</v>
      </c>
      <c r="AM29" s="323"/>
      <c r="AN29" s="324">
        <f t="shared" ref="AN29" si="57">SUMIF($M$34:$M$63,AN25,$K$34:$L$63)</f>
        <v>0</v>
      </c>
      <c r="AO29" s="323"/>
      <c r="AP29" s="324">
        <f t="shared" ref="AP29" si="58">SUMIF($M$34:$M$63,AP25,$K$34:$L$63)</f>
        <v>0</v>
      </c>
      <c r="AQ29" s="323"/>
      <c r="AR29" s="324">
        <f t="shared" ref="AR29" si="59">SUMIF($M$34:$M$63,AR25,$K$34:$L$63)</f>
        <v>0</v>
      </c>
      <c r="AS29" s="323"/>
      <c r="AT29" s="324">
        <f t="shared" ref="AT29" si="60">SUMIF($M$34:$M$63,AT25,$K$34:$L$63)</f>
        <v>0</v>
      </c>
      <c r="AU29" s="323"/>
      <c r="AV29" s="324">
        <f t="shared" ref="AV29" si="61">SUMIF($M$34:$M$63,AV25,$K$34:$L$63)</f>
        <v>0</v>
      </c>
      <c r="AW29" s="323"/>
      <c r="AX29" s="324">
        <f>SUMIF($M$34:$M$63,AX25,$K$34:$L$63)</f>
        <v>0</v>
      </c>
      <c r="AY29" s="329"/>
    </row>
    <row r="30" spans="1:51" ht="15" customHeight="1" thickBot="1" x14ac:dyDescent="0.3">
      <c r="A30" s="335" t="s">
        <v>997</v>
      </c>
      <c r="B30" s="335"/>
      <c r="C30" s="335"/>
      <c r="D30" s="335"/>
      <c r="E30" s="335"/>
      <c r="F30" s="335"/>
      <c r="G30" s="335"/>
      <c r="H30" s="322">
        <f ca="1">H26-$C$28/H27</f>
        <v>50</v>
      </c>
      <c r="I30" s="323"/>
      <c r="J30" s="324">
        <f t="shared" ref="J30" ca="1" si="62">J26-$C$28/J27</f>
        <v>38.46153846153846</v>
      </c>
      <c r="K30" s="323"/>
      <c r="L30" s="324">
        <f t="shared" ref="L30" ca="1" si="63">L26-$C$28/L27</f>
        <v>30.76923076923077</v>
      </c>
      <c r="M30" s="323"/>
      <c r="N30" s="324">
        <f t="shared" ref="N30" ca="1" si="64">N26-$C$28/N27</f>
        <v>23.076923076923077</v>
      </c>
      <c r="O30" s="323"/>
      <c r="P30" s="324">
        <f t="shared" ref="P30" ca="1" si="65">P26-$C$28/P27</f>
        <v>13.461538461538462</v>
      </c>
      <c r="Q30" s="323"/>
      <c r="R30" s="324">
        <f t="shared" ref="R30" ca="1" si="66">R26-$C$28/R27</f>
        <v>8.6538461538461533</v>
      </c>
      <c r="S30" s="323"/>
      <c r="T30" s="324">
        <f t="shared" ref="T30" ca="1" si="67">T26-$C$28/T27</f>
        <v>5.4487179487179489</v>
      </c>
      <c r="U30" s="323"/>
      <c r="V30" s="324">
        <f t="shared" ref="V30" ca="1" si="68">V26-$C$28/V27</f>
        <v>3.0769230769230771</v>
      </c>
      <c r="W30" s="323"/>
      <c r="X30" s="324">
        <f t="shared" ref="X30" ca="1" si="69">X26-$C$28/X27</f>
        <v>2.5641025641025639</v>
      </c>
      <c r="Y30" s="323"/>
      <c r="Z30" s="324">
        <f t="shared" ref="Z30" ca="1" si="70">Z26-$C$28/Z27</f>
        <v>1.4423076923076923</v>
      </c>
      <c r="AA30" s="323"/>
      <c r="AB30" s="324">
        <f t="shared" ref="AB30" ca="1" si="71">AB26-$C$28/AB27</f>
        <v>1.2820512820512819</v>
      </c>
      <c r="AC30" s="323"/>
      <c r="AD30" s="324">
        <f t="shared" ref="AD30" ca="1" si="72">AD26-$C$28/AD27</f>
        <v>1.2820512820512819</v>
      </c>
      <c r="AE30" s="323"/>
      <c r="AF30" s="324">
        <f t="shared" ref="AF30" ca="1" si="73">AF26-$C$28/AF27</f>
        <v>1.2019230769230769</v>
      </c>
      <c r="AG30" s="323"/>
      <c r="AH30" s="324">
        <f t="shared" ref="AH30" ca="1" si="74">AH26-$C$28/AH27</f>
        <v>0.67307692307692302</v>
      </c>
      <c r="AI30" s="323"/>
      <c r="AJ30" s="324">
        <f t="shared" ref="AJ30" ca="1" si="75">AJ26-$C$28/AJ27</f>
        <v>0.64102564102564097</v>
      </c>
      <c r="AK30" s="323"/>
      <c r="AL30" s="324">
        <f t="shared" ref="AL30" ca="1" si="76">AL26-$C$28/AL27</f>
        <v>0.48076923076923078</v>
      </c>
      <c r="AM30" s="323"/>
      <c r="AN30" s="324">
        <f t="shared" ref="AN30" ca="1" si="77">AN26-$C$28/AN27</f>
        <v>0.32051282051282048</v>
      </c>
      <c r="AO30" s="323"/>
      <c r="AP30" s="324">
        <f t="shared" ref="AP30" ca="1" si="78">AP26-$C$28/AP27</f>
        <v>0.32051282051282048</v>
      </c>
      <c r="AQ30" s="323"/>
      <c r="AR30" s="324">
        <f t="shared" ref="AR30" ca="1" si="79">AR26-$C$28/AR27</f>
        <v>0.24038461538461539</v>
      </c>
      <c r="AS30" s="323"/>
      <c r="AT30" s="324">
        <f t="shared" ref="AT30" ca="1" si="80">AT26-$C$28/AT27</f>
        <v>0.24038461538461539</v>
      </c>
      <c r="AU30" s="323"/>
      <c r="AV30" s="324">
        <f t="shared" ref="AV30" ca="1" si="81">AV26-$C$28/AV27</f>
        <v>0.19230769230769232</v>
      </c>
      <c r="AW30" s="323"/>
      <c r="AX30" s="324">
        <f t="shared" ref="AX30" ca="1" si="82">AX26-$C$28/AX27</f>
        <v>0.19230769230769232</v>
      </c>
      <c r="AY30" s="329"/>
    </row>
    <row r="31" spans="1:51" ht="15" customHeight="1" thickBot="1" x14ac:dyDescent="0.3"/>
    <row r="32" spans="1:51" ht="15" customHeight="1" thickBot="1" x14ac:dyDescent="0.3">
      <c r="A32" s="253" t="s">
        <v>929</v>
      </c>
      <c r="B32" s="254"/>
      <c r="C32" s="254"/>
      <c r="D32" s="254"/>
      <c r="E32" s="254"/>
      <c r="F32" s="254"/>
      <c r="G32" s="254"/>
      <c r="H32" s="254"/>
      <c r="I32" s="254"/>
      <c r="J32" s="254"/>
      <c r="K32" s="255" t="s">
        <v>930</v>
      </c>
      <c r="L32" s="256"/>
      <c r="M32" s="259" t="s">
        <v>6</v>
      </c>
      <c r="N32" s="254"/>
      <c r="O32" s="256"/>
      <c r="P32" s="230" t="s">
        <v>931</v>
      </c>
      <c r="Q32" s="231"/>
      <c r="R32" s="231"/>
      <c r="S32" s="231"/>
      <c r="T32" s="260"/>
      <c r="U32" s="261" t="s">
        <v>932</v>
      </c>
      <c r="V32" s="259"/>
      <c r="W32" s="259"/>
      <c r="X32" s="259"/>
      <c r="Y32" s="315"/>
      <c r="Z32" s="230" t="s">
        <v>933</v>
      </c>
      <c r="AA32" s="231"/>
      <c r="AB32" s="231"/>
      <c r="AC32" s="337"/>
      <c r="AF32" s="67"/>
      <c r="AG32" s="68"/>
      <c r="AH32" s="68"/>
      <c r="AI32" s="68"/>
      <c r="AJ32" s="68"/>
      <c r="AK32" s="68"/>
      <c r="AL32" s="68"/>
      <c r="AM32" s="68"/>
      <c r="AN32" s="68"/>
      <c r="AO32" s="68"/>
      <c r="AP32" s="68"/>
      <c r="AQ32" s="68"/>
      <c r="AR32" s="68"/>
      <c r="AS32" s="68"/>
      <c r="AT32" s="68"/>
      <c r="AU32" s="68"/>
      <c r="AV32" s="68"/>
      <c r="AW32" s="68"/>
      <c r="AX32" s="68"/>
      <c r="AY32" s="69"/>
    </row>
    <row r="33" spans="1:51" ht="15" hidden="1" customHeight="1" thickBot="1" x14ac:dyDescent="0.3">
      <c r="A33" s="235" t="s">
        <v>697</v>
      </c>
      <c r="B33" s="226"/>
      <c r="C33" s="226"/>
      <c r="D33" s="226"/>
      <c r="E33" s="226"/>
      <c r="F33" s="226"/>
      <c r="G33" s="226"/>
      <c r="H33" s="226"/>
      <c r="I33" s="226"/>
      <c r="J33" s="226"/>
      <c r="K33" s="11"/>
      <c r="L33" s="11"/>
      <c r="M33" s="64">
        <f>IFERROR(INDEX(EncounterMultiplier[],MATCH(SUM(K34:L115),EncounterMultiplier[Enemies],1),2),1)</f>
        <v>2</v>
      </c>
      <c r="N33" s="65"/>
      <c r="O33" s="65"/>
      <c r="P33" s="226"/>
      <c r="Q33" s="226"/>
      <c r="R33" s="226"/>
      <c r="S33" s="226"/>
      <c r="T33" s="226"/>
      <c r="U33" s="226"/>
      <c r="V33" s="226"/>
      <c r="W33" s="226"/>
      <c r="X33" s="226"/>
      <c r="Y33" s="226"/>
      <c r="Z33" s="65"/>
      <c r="AA33" s="65"/>
      <c r="AB33" s="65"/>
      <c r="AC33" s="66"/>
      <c r="AD33" s="37"/>
      <c r="AF33" s="70"/>
      <c r="AG33" s="71"/>
      <c r="AH33" s="71"/>
      <c r="AI33" s="71"/>
      <c r="AJ33" s="71"/>
      <c r="AK33" s="71"/>
      <c r="AL33" s="71"/>
      <c r="AM33" s="71"/>
      <c r="AN33" s="71"/>
      <c r="AO33" s="71"/>
      <c r="AP33" s="71"/>
      <c r="AQ33" s="71"/>
      <c r="AR33" s="71"/>
      <c r="AS33" s="71"/>
      <c r="AT33" s="71"/>
      <c r="AU33" s="71"/>
      <c r="AV33" s="71"/>
      <c r="AW33" s="71"/>
      <c r="AX33" s="71"/>
      <c r="AY33" s="72"/>
    </row>
    <row r="34" spans="1:51" ht="15" customHeight="1" thickBot="1" x14ac:dyDescent="0.3">
      <c r="A34" s="245" t="s">
        <v>493</v>
      </c>
      <c r="B34" s="246"/>
      <c r="C34" s="246"/>
      <c r="D34" s="246"/>
      <c r="E34" s="246"/>
      <c r="F34" s="246"/>
      <c r="G34" s="246"/>
      <c r="H34" s="246"/>
      <c r="I34" s="246"/>
      <c r="J34" s="246"/>
      <c r="K34" s="243">
        <v>4</v>
      </c>
      <c r="L34" s="244"/>
      <c r="M34" s="257">
        <f>IFERROR(VLOOKUP(A34,Creatures[],5,FALSE),"-")</f>
        <v>0</v>
      </c>
      <c r="N34" s="258"/>
      <c r="O34" s="258"/>
      <c r="P34" s="316">
        <f>IFERROR(VLOOKUP(M34,CREXP[],2,FALSE),"-")</f>
        <v>10</v>
      </c>
      <c r="Q34" s="317"/>
      <c r="R34" s="317"/>
      <c r="S34" s="317"/>
      <c r="T34" s="318"/>
      <c r="U34" s="316">
        <f>IFERROR(P34*K34,"-")</f>
        <v>40</v>
      </c>
      <c r="V34" s="317"/>
      <c r="W34" s="317"/>
      <c r="X34" s="317"/>
      <c r="Y34" s="318"/>
      <c r="Z34" s="338">
        <f t="shared" ref="Z34:Z63" si="83">IFERROR(U34/SUM($U$34:$Y$63),"-")</f>
        <v>0.44444444444444442</v>
      </c>
      <c r="AA34" s="339"/>
      <c r="AB34" s="339"/>
      <c r="AC34" s="340"/>
      <c r="AD34" s="37"/>
      <c r="AF34" s="73"/>
      <c r="AG34" s="74"/>
      <c r="AH34" s="74"/>
      <c r="AI34" s="74"/>
      <c r="AJ34" s="74"/>
      <c r="AK34" s="74"/>
      <c r="AL34" s="74"/>
      <c r="AM34" s="74"/>
      <c r="AN34" s="74"/>
      <c r="AO34" s="74"/>
      <c r="AP34" s="74"/>
      <c r="AQ34" s="74"/>
      <c r="AR34" s="74"/>
      <c r="AS34" s="74"/>
      <c r="AT34" s="74"/>
      <c r="AU34" s="74"/>
      <c r="AV34" s="74"/>
      <c r="AW34" s="74"/>
      <c r="AX34" s="74"/>
      <c r="AY34" s="75"/>
    </row>
    <row r="35" spans="1:51" ht="15" customHeight="1" x14ac:dyDescent="0.25">
      <c r="A35" s="237" t="s">
        <v>271</v>
      </c>
      <c r="B35" s="238"/>
      <c r="C35" s="238"/>
      <c r="D35" s="238"/>
      <c r="E35" s="238"/>
      <c r="F35" s="238"/>
      <c r="G35" s="238"/>
      <c r="H35" s="238"/>
      <c r="I35" s="238"/>
      <c r="J35" s="238"/>
      <c r="K35" s="239">
        <v>2</v>
      </c>
      <c r="L35" s="240"/>
      <c r="M35" s="241" t="str">
        <f>IFERROR(VLOOKUP(A35,Creatures[],5,FALSE),"-")</f>
        <v>1/8</v>
      </c>
      <c r="N35" s="242"/>
      <c r="O35" s="242"/>
      <c r="P35" s="309">
        <f>IFERROR(VLOOKUP(M35,CREXP[],2,FALSE),"-")</f>
        <v>25</v>
      </c>
      <c r="Q35" s="310"/>
      <c r="R35" s="310"/>
      <c r="S35" s="310"/>
      <c r="T35" s="311"/>
      <c r="U35" s="309">
        <f>IFERROR(P35*K35,"-")</f>
        <v>50</v>
      </c>
      <c r="V35" s="310"/>
      <c r="W35" s="310"/>
      <c r="X35" s="310"/>
      <c r="Y35" s="311"/>
      <c r="Z35" s="334">
        <f t="shared" si="83"/>
        <v>0.55555555555555558</v>
      </c>
      <c r="AA35" s="221"/>
      <c r="AB35" s="221"/>
      <c r="AC35" s="222"/>
      <c r="AD35" s="37"/>
    </row>
    <row r="36" spans="1:51" ht="15" customHeight="1" x14ac:dyDescent="0.25">
      <c r="A36" s="237"/>
      <c r="B36" s="238"/>
      <c r="C36" s="238"/>
      <c r="D36" s="238"/>
      <c r="E36" s="238"/>
      <c r="F36" s="238"/>
      <c r="G36" s="238"/>
      <c r="H36" s="238"/>
      <c r="I36" s="238"/>
      <c r="J36" s="238"/>
      <c r="K36" s="239"/>
      <c r="L36" s="240"/>
      <c r="M36" s="241" t="str">
        <f>IFERROR(VLOOKUP(A36,Creatures[],5,FALSE),"-")</f>
        <v>-</v>
      </c>
      <c r="N36" s="242"/>
      <c r="O36" s="242"/>
      <c r="P36" s="309" t="str">
        <f>IFERROR(VLOOKUP(M36,CREXP[],2,FALSE),"-")</f>
        <v>-</v>
      </c>
      <c r="Q36" s="310"/>
      <c r="R36" s="310"/>
      <c r="S36" s="310"/>
      <c r="T36" s="311"/>
      <c r="U36" s="309" t="str">
        <f t="shared" ref="U36:U63" si="84">IFERROR(P36*K36,"-")</f>
        <v>-</v>
      </c>
      <c r="V36" s="310"/>
      <c r="W36" s="310"/>
      <c r="X36" s="310"/>
      <c r="Y36" s="311"/>
      <c r="Z36" s="334" t="str">
        <f t="shared" si="83"/>
        <v>-</v>
      </c>
      <c r="AA36" s="221"/>
      <c r="AB36" s="221"/>
      <c r="AC36" s="222"/>
      <c r="AD36" s="37"/>
    </row>
    <row r="37" spans="1:51" ht="15" customHeight="1" x14ac:dyDescent="0.25">
      <c r="A37" s="237"/>
      <c r="B37" s="238"/>
      <c r="C37" s="238"/>
      <c r="D37" s="238"/>
      <c r="E37" s="238"/>
      <c r="F37" s="238"/>
      <c r="G37" s="238"/>
      <c r="H37" s="238"/>
      <c r="I37" s="238"/>
      <c r="J37" s="238"/>
      <c r="K37" s="239"/>
      <c r="L37" s="240"/>
      <c r="M37" s="241" t="str">
        <f>IFERROR(VLOOKUP(A37,Creatures[],5,FALSE),"-")</f>
        <v>-</v>
      </c>
      <c r="N37" s="242"/>
      <c r="O37" s="242"/>
      <c r="P37" s="309" t="str">
        <f>IFERROR(VLOOKUP(M37,CREXP[],2,FALSE),"-")</f>
        <v>-</v>
      </c>
      <c r="Q37" s="310"/>
      <c r="R37" s="310"/>
      <c r="S37" s="310"/>
      <c r="T37" s="311"/>
      <c r="U37" s="309" t="str">
        <f t="shared" si="84"/>
        <v>-</v>
      </c>
      <c r="V37" s="310"/>
      <c r="W37" s="310"/>
      <c r="X37" s="310"/>
      <c r="Y37" s="311"/>
      <c r="Z37" s="334" t="str">
        <f t="shared" si="83"/>
        <v>-</v>
      </c>
      <c r="AA37" s="221"/>
      <c r="AB37" s="221"/>
      <c r="AC37" s="222"/>
      <c r="AD37" s="37"/>
    </row>
    <row r="38" spans="1:51" ht="15" customHeight="1" x14ac:dyDescent="0.25">
      <c r="A38" s="237"/>
      <c r="B38" s="238"/>
      <c r="C38" s="238"/>
      <c r="D38" s="238"/>
      <c r="E38" s="238"/>
      <c r="F38" s="238"/>
      <c r="G38" s="238"/>
      <c r="H38" s="238"/>
      <c r="I38" s="238"/>
      <c r="J38" s="238"/>
      <c r="K38" s="239"/>
      <c r="L38" s="240"/>
      <c r="M38" s="241" t="str">
        <f>IFERROR(VLOOKUP(A38,Creatures[],5,FALSE),"-")</f>
        <v>-</v>
      </c>
      <c r="N38" s="242"/>
      <c r="O38" s="242"/>
      <c r="P38" s="309" t="str">
        <f>IFERROR(VLOOKUP(M38,CREXP[],2,FALSE),"-")</f>
        <v>-</v>
      </c>
      <c r="Q38" s="310"/>
      <c r="R38" s="310"/>
      <c r="S38" s="310"/>
      <c r="T38" s="311"/>
      <c r="U38" s="309" t="str">
        <f>IFERROR(P38*K38,"-")</f>
        <v>-</v>
      </c>
      <c r="V38" s="310"/>
      <c r="W38" s="310"/>
      <c r="X38" s="310"/>
      <c r="Y38" s="311"/>
      <c r="Z38" s="334" t="str">
        <f t="shared" si="83"/>
        <v>-</v>
      </c>
      <c r="AA38" s="221"/>
      <c r="AB38" s="221"/>
      <c r="AC38" s="222"/>
      <c r="AD38" s="37"/>
    </row>
    <row r="39" spans="1:51" ht="15" customHeight="1" x14ac:dyDescent="0.25">
      <c r="A39" s="237"/>
      <c r="B39" s="238"/>
      <c r="C39" s="238"/>
      <c r="D39" s="238"/>
      <c r="E39" s="238"/>
      <c r="F39" s="238"/>
      <c r="G39" s="238"/>
      <c r="H39" s="238"/>
      <c r="I39" s="238"/>
      <c r="J39" s="238"/>
      <c r="K39" s="239"/>
      <c r="L39" s="240"/>
      <c r="M39" s="241" t="str">
        <f>IFERROR(VLOOKUP(A39,Creatures[],5,FALSE),"-")</f>
        <v>-</v>
      </c>
      <c r="N39" s="242"/>
      <c r="O39" s="242"/>
      <c r="P39" s="309" t="str">
        <f>IFERROR(VLOOKUP(M39,CREXP[],2,FALSE),"-")</f>
        <v>-</v>
      </c>
      <c r="Q39" s="310"/>
      <c r="R39" s="310"/>
      <c r="S39" s="310"/>
      <c r="T39" s="311"/>
      <c r="U39" s="309" t="str">
        <f t="shared" si="84"/>
        <v>-</v>
      </c>
      <c r="V39" s="310"/>
      <c r="W39" s="310"/>
      <c r="X39" s="310"/>
      <c r="Y39" s="311"/>
      <c r="Z39" s="334" t="str">
        <f t="shared" si="83"/>
        <v>-</v>
      </c>
      <c r="AA39" s="221"/>
      <c r="AB39" s="221"/>
      <c r="AC39" s="222"/>
      <c r="AD39" s="37"/>
    </row>
    <row r="40" spans="1:51" ht="15" customHeight="1" x14ac:dyDescent="0.25">
      <c r="A40" s="237"/>
      <c r="B40" s="238"/>
      <c r="C40" s="238"/>
      <c r="D40" s="238"/>
      <c r="E40" s="238"/>
      <c r="F40" s="238"/>
      <c r="G40" s="238"/>
      <c r="H40" s="238"/>
      <c r="I40" s="238"/>
      <c r="J40" s="238"/>
      <c r="K40" s="239"/>
      <c r="L40" s="240"/>
      <c r="M40" s="241" t="str">
        <f>IFERROR(VLOOKUP(A40,Creatures[],5,FALSE),"-")</f>
        <v>-</v>
      </c>
      <c r="N40" s="242"/>
      <c r="O40" s="242"/>
      <c r="P40" s="309" t="str">
        <f>IFERROR(VLOOKUP(M40,CREXP[],2,FALSE),"-")</f>
        <v>-</v>
      </c>
      <c r="Q40" s="310"/>
      <c r="R40" s="310"/>
      <c r="S40" s="310"/>
      <c r="T40" s="311"/>
      <c r="U40" s="309" t="str">
        <f t="shared" si="84"/>
        <v>-</v>
      </c>
      <c r="V40" s="310"/>
      <c r="W40" s="310"/>
      <c r="X40" s="310"/>
      <c r="Y40" s="311"/>
      <c r="Z40" s="334" t="str">
        <f t="shared" si="83"/>
        <v>-</v>
      </c>
      <c r="AA40" s="221"/>
      <c r="AB40" s="221"/>
      <c r="AC40" s="222"/>
      <c r="AD40" s="37"/>
    </row>
    <row r="41" spans="1:51" ht="15" customHeight="1" x14ac:dyDescent="0.25">
      <c r="A41" s="237"/>
      <c r="B41" s="238"/>
      <c r="C41" s="238"/>
      <c r="D41" s="238"/>
      <c r="E41" s="238"/>
      <c r="F41" s="238"/>
      <c r="G41" s="238"/>
      <c r="H41" s="238"/>
      <c r="I41" s="238"/>
      <c r="J41" s="238"/>
      <c r="K41" s="239"/>
      <c r="L41" s="240"/>
      <c r="M41" s="241" t="str">
        <f>IFERROR(VLOOKUP(A41,Creatures[],5,FALSE),"-")</f>
        <v>-</v>
      </c>
      <c r="N41" s="242"/>
      <c r="O41" s="242"/>
      <c r="P41" s="309" t="str">
        <f>IFERROR(VLOOKUP(M41,CREXP[],2,FALSE),"-")</f>
        <v>-</v>
      </c>
      <c r="Q41" s="310"/>
      <c r="R41" s="310"/>
      <c r="S41" s="310"/>
      <c r="T41" s="311"/>
      <c r="U41" s="309" t="str">
        <f t="shared" si="84"/>
        <v>-</v>
      </c>
      <c r="V41" s="310"/>
      <c r="W41" s="310"/>
      <c r="X41" s="310"/>
      <c r="Y41" s="311"/>
      <c r="Z41" s="334" t="str">
        <f t="shared" si="83"/>
        <v>-</v>
      </c>
      <c r="AA41" s="221"/>
      <c r="AB41" s="221"/>
      <c r="AC41" s="222"/>
      <c r="AD41" s="37"/>
    </row>
    <row r="42" spans="1:51" ht="15" customHeight="1" x14ac:dyDescent="0.25">
      <c r="A42" s="237"/>
      <c r="B42" s="238"/>
      <c r="C42" s="238"/>
      <c r="D42" s="238"/>
      <c r="E42" s="238"/>
      <c r="F42" s="238"/>
      <c r="G42" s="238"/>
      <c r="H42" s="238"/>
      <c r="I42" s="238"/>
      <c r="J42" s="238"/>
      <c r="K42" s="239"/>
      <c r="L42" s="240"/>
      <c r="M42" s="241" t="str">
        <f>IFERROR(VLOOKUP(A42,Creatures[],5,FALSE),"-")</f>
        <v>-</v>
      </c>
      <c r="N42" s="242"/>
      <c r="O42" s="242"/>
      <c r="P42" s="309" t="str">
        <f>IFERROR(VLOOKUP(M42,CREXP[],2,FALSE),"-")</f>
        <v>-</v>
      </c>
      <c r="Q42" s="310"/>
      <c r="R42" s="310"/>
      <c r="S42" s="310"/>
      <c r="T42" s="311"/>
      <c r="U42" s="309" t="str">
        <f t="shared" si="84"/>
        <v>-</v>
      </c>
      <c r="V42" s="310"/>
      <c r="W42" s="310"/>
      <c r="X42" s="310"/>
      <c r="Y42" s="311"/>
      <c r="Z42" s="334" t="str">
        <f t="shared" si="83"/>
        <v>-</v>
      </c>
      <c r="AA42" s="221"/>
      <c r="AB42" s="221"/>
      <c r="AC42" s="222"/>
      <c r="AD42" s="37"/>
    </row>
    <row r="43" spans="1:51" ht="15" customHeight="1" x14ac:dyDescent="0.25">
      <c r="A43" s="237"/>
      <c r="B43" s="238"/>
      <c r="C43" s="238"/>
      <c r="D43" s="238"/>
      <c r="E43" s="238"/>
      <c r="F43" s="238"/>
      <c r="G43" s="238"/>
      <c r="H43" s="238"/>
      <c r="I43" s="238"/>
      <c r="J43" s="238"/>
      <c r="K43" s="239"/>
      <c r="L43" s="240"/>
      <c r="M43" s="241" t="str">
        <f>IFERROR(VLOOKUP(A43,Creatures[],5,FALSE),"-")</f>
        <v>-</v>
      </c>
      <c r="N43" s="242"/>
      <c r="O43" s="242"/>
      <c r="P43" s="309" t="str">
        <f>IFERROR(VLOOKUP(M43,CREXP[],2,FALSE),"-")</f>
        <v>-</v>
      </c>
      <c r="Q43" s="310"/>
      <c r="R43" s="310"/>
      <c r="S43" s="310"/>
      <c r="T43" s="311"/>
      <c r="U43" s="309" t="str">
        <f t="shared" si="84"/>
        <v>-</v>
      </c>
      <c r="V43" s="310"/>
      <c r="W43" s="310"/>
      <c r="X43" s="310"/>
      <c r="Y43" s="311"/>
      <c r="Z43" s="334" t="str">
        <f t="shared" si="83"/>
        <v>-</v>
      </c>
      <c r="AA43" s="221"/>
      <c r="AB43" s="221"/>
      <c r="AC43" s="222"/>
      <c r="AD43" s="37"/>
    </row>
    <row r="44" spans="1:51" ht="15" customHeight="1" x14ac:dyDescent="0.25">
      <c r="A44" s="237"/>
      <c r="B44" s="238"/>
      <c r="C44" s="238"/>
      <c r="D44" s="238"/>
      <c r="E44" s="238"/>
      <c r="F44" s="238"/>
      <c r="G44" s="238"/>
      <c r="H44" s="238"/>
      <c r="I44" s="238"/>
      <c r="J44" s="238"/>
      <c r="K44" s="239"/>
      <c r="L44" s="240"/>
      <c r="M44" s="241" t="str">
        <f>IFERROR(VLOOKUP(A44,Creatures[],5,FALSE),"-")</f>
        <v>-</v>
      </c>
      <c r="N44" s="242"/>
      <c r="O44" s="242"/>
      <c r="P44" s="309" t="str">
        <f>IFERROR(VLOOKUP(M44,CREXP[],2,FALSE),"-")</f>
        <v>-</v>
      </c>
      <c r="Q44" s="310"/>
      <c r="R44" s="310"/>
      <c r="S44" s="310"/>
      <c r="T44" s="311"/>
      <c r="U44" s="309" t="str">
        <f t="shared" si="84"/>
        <v>-</v>
      </c>
      <c r="V44" s="310"/>
      <c r="W44" s="310"/>
      <c r="X44" s="310"/>
      <c r="Y44" s="311"/>
      <c r="Z44" s="334" t="str">
        <f t="shared" si="83"/>
        <v>-</v>
      </c>
      <c r="AA44" s="221"/>
      <c r="AB44" s="221"/>
      <c r="AC44" s="222"/>
      <c r="AD44" s="37"/>
    </row>
    <row r="45" spans="1:51" ht="15" customHeight="1" x14ac:dyDescent="0.25">
      <c r="A45" s="237"/>
      <c r="B45" s="238"/>
      <c r="C45" s="238"/>
      <c r="D45" s="238"/>
      <c r="E45" s="238"/>
      <c r="F45" s="238"/>
      <c r="G45" s="238"/>
      <c r="H45" s="238"/>
      <c r="I45" s="238"/>
      <c r="J45" s="238"/>
      <c r="K45" s="239"/>
      <c r="L45" s="240"/>
      <c r="M45" s="241" t="str">
        <f>IFERROR(VLOOKUP(A45,Creatures[],5,FALSE),"-")</f>
        <v>-</v>
      </c>
      <c r="N45" s="242"/>
      <c r="O45" s="242"/>
      <c r="P45" s="309" t="str">
        <f>IFERROR(VLOOKUP(M45,CREXP[],2,FALSE),"-")</f>
        <v>-</v>
      </c>
      <c r="Q45" s="310"/>
      <c r="R45" s="310"/>
      <c r="S45" s="310"/>
      <c r="T45" s="311"/>
      <c r="U45" s="309" t="str">
        <f t="shared" si="84"/>
        <v>-</v>
      </c>
      <c r="V45" s="310"/>
      <c r="W45" s="310"/>
      <c r="X45" s="310"/>
      <c r="Y45" s="311"/>
      <c r="Z45" s="334" t="str">
        <f t="shared" si="83"/>
        <v>-</v>
      </c>
      <c r="AA45" s="221"/>
      <c r="AB45" s="221"/>
      <c r="AC45" s="222"/>
      <c r="AD45" s="37"/>
    </row>
    <row r="46" spans="1:51" ht="15" customHeight="1" x14ac:dyDescent="0.25">
      <c r="A46" s="237"/>
      <c r="B46" s="238"/>
      <c r="C46" s="238"/>
      <c r="D46" s="238"/>
      <c r="E46" s="238"/>
      <c r="F46" s="238"/>
      <c r="G46" s="238"/>
      <c r="H46" s="238"/>
      <c r="I46" s="238"/>
      <c r="J46" s="238"/>
      <c r="K46" s="239"/>
      <c r="L46" s="240"/>
      <c r="M46" s="241" t="str">
        <f>IFERROR(VLOOKUP(A46,Creatures[],5,FALSE),"-")</f>
        <v>-</v>
      </c>
      <c r="N46" s="242"/>
      <c r="O46" s="242"/>
      <c r="P46" s="309" t="str">
        <f>IFERROR(VLOOKUP(M46,CREXP[],2,FALSE),"-")</f>
        <v>-</v>
      </c>
      <c r="Q46" s="310"/>
      <c r="R46" s="310"/>
      <c r="S46" s="310"/>
      <c r="T46" s="311"/>
      <c r="U46" s="309" t="str">
        <f t="shared" si="84"/>
        <v>-</v>
      </c>
      <c r="V46" s="310"/>
      <c r="W46" s="310"/>
      <c r="X46" s="310"/>
      <c r="Y46" s="311"/>
      <c r="Z46" s="334" t="str">
        <f t="shared" si="83"/>
        <v>-</v>
      </c>
      <c r="AA46" s="221"/>
      <c r="AB46" s="221"/>
      <c r="AC46" s="222"/>
      <c r="AD46" s="37"/>
    </row>
    <row r="47" spans="1:51" ht="15" customHeight="1" x14ac:dyDescent="0.25">
      <c r="A47" s="237"/>
      <c r="B47" s="238"/>
      <c r="C47" s="238"/>
      <c r="D47" s="238"/>
      <c r="E47" s="238"/>
      <c r="F47" s="238"/>
      <c r="G47" s="238"/>
      <c r="H47" s="238"/>
      <c r="I47" s="238"/>
      <c r="J47" s="238"/>
      <c r="K47" s="239"/>
      <c r="L47" s="240"/>
      <c r="M47" s="241" t="str">
        <f>IFERROR(VLOOKUP(A47,Creatures[],5,FALSE),"-")</f>
        <v>-</v>
      </c>
      <c r="N47" s="242"/>
      <c r="O47" s="242"/>
      <c r="P47" s="309" t="str">
        <f>IFERROR(VLOOKUP(M47,CREXP[],2,FALSE),"-")</f>
        <v>-</v>
      </c>
      <c r="Q47" s="310"/>
      <c r="R47" s="310"/>
      <c r="S47" s="310"/>
      <c r="T47" s="311"/>
      <c r="U47" s="309" t="str">
        <f t="shared" si="84"/>
        <v>-</v>
      </c>
      <c r="V47" s="310"/>
      <c r="W47" s="310"/>
      <c r="X47" s="310"/>
      <c r="Y47" s="311"/>
      <c r="Z47" s="334" t="str">
        <f t="shared" si="83"/>
        <v>-</v>
      </c>
      <c r="AA47" s="221"/>
      <c r="AB47" s="221"/>
      <c r="AC47" s="222"/>
      <c r="AD47" s="37"/>
    </row>
    <row r="48" spans="1:51" ht="15" customHeight="1" x14ac:dyDescent="0.25">
      <c r="A48" s="237"/>
      <c r="B48" s="238"/>
      <c r="C48" s="238"/>
      <c r="D48" s="238"/>
      <c r="E48" s="238"/>
      <c r="F48" s="238"/>
      <c r="G48" s="238"/>
      <c r="H48" s="238"/>
      <c r="I48" s="238"/>
      <c r="J48" s="238"/>
      <c r="K48" s="239"/>
      <c r="L48" s="240"/>
      <c r="M48" s="241" t="str">
        <f>IFERROR(VLOOKUP(A48,Creatures[],5,FALSE),"-")</f>
        <v>-</v>
      </c>
      <c r="N48" s="242"/>
      <c r="O48" s="242"/>
      <c r="P48" s="309" t="str">
        <f>IFERROR(VLOOKUP(M48,CREXP[],2,FALSE),"-")</f>
        <v>-</v>
      </c>
      <c r="Q48" s="310"/>
      <c r="R48" s="310"/>
      <c r="S48" s="310"/>
      <c r="T48" s="311"/>
      <c r="U48" s="309" t="str">
        <f t="shared" si="84"/>
        <v>-</v>
      </c>
      <c r="V48" s="310"/>
      <c r="W48" s="310"/>
      <c r="X48" s="310"/>
      <c r="Y48" s="311"/>
      <c r="Z48" s="334" t="str">
        <f t="shared" si="83"/>
        <v>-</v>
      </c>
      <c r="AA48" s="221"/>
      <c r="AB48" s="221"/>
      <c r="AC48" s="222"/>
      <c r="AD48" s="37"/>
    </row>
    <row r="49" spans="1:32" ht="15" customHeight="1" x14ac:dyDescent="0.25">
      <c r="A49" s="237"/>
      <c r="B49" s="238"/>
      <c r="C49" s="238"/>
      <c r="D49" s="238"/>
      <c r="E49" s="238"/>
      <c r="F49" s="238"/>
      <c r="G49" s="238"/>
      <c r="H49" s="238"/>
      <c r="I49" s="238"/>
      <c r="J49" s="238"/>
      <c r="K49" s="239"/>
      <c r="L49" s="240"/>
      <c r="M49" s="241" t="str">
        <f>IFERROR(VLOOKUP(A49,Creatures[],5,FALSE),"-")</f>
        <v>-</v>
      </c>
      <c r="N49" s="242"/>
      <c r="O49" s="242"/>
      <c r="P49" s="309" t="str">
        <f>IFERROR(VLOOKUP(M49,CREXP[],2,FALSE),"-")</f>
        <v>-</v>
      </c>
      <c r="Q49" s="310"/>
      <c r="R49" s="310"/>
      <c r="S49" s="310"/>
      <c r="T49" s="311"/>
      <c r="U49" s="309" t="str">
        <f t="shared" si="84"/>
        <v>-</v>
      </c>
      <c r="V49" s="310"/>
      <c r="W49" s="310"/>
      <c r="X49" s="310"/>
      <c r="Y49" s="311"/>
      <c r="Z49" s="334" t="str">
        <f t="shared" si="83"/>
        <v>-</v>
      </c>
      <c r="AA49" s="221"/>
      <c r="AB49" s="221"/>
      <c r="AC49" s="222"/>
      <c r="AD49" s="37"/>
    </row>
    <row r="50" spans="1:32" ht="15" customHeight="1" x14ac:dyDescent="0.25">
      <c r="A50" s="237"/>
      <c r="B50" s="238"/>
      <c r="C50" s="238"/>
      <c r="D50" s="238"/>
      <c r="E50" s="238"/>
      <c r="F50" s="238"/>
      <c r="G50" s="238"/>
      <c r="H50" s="238"/>
      <c r="I50" s="238"/>
      <c r="J50" s="238"/>
      <c r="K50" s="239"/>
      <c r="L50" s="240"/>
      <c r="M50" s="241" t="str">
        <f>IFERROR(VLOOKUP(A50,Creatures[],5,FALSE),"-")</f>
        <v>-</v>
      </c>
      <c r="N50" s="242"/>
      <c r="O50" s="242"/>
      <c r="P50" s="309" t="str">
        <f>IFERROR(VLOOKUP(M50,CREXP[],2,FALSE),"-")</f>
        <v>-</v>
      </c>
      <c r="Q50" s="310"/>
      <c r="R50" s="310"/>
      <c r="S50" s="310"/>
      <c r="T50" s="311"/>
      <c r="U50" s="309" t="str">
        <f>IFERROR(P50*K50,"-")</f>
        <v>-</v>
      </c>
      <c r="V50" s="310"/>
      <c r="W50" s="310"/>
      <c r="X50" s="310"/>
      <c r="Y50" s="311"/>
      <c r="Z50" s="334" t="str">
        <f t="shared" si="83"/>
        <v>-</v>
      </c>
      <c r="AA50" s="221"/>
      <c r="AB50" s="221"/>
      <c r="AC50" s="222"/>
      <c r="AD50" s="37"/>
    </row>
    <row r="51" spans="1:32" ht="15" customHeight="1" x14ac:dyDescent="0.25">
      <c r="A51" s="237"/>
      <c r="B51" s="238"/>
      <c r="C51" s="238"/>
      <c r="D51" s="238"/>
      <c r="E51" s="238"/>
      <c r="F51" s="238"/>
      <c r="G51" s="238"/>
      <c r="H51" s="238"/>
      <c r="I51" s="238"/>
      <c r="J51" s="238"/>
      <c r="K51" s="239"/>
      <c r="L51" s="240"/>
      <c r="M51" s="241" t="str">
        <f>IFERROR(VLOOKUP(A51,Creatures[],5,FALSE),"-")</f>
        <v>-</v>
      </c>
      <c r="N51" s="242"/>
      <c r="O51" s="242"/>
      <c r="P51" s="309" t="str">
        <f>IFERROR(VLOOKUP(M51,CREXP[],2,FALSE),"-")</f>
        <v>-</v>
      </c>
      <c r="Q51" s="310"/>
      <c r="R51" s="310"/>
      <c r="S51" s="310"/>
      <c r="T51" s="311"/>
      <c r="U51" s="309" t="str">
        <f t="shared" si="84"/>
        <v>-</v>
      </c>
      <c r="V51" s="310"/>
      <c r="W51" s="310"/>
      <c r="X51" s="310"/>
      <c r="Y51" s="311"/>
      <c r="Z51" s="334" t="str">
        <f t="shared" si="83"/>
        <v>-</v>
      </c>
      <c r="AA51" s="221"/>
      <c r="AB51" s="221"/>
      <c r="AC51" s="222"/>
      <c r="AD51" s="37"/>
    </row>
    <row r="52" spans="1:32" ht="15" customHeight="1" x14ac:dyDescent="0.25">
      <c r="A52" s="237"/>
      <c r="B52" s="238"/>
      <c r="C52" s="238"/>
      <c r="D52" s="238"/>
      <c r="E52" s="238"/>
      <c r="F52" s="238"/>
      <c r="G52" s="238"/>
      <c r="H52" s="238"/>
      <c r="I52" s="238"/>
      <c r="J52" s="238"/>
      <c r="K52" s="239"/>
      <c r="L52" s="240"/>
      <c r="M52" s="241" t="str">
        <f>IFERROR(VLOOKUP(A52,Creatures[],5,FALSE),"-")</f>
        <v>-</v>
      </c>
      <c r="N52" s="242"/>
      <c r="O52" s="242"/>
      <c r="P52" s="309" t="str">
        <f>IFERROR(VLOOKUP(M52,CREXP[],2,FALSE),"-")</f>
        <v>-</v>
      </c>
      <c r="Q52" s="310"/>
      <c r="R52" s="310"/>
      <c r="S52" s="310"/>
      <c r="T52" s="311"/>
      <c r="U52" s="309" t="str">
        <f t="shared" si="84"/>
        <v>-</v>
      </c>
      <c r="V52" s="310"/>
      <c r="W52" s="310"/>
      <c r="X52" s="310"/>
      <c r="Y52" s="311"/>
      <c r="Z52" s="334" t="str">
        <f t="shared" si="83"/>
        <v>-</v>
      </c>
      <c r="AA52" s="221"/>
      <c r="AB52" s="221"/>
      <c r="AC52" s="222"/>
      <c r="AD52" s="37"/>
    </row>
    <row r="53" spans="1:32" ht="15" customHeight="1" x14ac:dyDescent="0.25">
      <c r="A53" s="237"/>
      <c r="B53" s="238"/>
      <c r="C53" s="238"/>
      <c r="D53" s="238"/>
      <c r="E53" s="238"/>
      <c r="F53" s="238"/>
      <c r="G53" s="238"/>
      <c r="H53" s="238"/>
      <c r="I53" s="238"/>
      <c r="J53" s="238"/>
      <c r="K53" s="239"/>
      <c r="L53" s="240"/>
      <c r="M53" s="241" t="str">
        <f>IFERROR(VLOOKUP(A53,Creatures[],5,FALSE),"-")</f>
        <v>-</v>
      </c>
      <c r="N53" s="242"/>
      <c r="O53" s="242"/>
      <c r="P53" s="309" t="str">
        <f>IFERROR(VLOOKUP(M53,CREXP[],2,FALSE),"-")</f>
        <v>-</v>
      </c>
      <c r="Q53" s="310"/>
      <c r="R53" s="310"/>
      <c r="S53" s="310"/>
      <c r="T53" s="311"/>
      <c r="U53" s="309" t="str">
        <f t="shared" si="84"/>
        <v>-</v>
      </c>
      <c r="V53" s="310"/>
      <c r="W53" s="310"/>
      <c r="X53" s="310"/>
      <c r="Y53" s="311"/>
      <c r="Z53" s="334" t="str">
        <f t="shared" si="83"/>
        <v>-</v>
      </c>
      <c r="AA53" s="221"/>
      <c r="AB53" s="221"/>
      <c r="AC53" s="222"/>
      <c r="AD53" s="37"/>
    </row>
    <row r="54" spans="1:32" ht="15" customHeight="1" x14ac:dyDescent="0.25">
      <c r="A54" s="237"/>
      <c r="B54" s="238"/>
      <c r="C54" s="238"/>
      <c r="D54" s="238"/>
      <c r="E54" s="238"/>
      <c r="F54" s="238"/>
      <c r="G54" s="238"/>
      <c r="H54" s="238"/>
      <c r="I54" s="238"/>
      <c r="J54" s="238"/>
      <c r="K54" s="239"/>
      <c r="L54" s="240"/>
      <c r="M54" s="241" t="str">
        <f>IFERROR(VLOOKUP(A54,Creatures[],5,FALSE),"-")</f>
        <v>-</v>
      </c>
      <c r="N54" s="242"/>
      <c r="O54" s="242"/>
      <c r="P54" s="309" t="str">
        <f>IFERROR(VLOOKUP(M54,CREXP[],2,FALSE),"-")</f>
        <v>-</v>
      </c>
      <c r="Q54" s="310"/>
      <c r="R54" s="310"/>
      <c r="S54" s="310"/>
      <c r="T54" s="311"/>
      <c r="U54" s="309" t="str">
        <f t="shared" si="84"/>
        <v>-</v>
      </c>
      <c r="V54" s="310"/>
      <c r="W54" s="310"/>
      <c r="X54" s="310"/>
      <c r="Y54" s="311"/>
      <c r="Z54" s="334" t="str">
        <f t="shared" si="83"/>
        <v>-</v>
      </c>
      <c r="AA54" s="221"/>
      <c r="AB54" s="221"/>
      <c r="AC54" s="222"/>
      <c r="AD54" s="37"/>
    </row>
    <row r="55" spans="1:32" ht="15" customHeight="1" x14ac:dyDescent="0.25">
      <c r="A55" s="237"/>
      <c r="B55" s="238"/>
      <c r="C55" s="238"/>
      <c r="D55" s="238"/>
      <c r="E55" s="238"/>
      <c r="F55" s="238"/>
      <c r="G55" s="238"/>
      <c r="H55" s="238"/>
      <c r="I55" s="238"/>
      <c r="J55" s="238"/>
      <c r="K55" s="239"/>
      <c r="L55" s="240"/>
      <c r="M55" s="241" t="str">
        <f>IFERROR(VLOOKUP(A55,Creatures[],5,FALSE),"-")</f>
        <v>-</v>
      </c>
      <c r="N55" s="242"/>
      <c r="O55" s="242"/>
      <c r="P55" s="309" t="str">
        <f>IFERROR(VLOOKUP(M55,CREXP[],2,FALSE),"-")</f>
        <v>-</v>
      </c>
      <c r="Q55" s="310"/>
      <c r="R55" s="310"/>
      <c r="S55" s="310"/>
      <c r="T55" s="311"/>
      <c r="U55" s="309" t="str">
        <f t="shared" si="84"/>
        <v>-</v>
      </c>
      <c r="V55" s="310"/>
      <c r="W55" s="310"/>
      <c r="X55" s="310"/>
      <c r="Y55" s="311"/>
      <c r="Z55" s="334" t="str">
        <f t="shared" si="83"/>
        <v>-</v>
      </c>
      <c r="AA55" s="221"/>
      <c r="AB55" s="221"/>
      <c r="AC55" s="222"/>
      <c r="AD55" s="37"/>
    </row>
    <row r="56" spans="1:32" ht="15" customHeight="1" x14ac:dyDescent="0.25">
      <c r="A56" s="237"/>
      <c r="B56" s="238"/>
      <c r="C56" s="238"/>
      <c r="D56" s="238"/>
      <c r="E56" s="238"/>
      <c r="F56" s="238"/>
      <c r="G56" s="238"/>
      <c r="H56" s="238"/>
      <c r="I56" s="238"/>
      <c r="J56" s="238"/>
      <c r="K56" s="239"/>
      <c r="L56" s="240"/>
      <c r="M56" s="241" t="str">
        <f>IFERROR(VLOOKUP(A56,Creatures[],5,FALSE),"-")</f>
        <v>-</v>
      </c>
      <c r="N56" s="242"/>
      <c r="O56" s="242"/>
      <c r="P56" s="309" t="str">
        <f>IFERROR(VLOOKUP(M56,CREXP[],2,FALSE),"-")</f>
        <v>-</v>
      </c>
      <c r="Q56" s="310"/>
      <c r="R56" s="310"/>
      <c r="S56" s="310"/>
      <c r="T56" s="311"/>
      <c r="U56" s="309" t="str">
        <f t="shared" si="84"/>
        <v>-</v>
      </c>
      <c r="V56" s="310"/>
      <c r="W56" s="310"/>
      <c r="X56" s="310"/>
      <c r="Y56" s="311"/>
      <c r="Z56" s="334" t="str">
        <f t="shared" si="83"/>
        <v>-</v>
      </c>
      <c r="AA56" s="221"/>
      <c r="AB56" s="221"/>
      <c r="AC56" s="222"/>
      <c r="AD56" s="37"/>
    </row>
    <row r="57" spans="1:32" ht="15" customHeight="1" x14ac:dyDescent="0.25">
      <c r="A57" s="237"/>
      <c r="B57" s="238"/>
      <c r="C57" s="238"/>
      <c r="D57" s="238"/>
      <c r="E57" s="238"/>
      <c r="F57" s="238"/>
      <c r="G57" s="238"/>
      <c r="H57" s="238"/>
      <c r="I57" s="238"/>
      <c r="J57" s="238"/>
      <c r="K57" s="239"/>
      <c r="L57" s="240"/>
      <c r="M57" s="241" t="str">
        <f>IFERROR(VLOOKUP(A57,Creatures[],5,FALSE),"-")</f>
        <v>-</v>
      </c>
      <c r="N57" s="242"/>
      <c r="O57" s="242"/>
      <c r="P57" s="309" t="str">
        <f>IFERROR(VLOOKUP(M57,CREXP[],2,FALSE),"-")</f>
        <v>-</v>
      </c>
      <c r="Q57" s="310"/>
      <c r="R57" s="310"/>
      <c r="S57" s="310"/>
      <c r="T57" s="311"/>
      <c r="U57" s="309" t="str">
        <f t="shared" si="84"/>
        <v>-</v>
      </c>
      <c r="V57" s="310"/>
      <c r="W57" s="310"/>
      <c r="X57" s="310"/>
      <c r="Y57" s="311"/>
      <c r="Z57" s="334" t="str">
        <f t="shared" si="83"/>
        <v>-</v>
      </c>
      <c r="AA57" s="221"/>
      <c r="AB57" s="221"/>
      <c r="AC57" s="222"/>
      <c r="AD57" s="37"/>
    </row>
    <row r="58" spans="1:32" ht="15" customHeight="1" x14ac:dyDescent="0.25">
      <c r="A58" s="237"/>
      <c r="B58" s="238"/>
      <c r="C58" s="238"/>
      <c r="D58" s="238"/>
      <c r="E58" s="238"/>
      <c r="F58" s="238"/>
      <c r="G58" s="238"/>
      <c r="H58" s="238"/>
      <c r="I58" s="238"/>
      <c r="J58" s="238"/>
      <c r="K58" s="239"/>
      <c r="L58" s="240"/>
      <c r="M58" s="241" t="str">
        <f>IFERROR(VLOOKUP(A58,Creatures[],5,FALSE),"-")</f>
        <v>-</v>
      </c>
      <c r="N58" s="242"/>
      <c r="O58" s="242"/>
      <c r="P58" s="309" t="str">
        <f>IFERROR(VLOOKUP(M58,CREXP[],2,FALSE),"-")</f>
        <v>-</v>
      </c>
      <c r="Q58" s="310"/>
      <c r="R58" s="310"/>
      <c r="S58" s="310"/>
      <c r="T58" s="311"/>
      <c r="U58" s="309" t="str">
        <f t="shared" si="84"/>
        <v>-</v>
      </c>
      <c r="V58" s="310"/>
      <c r="W58" s="310"/>
      <c r="X58" s="310"/>
      <c r="Y58" s="311"/>
      <c r="Z58" s="334" t="str">
        <f t="shared" si="83"/>
        <v>-</v>
      </c>
      <c r="AA58" s="221"/>
      <c r="AB58" s="221"/>
      <c r="AC58" s="222"/>
      <c r="AD58" s="37"/>
    </row>
    <row r="59" spans="1:32" ht="15" customHeight="1" x14ac:dyDescent="0.25">
      <c r="A59" s="237"/>
      <c r="B59" s="238"/>
      <c r="C59" s="238"/>
      <c r="D59" s="238"/>
      <c r="E59" s="238"/>
      <c r="F59" s="238"/>
      <c r="G59" s="238"/>
      <c r="H59" s="238"/>
      <c r="I59" s="238"/>
      <c r="J59" s="238"/>
      <c r="K59" s="239"/>
      <c r="L59" s="240"/>
      <c r="M59" s="241" t="str">
        <f>IFERROR(VLOOKUP(A59,Creatures[],5,FALSE),"-")</f>
        <v>-</v>
      </c>
      <c r="N59" s="242"/>
      <c r="O59" s="242"/>
      <c r="P59" s="309" t="str">
        <f>IFERROR(VLOOKUP(M59,CREXP[],2,FALSE),"-")</f>
        <v>-</v>
      </c>
      <c r="Q59" s="310"/>
      <c r="R59" s="310"/>
      <c r="S59" s="310"/>
      <c r="T59" s="311"/>
      <c r="U59" s="309" t="str">
        <f t="shared" si="84"/>
        <v>-</v>
      </c>
      <c r="V59" s="310"/>
      <c r="W59" s="310"/>
      <c r="X59" s="310"/>
      <c r="Y59" s="311"/>
      <c r="Z59" s="334" t="str">
        <f t="shared" si="83"/>
        <v>-</v>
      </c>
      <c r="AA59" s="221"/>
      <c r="AB59" s="221"/>
      <c r="AC59" s="222"/>
      <c r="AD59" s="37"/>
    </row>
    <row r="60" spans="1:32" ht="15" customHeight="1" x14ac:dyDescent="0.25">
      <c r="A60" s="237"/>
      <c r="B60" s="238"/>
      <c r="C60" s="238"/>
      <c r="D60" s="238"/>
      <c r="E60" s="238"/>
      <c r="F60" s="238"/>
      <c r="G60" s="238"/>
      <c r="H60" s="238"/>
      <c r="I60" s="238"/>
      <c r="J60" s="238"/>
      <c r="K60" s="239"/>
      <c r="L60" s="240"/>
      <c r="M60" s="241" t="str">
        <f>IFERROR(VLOOKUP(A60,Creatures[],5,FALSE),"-")</f>
        <v>-</v>
      </c>
      <c r="N60" s="242"/>
      <c r="O60" s="242"/>
      <c r="P60" s="309" t="str">
        <f>IFERROR(VLOOKUP(M60,CREXP[],2,FALSE),"-")</f>
        <v>-</v>
      </c>
      <c r="Q60" s="310"/>
      <c r="R60" s="310"/>
      <c r="S60" s="310"/>
      <c r="T60" s="311"/>
      <c r="U60" s="309" t="str">
        <f t="shared" si="84"/>
        <v>-</v>
      </c>
      <c r="V60" s="310"/>
      <c r="W60" s="310"/>
      <c r="X60" s="310"/>
      <c r="Y60" s="311"/>
      <c r="Z60" s="334" t="str">
        <f t="shared" si="83"/>
        <v>-</v>
      </c>
      <c r="AA60" s="221"/>
      <c r="AB60" s="221"/>
      <c r="AC60" s="222"/>
      <c r="AD60" s="37"/>
    </row>
    <row r="61" spans="1:32" ht="15" customHeight="1" x14ac:dyDescent="0.25">
      <c r="A61" s="237"/>
      <c r="B61" s="238"/>
      <c r="C61" s="238"/>
      <c r="D61" s="238"/>
      <c r="E61" s="238"/>
      <c r="F61" s="238"/>
      <c r="G61" s="238"/>
      <c r="H61" s="238"/>
      <c r="I61" s="238"/>
      <c r="J61" s="238"/>
      <c r="K61" s="239"/>
      <c r="L61" s="240"/>
      <c r="M61" s="241" t="str">
        <f>IFERROR(VLOOKUP(A61,Creatures[],5,FALSE),"-")</f>
        <v>-</v>
      </c>
      <c r="N61" s="242"/>
      <c r="O61" s="242"/>
      <c r="P61" s="309" t="str">
        <f>IFERROR(VLOOKUP(M61,CREXP[],2,FALSE),"-")</f>
        <v>-</v>
      </c>
      <c r="Q61" s="310"/>
      <c r="R61" s="310"/>
      <c r="S61" s="310"/>
      <c r="T61" s="311"/>
      <c r="U61" s="309" t="str">
        <f t="shared" si="84"/>
        <v>-</v>
      </c>
      <c r="V61" s="310"/>
      <c r="W61" s="310"/>
      <c r="X61" s="310"/>
      <c r="Y61" s="311"/>
      <c r="Z61" s="334" t="str">
        <f t="shared" si="83"/>
        <v>-</v>
      </c>
      <c r="AA61" s="221"/>
      <c r="AB61" s="221"/>
      <c r="AC61" s="222"/>
      <c r="AD61" s="37"/>
    </row>
    <row r="62" spans="1:32" ht="15" customHeight="1" x14ac:dyDescent="0.25">
      <c r="A62" s="237"/>
      <c r="B62" s="238"/>
      <c r="C62" s="238"/>
      <c r="D62" s="238"/>
      <c r="E62" s="238"/>
      <c r="F62" s="238"/>
      <c r="G62" s="238"/>
      <c r="H62" s="238"/>
      <c r="I62" s="238"/>
      <c r="J62" s="238"/>
      <c r="K62" s="239"/>
      <c r="L62" s="240"/>
      <c r="M62" s="241" t="str">
        <f>IFERROR(VLOOKUP(A62,Creatures[],5,FALSE),"-")</f>
        <v>-</v>
      </c>
      <c r="N62" s="242"/>
      <c r="O62" s="242"/>
      <c r="P62" s="309" t="str">
        <f>IFERROR(VLOOKUP(M62,CREXP[],2,FALSE),"-")</f>
        <v>-</v>
      </c>
      <c r="Q62" s="310"/>
      <c r="R62" s="310"/>
      <c r="S62" s="310"/>
      <c r="T62" s="311"/>
      <c r="U62" s="309" t="str">
        <f t="shared" si="84"/>
        <v>-</v>
      </c>
      <c r="V62" s="310"/>
      <c r="W62" s="310"/>
      <c r="X62" s="310"/>
      <c r="Y62" s="311"/>
      <c r="Z62" s="334" t="str">
        <f t="shared" si="83"/>
        <v>-</v>
      </c>
      <c r="AA62" s="221"/>
      <c r="AB62" s="221"/>
      <c r="AC62" s="222"/>
      <c r="AD62" s="37"/>
    </row>
    <row r="63" spans="1:32" ht="15" customHeight="1" thickBot="1" x14ac:dyDescent="0.3">
      <c r="A63" s="247"/>
      <c r="B63" s="248"/>
      <c r="C63" s="248"/>
      <c r="D63" s="248"/>
      <c r="E63" s="248"/>
      <c r="F63" s="248"/>
      <c r="G63" s="248"/>
      <c r="H63" s="248"/>
      <c r="I63" s="248"/>
      <c r="J63" s="248"/>
      <c r="K63" s="249"/>
      <c r="L63" s="250"/>
      <c r="M63" s="251" t="str">
        <f>IFERROR(VLOOKUP(A63,Creatures[],5,FALSE),"-")</f>
        <v>-</v>
      </c>
      <c r="N63" s="252"/>
      <c r="O63" s="252"/>
      <c r="P63" s="312" t="str">
        <f>IFERROR(VLOOKUP(M63,CREXP[],2,FALSE),"-")</f>
        <v>-</v>
      </c>
      <c r="Q63" s="313"/>
      <c r="R63" s="313"/>
      <c r="S63" s="313"/>
      <c r="T63" s="314"/>
      <c r="U63" s="312" t="str">
        <f t="shared" si="84"/>
        <v>-</v>
      </c>
      <c r="V63" s="313"/>
      <c r="W63" s="313"/>
      <c r="X63" s="313"/>
      <c r="Y63" s="314"/>
      <c r="Z63" s="336" t="str">
        <f t="shared" si="83"/>
        <v>-</v>
      </c>
      <c r="AA63" s="223"/>
      <c r="AB63" s="223"/>
      <c r="AC63" s="224"/>
      <c r="AD63" s="37"/>
    </row>
    <row r="64" spans="1:32" ht="15" customHeight="1" x14ac:dyDescent="0.25">
      <c r="AF64" s="37"/>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258" priority="483">
      <formula>MOD(H14,1)&gt;0</formula>
    </cfRule>
  </conditionalFormatting>
  <conditionalFormatting sqref="L28 N28 P28 R28 T28 V28 X28 Z28 AB28 AD28 AF28 AH28 AJ28 AL28 AN28 AP28 AR28 AT28 AV28">
    <cfRule type="expression" dxfId="257" priority="457">
      <formula>MOD(L28,1)&gt;0</formula>
    </cfRule>
  </conditionalFormatting>
  <conditionalFormatting sqref="AX28">
    <cfRule type="expression" dxfId="256" priority="458">
      <formula>MOD(AX28,1)&gt;0</formula>
    </cfRule>
  </conditionalFormatting>
  <conditionalFormatting sqref="H28 J28">
    <cfRule type="expression" dxfId="25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5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5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5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5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5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4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4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4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4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45" priority="30">
      <formula>$AX$26=0</formula>
    </cfRule>
  </conditionalFormatting>
  <conditionalFormatting sqref="H30">
    <cfRule type="expression" dxfId="24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4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4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4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4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3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3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3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3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23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23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233" priority="34">
      <formula>$AT$26=0</formula>
    </cfRule>
  </conditionalFormatting>
  <conditionalFormatting sqref="H30:AY30">
    <cfRule type="expression" dxfId="232" priority="5" stopIfTrue="1">
      <formula>$H$30&lt;0</formula>
    </cfRule>
  </conditionalFormatting>
  <conditionalFormatting sqref="A34:C63 E34:L63">
    <cfRule type="expression" dxfId="231"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heetViews>
  <sheetFormatPr defaultRowHeight="15" x14ac:dyDescent="0.25"/>
  <cols>
    <col min="1" max="1" width="18.85546875" style="37" bestFit="1" customWidth="1"/>
    <col min="2" max="2" width="17.85546875" style="37" bestFit="1" customWidth="1"/>
    <col min="3" max="3" width="4.28515625" style="37" bestFit="1" customWidth="1"/>
    <col min="4" max="4" width="21.140625" style="37" bestFit="1" customWidth="1"/>
    <col min="5" max="5" width="5.28515625" style="37" bestFit="1" customWidth="1"/>
    <col min="6" max="6" width="12.42578125" style="37" bestFit="1" customWidth="1"/>
    <col min="7" max="7" width="5.28515625" style="37" bestFit="1" customWidth="1"/>
    <col min="8" max="8" width="12.42578125" style="37" bestFit="1" customWidth="1"/>
    <col min="9" max="9" width="5.28515625" style="37" bestFit="1" customWidth="1"/>
    <col min="10" max="10" width="12.42578125" style="37" bestFit="1" customWidth="1"/>
    <col min="11" max="11" width="5.28515625" style="37" bestFit="1" customWidth="1"/>
    <col min="12" max="12" width="12.42578125" style="37" bestFit="1" customWidth="1"/>
    <col min="13" max="13" width="5.28515625" style="37" bestFit="1" customWidth="1"/>
    <col min="14" max="14" width="12.42578125" style="37" bestFit="1" customWidth="1"/>
    <col min="15" max="15" width="5.28515625" style="37" bestFit="1" customWidth="1"/>
    <col min="16" max="16" width="12.42578125" style="37" bestFit="1" customWidth="1"/>
    <col min="17" max="17" width="5.28515625" style="37" bestFit="1" customWidth="1"/>
    <col min="18" max="18" width="12.42578125" style="37" bestFit="1" customWidth="1"/>
    <col min="19" max="19" width="5.28515625" style="37" bestFit="1" customWidth="1"/>
    <col min="20" max="20" width="13.42578125" style="37" bestFit="1" customWidth="1"/>
    <col min="21" max="21" width="6.28515625" style="37" bestFit="1" customWidth="1"/>
    <col min="22" max="22" width="13.42578125" style="37" bestFit="1" customWidth="1"/>
    <col min="23" max="23" width="6.28515625" style="37" bestFit="1" customWidth="1"/>
    <col min="24" max="24" width="13.42578125" style="37" bestFit="1" customWidth="1"/>
    <col min="25" max="25" width="6.28515625" style="37" bestFit="1" customWidth="1"/>
    <col min="26" max="26" width="13.42578125" style="37" bestFit="1" customWidth="1"/>
    <col min="27" max="27" width="6.28515625" style="37" bestFit="1" customWidth="1"/>
    <col min="28" max="28" width="13.42578125" style="37" bestFit="1" customWidth="1"/>
    <col min="29" max="29" width="6.28515625" style="37" bestFit="1" customWidth="1"/>
    <col min="30" max="30" width="13.42578125" style="37" bestFit="1" customWidth="1"/>
    <col min="31" max="31" width="6.28515625" style="37" bestFit="1" customWidth="1"/>
    <col min="32" max="32" width="13.42578125" style="37" bestFit="1" customWidth="1"/>
    <col min="33" max="33" width="6.28515625" style="37" bestFit="1" customWidth="1"/>
    <col min="34" max="34" width="13.42578125" style="37" bestFit="1" customWidth="1"/>
    <col min="35" max="35" width="6.28515625" style="37" bestFit="1" customWidth="1"/>
    <col min="36" max="36" width="13.42578125" style="37" bestFit="1" customWidth="1"/>
    <col min="37" max="37" width="6.28515625" style="37" bestFit="1" customWidth="1"/>
    <col min="38" max="38" width="13.42578125" style="37" bestFit="1" customWidth="1"/>
    <col min="39" max="39" width="6.28515625" style="37" bestFit="1" customWidth="1"/>
    <col min="40" max="40" width="13.42578125" style="37" bestFit="1" customWidth="1"/>
    <col min="41" max="41" width="6.28515625" style="37" bestFit="1" customWidth="1"/>
    <col min="42" max="42" width="13.42578125" style="37" bestFit="1" customWidth="1"/>
    <col min="43" max="43" width="6.28515625" style="37" bestFit="1" customWidth="1"/>
    <col min="44" max="44" width="13.42578125" style="37" bestFit="1" customWidth="1"/>
    <col min="45" max="45" width="6.28515625" style="37" bestFit="1" customWidth="1"/>
    <col min="46" max="46" width="13.42578125" style="37" bestFit="1" customWidth="1"/>
    <col min="47" max="47" width="6.28515625" style="37" bestFit="1" customWidth="1"/>
    <col min="48" max="48" width="13.42578125" style="37" bestFit="1" customWidth="1"/>
    <col min="49" max="49" width="6.28515625" style="37" bestFit="1" customWidth="1"/>
    <col min="50" max="50" width="13.42578125" style="37" bestFit="1" customWidth="1"/>
    <col min="51" max="51" width="6.28515625" style="37" bestFit="1" customWidth="1"/>
    <col min="52" max="52" width="13.42578125" style="37" bestFit="1" customWidth="1"/>
    <col min="53" max="53" width="6.28515625" style="37" bestFit="1" customWidth="1"/>
    <col min="54" max="54" width="13.42578125" style="37" bestFit="1" customWidth="1"/>
    <col min="55" max="55" width="6.28515625" style="37" bestFit="1" customWidth="1"/>
    <col min="56" max="56" width="13.42578125" style="37" bestFit="1" customWidth="1"/>
    <col min="57" max="57" width="6.28515625" style="37" bestFit="1" customWidth="1"/>
    <col min="58" max="58" width="13.42578125" style="37" bestFit="1" customWidth="1"/>
    <col min="59" max="59" width="6.28515625" style="37" bestFit="1" customWidth="1"/>
    <col min="60" max="60" width="13.42578125" style="37" bestFit="1" customWidth="1"/>
    <col min="61" max="61" width="6.28515625" style="37" bestFit="1" customWidth="1"/>
    <col min="62" max="16384" width="9.140625" style="37"/>
  </cols>
  <sheetData>
    <row r="1" spans="1:61" x14ac:dyDescent="0.25">
      <c r="A1" t="s">
        <v>628</v>
      </c>
      <c r="B1" t="s">
        <v>964</v>
      </c>
      <c r="C1" t="s">
        <v>930</v>
      </c>
      <c r="D1" t="s">
        <v>965</v>
      </c>
      <c r="E1" t="s">
        <v>934</v>
      </c>
      <c r="F1" t="s">
        <v>966</v>
      </c>
      <c r="G1" t="s">
        <v>949</v>
      </c>
      <c r="H1" t="s">
        <v>967</v>
      </c>
      <c r="I1" t="s">
        <v>950</v>
      </c>
      <c r="J1" t="s">
        <v>968</v>
      </c>
      <c r="K1" t="s">
        <v>951</v>
      </c>
      <c r="L1" t="s">
        <v>969</v>
      </c>
      <c r="M1" t="s">
        <v>952</v>
      </c>
      <c r="N1" t="s">
        <v>970</v>
      </c>
      <c r="O1" t="s">
        <v>953</v>
      </c>
      <c r="P1" t="s">
        <v>971</v>
      </c>
      <c r="Q1" t="s">
        <v>954</v>
      </c>
      <c r="R1" t="s">
        <v>972</v>
      </c>
      <c r="S1" t="s">
        <v>955</v>
      </c>
      <c r="T1" t="s">
        <v>973</v>
      </c>
      <c r="U1" t="s">
        <v>956</v>
      </c>
      <c r="V1" t="s">
        <v>974</v>
      </c>
      <c r="W1" t="s">
        <v>935</v>
      </c>
      <c r="X1" t="s">
        <v>975</v>
      </c>
      <c r="Y1" t="s">
        <v>936</v>
      </c>
      <c r="Z1" t="s">
        <v>976</v>
      </c>
      <c r="AA1" t="s">
        <v>957</v>
      </c>
      <c r="AB1" t="s">
        <v>977</v>
      </c>
      <c r="AC1" t="s">
        <v>937</v>
      </c>
      <c r="AD1" t="s">
        <v>978</v>
      </c>
      <c r="AE1" t="s">
        <v>938</v>
      </c>
      <c r="AF1" t="s">
        <v>979</v>
      </c>
      <c r="AG1" t="s">
        <v>958</v>
      </c>
      <c r="AH1" t="s">
        <v>980</v>
      </c>
      <c r="AI1" t="s">
        <v>939</v>
      </c>
      <c r="AJ1" t="s">
        <v>981</v>
      </c>
      <c r="AK1" t="s">
        <v>940</v>
      </c>
      <c r="AL1" t="s">
        <v>982</v>
      </c>
      <c r="AM1" t="s">
        <v>959</v>
      </c>
      <c r="AN1" t="s">
        <v>983</v>
      </c>
      <c r="AO1" t="s">
        <v>941</v>
      </c>
      <c r="AP1" t="s">
        <v>984</v>
      </c>
      <c r="AQ1" t="s">
        <v>942</v>
      </c>
      <c r="AR1" t="s">
        <v>985</v>
      </c>
      <c r="AS1" t="s">
        <v>960</v>
      </c>
      <c r="AT1" t="s">
        <v>986</v>
      </c>
      <c r="AU1" t="s">
        <v>943</v>
      </c>
      <c r="AV1" t="s">
        <v>987</v>
      </c>
      <c r="AW1" t="s">
        <v>944</v>
      </c>
      <c r="AX1" t="s">
        <v>988</v>
      </c>
      <c r="AY1" t="s">
        <v>961</v>
      </c>
      <c r="AZ1" t="s">
        <v>989</v>
      </c>
      <c r="BA1" t="s">
        <v>945</v>
      </c>
      <c r="BB1" t="s">
        <v>990</v>
      </c>
      <c r="BC1" t="s">
        <v>946</v>
      </c>
      <c r="BD1" t="s">
        <v>991</v>
      </c>
      <c r="BE1" t="s">
        <v>962</v>
      </c>
      <c r="BF1" t="s">
        <v>992</v>
      </c>
      <c r="BG1" t="s">
        <v>947</v>
      </c>
      <c r="BH1" t="s">
        <v>993</v>
      </c>
      <c r="BI1" t="s">
        <v>948</v>
      </c>
    </row>
    <row r="2" spans="1:61" x14ac:dyDescent="0.25">
      <c r="A2" t="s">
        <v>994</v>
      </c>
      <c r="B2" t="s">
        <v>493</v>
      </c>
      <c r="C2">
        <v>4</v>
      </c>
      <c r="D2" t="s">
        <v>271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showRowColHeaders="0" workbookViewId="0">
      <selection activeCell="K21" sqref="K21"/>
    </sheetView>
  </sheetViews>
  <sheetFormatPr defaultRowHeight="15" x14ac:dyDescent="0.25"/>
  <cols>
    <col min="1" max="1" width="25" style="91" bestFit="1" customWidth="1"/>
    <col min="2" max="2" width="9.85546875" style="91" bestFit="1" customWidth="1"/>
    <col min="3" max="3" width="11.7109375" style="91" bestFit="1" customWidth="1"/>
    <col min="4" max="4" width="22.28515625" style="91" bestFit="1" customWidth="1"/>
    <col min="5" max="5" width="9.85546875" style="91" bestFit="1" customWidth="1"/>
    <col min="6" max="6" width="11.7109375" style="91" bestFit="1" customWidth="1"/>
    <col min="7" max="7" width="15.7109375" style="91" bestFit="1" customWidth="1"/>
    <col min="8" max="8" width="9.85546875" style="91" bestFit="1" customWidth="1"/>
    <col min="9" max="9" width="12" style="91" bestFit="1" customWidth="1"/>
    <col min="10" max="10" width="17.7109375" style="91" bestFit="1" customWidth="1"/>
    <col min="11" max="11" width="9.85546875" style="91" bestFit="1" customWidth="1"/>
    <col min="12" max="12" width="11.7109375" style="91" bestFit="1" customWidth="1"/>
    <col min="13" max="13" width="25" style="91" bestFit="1" customWidth="1"/>
    <col min="14" max="14" width="9.85546875" style="91" bestFit="1" customWidth="1"/>
    <col min="15" max="15" width="11.7109375" style="91" bestFit="1" customWidth="1"/>
    <col min="16" max="16" width="7.42578125" style="91" bestFit="1" customWidth="1"/>
    <col min="17" max="17" width="9.85546875" style="91" bestFit="1" customWidth="1"/>
    <col min="18" max="18" width="11.7109375" style="91" bestFit="1" customWidth="1"/>
    <col min="19" max="19" width="7.42578125" style="91" bestFit="1" customWidth="1"/>
    <col min="20" max="20" width="9.85546875" style="91" bestFit="1" customWidth="1"/>
    <col min="21" max="21" width="11.7109375" style="91" bestFit="1" customWidth="1"/>
    <col min="22" max="22" width="7.42578125" style="91" bestFit="1" customWidth="1"/>
    <col min="23" max="23" width="9.85546875" style="91" bestFit="1" customWidth="1"/>
    <col min="24" max="24" width="11.7109375" style="91" bestFit="1" customWidth="1"/>
    <col min="25" max="25" width="7.42578125" style="91" bestFit="1" customWidth="1"/>
    <col min="26" max="26" width="9.85546875" style="91" bestFit="1" customWidth="1"/>
    <col min="27" max="27" width="11.7109375" style="91" bestFit="1" customWidth="1"/>
    <col min="28" max="28" width="7.42578125" style="91" bestFit="1" customWidth="1"/>
    <col min="29" max="29" width="9.85546875" style="91" bestFit="1" customWidth="1"/>
    <col min="30" max="30" width="11.7109375" style="91" bestFit="1" customWidth="1"/>
    <col min="31" max="31" width="7.42578125" style="91" bestFit="1" customWidth="1"/>
    <col min="32" max="32" width="9.85546875" style="91" bestFit="1" customWidth="1"/>
    <col min="33" max="33" width="11.7109375" style="91" bestFit="1" customWidth="1"/>
    <col min="34" max="34" width="7.42578125" style="91" bestFit="1" customWidth="1"/>
    <col min="35" max="35" width="9.85546875" style="91" bestFit="1" customWidth="1"/>
    <col min="36" max="36" width="11.7109375" style="91" bestFit="1" customWidth="1"/>
    <col min="37" max="37" width="7.42578125" style="91" bestFit="1" customWidth="1"/>
    <col min="38" max="38" width="9.85546875" style="91" bestFit="1" customWidth="1"/>
    <col min="39" max="39" width="11.7109375" style="91" bestFit="1" customWidth="1"/>
    <col min="40" max="40" width="7.42578125" style="91" bestFit="1" customWidth="1"/>
    <col min="41" max="41" width="9.85546875" style="91" bestFit="1" customWidth="1"/>
    <col min="42" max="42" width="11.7109375" style="91" bestFit="1" customWidth="1"/>
    <col min="43" max="43" width="7.42578125" style="91" bestFit="1" customWidth="1"/>
    <col min="44" max="44" width="9.85546875" style="91" bestFit="1" customWidth="1"/>
    <col min="45" max="45" width="11.7109375" style="91" bestFit="1" customWidth="1"/>
    <col min="46" max="46" width="7.42578125" style="91" bestFit="1" customWidth="1"/>
    <col min="47" max="47" width="9.85546875" style="91" bestFit="1" customWidth="1"/>
    <col min="48" max="48" width="11.7109375" style="91" bestFit="1" customWidth="1"/>
    <col min="49" max="49" width="7.42578125" style="91" bestFit="1" customWidth="1"/>
    <col min="50" max="50" width="9.85546875" style="91" bestFit="1" customWidth="1"/>
    <col min="51" max="51" width="11.7109375" style="91" bestFit="1" customWidth="1"/>
    <col min="52" max="16384" width="9.140625" style="91"/>
  </cols>
  <sheetData>
    <row r="1" spans="1:75" s="97" customFormat="1" ht="15.75" thickBot="1" x14ac:dyDescent="0.3"/>
    <row r="2" spans="1:75" ht="15.75" thickTop="1" x14ac:dyDescent="0.25">
      <c r="A2" s="341" t="s">
        <v>4764</v>
      </c>
      <c r="B2" s="341"/>
      <c r="C2" s="341"/>
      <c r="D2" s="341" t="s">
        <v>4765</v>
      </c>
      <c r="E2" s="341"/>
      <c r="F2" s="341"/>
      <c r="G2" s="341" t="s">
        <v>907</v>
      </c>
      <c r="H2" s="341"/>
      <c r="I2" s="341"/>
      <c r="J2" s="341" t="s">
        <v>4802</v>
      </c>
      <c r="K2" s="341"/>
      <c r="L2" s="341"/>
      <c r="M2" s="341" t="s">
        <v>4805</v>
      </c>
      <c r="N2" s="341"/>
      <c r="O2" s="341"/>
      <c r="P2" s="341" t="s">
        <v>4967</v>
      </c>
      <c r="Q2" s="341"/>
      <c r="R2" s="341"/>
      <c r="S2" s="341" t="s">
        <v>4968</v>
      </c>
      <c r="T2" s="341"/>
      <c r="U2" s="341"/>
      <c r="V2" s="341" t="s">
        <v>4984</v>
      </c>
      <c r="W2" s="341"/>
      <c r="X2" s="341"/>
      <c r="Y2" s="341" t="s">
        <v>4983</v>
      </c>
      <c r="Z2" s="341"/>
      <c r="AA2" s="341"/>
      <c r="AB2" s="341" t="s">
        <v>4995</v>
      </c>
      <c r="AC2" s="341"/>
      <c r="AD2" s="341"/>
      <c r="AE2" s="341" t="s">
        <v>4996</v>
      </c>
      <c r="AF2" s="341"/>
      <c r="AG2" s="341"/>
      <c r="AH2" s="341" t="s">
        <v>5021</v>
      </c>
      <c r="AI2" s="341"/>
      <c r="AJ2" s="341"/>
      <c r="AK2" s="341" t="s">
        <v>5022</v>
      </c>
      <c r="AL2" s="341"/>
      <c r="AM2" s="341"/>
      <c r="AN2" s="341" t="s">
        <v>5051</v>
      </c>
      <c r="AO2" s="341"/>
      <c r="AP2" s="341"/>
      <c r="AQ2" s="341" t="s">
        <v>5052</v>
      </c>
      <c r="AR2" s="341"/>
      <c r="AS2" s="341"/>
      <c r="AT2" s="341" t="s">
        <v>5053</v>
      </c>
      <c r="AU2" s="341"/>
      <c r="AV2" s="341"/>
      <c r="AW2" s="341" t="s">
        <v>5054</v>
      </c>
      <c r="AX2" s="341"/>
      <c r="AY2" s="341"/>
      <c r="AZ2" s="341" t="s">
        <v>5397</v>
      </c>
      <c r="BA2" s="341"/>
      <c r="BB2" s="341"/>
      <c r="BC2" s="341" t="s">
        <v>5398</v>
      </c>
      <c r="BD2" s="341"/>
      <c r="BE2" s="341"/>
      <c r="BF2" s="341" t="s">
        <v>5399</v>
      </c>
      <c r="BG2" s="341"/>
      <c r="BH2" s="341"/>
      <c r="BI2" s="341" t="s">
        <v>5400</v>
      </c>
      <c r="BJ2" s="341"/>
      <c r="BK2" s="341"/>
      <c r="BL2" s="341" t="s">
        <v>5401</v>
      </c>
      <c r="BM2" s="341"/>
      <c r="BN2" s="341"/>
      <c r="BO2" s="341" t="s">
        <v>5402</v>
      </c>
      <c r="BP2" s="341"/>
      <c r="BQ2" s="341"/>
      <c r="BR2" s="341" t="s">
        <v>5403</v>
      </c>
      <c r="BS2" s="341"/>
      <c r="BT2" s="341"/>
      <c r="BU2" s="341" t="s">
        <v>5404</v>
      </c>
      <c r="BV2" s="341"/>
      <c r="BW2" s="341"/>
    </row>
    <row r="3" spans="1:75" x14ac:dyDescent="0.25">
      <c r="A3" s="91" t="s">
        <v>4762</v>
      </c>
      <c r="B3" s="91" t="s">
        <v>748</v>
      </c>
      <c r="C3" s="91" t="s">
        <v>4763</v>
      </c>
      <c r="D3" s="91" t="s">
        <v>4762</v>
      </c>
      <c r="E3" s="91" t="s">
        <v>748</v>
      </c>
      <c r="F3" s="91" t="s">
        <v>4763</v>
      </c>
      <c r="G3" s="91" t="s">
        <v>4762</v>
      </c>
      <c r="H3" s="91" t="s">
        <v>748</v>
      </c>
      <c r="I3" s="91" t="s">
        <v>4763</v>
      </c>
      <c r="J3" s="91" t="s">
        <v>4762</v>
      </c>
      <c r="K3" s="91" t="s">
        <v>748</v>
      </c>
      <c r="L3" s="91" t="s">
        <v>4763</v>
      </c>
      <c r="M3" s="91" t="s">
        <v>4762</v>
      </c>
      <c r="N3" s="91" t="s">
        <v>748</v>
      </c>
      <c r="O3" s="91" t="s">
        <v>4763</v>
      </c>
      <c r="P3" s="91" t="s">
        <v>4762</v>
      </c>
      <c r="Q3" s="91" t="s">
        <v>748</v>
      </c>
      <c r="R3" s="91" t="s">
        <v>4763</v>
      </c>
      <c r="S3" s="91" t="s">
        <v>4762</v>
      </c>
      <c r="T3" s="91" t="s">
        <v>748</v>
      </c>
      <c r="U3" s="91" t="s">
        <v>4763</v>
      </c>
      <c r="V3" s="91" t="s">
        <v>4762</v>
      </c>
      <c r="W3" s="91" t="s">
        <v>748</v>
      </c>
      <c r="X3" s="91" t="s">
        <v>4763</v>
      </c>
      <c r="Y3" s="91" t="s">
        <v>4762</v>
      </c>
      <c r="Z3" s="91" t="s">
        <v>748</v>
      </c>
      <c r="AA3" s="91" t="s">
        <v>4763</v>
      </c>
      <c r="AB3" s="91" t="s">
        <v>4762</v>
      </c>
      <c r="AC3" s="91" t="s">
        <v>748</v>
      </c>
      <c r="AD3" s="91" t="s">
        <v>4763</v>
      </c>
      <c r="AE3" s="91" t="s">
        <v>4762</v>
      </c>
      <c r="AF3" s="91" t="s">
        <v>748</v>
      </c>
      <c r="AG3" s="91" t="s">
        <v>4763</v>
      </c>
      <c r="AH3" s="91" t="s">
        <v>4762</v>
      </c>
      <c r="AI3" s="91" t="s">
        <v>748</v>
      </c>
      <c r="AJ3" s="91" t="s">
        <v>4763</v>
      </c>
      <c r="AK3" s="91" t="s">
        <v>4762</v>
      </c>
      <c r="AL3" s="91" t="s">
        <v>748</v>
      </c>
      <c r="AM3" s="91" t="s">
        <v>4763</v>
      </c>
      <c r="AN3" s="91" t="s">
        <v>4762</v>
      </c>
      <c r="AO3" s="91" t="s">
        <v>748</v>
      </c>
      <c r="AP3" s="91" t="s">
        <v>4763</v>
      </c>
      <c r="AQ3" s="91" t="s">
        <v>4762</v>
      </c>
      <c r="AR3" s="91" t="s">
        <v>748</v>
      </c>
      <c r="AS3" s="91" t="s">
        <v>4763</v>
      </c>
      <c r="AT3" s="91" t="s">
        <v>4762</v>
      </c>
      <c r="AU3" s="91" t="s">
        <v>748</v>
      </c>
      <c r="AV3" s="91" t="s">
        <v>4763</v>
      </c>
      <c r="AW3" s="91" t="s">
        <v>4762</v>
      </c>
      <c r="AX3" s="91" t="s">
        <v>748</v>
      </c>
      <c r="AY3" s="91" t="s">
        <v>4763</v>
      </c>
      <c r="AZ3" s="91" t="s">
        <v>4762</v>
      </c>
      <c r="BA3" s="91" t="s">
        <v>748</v>
      </c>
      <c r="BB3" s="91" t="s">
        <v>4763</v>
      </c>
      <c r="BC3" s="91" t="s">
        <v>4762</v>
      </c>
      <c r="BD3" s="91" t="s">
        <v>748</v>
      </c>
      <c r="BE3" s="91" t="s">
        <v>4763</v>
      </c>
      <c r="BF3" s="91" t="s">
        <v>4762</v>
      </c>
      <c r="BG3" s="91" t="s">
        <v>748</v>
      </c>
      <c r="BH3" s="91" t="s">
        <v>4763</v>
      </c>
      <c r="BI3" s="91" t="s">
        <v>4762</v>
      </c>
      <c r="BJ3" s="91" t="s">
        <v>748</v>
      </c>
      <c r="BK3" s="91" t="s">
        <v>4763</v>
      </c>
      <c r="BL3" s="91" t="s">
        <v>4762</v>
      </c>
      <c r="BM3" s="91" t="s">
        <v>748</v>
      </c>
      <c r="BN3" s="91" t="s">
        <v>4763</v>
      </c>
      <c r="BO3" s="91" t="s">
        <v>4762</v>
      </c>
      <c r="BP3" s="91" t="s">
        <v>748</v>
      </c>
      <c r="BQ3" s="91" t="s">
        <v>4763</v>
      </c>
      <c r="BR3" s="91" t="s">
        <v>4762</v>
      </c>
      <c r="BS3" s="91" t="s">
        <v>748</v>
      </c>
      <c r="BT3" s="91" t="s">
        <v>4763</v>
      </c>
      <c r="BU3" s="91" t="s">
        <v>4762</v>
      </c>
      <c r="BV3" s="91" t="s">
        <v>748</v>
      </c>
      <c r="BW3" s="91" t="s">
        <v>4763</v>
      </c>
    </row>
    <row r="4" spans="1:75" x14ac:dyDescent="0.25">
      <c r="A4" s="91" t="s">
        <v>1038</v>
      </c>
      <c r="B4" s="91">
        <v>10</v>
      </c>
      <c r="C4" s="93">
        <f>IFERROR(LootTable1[[#This Row],[Weight]]/SUM(LootTable1[Weight]),"-")</f>
        <v>2.2123893805309734E-2</v>
      </c>
      <c r="D4" s="91" t="s">
        <v>1179</v>
      </c>
      <c r="E4" s="91">
        <v>1</v>
      </c>
      <c r="F4" s="93">
        <f>IFERROR(LootTable2[[#This Row],[Weight]]/SUM(LootTable2[Weight]),"-")</f>
        <v>1.9230769230769232E-2</v>
      </c>
      <c r="G4" s="91" t="s">
        <v>756</v>
      </c>
      <c r="H4" s="91">
        <v>1</v>
      </c>
      <c r="I4" s="93">
        <f>IFERROR(LootTable3[[#This Row],[Weight]]/SUM(LootTable3[Weight]),"-")</f>
        <v>7.6923076923076927E-2</v>
      </c>
      <c r="J4" s="91" t="s">
        <v>4804</v>
      </c>
      <c r="K4" s="91">
        <v>10</v>
      </c>
      <c r="L4" s="93">
        <f>IFERROR(LootTable4[[#This Row],[Weight]]/SUM(LootTable4[Weight]),"-")</f>
        <v>0.38461538461538464</v>
      </c>
      <c r="M4" s="91" t="s">
        <v>1038</v>
      </c>
      <c r="N4" s="91">
        <v>10</v>
      </c>
      <c r="O4" s="93">
        <f>IFERROR(LootTable5[[#This Row],[Weight]]/SUM(LootTable5[Weight]),"-")</f>
        <v>2.4937655860349128E-2</v>
      </c>
      <c r="P4" s="91" t="s">
        <v>4943</v>
      </c>
      <c r="Q4" s="91">
        <v>1</v>
      </c>
      <c r="R4" s="93">
        <f>IFERROR(LootTable6[[#This Row],[Weight]]/SUM(LootTable6[Weight]),"-")</f>
        <v>8.3333333333333329E-2</v>
      </c>
      <c r="S4" s="91" t="s">
        <v>4944</v>
      </c>
      <c r="T4" s="91">
        <v>1</v>
      </c>
      <c r="U4" s="93">
        <f>IFERROR(LootTable7[[#This Row],[Weight]]/SUM(LootTable7[Weight]),"-")</f>
        <v>8.3333333333333329E-2</v>
      </c>
      <c r="V4" s="91" t="s">
        <v>4985</v>
      </c>
      <c r="W4" s="91">
        <v>1</v>
      </c>
      <c r="X4" s="93">
        <f>IFERROR(LootTable8[[#This Row],[Weight]]/SUM(LootTable8[Weight]),"-")</f>
        <v>0.1</v>
      </c>
      <c r="Y4" s="91" t="s">
        <v>4969</v>
      </c>
      <c r="Z4" s="91">
        <v>1</v>
      </c>
      <c r="AA4" s="93">
        <f>IFERROR(LootTable9[[#This Row],[Weight]]/SUM(LootTable9[Weight]),"-")</f>
        <v>0.16666666666666666</v>
      </c>
      <c r="AB4" s="91" t="s">
        <v>4970</v>
      </c>
      <c r="AC4" s="91">
        <v>1</v>
      </c>
      <c r="AD4" s="93">
        <f>IFERROR(LootTable10[[#This Row],[Weight]]/SUM(LootTable10[Weight]),"-")</f>
        <v>0.125</v>
      </c>
      <c r="AE4" s="91" t="s">
        <v>4997</v>
      </c>
      <c r="AF4" s="91">
        <v>1</v>
      </c>
      <c r="AG4" s="93">
        <f>IFERROR(LootTable11[[#This Row],[Weight]]/SUM(LootTable11[Weight]),"-")</f>
        <v>0.25</v>
      </c>
      <c r="AH4" s="91" t="s">
        <v>5001</v>
      </c>
      <c r="AI4" s="91">
        <v>1</v>
      </c>
      <c r="AJ4" s="93">
        <f>IFERROR(LootTable12[[#This Row],[Weight]]/SUM(LootTable12[Weight]),"-")</f>
        <v>0.1</v>
      </c>
      <c r="AK4" s="91" t="s">
        <v>5002</v>
      </c>
      <c r="AL4" s="91">
        <v>1</v>
      </c>
      <c r="AM4" s="93">
        <f>IFERROR(LootTable13[[#This Row],[Weight]]/SUM(LootTable13[Weight]),"-")</f>
        <v>0.1</v>
      </c>
      <c r="AN4" s="91" t="s">
        <v>5023</v>
      </c>
      <c r="AO4" s="91">
        <v>1</v>
      </c>
      <c r="AP4" s="93">
        <f>IFERROR(LootTable14[[#This Row],[Weight]]/SUM(LootTable14[Weight]),"-")</f>
        <v>0.1</v>
      </c>
      <c r="AQ4" s="91" t="s">
        <v>5024</v>
      </c>
      <c r="AR4" s="91">
        <v>1</v>
      </c>
      <c r="AS4" s="93">
        <f>IFERROR(LootTable15[[#This Row],[Weight]]/SUM(LootTable15[Weight]),"-")</f>
        <v>0.1</v>
      </c>
      <c r="AT4" s="91" t="s">
        <v>5043</v>
      </c>
      <c r="AU4" s="91">
        <v>1</v>
      </c>
      <c r="AV4" s="93">
        <f>IFERROR(LootTable16[[#This Row],[Weight]]/SUM(LootTable16[Weight]),"-")</f>
        <v>0.125</v>
      </c>
      <c r="AW4" s="91" t="s">
        <v>1127</v>
      </c>
      <c r="AX4" s="91">
        <v>50</v>
      </c>
      <c r="AY4" s="93">
        <f>IFERROR(LootTable17[[#This Row],[Weight]]/SUM(LootTable17[Weight]),"-")</f>
        <v>0.5</v>
      </c>
      <c r="AZ4" s="91" t="s">
        <v>5059</v>
      </c>
      <c r="BA4" s="91">
        <v>15</v>
      </c>
      <c r="BB4" s="93">
        <f>IFERROR(LootTable18[[#This Row],[Weight]]/SUM(LootTable18[Weight]),"-")</f>
        <v>0.15</v>
      </c>
      <c r="BC4" s="91" t="s">
        <v>5092</v>
      </c>
      <c r="BD4" s="91">
        <v>15</v>
      </c>
      <c r="BE4" s="93">
        <f>IFERROR(LootTable19[[#This Row],[Weight]]/SUM(LootTable19[Weight]),"-")</f>
        <v>0.15</v>
      </c>
      <c r="BF4" s="91" t="s">
        <v>5117</v>
      </c>
      <c r="BG4" s="91">
        <v>20</v>
      </c>
      <c r="BH4" s="93">
        <f>IFERROR(LootTable20[[#This Row],[Weight]]/SUM(LootTable20[Weight]),"-")</f>
        <v>0.2</v>
      </c>
      <c r="BI4" s="91" t="s">
        <v>5422</v>
      </c>
      <c r="BJ4" s="91">
        <v>30</v>
      </c>
      <c r="BK4" s="93">
        <f>IFERROR(LootTable21[[#This Row],[Weight]]/SUM(LootTable21[Weight]),"-")</f>
        <v>0.3</v>
      </c>
      <c r="BL4" s="91" t="s">
        <v>5135</v>
      </c>
      <c r="BM4" s="91">
        <v>15</v>
      </c>
      <c r="BN4" s="93">
        <f>IFERROR(LootTable22[[#This Row],[Weight]]/SUM(LootTable22[Weight]),"-")</f>
        <v>0.14851485148514851</v>
      </c>
      <c r="BO4" s="91" t="s">
        <v>5194</v>
      </c>
      <c r="BP4" s="91">
        <v>11</v>
      </c>
      <c r="BQ4" s="93">
        <f>IFERROR(LootTable23[[#This Row],[Weight]]/SUM(LootTable23[Weight]),"-")</f>
        <v>0.11</v>
      </c>
      <c r="BR4" s="91" t="s">
        <v>5282</v>
      </c>
      <c r="BS4" s="91">
        <v>10</v>
      </c>
      <c r="BT4" s="93">
        <f>IFERROR(LootTable24[[#This Row],[Weight]]/SUM(LootTable24[Weight]),"-")</f>
        <v>0.1</v>
      </c>
      <c r="BU4" s="91" t="s">
        <v>5349</v>
      </c>
      <c r="BV4" s="91">
        <v>5</v>
      </c>
      <c r="BW4" s="93">
        <f>IFERROR(LootTable25[[#This Row],[Weight]]/SUM(LootTable25[Weight]),"-")</f>
        <v>5.154639175257731E-2</v>
      </c>
    </row>
    <row r="5" spans="1:75" x14ac:dyDescent="0.25">
      <c r="A5" s="91" t="s">
        <v>1042</v>
      </c>
      <c r="B5" s="91">
        <v>5</v>
      </c>
      <c r="C5" s="93">
        <f>IFERROR(LootTable1[[#This Row],[Weight]]/SUM(LootTable1[Weight]),"-")</f>
        <v>1.1061946902654867E-2</v>
      </c>
      <c r="D5" s="91" t="s">
        <v>1183</v>
      </c>
      <c r="E5" s="91">
        <v>1</v>
      </c>
      <c r="F5" s="93">
        <f>IFERROR(LootTable2[[#This Row],[Weight]]/SUM(LootTable2[Weight]),"-")</f>
        <v>1.9230769230769232E-2</v>
      </c>
      <c r="G5" s="91" t="s">
        <v>760</v>
      </c>
      <c r="H5" s="91">
        <v>1</v>
      </c>
      <c r="I5" s="93">
        <f>IFERROR(LootTable3[[#This Row],[Weight]]/SUM(LootTable3[Weight]),"-")</f>
        <v>7.6923076923076927E-2</v>
      </c>
      <c r="J5" s="91" t="s">
        <v>4799</v>
      </c>
      <c r="K5" s="91">
        <v>7</v>
      </c>
      <c r="L5" s="93">
        <f>IFERROR(LootTable4[[#This Row],[Weight]]/SUM(LootTable4[Weight]),"-")</f>
        <v>0.26923076923076922</v>
      </c>
      <c r="M5" s="91" t="s">
        <v>1042</v>
      </c>
      <c r="N5" s="91">
        <v>5</v>
      </c>
      <c r="O5" s="93">
        <f>IFERROR(LootTable5[[#This Row],[Weight]]/SUM(LootTable5[Weight]),"-")</f>
        <v>1.2468827930174564E-2</v>
      </c>
      <c r="P5" s="91" t="s">
        <v>4945</v>
      </c>
      <c r="Q5" s="91">
        <v>1</v>
      </c>
      <c r="R5" s="93">
        <f>IFERROR(LootTable6[[#This Row],[Weight]]/SUM(LootTable6[Weight]),"-")</f>
        <v>8.3333333333333329E-2</v>
      </c>
      <c r="S5" s="91" t="s">
        <v>4946</v>
      </c>
      <c r="T5" s="91">
        <v>1</v>
      </c>
      <c r="U5" s="93">
        <f>IFERROR(LootTable7[[#This Row],[Weight]]/SUM(LootTable7[Weight]),"-")</f>
        <v>8.3333333333333329E-2</v>
      </c>
      <c r="V5" s="91" t="s">
        <v>4986</v>
      </c>
      <c r="W5" s="91">
        <v>1</v>
      </c>
      <c r="X5" s="93">
        <f>IFERROR(LootTable8[[#This Row],[Weight]]/SUM(LootTable8[Weight]),"-")</f>
        <v>0.1</v>
      </c>
      <c r="Y5" s="91" t="s">
        <v>4971</v>
      </c>
      <c r="Z5" s="91">
        <v>1</v>
      </c>
      <c r="AA5" s="93">
        <f>IFERROR(LootTable9[[#This Row],[Weight]]/SUM(LootTable9[Weight]),"-")</f>
        <v>0.16666666666666666</v>
      </c>
      <c r="AB5" s="91" t="s">
        <v>4972</v>
      </c>
      <c r="AC5" s="91">
        <v>1</v>
      </c>
      <c r="AD5" s="93">
        <f>IFERROR(LootTable10[[#This Row],[Weight]]/SUM(LootTable10[Weight]),"-")</f>
        <v>0.125</v>
      </c>
      <c r="AE5" s="91" t="s">
        <v>4998</v>
      </c>
      <c r="AF5" s="91">
        <v>1</v>
      </c>
      <c r="AG5" s="93">
        <f>IFERROR(LootTable11[[#This Row],[Weight]]/SUM(LootTable11[Weight]),"-")</f>
        <v>0.25</v>
      </c>
      <c r="AH5" s="91" t="s">
        <v>5003</v>
      </c>
      <c r="AI5" s="91">
        <v>1</v>
      </c>
      <c r="AJ5" s="93">
        <f>IFERROR(LootTable12[[#This Row],[Weight]]/SUM(LootTable12[Weight]),"-")</f>
        <v>0.1</v>
      </c>
      <c r="AK5" s="91" t="s">
        <v>5004</v>
      </c>
      <c r="AL5" s="91">
        <v>1</v>
      </c>
      <c r="AM5" s="93">
        <f>IFERROR(LootTable13[[#This Row],[Weight]]/SUM(LootTable13[Weight]),"-")</f>
        <v>0.1</v>
      </c>
      <c r="AN5" s="91" t="s">
        <v>5025</v>
      </c>
      <c r="AO5" s="91">
        <v>1</v>
      </c>
      <c r="AP5" s="93">
        <f>IFERROR(LootTable14[[#This Row],[Weight]]/SUM(LootTable14[Weight]),"-")</f>
        <v>0.1</v>
      </c>
      <c r="AQ5" s="91" t="s">
        <v>5026</v>
      </c>
      <c r="AR5" s="91">
        <v>1</v>
      </c>
      <c r="AS5" s="93">
        <f>IFERROR(LootTable15[[#This Row],[Weight]]/SUM(LootTable15[Weight]),"-")</f>
        <v>0.1</v>
      </c>
      <c r="AT5" s="91" t="s">
        <v>5044</v>
      </c>
      <c r="AU5" s="91">
        <v>1</v>
      </c>
      <c r="AV5" s="93">
        <f>IFERROR(LootTable16[[#This Row],[Weight]]/SUM(LootTable16[Weight]),"-")</f>
        <v>0.125</v>
      </c>
      <c r="AW5" s="91" t="s">
        <v>5055</v>
      </c>
      <c r="AX5" s="91">
        <v>10</v>
      </c>
      <c r="AY5" s="93">
        <f>IFERROR(LootTable17[[#This Row],[Weight]]/SUM(LootTable17[Weight]),"-")</f>
        <v>0.1</v>
      </c>
      <c r="AZ5" s="91" t="s">
        <v>5061</v>
      </c>
      <c r="BA5" s="91">
        <v>7</v>
      </c>
      <c r="BB5" s="93">
        <f>IFERROR(LootTable18[[#This Row],[Weight]]/SUM(LootTable18[Weight]),"-")</f>
        <v>7.0000000000000007E-2</v>
      </c>
      <c r="BC5" s="91" t="s">
        <v>5423</v>
      </c>
      <c r="BD5" s="91">
        <v>7</v>
      </c>
      <c r="BE5" s="93">
        <f>IFERROR(LootTable19[[#This Row],[Weight]]/SUM(LootTable19[Weight]),"-")</f>
        <v>7.0000000000000007E-2</v>
      </c>
      <c r="BF5" s="91" t="s">
        <v>5118</v>
      </c>
      <c r="BG5" s="91">
        <v>10</v>
      </c>
      <c r="BH5" s="93">
        <f>IFERROR(LootTable20[[#This Row],[Weight]]/SUM(LootTable20[Weight]),"-")</f>
        <v>0.1</v>
      </c>
      <c r="BI5" s="91" t="s">
        <v>5130</v>
      </c>
      <c r="BJ5" s="91">
        <v>25</v>
      </c>
      <c r="BK5" s="93">
        <f>IFERROR(LootTable21[[#This Row],[Weight]]/SUM(LootTable21[Weight]),"-")</f>
        <v>0.25</v>
      </c>
      <c r="BL5" s="91" t="s">
        <v>5136</v>
      </c>
      <c r="BM5" s="91">
        <v>3</v>
      </c>
      <c r="BN5" s="93">
        <f>IFERROR(LootTable22[[#This Row],[Weight]]/SUM(LootTable22[Weight]),"-")</f>
        <v>2.9702970297029702E-2</v>
      </c>
      <c r="BO5" s="91" t="s">
        <v>5405</v>
      </c>
      <c r="BP5" s="91">
        <v>0.375</v>
      </c>
      <c r="BQ5" s="93">
        <f>IFERROR(LootTable23[[#This Row],[Weight]]/SUM(LootTable23[Weight]),"-")</f>
        <v>3.7499999999999999E-3</v>
      </c>
      <c r="BR5" s="91" t="s">
        <v>5283</v>
      </c>
      <c r="BS5" s="91">
        <v>2</v>
      </c>
      <c r="BT5" s="93">
        <f>IFERROR(LootTable24[[#This Row],[Weight]]/SUM(LootTable24[Weight]),"-")</f>
        <v>0.02</v>
      </c>
      <c r="BU5" s="91" t="s">
        <v>5350</v>
      </c>
      <c r="BV5" s="91">
        <v>5</v>
      </c>
      <c r="BW5" s="93">
        <f>IFERROR(LootTable25[[#This Row],[Weight]]/SUM(LootTable25[Weight]),"-")</f>
        <v>5.154639175257731E-2</v>
      </c>
    </row>
    <row r="6" spans="1:75" ht="15" customHeight="1" x14ac:dyDescent="0.25">
      <c r="A6" s="91" t="s">
        <v>1045</v>
      </c>
      <c r="B6" s="91">
        <v>3</v>
      </c>
      <c r="C6" s="93">
        <f>IFERROR(LootTable1[[#This Row],[Weight]]/SUM(LootTable1[Weight]),"-")</f>
        <v>6.6371681415929203E-3</v>
      </c>
      <c r="D6" s="91" t="s">
        <v>1185</v>
      </c>
      <c r="E6" s="91">
        <v>1</v>
      </c>
      <c r="F6" s="93">
        <f>IFERROR(LootTable2[[#This Row],[Weight]]/SUM(LootTable2[Weight]),"-")</f>
        <v>1.9230769230769232E-2</v>
      </c>
      <c r="G6" s="91" t="s">
        <v>763</v>
      </c>
      <c r="H6" s="91">
        <v>1</v>
      </c>
      <c r="I6" s="93">
        <f>IFERROR(LootTable3[[#This Row],[Weight]]/SUM(LootTable3[Weight]),"-")</f>
        <v>7.6923076923076927E-2</v>
      </c>
      <c r="J6" s="91" t="s">
        <v>4803</v>
      </c>
      <c r="K6" s="91">
        <v>5</v>
      </c>
      <c r="L6" s="93">
        <f>IFERROR(LootTable4[[#This Row],[Weight]]/SUM(LootTable4[Weight]),"-")</f>
        <v>0.19230769230769232</v>
      </c>
      <c r="M6" s="91" t="s">
        <v>1045</v>
      </c>
      <c r="N6" s="91">
        <v>3</v>
      </c>
      <c r="O6" s="93">
        <f>IFERROR(LootTable5[[#This Row],[Weight]]/SUM(LootTable5[Weight]),"-")</f>
        <v>7.481296758104738E-3</v>
      </c>
      <c r="P6" s="91" t="s">
        <v>4947</v>
      </c>
      <c r="Q6" s="91">
        <v>1</v>
      </c>
      <c r="R6" s="93">
        <f>IFERROR(LootTable6[[#This Row],[Weight]]/SUM(LootTable6[Weight]),"-")</f>
        <v>8.3333333333333329E-2</v>
      </c>
      <c r="S6" s="91" t="s">
        <v>4948</v>
      </c>
      <c r="T6" s="91">
        <v>1</v>
      </c>
      <c r="U6" s="93">
        <f>IFERROR(LootTable7[[#This Row],[Weight]]/SUM(LootTable7[Weight]),"-")</f>
        <v>8.3333333333333329E-2</v>
      </c>
      <c r="V6" s="95" t="s">
        <v>4987</v>
      </c>
      <c r="W6" s="91">
        <v>1</v>
      </c>
      <c r="X6" s="93">
        <f>IFERROR(LootTable8[[#This Row],[Weight]]/SUM(LootTable8[Weight]),"-")</f>
        <v>0.1</v>
      </c>
      <c r="Y6" s="91" t="s">
        <v>4973</v>
      </c>
      <c r="Z6" s="91">
        <v>1</v>
      </c>
      <c r="AA6" s="93">
        <f>IFERROR(LootTable9[[#This Row],[Weight]]/SUM(LootTable9[Weight]),"-")</f>
        <v>0.16666666666666666</v>
      </c>
      <c r="AB6" s="91" t="s">
        <v>4974</v>
      </c>
      <c r="AC6" s="91">
        <v>1</v>
      </c>
      <c r="AD6" s="93">
        <f>IFERROR(LootTable10[[#This Row],[Weight]]/SUM(LootTable10[Weight]),"-")</f>
        <v>0.125</v>
      </c>
      <c r="AE6" s="91" t="s">
        <v>4999</v>
      </c>
      <c r="AF6" s="91">
        <v>1</v>
      </c>
      <c r="AG6" s="93">
        <f>IFERROR(LootTable11[[#This Row],[Weight]]/SUM(LootTable11[Weight]),"-")</f>
        <v>0.25</v>
      </c>
      <c r="AH6" s="91" t="s">
        <v>5005</v>
      </c>
      <c r="AI6" s="91">
        <v>1</v>
      </c>
      <c r="AJ6" s="93">
        <f>IFERROR(LootTable12[[#This Row],[Weight]]/SUM(LootTable12[Weight]),"-")</f>
        <v>0.1</v>
      </c>
      <c r="AK6" s="91" t="s">
        <v>5006</v>
      </c>
      <c r="AL6" s="91">
        <v>1</v>
      </c>
      <c r="AM6" s="93">
        <f>IFERROR(LootTable13[[#This Row],[Weight]]/SUM(LootTable13[Weight]),"-")</f>
        <v>0.1</v>
      </c>
      <c r="AN6" s="91" t="s">
        <v>5027</v>
      </c>
      <c r="AO6" s="91">
        <v>1</v>
      </c>
      <c r="AP6" s="93">
        <f>IFERROR(LootTable14[[#This Row],[Weight]]/SUM(LootTable14[Weight]),"-")</f>
        <v>0.1</v>
      </c>
      <c r="AQ6" s="91" t="s">
        <v>5028</v>
      </c>
      <c r="AR6" s="91">
        <v>1</v>
      </c>
      <c r="AS6" s="93">
        <f>IFERROR(LootTable15[[#This Row],[Weight]]/SUM(LootTable15[Weight]),"-")</f>
        <v>0.1</v>
      </c>
      <c r="AT6" s="91" t="s">
        <v>5045</v>
      </c>
      <c r="AU6" s="91">
        <v>1</v>
      </c>
      <c r="AV6" s="93">
        <f>IFERROR(LootTable16[[#This Row],[Weight]]/SUM(LootTable16[Weight]),"-")</f>
        <v>0.125</v>
      </c>
      <c r="AW6" s="91" t="s">
        <v>5056</v>
      </c>
      <c r="AX6" s="91">
        <v>10</v>
      </c>
      <c r="AY6" s="93">
        <f>IFERROR(LootTable17[[#This Row],[Weight]]/SUM(LootTable17[Weight]),"-")</f>
        <v>0.1</v>
      </c>
      <c r="AZ6" s="91" t="s">
        <v>5062</v>
      </c>
      <c r="BA6" s="91">
        <v>7</v>
      </c>
      <c r="BB6" s="93">
        <f>IFERROR(LootTable18[[#This Row],[Weight]]/SUM(LootTable18[Weight]),"-")</f>
        <v>7.0000000000000007E-2</v>
      </c>
      <c r="BC6" s="91" t="s">
        <v>5093</v>
      </c>
      <c r="BD6" s="91">
        <v>5</v>
      </c>
      <c r="BE6" s="93">
        <f>IFERROR(LootTable19[[#This Row],[Weight]]/SUM(LootTable19[Weight]),"-")</f>
        <v>0.05</v>
      </c>
      <c r="BF6" s="91" t="s">
        <v>5119</v>
      </c>
      <c r="BG6" s="91">
        <v>10</v>
      </c>
      <c r="BH6" s="93">
        <f>IFERROR(LootTable20[[#This Row],[Weight]]/SUM(LootTable20[Weight]),"-")</f>
        <v>0.1</v>
      </c>
      <c r="BI6" s="91" t="s">
        <v>5117</v>
      </c>
      <c r="BJ6" s="91">
        <v>15</v>
      </c>
      <c r="BK6" s="93">
        <f>IFERROR(LootTable21[[#This Row],[Weight]]/SUM(LootTable21[Weight]),"-")</f>
        <v>0.15</v>
      </c>
      <c r="BL6" s="91" t="s">
        <v>5137</v>
      </c>
      <c r="BM6" s="91">
        <v>3</v>
      </c>
      <c r="BN6" s="93">
        <f>IFERROR(LootTable22[[#This Row],[Weight]]/SUM(LootTable22[Weight]),"-")</f>
        <v>2.9702970297029702E-2</v>
      </c>
      <c r="BO6" s="91" t="s">
        <v>5406</v>
      </c>
      <c r="BP6" s="91">
        <v>0.375</v>
      </c>
      <c r="BQ6" s="93">
        <f>IFERROR(LootTable23[[#This Row],[Weight]]/SUM(LootTable23[Weight]),"-")</f>
        <v>3.7499999999999999E-3</v>
      </c>
      <c r="BR6" s="91" t="s">
        <v>5284</v>
      </c>
      <c r="BS6" s="91">
        <v>2</v>
      </c>
      <c r="BT6" s="93">
        <f>IFERROR(LootTable24[[#This Row],[Weight]]/SUM(LootTable24[Weight]),"-")</f>
        <v>0.02</v>
      </c>
      <c r="BU6" s="91" t="s">
        <v>1653</v>
      </c>
      <c r="BV6" s="91">
        <v>5</v>
      </c>
      <c r="BW6" s="93">
        <f>IFERROR(LootTable25[[#This Row],[Weight]]/SUM(LootTable25[Weight]),"-")</f>
        <v>5.154639175257731E-2</v>
      </c>
    </row>
    <row r="7" spans="1:75" x14ac:dyDescent="0.25">
      <c r="A7" s="91" t="s">
        <v>1156</v>
      </c>
      <c r="B7" s="91">
        <v>10</v>
      </c>
      <c r="C7" s="93">
        <f>IFERROR(LootTable1[[#This Row],[Weight]]/SUM(LootTable1[Weight]),"-")</f>
        <v>2.2123893805309734E-2</v>
      </c>
      <c r="D7" s="91" t="s">
        <v>1188</v>
      </c>
      <c r="E7" s="91">
        <v>1</v>
      </c>
      <c r="F7" s="93">
        <f>IFERROR(LootTable2[[#This Row],[Weight]]/SUM(LootTable2[Weight]),"-")</f>
        <v>1.9230769230769232E-2</v>
      </c>
      <c r="G7" s="91" t="s">
        <v>767</v>
      </c>
      <c r="H7" s="91">
        <v>1</v>
      </c>
      <c r="I7" s="93">
        <f>IFERROR(LootTable3[[#This Row],[Weight]]/SUM(LootTable3[Weight]),"-")</f>
        <v>7.6923076923076927E-2</v>
      </c>
      <c r="J7" s="91" t="s">
        <v>4801</v>
      </c>
      <c r="K7" s="91">
        <v>3</v>
      </c>
      <c r="L7" s="93">
        <f>IFERROR(LootTable4[[#This Row],[Weight]]/SUM(LootTable4[Weight]),"-")</f>
        <v>0.11538461538461539</v>
      </c>
      <c r="M7" s="91" t="s">
        <v>1156</v>
      </c>
      <c r="N7" s="91">
        <v>10</v>
      </c>
      <c r="O7" s="93">
        <f>IFERROR(LootTable5[[#This Row],[Weight]]/SUM(LootTable5[Weight]),"-")</f>
        <v>2.4937655860349128E-2</v>
      </c>
      <c r="P7" s="91" t="s">
        <v>4949</v>
      </c>
      <c r="Q7" s="91">
        <v>1</v>
      </c>
      <c r="R7" s="93">
        <f>IFERROR(LootTable6[[#This Row],[Weight]]/SUM(LootTable6[Weight]),"-")</f>
        <v>8.3333333333333329E-2</v>
      </c>
      <c r="S7" s="91" t="s">
        <v>4950</v>
      </c>
      <c r="T7" s="91">
        <v>1</v>
      </c>
      <c r="U7" s="93">
        <f>IFERROR(LootTable7[[#This Row],[Weight]]/SUM(LootTable7[Weight]),"-")</f>
        <v>8.3333333333333329E-2</v>
      </c>
      <c r="V7" s="91" t="s">
        <v>4988</v>
      </c>
      <c r="W7" s="91">
        <v>1</v>
      </c>
      <c r="X7" s="93">
        <f>IFERROR(LootTable8[[#This Row],[Weight]]/SUM(LootTable8[Weight]),"-")</f>
        <v>0.1</v>
      </c>
      <c r="Y7" s="91" t="s">
        <v>4975</v>
      </c>
      <c r="Z7" s="91">
        <v>1</v>
      </c>
      <c r="AA7" s="93">
        <f>IFERROR(LootTable9[[#This Row],[Weight]]/SUM(LootTable9[Weight]),"-")</f>
        <v>0.16666666666666666</v>
      </c>
      <c r="AB7" s="91" t="s">
        <v>4976</v>
      </c>
      <c r="AC7" s="91">
        <v>1</v>
      </c>
      <c r="AD7" s="93">
        <f>IFERROR(LootTable10[[#This Row],[Weight]]/SUM(LootTable10[Weight]),"-")</f>
        <v>0.125</v>
      </c>
      <c r="AE7" s="91" t="s">
        <v>5000</v>
      </c>
      <c r="AF7" s="91">
        <v>1</v>
      </c>
      <c r="AG7" s="93">
        <f>IFERROR(LootTable11[[#This Row],[Weight]]/SUM(LootTable11[Weight]),"-")</f>
        <v>0.25</v>
      </c>
      <c r="AH7" s="91" t="s">
        <v>5007</v>
      </c>
      <c r="AI7" s="91">
        <v>1</v>
      </c>
      <c r="AJ7" s="93">
        <f>IFERROR(LootTable12[[#This Row],[Weight]]/SUM(LootTable12[Weight]),"-")</f>
        <v>0.1</v>
      </c>
      <c r="AK7" s="91" t="s">
        <v>5008</v>
      </c>
      <c r="AL7" s="91">
        <v>1</v>
      </c>
      <c r="AM7" s="93">
        <f>IFERROR(LootTable13[[#This Row],[Weight]]/SUM(LootTable13[Weight]),"-")</f>
        <v>0.1</v>
      </c>
      <c r="AN7" s="91" t="s">
        <v>5029</v>
      </c>
      <c r="AO7" s="91">
        <v>1</v>
      </c>
      <c r="AP7" s="93">
        <f>IFERROR(LootTable14[[#This Row],[Weight]]/SUM(LootTable14[Weight]),"-")</f>
        <v>0.1</v>
      </c>
      <c r="AQ7" s="91" t="s">
        <v>5030</v>
      </c>
      <c r="AR7" s="91">
        <v>1</v>
      </c>
      <c r="AS7" s="93">
        <f>IFERROR(LootTable15[[#This Row],[Weight]]/SUM(LootTable15[Weight]),"-")</f>
        <v>0.1</v>
      </c>
      <c r="AT7" s="91" t="s">
        <v>5046</v>
      </c>
      <c r="AU7" s="91">
        <v>1</v>
      </c>
      <c r="AV7" s="93">
        <f>IFERROR(LootTable16[[#This Row],[Weight]]/SUM(LootTable16[Weight]),"-")</f>
        <v>0.125</v>
      </c>
      <c r="AW7" s="91" t="s">
        <v>5057</v>
      </c>
      <c r="AX7" s="91">
        <v>20</v>
      </c>
      <c r="AY7" s="93">
        <f>IFERROR(LootTable17[[#This Row],[Weight]]/SUM(LootTable17[Weight]),"-")</f>
        <v>0.2</v>
      </c>
      <c r="AZ7" s="91" t="s">
        <v>5063</v>
      </c>
      <c r="BA7" s="91">
        <v>5</v>
      </c>
      <c r="BB7" s="93">
        <f>IFERROR(LootTable18[[#This Row],[Weight]]/SUM(LootTable18[Weight]),"-")</f>
        <v>0.05</v>
      </c>
      <c r="BC7" s="91" t="s">
        <v>5094</v>
      </c>
      <c r="BD7" s="91">
        <v>5</v>
      </c>
      <c r="BE7" s="93">
        <f>IFERROR(LootTable19[[#This Row],[Weight]]/SUM(LootTable19[Weight]),"-")</f>
        <v>0.05</v>
      </c>
      <c r="BF7" s="91" t="s">
        <v>5420</v>
      </c>
      <c r="BG7" s="91">
        <v>10</v>
      </c>
      <c r="BH7" s="93">
        <f>IFERROR(LootTable20[[#This Row],[Weight]]/SUM(LootTable20[Weight]),"-")</f>
        <v>0.1</v>
      </c>
      <c r="BI7" s="91" t="s">
        <v>5131</v>
      </c>
      <c r="BJ7" s="91">
        <v>15</v>
      </c>
      <c r="BK7" s="93">
        <f>IFERROR(LootTable21[[#This Row],[Weight]]/SUM(LootTable21[Weight]),"-")</f>
        <v>0.15</v>
      </c>
      <c r="BL7" s="91" t="s">
        <v>5138</v>
      </c>
      <c r="BM7" s="91">
        <v>2</v>
      </c>
      <c r="BN7" s="93">
        <f>IFERROR(LootTable22[[#This Row],[Weight]]/SUM(LootTable22[Weight]),"-")</f>
        <v>1.9801980198019802E-2</v>
      </c>
      <c r="BO7" s="91" t="s">
        <v>5407</v>
      </c>
      <c r="BP7" s="91">
        <v>0.375</v>
      </c>
      <c r="BQ7" s="93">
        <f>IFERROR(LootTable23[[#This Row],[Weight]]/SUM(LootTable23[Weight]),"-")</f>
        <v>3.7499999999999999E-3</v>
      </c>
      <c r="BR7" s="91" t="s">
        <v>5285</v>
      </c>
      <c r="BS7" s="91">
        <v>2</v>
      </c>
      <c r="BT7" s="93">
        <f>IFERROR(LootTable24[[#This Row],[Weight]]/SUM(LootTable24[Weight]),"-")</f>
        <v>0.02</v>
      </c>
      <c r="BU7" s="91" t="s">
        <v>5351</v>
      </c>
      <c r="BV7" s="91">
        <v>5</v>
      </c>
      <c r="BW7" s="93">
        <f>IFERROR(LootTable25[[#This Row],[Weight]]/SUM(LootTable25[Weight]),"-")</f>
        <v>5.154639175257731E-2</v>
      </c>
    </row>
    <row r="8" spans="1:75" x14ac:dyDescent="0.25">
      <c r="A8" s="91" t="s">
        <v>1046</v>
      </c>
      <c r="B8" s="91">
        <v>3</v>
      </c>
      <c r="C8" s="93">
        <f>IFERROR(LootTable1[[#This Row],[Weight]]/SUM(LootTable1[Weight]),"-")</f>
        <v>6.6371681415929203E-3</v>
      </c>
      <c r="D8" s="91" t="s">
        <v>1191</v>
      </c>
      <c r="E8" s="91">
        <v>1</v>
      </c>
      <c r="F8" s="93">
        <f>IFERROR(LootTable2[[#This Row],[Weight]]/SUM(LootTable2[Weight]),"-")</f>
        <v>1.9230769230769232E-2</v>
      </c>
      <c r="G8" s="91" t="s">
        <v>771</v>
      </c>
      <c r="H8" s="91">
        <v>1</v>
      </c>
      <c r="I8" s="93">
        <f>IFERROR(LootTable3[[#This Row],[Weight]]/SUM(LootTable3[Weight]),"-")</f>
        <v>7.6923076923076927E-2</v>
      </c>
      <c r="J8" s="91" t="s">
        <v>4800</v>
      </c>
      <c r="K8" s="91">
        <v>1</v>
      </c>
      <c r="L8" s="93">
        <f>IFERROR(LootTable4[[#This Row],[Weight]]/SUM(LootTable4[Weight]),"-")</f>
        <v>3.8461538461538464E-2</v>
      </c>
      <c r="M8" s="91" t="s">
        <v>1046</v>
      </c>
      <c r="N8" s="91">
        <v>3</v>
      </c>
      <c r="O8" s="93">
        <f>IFERROR(LootTable5[[#This Row],[Weight]]/SUM(LootTable5[Weight]),"-")</f>
        <v>7.481296758104738E-3</v>
      </c>
      <c r="P8" s="91" t="s">
        <v>4951</v>
      </c>
      <c r="Q8" s="91">
        <v>1</v>
      </c>
      <c r="R8" s="93">
        <f>IFERROR(LootTable6[[#This Row],[Weight]]/SUM(LootTable6[Weight]),"-")</f>
        <v>8.3333333333333329E-2</v>
      </c>
      <c r="S8" s="91" t="s">
        <v>4952</v>
      </c>
      <c r="T8" s="91">
        <v>1</v>
      </c>
      <c r="U8" s="93">
        <f>IFERROR(LootTable7[[#This Row],[Weight]]/SUM(LootTable7[Weight]),"-")</f>
        <v>8.3333333333333329E-2</v>
      </c>
      <c r="V8" s="91" t="s">
        <v>4989</v>
      </c>
      <c r="W8" s="91">
        <v>1</v>
      </c>
      <c r="X8" s="93">
        <f>IFERROR(LootTable8[[#This Row],[Weight]]/SUM(LootTable8[Weight]),"-")</f>
        <v>0.1</v>
      </c>
      <c r="Y8" s="91" t="s">
        <v>4977</v>
      </c>
      <c r="Z8" s="91">
        <v>1</v>
      </c>
      <c r="AA8" s="93">
        <f>IFERROR(LootTable9[[#This Row],[Weight]]/SUM(LootTable9[Weight]),"-")</f>
        <v>0.16666666666666666</v>
      </c>
      <c r="AB8" s="91" t="s">
        <v>4978</v>
      </c>
      <c r="AC8" s="91">
        <v>1</v>
      </c>
      <c r="AD8" s="93">
        <f>IFERROR(LootTable10[[#This Row],[Weight]]/SUM(LootTable10[Weight]),"-")</f>
        <v>0.125</v>
      </c>
      <c r="AH8" s="91" t="s">
        <v>5009</v>
      </c>
      <c r="AI8" s="91">
        <v>1</v>
      </c>
      <c r="AJ8" s="93">
        <f>IFERROR(LootTable12[[#This Row],[Weight]]/SUM(LootTable12[Weight]),"-")</f>
        <v>0.1</v>
      </c>
      <c r="AK8" s="91" t="s">
        <v>5010</v>
      </c>
      <c r="AL8" s="91">
        <v>1</v>
      </c>
      <c r="AM8" s="93">
        <f>IFERROR(LootTable13[[#This Row],[Weight]]/SUM(LootTable13[Weight]),"-")</f>
        <v>0.1</v>
      </c>
      <c r="AN8" s="91" t="s">
        <v>5031</v>
      </c>
      <c r="AO8" s="91">
        <v>1</v>
      </c>
      <c r="AP8" s="93">
        <f>IFERROR(LootTable14[[#This Row],[Weight]]/SUM(LootTable14[Weight]),"-")</f>
        <v>0.1</v>
      </c>
      <c r="AQ8" s="91" t="s">
        <v>5032</v>
      </c>
      <c r="AR8" s="91">
        <v>1</v>
      </c>
      <c r="AS8" s="93">
        <f>IFERROR(LootTable15[[#This Row],[Weight]]/SUM(LootTable15[Weight]),"-")</f>
        <v>0.1</v>
      </c>
      <c r="AT8" s="91" t="s">
        <v>5047</v>
      </c>
      <c r="AU8" s="91">
        <v>1</v>
      </c>
      <c r="AV8" s="93">
        <f>IFERROR(LootTable16[[#This Row],[Weight]]/SUM(LootTable16[Weight]),"-")</f>
        <v>0.125</v>
      </c>
      <c r="AW8" s="91" t="s">
        <v>5058</v>
      </c>
      <c r="AX8" s="91">
        <v>4</v>
      </c>
      <c r="AY8" s="93">
        <f>IFERROR(LootTable17[[#This Row],[Weight]]/SUM(LootTable17[Weight]),"-")</f>
        <v>0.04</v>
      </c>
      <c r="AZ8" s="91" t="s">
        <v>5064</v>
      </c>
      <c r="BA8" s="91">
        <v>5</v>
      </c>
      <c r="BB8" s="93">
        <f>IFERROR(LootTable18[[#This Row],[Weight]]/SUM(LootTable18[Weight]),"-")</f>
        <v>0.05</v>
      </c>
      <c r="BC8" s="91" t="s">
        <v>5095</v>
      </c>
      <c r="BD8" s="91">
        <v>5</v>
      </c>
      <c r="BE8" s="93">
        <f>IFERROR(LootTable19[[#This Row],[Weight]]/SUM(LootTable19[Weight]),"-")</f>
        <v>0.05</v>
      </c>
      <c r="BF8" s="91" t="s">
        <v>5421</v>
      </c>
      <c r="BG8" s="91">
        <v>7</v>
      </c>
      <c r="BH8" s="93">
        <f>IFERROR(LootTable20[[#This Row],[Weight]]/SUM(LootTable20[Weight]),"-")</f>
        <v>7.0000000000000007E-2</v>
      </c>
      <c r="BI8" s="91" t="s">
        <v>5132</v>
      </c>
      <c r="BJ8" s="91">
        <v>8</v>
      </c>
      <c r="BK8" s="93">
        <f>IFERROR(LootTable21[[#This Row],[Weight]]/SUM(LootTable21[Weight]),"-")</f>
        <v>0.08</v>
      </c>
      <c r="BL8" s="91" t="s">
        <v>5139</v>
      </c>
      <c r="BM8" s="91">
        <v>2</v>
      </c>
      <c r="BN8" s="93">
        <f>IFERROR(LootTable22[[#This Row],[Weight]]/SUM(LootTable22[Weight]),"-")</f>
        <v>1.9801980198019802E-2</v>
      </c>
      <c r="BO8" s="91" t="s">
        <v>5408</v>
      </c>
      <c r="BP8" s="91">
        <v>0.375</v>
      </c>
      <c r="BQ8" s="93">
        <f>IFERROR(LootTable23[[#This Row],[Weight]]/SUM(LootTable23[Weight]),"-")</f>
        <v>3.7499999999999999E-3</v>
      </c>
      <c r="BR8" s="91" t="s">
        <v>5286</v>
      </c>
      <c r="BS8" s="91">
        <v>2</v>
      </c>
      <c r="BT8" s="93">
        <f>IFERROR(LootTable24[[#This Row],[Weight]]/SUM(LootTable24[Weight]),"-")</f>
        <v>0.02</v>
      </c>
      <c r="BU8" s="91" t="s">
        <v>5352</v>
      </c>
      <c r="BV8" s="91">
        <v>3</v>
      </c>
      <c r="BW8" s="93">
        <f>IFERROR(LootTable25[[#This Row],[Weight]]/SUM(LootTable25[Weight]),"-")</f>
        <v>3.0927835051546386E-2</v>
      </c>
    </row>
    <row r="9" spans="1:75" x14ac:dyDescent="0.25">
      <c r="A9" s="91" t="s">
        <v>1047</v>
      </c>
      <c r="B9" s="91">
        <v>5</v>
      </c>
      <c r="C9" s="93">
        <f>IFERROR(LootTable1[[#This Row],[Weight]]/SUM(LootTable1[Weight]),"-")</f>
        <v>1.1061946902654867E-2</v>
      </c>
      <c r="D9" s="91" t="s">
        <v>1193</v>
      </c>
      <c r="E9" s="91">
        <v>1</v>
      </c>
      <c r="F9" s="93">
        <f>IFERROR(LootTable2[[#This Row],[Weight]]/SUM(LootTable2[Weight]),"-")</f>
        <v>1.9230769230769232E-2</v>
      </c>
      <c r="G9" s="91" t="s">
        <v>774</v>
      </c>
      <c r="H9" s="91">
        <v>1</v>
      </c>
      <c r="I9" s="93">
        <f>IFERROR(LootTable3[[#This Row],[Weight]]/SUM(LootTable3[Weight]),"-")</f>
        <v>7.6923076923076927E-2</v>
      </c>
      <c r="M9" s="91" t="s">
        <v>1049</v>
      </c>
      <c r="N9" s="91">
        <v>7</v>
      </c>
      <c r="O9" s="93">
        <f>IFERROR(LootTable5[[#This Row],[Weight]]/SUM(LootTable5[Weight]),"-")</f>
        <v>1.7456359102244388E-2</v>
      </c>
      <c r="P9" s="91" t="s">
        <v>4953</v>
      </c>
      <c r="Q9" s="91">
        <v>1</v>
      </c>
      <c r="R9" s="93">
        <f>IFERROR(LootTable6[[#This Row],[Weight]]/SUM(LootTable6[Weight]),"-")</f>
        <v>8.3333333333333329E-2</v>
      </c>
      <c r="S9" s="91" t="s">
        <v>4954</v>
      </c>
      <c r="T9" s="91">
        <v>1</v>
      </c>
      <c r="U9" s="93">
        <f>IFERROR(LootTable7[[#This Row],[Weight]]/SUM(LootTable7[Weight]),"-")</f>
        <v>8.3333333333333329E-2</v>
      </c>
      <c r="V9" s="91" t="s">
        <v>4990</v>
      </c>
      <c r="W9" s="91">
        <v>1</v>
      </c>
      <c r="X9" s="93">
        <f>IFERROR(LootTable8[[#This Row],[Weight]]/SUM(LootTable8[Weight]),"-")</f>
        <v>0.1</v>
      </c>
      <c r="Y9" s="91" t="s">
        <v>4979</v>
      </c>
      <c r="Z9" s="91">
        <v>1</v>
      </c>
      <c r="AA9" s="93">
        <f>IFERROR(LootTable9[[#This Row],[Weight]]/SUM(LootTable9[Weight]),"-")</f>
        <v>0.16666666666666666</v>
      </c>
      <c r="AB9" s="91" t="s">
        <v>4980</v>
      </c>
      <c r="AC9" s="91">
        <v>1</v>
      </c>
      <c r="AD9" s="93">
        <f>IFERROR(LootTable10[[#This Row],[Weight]]/SUM(LootTable10[Weight]),"-")</f>
        <v>0.125</v>
      </c>
      <c r="AH9" s="91" t="s">
        <v>5011</v>
      </c>
      <c r="AI9" s="91">
        <v>1</v>
      </c>
      <c r="AJ9" s="93">
        <f>IFERROR(LootTable12[[#This Row],[Weight]]/SUM(LootTable12[Weight]),"-")</f>
        <v>0.1</v>
      </c>
      <c r="AK9" s="91" t="s">
        <v>5012</v>
      </c>
      <c r="AL9" s="91">
        <v>1</v>
      </c>
      <c r="AM9" s="93">
        <f>IFERROR(LootTable13[[#This Row],[Weight]]/SUM(LootTable13[Weight]),"-")</f>
        <v>0.1</v>
      </c>
      <c r="AN9" s="91" t="s">
        <v>5033</v>
      </c>
      <c r="AO9" s="91">
        <v>1</v>
      </c>
      <c r="AP9" s="93">
        <f>IFERROR(LootTable14[[#This Row],[Weight]]/SUM(LootTable14[Weight]),"-")</f>
        <v>0.1</v>
      </c>
      <c r="AQ9" s="91" t="s">
        <v>5034</v>
      </c>
      <c r="AR9" s="91">
        <v>1</v>
      </c>
      <c r="AS9" s="93">
        <f>IFERROR(LootTable15[[#This Row],[Weight]]/SUM(LootTable15[Weight]),"-")</f>
        <v>0.1</v>
      </c>
      <c r="AT9" s="91" t="s">
        <v>5048</v>
      </c>
      <c r="AU9" s="91">
        <v>1</v>
      </c>
      <c r="AV9" s="93">
        <f>IFERROR(LootTable16[[#This Row],[Weight]]/SUM(LootTable16[Weight]),"-")</f>
        <v>0.125</v>
      </c>
      <c r="AW9" s="91" t="s">
        <v>5059</v>
      </c>
      <c r="AX9" s="91">
        <v>4</v>
      </c>
      <c r="AY9" s="93">
        <f>IFERROR(LootTable17[[#This Row],[Weight]]/SUM(LootTable17[Weight]),"-")</f>
        <v>0.04</v>
      </c>
      <c r="AZ9" s="91" t="s">
        <v>5065</v>
      </c>
      <c r="BA9" s="91">
        <v>5</v>
      </c>
      <c r="BB9" s="93">
        <f>IFERROR(LootTable18[[#This Row],[Weight]]/SUM(LootTable18[Weight]),"-")</f>
        <v>0.05</v>
      </c>
      <c r="BC9" s="91" t="s">
        <v>5096</v>
      </c>
      <c r="BD9" s="91">
        <v>5</v>
      </c>
      <c r="BE9" s="93">
        <f>IFERROR(LootTable19[[#This Row],[Weight]]/SUM(LootTable19[Weight]),"-")</f>
        <v>0.05</v>
      </c>
      <c r="BF9" s="91" t="s">
        <v>5120</v>
      </c>
      <c r="BG9" s="91">
        <v>5</v>
      </c>
      <c r="BH9" s="93">
        <f>IFERROR(LootTable20[[#This Row],[Weight]]/SUM(LootTable20[Weight]),"-")</f>
        <v>0.05</v>
      </c>
      <c r="BI9" s="91" t="s">
        <v>5133</v>
      </c>
      <c r="BJ9" s="91">
        <v>5</v>
      </c>
      <c r="BK9" s="93">
        <f>IFERROR(LootTable21[[#This Row],[Weight]]/SUM(LootTable21[Weight]),"-")</f>
        <v>0.05</v>
      </c>
      <c r="BL9" s="91" t="s">
        <v>5140</v>
      </c>
      <c r="BM9" s="91">
        <v>2</v>
      </c>
      <c r="BN9" s="93">
        <f>IFERROR(LootTable22[[#This Row],[Weight]]/SUM(LootTable22[Weight]),"-")</f>
        <v>1.9801980198019802E-2</v>
      </c>
      <c r="BO9" s="91" t="s">
        <v>5409</v>
      </c>
      <c r="BP9" s="91">
        <v>0.375</v>
      </c>
      <c r="BQ9" s="93">
        <f>IFERROR(LootTable23[[#This Row],[Weight]]/SUM(LootTable23[Weight]),"-")</f>
        <v>3.7499999999999999E-3</v>
      </c>
      <c r="BR9" s="91" t="s">
        <v>5287</v>
      </c>
      <c r="BS9" s="91">
        <v>2</v>
      </c>
      <c r="BT9" s="93">
        <f>IFERROR(LootTable24[[#This Row],[Weight]]/SUM(LootTable24[Weight]),"-")</f>
        <v>0.02</v>
      </c>
      <c r="BU9" s="91" t="s">
        <v>5353</v>
      </c>
      <c r="BV9" s="91">
        <v>3</v>
      </c>
      <c r="BW9" s="93">
        <f>IFERROR(LootTable25[[#This Row],[Weight]]/SUM(LootTable25[Weight]),"-")</f>
        <v>3.0927835051546386E-2</v>
      </c>
    </row>
    <row r="10" spans="1:75" x14ac:dyDescent="0.25">
      <c r="A10" s="91" t="s">
        <v>1049</v>
      </c>
      <c r="B10" s="91">
        <v>7</v>
      </c>
      <c r="C10" s="93">
        <f>IFERROR(LootTable1[[#This Row],[Weight]]/SUM(LootTable1[Weight]),"-")</f>
        <v>1.5486725663716814E-2</v>
      </c>
      <c r="D10" s="91" t="s">
        <v>1194</v>
      </c>
      <c r="E10" s="91">
        <v>1</v>
      </c>
      <c r="F10" s="93">
        <f>IFERROR(LootTable2[[#This Row],[Weight]]/SUM(LootTable2[Weight]),"-")</f>
        <v>1.9230769230769232E-2</v>
      </c>
      <c r="G10" s="91" t="s">
        <v>777</v>
      </c>
      <c r="H10" s="91">
        <v>1</v>
      </c>
      <c r="I10" s="93">
        <f>IFERROR(LootTable3[[#This Row],[Weight]]/SUM(LootTable3[Weight]),"-")</f>
        <v>7.6923076923076927E-2</v>
      </c>
      <c r="M10" s="91" t="s">
        <v>1057</v>
      </c>
      <c r="N10" s="91">
        <v>10</v>
      </c>
      <c r="O10" s="93">
        <f>IFERROR(LootTable5[[#This Row],[Weight]]/SUM(LootTable5[Weight]),"-")</f>
        <v>2.4937655860349128E-2</v>
      </c>
      <c r="P10" s="91" t="s">
        <v>4955</v>
      </c>
      <c r="Q10" s="91">
        <v>1</v>
      </c>
      <c r="R10" s="93">
        <f>IFERROR(LootTable6[[#This Row],[Weight]]/SUM(LootTable6[Weight]),"-")</f>
        <v>8.3333333333333329E-2</v>
      </c>
      <c r="S10" s="91" t="s">
        <v>4956</v>
      </c>
      <c r="T10" s="91">
        <v>1</v>
      </c>
      <c r="U10" s="93">
        <f>IFERROR(LootTable7[[#This Row],[Weight]]/SUM(LootTable7[Weight]),"-")</f>
        <v>8.3333333333333329E-2</v>
      </c>
      <c r="V10" s="91" t="s">
        <v>4991</v>
      </c>
      <c r="W10" s="91">
        <v>1</v>
      </c>
      <c r="X10" s="93">
        <f>IFERROR(LootTable8[[#This Row],[Weight]]/SUM(LootTable8[Weight]),"-")</f>
        <v>0.1</v>
      </c>
      <c r="AB10" s="91" t="s">
        <v>4981</v>
      </c>
      <c r="AC10" s="91">
        <v>1</v>
      </c>
      <c r="AD10" s="93">
        <f>IFERROR(LootTable10[[#This Row],[Weight]]/SUM(LootTable10[Weight]),"-")</f>
        <v>0.125</v>
      </c>
      <c r="AH10" s="91" t="s">
        <v>5013</v>
      </c>
      <c r="AI10" s="91">
        <v>1</v>
      </c>
      <c r="AJ10" s="93">
        <f>IFERROR(LootTable12[[#This Row],[Weight]]/SUM(LootTable12[Weight]),"-")</f>
        <v>0.1</v>
      </c>
      <c r="AK10" s="91" t="s">
        <v>5014</v>
      </c>
      <c r="AL10" s="91">
        <v>1</v>
      </c>
      <c r="AM10" s="93">
        <f>IFERROR(LootTable13[[#This Row],[Weight]]/SUM(LootTable13[Weight]),"-")</f>
        <v>0.1</v>
      </c>
      <c r="AN10" s="91" t="s">
        <v>5035</v>
      </c>
      <c r="AO10" s="91">
        <v>1</v>
      </c>
      <c r="AP10" s="93">
        <f>IFERROR(LootTable14[[#This Row],[Weight]]/SUM(LootTable14[Weight]),"-")</f>
        <v>0.1</v>
      </c>
      <c r="AQ10" s="91" t="s">
        <v>5036</v>
      </c>
      <c r="AR10" s="91">
        <v>1</v>
      </c>
      <c r="AS10" s="93">
        <f>IFERROR(LootTable15[[#This Row],[Weight]]/SUM(LootTable15[Weight]),"-")</f>
        <v>0.1</v>
      </c>
      <c r="AT10" s="91" t="s">
        <v>5049</v>
      </c>
      <c r="AU10" s="91">
        <v>1</v>
      </c>
      <c r="AV10" s="93">
        <f>IFERROR(LootTable16[[#This Row],[Weight]]/SUM(LootTable16[Weight]),"-")</f>
        <v>0.125</v>
      </c>
      <c r="AW10" s="91" t="s">
        <v>5060</v>
      </c>
      <c r="AX10" s="91">
        <v>1</v>
      </c>
      <c r="AY10" s="93">
        <f>IFERROR(LootTable17[[#This Row],[Weight]]/SUM(LootTable17[Weight]),"-")</f>
        <v>0.01</v>
      </c>
      <c r="AZ10" s="91" t="s">
        <v>5066</v>
      </c>
      <c r="BA10" s="91">
        <v>5</v>
      </c>
      <c r="BB10" s="93">
        <f>IFERROR(LootTable18[[#This Row],[Weight]]/SUM(LootTable18[Weight]),"-")</f>
        <v>0.05</v>
      </c>
      <c r="BC10" s="91" t="s">
        <v>5097</v>
      </c>
      <c r="BD10" s="91">
        <v>5</v>
      </c>
      <c r="BE10" s="93">
        <f>IFERROR(LootTable19[[#This Row],[Weight]]/SUM(LootTable19[Weight]),"-")</f>
        <v>0.05</v>
      </c>
      <c r="BF10" s="91" t="s">
        <v>5121</v>
      </c>
      <c r="BG10" s="91">
        <v>5</v>
      </c>
      <c r="BH10" s="93">
        <f>IFERROR(LootTable20[[#This Row],[Weight]]/SUM(LootTable20[Weight]),"-")</f>
        <v>0.05</v>
      </c>
      <c r="BI10" s="91" t="s">
        <v>5134</v>
      </c>
      <c r="BJ10" s="91">
        <v>2</v>
      </c>
      <c r="BK10" s="93">
        <f>IFERROR(LootTable21[[#This Row],[Weight]]/SUM(LootTable21[Weight]),"-")</f>
        <v>0.02</v>
      </c>
      <c r="BL10" s="91" t="s">
        <v>5141</v>
      </c>
      <c r="BM10" s="91">
        <v>3</v>
      </c>
      <c r="BN10" s="93">
        <f>IFERROR(LootTable22[[#This Row],[Weight]]/SUM(LootTable22[Weight]),"-")</f>
        <v>2.9702970297029702E-2</v>
      </c>
      <c r="BO10" s="91" t="s">
        <v>5195</v>
      </c>
      <c r="BP10" s="91">
        <v>0.75</v>
      </c>
      <c r="BQ10" s="93">
        <f>IFERROR(LootTable23[[#This Row],[Weight]]/SUM(LootTable23[Weight]),"-")</f>
        <v>7.4999999999999997E-3</v>
      </c>
      <c r="BR10" s="91" t="s">
        <v>5288</v>
      </c>
      <c r="BS10" s="91">
        <v>2</v>
      </c>
      <c r="BT10" s="93">
        <f>IFERROR(LootTable24[[#This Row],[Weight]]/SUM(LootTable24[Weight]),"-")</f>
        <v>0.02</v>
      </c>
      <c r="BU10" s="91" t="s">
        <v>5354</v>
      </c>
      <c r="BV10" s="91">
        <v>3</v>
      </c>
      <c r="BW10" s="93">
        <f>IFERROR(LootTable25[[#This Row],[Weight]]/SUM(LootTable25[Weight]),"-")</f>
        <v>3.0927835051546386E-2</v>
      </c>
    </row>
    <row r="11" spans="1:75" x14ac:dyDescent="0.25">
      <c r="A11" s="91" t="s">
        <v>1051</v>
      </c>
      <c r="B11" s="91">
        <v>1</v>
      </c>
      <c r="C11" s="93">
        <f>IFERROR(LootTable1[[#This Row],[Weight]]/SUM(LootTable1[Weight]),"-")</f>
        <v>2.2123893805309734E-3</v>
      </c>
      <c r="D11" s="91" t="s">
        <v>1197</v>
      </c>
      <c r="E11" s="91">
        <v>1</v>
      </c>
      <c r="F11" s="93">
        <f>IFERROR(LootTable2[[#This Row],[Weight]]/SUM(LootTable2[Weight]),"-")</f>
        <v>1.9230769230769232E-2</v>
      </c>
      <c r="G11" s="91" t="s">
        <v>780</v>
      </c>
      <c r="H11" s="91">
        <v>1</v>
      </c>
      <c r="I11" s="93">
        <f>IFERROR(LootTable3[[#This Row],[Weight]]/SUM(LootTable3[Weight]),"-")</f>
        <v>7.6923076923076927E-2</v>
      </c>
      <c r="M11" s="91" t="s">
        <v>1061</v>
      </c>
      <c r="N11" s="91">
        <v>10</v>
      </c>
      <c r="O11" s="93">
        <f>IFERROR(LootTable5[[#This Row],[Weight]]/SUM(LootTable5[Weight]),"-")</f>
        <v>2.4937655860349128E-2</v>
      </c>
      <c r="P11" s="91" t="s">
        <v>4957</v>
      </c>
      <c r="Q11" s="91">
        <v>1</v>
      </c>
      <c r="R11" s="93">
        <f>IFERROR(LootTable6[[#This Row],[Weight]]/SUM(LootTable6[Weight]),"-")</f>
        <v>8.3333333333333329E-2</v>
      </c>
      <c r="S11" s="91" t="s">
        <v>4958</v>
      </c>
      <c r="T11" s="91">
        <v>1</v>
      </c>
      <c r="U11" s="93">
        <f>IFERROR(LootTable7[[#This Row],[Weight]]/SUM(LootTable7[Weight]),"-")</f>
        <v>8.3333333333333329E-2</v>
      </c>
      <c r="V11" s="91" t="s">
        <v>4992</v>
      </c>
      <c r="W11" s="91">
        <v>1</v>
      </c>
      <c r="X11" s="93">
        <f>IFERROR(LootTable8[[#This Row],[Weight]]/SUM(LootTable8[Weight]),"-")</f>
        <v>0.1</v>
      </c>
      <c r="AB11" s="91" t="s">
        <v>4982</v>
      </c>
      <c r="AC11" s="91">
        <v>1</v>
      </c>
      <c r="AD11" s="93">
        <f>IFERROR(LootTable10[[#This Row],[Weight]]/SUM(LootTable10[Weight]),"-")</f>
        <v>0.125</v>
      </c>
      <c r="AH11" s="91" t="s">
        <v>5015</v>
      </c>
      <c r="AI11" s="91">
        <v>1</v>
      </c>
      <c r="AJ11" s="93">
        <f>IFERROR(LootTable12[[#This Row],[Weight]]/SUM(LootTable12[Weight]),"-")</f>
        <v>0.1</v>
      </c>
      <c r="AK11" s="91" t="s">
        <v>5016</v>
      </c>
      <c r="AL11" s="91">
        <v>1</v>
      </c>
      <c r="AM11" s="93">
        <f>IFERROR(LootTable13[[#This Row],[Weight]]/SUM(LootTable13[Weight]),"-")</f>
        <v>0.1</v>
      </c>
      <c r="AN11" s="91" t="s">
        <v>5037</v>
      </c>
      <c r="AO11" s="91">
        <v>1</v>
      </c>
      <c r="AP11" s="93">
        <f>IFERROR(LootTable14[[#This Row],[Weight]]/SUM(LootTable14[Weight]),"-")</f>
        <v>0.1</v>
      </c>
      <c r="AQ11" s="91" t="s">
        <v>5038</v>
      </c>
      <c r="AR11" s="91">
        <v>1</v>
      </c>
      <c r="AS11" s="93">
        <f>IFERROR(LootTable15[[#This Row],[Weight]]/SUM(LootTable15[Weight]),"-")</f>
        <v>0.1</v>
      </c>
      <c r="AT11" s="91" t="s">
        <v>5050</v>
      </c>
      <c r="AU11" s="91">
        <v>1</v>
      </c>
      <c r="AV11" s="93">
        <f>IFERROR(LootTable16[[#This Row],[Weight]]/SUM(LootTable16[Weight]),"-")</f>
        <v>0.125</v>
      </c>
      <c r="AW11" s="91" t="s">
        <v>1466</v>
      </c>
      <c r="AX11" s="91">
        <v>1</v>
      </c>
      <c r="AY11" s="93">
        <f>IFERROR(LootTable17[[#This Row],[Weight]]/SUM(LootTable17[Weight]),"-")</f>
        <v>0.01</v>
      </c>
      <c r="AZ11" s="91" t="s">
        <v>5067</v>
      </c>
      <c r="BA11" s="91">
        <v>5</v>
      </c>
      <c r="BB11" s="93">
        <f>IFERROR(LootTable18[[#This Row],[Weight]]/SUM(LootTable18[Weight]),"-")</f>
        <v>0.05</v>
      </c>
      <c r="BC11" s="91" t="s">
        <v>5098</v>
      </c>
      <c r="BD11" s="91">
        <v>5</v>
      </c>
      <c r="BE11" s="93">
        <f>IFERROR(LootTable19[[#This Row],[Weight]]/SUM(LootTable19[Weight]),"-")</f>
        <v>0.05</v>
      </c>
      <c r="BF11" s="91" t="s">
        <v>5122</v>
      </c>
      <c r="BG11" s="91">
        <v>5</v>
      </c>
      <c r="BH11" s="93">
        <f>IFERROR(LootTable20[[#This Row],[Weight]]/SUM(LootTable20[Weight]),"-")</f>
        <v>0.05</v>
      </c>
      <c r="BL11" s="91" t="s">
        <v>5142</v>
      </c>
      <c r="BM11" s="91">
        <v>2</v>
      </c>
      <c r="BN11" s="93">
        <f>IFERROR(LootTable22[[#This Row],[Weight]]/SUM(LootTable22[Weight]),"-")</f>
        <v>1.9801980198019802E-2</v>
      </c>
      <c r="BO11" s="91" t="s">
        <v>5410</v>
      </c>
      <c r="BP11" s="91">
        <v>0.375</v>
      </c>
      <c r="BQ11" s="93">
        <f>IFERROR(LootTable23[[#This Row],[Weight]]/SUM(LootTable23[Weight]),"-")</f>
        <v>3.7499999999999999E-3</v>
      </c>
      <c r="BR11" s="91" t="s">
        <v>5289</v>
      </c>
      <c r="BS11" s="91">
        <v>2</v>
      </c>
      <c r="BT11" s="93">
        <f>IFERROR(LootTable24[[#This Row],[Weight]]/SUM(LootTable24[Weight]),"-")</f>
        <v>0.02</v>
      </c>
      <c r="BU11" s="91" t="s">
        <v>5355</v>
      </c>
      <c r="BV11" s="91">
        <v>3</v>
      </c>
      <c r="BW11" s="93">
        <f>IFERROR(LootTable25[[#This Row],[Weight]]/SUM(LootTable25[Weight]),"-")</f>
        <v>3.0927835051546386E-2</v>
      </c>
    </row>
    <row r="12" spans="1:75" x14ac:dyDescent="0.25">
      <c r="A12" s="91" t="s">
        <v>1053</v>
      </c>
      <c r="B12" s="91">
        <v>1</v>
      </c>
      <c r="C12" s="93">
        <f>IFERROR(LootTable1[[#This Row],[Weight]]/SUM(LootTable1[Weight]),"-")</f>
        <v>2.2123893805309734E-3</v>
      </c>
      <c r="D12" s="91" t="s">
        <v>1198</v>
      </c>
      <c r="E12" s="91">
        <v>1</v>
      </c>
      <c r="F12" s="93">
        <f>IFERROR(LootTable2[[#This Row],[Weight]]/SUM(LootTable2[Weight]),"-")</f>
        <v>1.9230769230769232E-2</v>
      </c>
      <c r="G12" s="91" t="s">
        <v>784</v>
      </c>
      <c r="H12" s="91">
        <v>1</v>
      </c>
      <c r="I12" s="93">
        <f>IFERROR(LootTable3[[#This Row],[Weight]]/SUM(LootTable3[Weight]),"-")</f>
        <v>7.6923076923076927E-2</v>
      </c>
      <c r="M12" s="91" t="s">
        <v>1062</v>
      </c>
      <c r="N12" s="91">
        <v>5</v>
      </c>
      <c r="O12" s="93">
        <f>IFERROR(LootTable5[[#This Row],[Weight]]/SUM(LootTable5[Weight]),"-")</f>
        <v>1.2468827930174564E-2</v>
      </c>
      <c r="P12" s="91" t="s">
        <v>4959</v>
      </c>
      <c r="Q12" s="91">
        <v>1</v>
      </c>
      <c r="R12" s="93">
        <f>IFERROR(LootTable6[[#This Row],[Weight]]/SUM(LootTable6[Weight]),"-")</f>
        <v>8.3333333333333329E-2</v>
      </c>
      <c r="S12" s="91" t="s">
        <v>4960</v>
      </c>
      <c r="T12" s="91">
        <v>1</v>
      </c>
      <c r="U12" s="93">
        <f>IFERROR(LootTable7[[#This Row],[Weight]]/SUM(LootTable7[Weight]),"-")</f>
        <v>8.3333333333333329E-2</v>
      </c>
      <c r="V12" s="91" t="s">
        <v>4993</v>
      </c>
      <c r="W12" s="91">
        <v>1</v>
      </c>
      <c r="X12" s="93">
        <f>IFERROR(LootTable8[[#This Row],[Weight]]/SUM(LootTable8[Weight]),"-")</f>
        <v>0.1</v>
      </c>
      <c r="AH12" s="91" t="s">
        <v>5017</v>
      </c>
      <c r="AI12" s="91">
        <v>1</v>
      </c>
      <c r="AJ12" s="93">
        <f>IFERROR(LootTable12[[#This Row],[Weight]]/SUM(LootTable12[Weight]),"-")</f>
        <v>0.1</v>
      </c>
      <c r="AK12" s="91" t="s">
        <v>5018</v>
      </c>
      <c r="AL12" s="91">
        <v>1</v>
      </c>
      <c r="AM12" s="93">
        <f>IFERROR(LootTable13[[#This Row],[Weight]]/SUM(LootTable13[Weight]),"-")</f>
        <v>0.1</v>
      </c>
      <c r="AN12" s="91" t="s">
        <v>5039</v>
      </c>
      <c r="AO12" s="91">
        <v>1</v>
      </c>
      <c r="AP12" s="93">
        <f>IFERROR(LootTable14[[#This Row],[Weight]]/SUM(LootTable14[Weight]),"-")</f>
        <v>0.1</v>
      </c>
      <c r="AQ12" s="91" t="s">
        <v>5040</v>
      </c>
      <c r="AR12" s="91">
        <v>1</v>
      </c>
      <c r="AS12" s="93">
        <f>IFERROR(LootTable15[[#This Row],[Weight]]/SUM(LootTable15[Weight]),"-")</f>
        <v>0.1</v>
      </c>
      <c r="AZ12" s="91" t="s">
        <v>5058</v>
      </c>
      <c r="BA12" s="91">
        <v>5</v>
      </c>
      <c r="BB12" s="93">
        <f>IFERROR(LootTable18[[#This Row],[Weight]]/SUM(LootTable18[Weight]),"-")</f>
        <v>0.05</v>
      </c>
      <c r="BC12" s="91" t="s">
        <v>5099</v>
      </c>
      <c r="BD12" s="91">
        <v>5</v>
      </c>
      <c r="BE12" s="93">
        <f>IFERROR(LootTable19[[#This Row],[Weight]]/SUM(LootTable19[Weight]),"-")</f>
        <v>0.05</v>
      </c>
      <c r="BF12" s="91" t="s">
        <v>5123</v>
      </c>
      <c r="BG12" s="91">
        <v>5</v>
      </c>
      <c r="BH12" s="93">
        <f>IFERROR(LootTable20[[#This Row],[Weight]]/SUM(LootTable20[Weight]),"-")</f>
        <v>0.05</v>
      </c>
      <c r="BL12" s="91" t="s">
        <v>5143</v>
      </c>
      <c r="BM12" s="91">
        <v>2</v>
      </c>
      <c r="BN12" s="93">
        <f>IFERROR(LootTable22[[#This Row],[Weight]]/SUM(LootTable22[Weight]),"-")</f>
        <v>1.9801980198019802E-2</v>
      </c>
      <c r="BO12" s="91" t="s">
        <v>5196</v>
      </c>
      <c r="BP12" s="91">
        <v>1</v>
      </c>
      <c r="BQ12" s="93">
        <f>IFERROR(LootTable23[[#This Row],[Weight]]/SUM(LootTable23[Weight]),"-")</f>
        <v>0.01</v>
      </c>
      <c r="BR12" s="91" t="s">
        <v>5290</v>
      </c>
      <c r="BS12" s="91">
        <v>2</v>
      </c>
      <c r="BT12" s="93">
        <f>IFERROR(LootTable24[[#This Row],[Weight]]/SUM(LootTable24[Weight]),"-")</f>
        <v>0.02</v>
      </c>
      <c r="BU12" s="91" t="s">
        <v>5356</v>
      </c>
      <c r="BV12" s="91">
        <v>3</v>
      </c>
      <c r="BW12" s="93">
        <f>IFERROR(LootTable25[[#This Row],[Weight]]/SUM(LootTable25[Weight]),"-")</f>
        <v>3.0927835051546386E-2</v>
      </c>
    </row>
    <row r="13" spans="1:75" x14ac:dyDescent="0.25">
      <c r="A13" s="91" t="s">
        <v>1055</v>
      </c>
      <c r="B13" s="91">
        <v>4</v>
      </c>
      <c r="C13" s="93">
        <f>IFERROR(LootTable1[[#This Row],[Weight]]/SUM(LootTable1[Weight]),"-")</f>
        <v>8.8495575221238937E-3</v>
      </c>
      <c r="D13" s="91" t="s">
        <v>1200</v>
      </c>
      <c r="E13" s="91">
        <v>1</v>
      </c>
      <c r="F13" s="93">
        <f>IFERROR(LootTable2[[#This Row],[Weight]]/SUM(LootTable2[Weight]),"-")</f>
        <v>1.9230769230769232E-2</v>
      </c>
      <c r="G13" s="91" t="s">
        <v>787</v>
      </c>
      <c r="H13" s="91">
        <v>1</v>
      </c>
      <c r="I13" s="93">
        <f>IFERROR(LootTable3[[#This Row],[Weight]]/SUM(LootTable3[Weight]),"-")</f>
        <v>7.6923076923076927E-2</v>
      </c>
      <c r="M13" s="91" t="s">
        <v>1063</v>
      </c>
      <c r="N13" s="91">
        <v>8</v>
      </c>
      <c r="O13" s="93">
        <f>IFERROR(LootTable5[[#This Row],[Weight]]/SUM(LootTable5[Weight]),"-")</f>
        <v>1.9950124688279301E-2</v>
      </c>
      <c r="P13" s="91" t="s">
        <v>4961</v>
      </c>
      <c r="Q13" s="91">
        <v>1</v>
      </c>
      <c r="R13" s="93">
        <f>IFERROR(LootTable6[[#This Row],[Weight]]/SUM(LootTable6[Weight]),"-")</f>
        <v>8.3333333333333329E-2</v>
      </c>
      <c r="S13" s="91" t="s">
        <v>4962</v>
      </c>
      <c r="T13" s="91">
        <v>1</v>
      </c>
      <c r="U13" s="93">
        <f>IFERROR(LootTable7[[#This Row],[Weight]]/SUM(LootTable7[Weight]),"-")</f>
        <v>8.3333333333333329E-2</v>
      </c>
      <c r="V13" s="91" t="s">
        <v>4994</v>
      </c>
      <c r="W13" s="91">
        <v>1</v>
      </c>
      <c r="X13" s="93">
        <f>IFERROR(LootTable8[[#This Row],[Weight]]/SUM(LootTable8[Weight]),"-")</f>
        <v>0.1</v>
      </c>
      <c r="AH13" s="91" t="s">
        <v>5019</v>
      </c>
      <c r="AI13" s="91">
        <v>1</v>
      </c>
      <c r="AJ13" s="93">
        <f>IFERROR(LootTable12[[#This Row],[Weight]]/SUM(LootTable12[Weight]),"-")</f>
        <v>0.1</v>
      </c>
      <c r="AK13" s="91" t="s">
        <v>5020</v>
      </c>
      <c r="AL13" s="91">
        <v>1</v>
      </c>
      <c r="AM13" s="93">
        <f>IFERROR(LootTable13[[#This Row],[Weight]]/SUM(LootTable13[Weight]),"-")</f>
        <v>0.1</v>
      </c>
      <c r="AN13" s="91" t="s">
        <v>5041</v>
      </c>
      <c r="AO13" s="91">
        <v>1</v>
      </c>
      <c r="AP13" s="93">
        <f>IFERROR(LootTable14[[#This Row],[Weight]]/SUM(LootTable14[Weight]),"-")</f>
        <v>0.1</v>
      </c>
      <c r="AQ13" s="91" t="s">
        <v>5042</v>
      </c>
      <c r="AR13" s="91">
        <v>1</v>
      </c>
      <c r="AS13" s="93">
        <f>IFERROR(LootTable15[[#This Row],[Weight]]/SUM(LootTable15[Weight]),"-")</f>
        <v>0.1</v>
      </c>
      <c r="AZ13" s="91" t="s">
        <v>5068</v>
      </c>
      <c r="BA13" s="91">
        <v>5</v>
      </c>
      <c r="BB13" s="93">
        <f>IFERROR(LootTable18[[#This Row],[Weight]]/SUM(LootTable18[Weight]),"-")</f>
        <v>0.05</v>
      </c>
      <c r="BC13" s="91" t="s">
        <v>5100</v>
      </c>
      <c r="BD13" s="91">
        <v>5</v>
      </c>
      <c r="BE13" s="93">
        <f>IFERROR(LootTable19[[#This Row],[Weight]]/SUM(LootTable19[Weight]),"-")</f>
        <v>0.05</v>
      </c>
      <c r="BF13" s="91" t="s">
        <v>5124</v>
      </c>
      <c r="BG13" s="91">
        <v>5</v>
      </c>
      <c r="BH13" s="93">
        <f>IFERROR(LootTable20[[#This Row],[Weight]]/SUM(LootTable20[Weight]),"-")</f>
        <v>0.05</v>
      </c>
      <c r="BL13" s="91" t="s">
        <v>5144</v>
      </c>
      <c r="BM13" s="91">
        <v>2</v>
      </c>
      <c r="BN13" s="93">
        <f>IFERROR(LootTable22[[#This Row],[Weight]]/SUM(LootTable22[Weight]),"-")</f>
        <v>1.9801980198019802E-2</v>
      </c>
      <c r="BO13" s="91" t="s">
        <v>5197</v>
      </c>
      <c r="BP13" s="91">
        <v>1</v>
      </c>
      <c r="BQ13" s="93">
        <f>IFERROR(LootTable23[[#This Row],[Weight]]/SUM(LootTable23[Weight]),"-")</f>
        <v>0.01</v>
      </c>
      <c r="BR13" s="91" t="s">
        <v>5291</v>
      </c>
      <c r="BS13" s="91">
        <v>2</v>
      </c>
      <c r="BT13" s="93">
        <f>IFERROR(LootTable24[[#This Row],[Weight]]/SUM(LootTable24[Weight]),"-")</f>
        <v>0.02</v>
      </c>
      <c r="BU13" s="91" t="s">
        <v>5357</v>
      </c>
      <c r="BV13" s="91">
        <v>3</v>
      </c>
      <c r="BW13" s="93">
        <f>IFERROR(LootTable25[[#This Row],[Weight]]/SUM(LootTable25[Weight]),"-")</f>
        <v>3.0927835051546386E-2</v>
      </c>
    </row>
    <row r="14" spans="1:75" x14ac:dyDescent="0.25">
      <c r="A14" s="91" t="s">
        <v>1057</v>
      </c>
      <c r="B14" s="91">
        <v>10</v>
      </c>
      <c r="C14" s="93">
        <f>IFERROR(LootTable1[[#This Row],[Weight]]/SUM(LootTable1[Weight]),"-")</f>
        <v>2.2123893805309734E-2</v>
      </c>
      <c r="D14" s="91" t="s">
        <v>1202</v>
      </c>
      <c r="E14" s="91">
        <v>1</v>
      </c>
      <c r="F14" s="93">
        <f>IFERROR(LootTable2[[#This Row],[Weight]]/SUM(LootTable2[Weight]),"-")</f>
        <v>1.9230769230769232E-2</v>
      </c>
      <c r="G14" s="91" t="s">
        <v>790</v>
      </c>
      <c r="H14" s="91">
        <v>1</v>
      </c>
      <c r="I14" s="93">
        <f>IFERROR(LootTable3[[#This Row],[Weight]]/SUM(LootTable3[Weight]),"-")</f>
        <v>7.6923076923076927E-2</v>
      </c>
      <c r="M14" s="91" t="s">
        <v>1065</v>
      </c>
      <c r="N14" s="91">
        <v>7</v>
      </c>
      <c r="O14" s="93">
        <f>IFERROR(LootTable5[[#This Row],[Weight]]/SUM(LootTable5[Weight]),"-")</f>
        <v>1.7456359102244388E-2</v>
      </c>
      <c r="P14" s="91" t="s">
        <v>4963</v>
      </c>
      <c r="Q14" s="91">
        <v>1</v>
      </c>
      <c r="R14" s="93">
        <f>IFERROR(LootTable6[[#This Row],[Weight]]/SUM(LootTable6[Weight]),"-")</f>
        <v>8.3333333333333329E-2</v>
      </c>
      <c r="S14" s="91" t="s">
        <v>4964</v>
      </c>
      <c r="T14" s="91">
        <v>1</v>
      </c>
      <c r="U14" s="93">
        <f>IFERROR(LootTable7[[#This Row],[Weight]]/SUM(LootTable7[Weight]),"-")</f>
        <v>8.3333333333333329E-2</v>
      </c>
      <c r="AZ14" s="91" t="s">
        <v>5060</v>
      </c>
      <c r="BA14" s="91">
        <v>3</v>
      </c>
      <c r="BB14" s="93">
        <f>IFERROR(LootTable18[[#This Row],[Weight]]/SUM(LootTable18[Weight]),"-")</f>
        <v>0.03</v>
      </c>
      <c r="BC14" s="91" t="s">
        <v>5101</v>
      </c>
      <c r="BD14" s="91">
        <v>5</v>
      </c>
      <c r="BE14" s="93">
        <f>IFERROR(LootTable19[[#This Row],[Weight]]/SUM(LootTable19[Weight]),"-")</f>
        <v>0.05</v>
      </c>
      <c r="BF14" s="91" t="s">
        <v>5125</v>
      </c>
      <c r="BG14" s="91">
        <v>5</v>
      </c>
      <c r="BH14" s="93">
        <f>IFERROR(LootTable20[[#This Row],[Weight]]/SUM(LootTable20[Weight]),"-")</f>
        <v>0.05</v>
      </c>
      <c r="BL14" s="91" t="s">
        <v>5145</v>
      </c>
      <c r="BM14" s="91">
        <v>2</v>
      </c>
      <c r="BN14" s="93">
        <f>IFERROR(LootTable22[[#This Row],[Weight]]/SUM(LootTable22[Weight]),"-")</f>
        <v>1.9801980198019802E-2</v>
      </c>
      <c r="BO14" s="91" t="s">
        <v>5198</v>
      </c>
      <c r="BP14" s="91">
        <v>1</v>
      </c>
      <c r="BQ14" s="93">
        <f>IFERROR(LootTable23[[#This Row],[Weight]]/SUM(LootTable23[Weight]),"-")</f>
        <v>0.01</v>
      </c>
      <c r="BR14" s="91" t="s">
        <v>5292</v>
      </c>
      <c r="BS14" s="91">
        <v>2</v>
      </c>
      <c r="BT14" s="93">
        <f>IFERROR(LootTable24[[#This Row],[Weight]]/SUM(LootTable24[Weight]),"-")</f>
        <v>0.02</v>
      </c>
      <c r="BU14" s="91" t="s">
        <v>5358</v>
      </c>
      <c r="BV14" s="91">
        <v>2</v>
      </c>
      <c r="BW14" s="93">
        <f>IFERROR(LootTable25[[#This Row],[Weight]]/SUM(LootTable25[Weight]),"-")</f>
        <v>2.0618556701030924E-2</v>
      </c>
    </row>
    <row r="15" spans="1:75" x14ac:dyDescent="0.25">
      <c r="A15" s="91" t="s">
        <v>1058</v>
      </c>
      <c r="B15" s="91">
        <v>4</v>
      </c>
      <c r="C15" s="93">
        <f>IFERROR(LootTable1[[#This Row],[Weight]]/SUM(LootTable1[Weight]),"-")</f>
        <v>8.8495575221238937E-3</v>
      </c>
      <c r="D15" s="91" t="s">
        <v>1205</v>
      </c>
      <c r="E15" s="91">
        <v>1</v>
      </c>
      <c r="F15" s="93">
        <f>IFERROR(LootTable2[[#This Row],[Weight]]/SUM(LootTable2[Weight]),"-")</f>
        <v>1.9230769230769232E-2</v>
      </c>
      <c r="G15" s="91" t="s">
        <v>794</v>
      </c>
      <c r="H15" s="91">
        <v>1</v>
      </c>
      <c r="I15" s="93">
        <f>IFERROR(LootTable3[[#This Row],[Weight]]/SUM(LootTable3[Weight]),"-")</f>
        <v>7.6923076923076927E-2</v>
      </c>
      <c r="M15" s="91" t="s">
        <v>1066</v>
      </c>
      <c r="N15" s="91">
        <v>10</v>
      </c>
      <c r="O15" s="93">
        <f>IFERROR(LootTable5[[#This Row],[Weight]]/SUM(LootTable5[Weight]),"-")</f>
        <v>2.4937655860349128E-2</v>
      </c>
      <c r="P15" s="91" t="s">
        <v>4965</v>
      </c>
      <c r="Q15" s="91">
        <v>1</v>
      </c>
      <c r="R15" s="93">
        <f>IFERROR(LootTable6[[#This Row],[Weight]]/SUM(LootTable6[Weight]),"-")</f>
        <v>8.3333333333333329E-2</v>
      </c>
      <c r="S15" s="91" t="s">
        <v>4966</v>
      </c>
      <c r="T15" s="91">
        <v>1</v>
      </c>
      <c r="U15" s="93">
        <f>IFERROR(LootTable7[[#This Row],[Weight]]/SUM(LootTable7[Weight]),"-")</f>
        <v>8.3333333333333329E-2</v>
      </c>
      <c r="AZ15" s="91" t="s">
        <v>5069</v>
      </c>
      <c r="BA15" s="91">
        <v>3</v>
      </c>
      <c r="BB15" s="93">
        <f>IFERROR(LootTable18[[#This Row],[Weight]]/SUM(LootTable18[Weight]),"-")</f>
        <v>0.03</v>
      </c>
      <c r="BC15" s="91" t="s">
        <v>5424</v>
      </c>
      <c r="BD15" s="91">
        <v>5</v>
      </c>
      <c r="BE15" s="93">
        <f>IFERROR(LootTable19[[#This Row],[Weight]]/SUM(LootTable19[Weight]),"-")</f>
        <v>0.05</v>
      </c>
      <c r="BF15" s="91" t="s">
        <v>5422</v>
      </c>
      <c r="BG15" s="91">
        <v>5</v>
      </c>
      <c r="BH15" s="93">
        <f>IFERROR(LootTable20[[#This Row],[Weight]]/SUM(LootTable20[Weight]),"-")</f>
        <v>0.05</v>
      </c>
      <c r="BL15" s="91" t="s">
        <v>5146</v>
      </c>
      <c r="BM15" s="91">
        <v>2</v>
      </c>
      <c r="BN15" s="93">
        <f>IFERROR(LootTable22[[#This Row],[Weight]]/SUM(LootTable22[Weight]),"-")</f>
        <v>1.9801980198019802E-2</v>
      </c>
      <c r="BO15" s="91" t="s">
        <v>5199</v>
      </c>
      <c r="BP15" s="91">
        <v>1</v>
      </c>
      <c r="BQ15" s="93">
        <f>IFERROR(LootTable23[[#This Row],[Weight]]/SUM(LootTable23[Weight]),"-")</f>
        <v>0.01</v>
      </c>
      <c r="BR15" s="91" t="s">
        <v>5293</v>
      </c>
      <c r="BS15" s="91">
        <v>2</v>
      </c>
      <c r="BT15" s="93">
        <f>IFERROR(LootTable24[[#This Row],[Weight]]/SUM(LootTable24[Weight]),"-")</f>
        <v>0.02</v>
      </c>
      <c r="BU15" s="91" t="s">
        <v>5359</v>
      </c>
      <c r="BV15" s="91">
        <v>2</v>
      </c>
      <c r="BW15" s="93">
        <f>IFERROR(LootTable25[[#This Row],[Weight]]/SUM(LootTable25[Weight]),"-")</f>
        <v>2.0618556701030924E-2</v>
      </c>
    </row>
    <row r="16" spans="1:75" x14ac:dyDescent="0.25">
      <c r="A16" s="91" t="s">
        <v>1061</v>
      </c>
      <c r="B16" s="91">
        <v>10</v>
      </c>
      <c r="C16" s="93">
        <f>IFERROR(LootTable1[[#This Row],[Weight]]/SUM(LootTable1[Weight]),"-")</f>
        <v>2.2123893805309734E-2</v>
      </c>
      <c r="D16" s="91" t="s">
        <v>1207</v>
      </c>
      <c r="E16" s="91">
        <v>1</v>
      </c>
      <c r="F16" s="93">
        <f>IFERROR(LootTable2[[#This Row],[Weight]]/SUM(LootTable2[Weight]),"-")</f>
        <v>1.9230769230769232E-2</v>
      </c>
      <c r="G16" s="91" t="s">
        <v>1262</v>
      </c>
      <c r="H16" s="91">
        <v>1</v>
      </c>
      <c r="I16" s="93">
        <f>IFERROR(LootTable3[[#This Row],[Weight]]/SUM(LootTable3[Weight]),"-")</f>
        <v>7.6923076923076927E-2</v>
      </c>
      <c r="M16" s="91" t="s">
        <v>1069</v>
      </c>
      <c r="N16" s="91">
        <v>10</v>
      </c>
      <c r="O16" s="93">
        <f>IFERROR(LootTable5[[#This Row],[Weight]]/SUM(LootTable5[Weight]),"-")</f>
        <v>2.4937655860349128E-2</v>
      </c>
      <c r="AZ16" s="91" t="s">
        <v>5070</v>
      </c>
      <c r="BA16" s="91">
        <v>3</v>
      </c>
      <c r="BB16" s="93">
        <f>IFERROR(LootTable18[[#This Row],[Weight]]/SUM(LootTable18[Weight]),"-")</f>
        <v>0.03</v>
      </c>
      <c r="BC16" s="91" t="s">
        <v>5102</v>
      </c>
      <c r="BD16" s="91">
        <v>3</v>
      </c>
      <c r="BE16" s="93">
        <f>IFERROR(LootTable19[[#This Row],[Weight]]/SUM(LootTable19[Weight]),"-")</f>
        <v>0.03</v>
      </c>
      <c r="BF16" s="91" t="s">
        <v>5126</v>
      </c>
      <c r="BG16" s="91">
        <v>3</v>
      </c>
      <c r="BH16" s="93">
        <f>IFERROR(LootTable20[[#This Row],[Weight]]/SUM(LootTable20[Weight]),"-")</f>
        <v>0.03</v>
      </c>
      <c r="BL16" s="91" t="s">
        <v>5147</v>
      </c>
      <c r="BM16" s="91">
        <v>2</v>
      </c>
      <c r="BN16" s="93">
        <f>IFERROR(LootTable22[[#This Row],[Weight]]/SUM(LootTable22[Weight]),"-")</f>
        <v>1.9801980198019802E-2</v>
      </c>
      <c r="BO16" s="91" t="s">
        <v>5200</v>
      </c>
      <c r="BP16" s="91">
        <v>1</v>
      </c>
      <c r="BQ16" s="93">
        <f>IFERROR(LootTable23[[#This Row],[Weight]]/SUM(LootTable23[Weight]),"-")</f>
        <v>0.01</v>
      </c>
      <c r="BR16" s="91" t="s">
        <v>5294</v>
      </c>
      <c r="BS16" s="91">
        <v>2</v>
      </c>
      <c r="BT16" s="93">
        <f>IFERROR(LootTable24[[#This Row],[Weight]]/SUM(LootTable24[Weight]),"-")</f>
        <v>0.02</v>
      </c>
      <c r="BU16" s="91" t="s">
        <v>5360</v>
      </c>
      <c r="BV16" s="91">
        <v>2</v>
      </c>
      <c r="BW16" s="93">
        <f>IFERROR(LootTable25[[#This Row],[Weight]]/SUM(LootTable25[Weight]),"-")</f>
        <v>2.0618556701030924E-2</v>
      </c>
    </row>
    <row r="17" spans="1:75" x14ac:dyDescent="0.25">
      <c r="A17" s="91" t="s">
        <v>1062</v>
      </c>
      <c r="B17" s="91">
        <v>5</v>
      </c>
      <c r="C17" s="93">
        <f>IFERROR(LootTable1[[#This Row],[Weight]]/SUM(LootTable1[Weight]),"-")</f>
        <v>1.1061946902654867E-2</v>
      </c>
      <c r="D17" s="91" t="s">
        <v>1210</v>
      </c>
      <c r="E17" s="91">
        <v>1</v>
      </c>
      <c r="F17" s="93">
        <f>IFERROR(LootTable2[[#This Row],[Weight]]/SUM(LootTable2[Weight]),"-")</f>
        <v>1.9230769230769232E-2</v>
      </c>
      <c r="M17" s="91" t="s">
        <v>1072</v>
      </c>
      <c r="N17" s="91">
        <v>10</v>
      </c>
      <c r="O17" s="93">
        <f>IFERROR(LootTable5[[#This Row],[Weight]]/SUM(LootTable5[Weight]),"-")</f>
        <v>2.4937655860349128E-2</v>
      </c>
      <c r="AZ17" s="91" t="s">
        <v>5071</v>
      </c>
      <c r="BA17" s="91">
        <v>2</v>
      </c>
      <c r="BB17" s="93">
        <f>IFERROR(LootTable18[[#This Row],[Weight]]/SUM(LootTable18[Weight]),"-")</f>
        <v>0.02</v>
      </c>
      <c r="BC17" s="91" t="s">
        <v>5103</v>
      </c>
      <c r="BD17" s="91">
        <v>3</v>
      </c>
      <c r="BE17" s="93">
        <f>IFERROR(LootTable19[[#This Row],[Weight]]/SUM(LootTable19[Weight]),"-")</f>
        <v>0.03</v>
      </c>
      <c r="BF17" s="91" t="s">
        <v>5127</v>
      </c>
      <c r="BG17" s="91">
        <v>3</v>
      </c>
      <c r="BH17" s="93">
        <f>IFERROR(LootTable20[[#This Row],[Weight]]/SUM(LootTable20[Weight]),"-")</f>
        <v>0.03</v>
      </c>
      <c r="BL17" s="91" t="s">
        <v>5148</v>
      </c>
      <c r="BM17" s="91">
        <v>2</v>
      </c>
      <c r="BN17" s="93">
        <f>IFERROR(LootTable22[[#This Row],[Weight]]/SUM(LootTable22[Weight]),"-")</f>
        <v>1.9801980198019802E-2</v>
      </c>
      <c r="BO17" s="91" t="s">
        <v>5201</v>
      </c>
      <c r="BP17" s="91">
        <v>1</v>
      </c>
      <c r="BQ17" s="93">
        <f>IFERROR(LootTable23[[#This Row],[Weight]]/SUM(LootTable23[Weight]),"-")</f>
        <v>0.01</v>
      </c>
      <c r="BR17" s="91" t="s">
        <v>5295</v>
      </c>
      <c r="BS17" s="91">
        <v>2</v>
      </c>
      <c r="BT17" s="93">
        <f>IFERROR(LootTable24[[#This Row],[Weight]]/SUM(LootTable24[Weight]),"-")</f>
        <v>0.02</v>
      </c>
      <c r="BU17" s="91" t="s">
        <v>5361</v>
      </c>
      <c r="BV17" s="91">
        <v>2</v>
      </c>
      <c r="BW17" s="93">
        <f>IFERROR(LootTable25[[#This Row],[Weight]]/SUM(LootTable25[Weight]),"-")</f>
        <v>2.0618556701030924E-2</v>
      </c>
    </row>
    <row r="18" spans="1:75" x14ac:dyDescent="0.25">
      <c r="A18" s="91" t="s">
        <v>1063</v>
      </c>
      <c r="B18" s="91">
        <v>8</v>
      </c>
      <c r="C18" s="93">
        <f>IFERROR(LootTable1[[#This Row],[Weight]]/SUM(LootTable1[Weight]),"-")</f>
        <v>1.7699115044247787E-2</v>
      </c>
      <c r="D18" s="91" t="s">
        <v>1212</v>
      </c>
      <c r="E18" s="91">
        <v>1</v>
      </c>
      <c r="F18" s="93">
        <f>IFERROR(LootTable2[[#This Row],[Weight]]/SUM(LootTable2[Weight]),"-")</f>
        <v>1.9230769230769232E-2</v>
      </c>
      <c r="M18" s="91" t="s">
        <v>1075</v>
      </c>
      <c r="N18" s="91">
        <v>10</v>
      </c>
      <c r="O18" s="93">
        <f>IFERROR(LootTable5[[#This Row],[Weight]]/SUM(LootTable5[Weight]),"-")</f>
        <v>2.4937655860349128E-2</v>
      </c>
      <c r="AZ18" s="91" t="s">
        <v>5072</v>
      </c>
      <c r="BA18" s="91">
        <v>2</v>
      </c>
      <c r="BB18" s="93">
        <f>IFERROR(LootTable18[[#This Row],[Weight]]/SUM(LootTable18[Weight]),"-")</f>
        <v>0.02</v>
      </c>
      <c r="BC18" s="91" t="s">
        <v>5104</v>
      </c>
      <c r="BD18" s="91">
        <v>3</v>
      </c>
      <c r="BE18" s="93">
        <f>IFERROR(LootTable19[[#This Row],[Weight]]/SUM(LootTable19[Weight]),"-")</f>
        <v>0.03</v>
      </c>
      <c r="BF18" s="91" t="s">
        <v>5128</v>
      </c>
      <c r="BG18" s="91">
        <v>1</v>
      </c>
      <c r="BH18" s="93">
        <f>IFERROR(LootTable20[[#This Row],[Weight]]/SUM(LootTable20[Weight]),"-")</f>
        <v>0.01</v>
      </c>
      <c r="BL18" s="91" t="s">
        <v>5149</v>
      </c>
      <c r="BM18" s="91">
        <v>2</v>
      </c>
      <c r="BN18" s="93">
        <f>IFERROR(LootTable22[[#This Row],[Weight]]/SUM(LootTable22[Weight]),"-")</f>
        <v>1.9801980198019802E-2</v>
      </c>
      <c r="BO18" s="91" t="s">
        <v>5202</v>
      </c>
      <c r="BP18" s="91">
        <v>1</v>
      </c>
      <c r="BQ18" s="93">
        <f>IFERROR(LootTable23[[#This Row],[Weight]]/SUM(LootTable23[Weight]),"-")</f>
        <v>0.01</v>
      </c>
      <c r="BR18" s="91" t="s">
        <v>5296</v>
      </c>
      <c r="BS18" s="91">
        <v>2</v>
      </c>
      <c r="BT18" s="93">
        <f>IFERROR(LootTable24[[#This Row],[Weight]]/SUM(LootTable24[Weight]),"-")</f>
        <v>0.02</v>
      </c>
      <c r="BU18" s="91" t="s">
        <v>5362</v>
      </c>
      <c r="BV18" s="91">
        <v>2</v>
      </c>
      <c r="BW18" s="93">
        <f>IFERROR(LootTable25[[#This Row],[Weight]]/SUM(LootTable25[Weight]),"-")</f>
        <v>2.0618556701030924E-2</v>
      </c>
    </row>
    <row r="19" spans="1:75" x14ac:dyDescent="0.25">
      <c r="A19" s="91" t="s">
        <v>1064</v>
      </c>
      <c r="B19" s="91">
        <v>1</v>
      </c>
      <c r="C19" s="93">
        <f>IFERROR(LootTable1[[#This Row],[Weight]]/SUM(LootTable1[Weight]),"-")</f>
        <v>2.2123893805309734E-3</v>
      </c>
      <c r="D19" s="91" t="s">
        <v>1214</v>
      </c>
      <c r="E19" s="91">
        <v>1</v>
      </c>
      <c r="F19" s="93">
        <f>IFERROR(LootTable2[[#This Row],[Weight]]/SUM(LootTable2[Weight]),"-")</f>
        <v>1.9230769230769232E-2</v>
      </c>
      <c r="M19" s="91" t="s">
        <v>1086</v>
      </c>
      <c r="N19" s="91">
        <v>4</v>
      </c>
      <c r="O19" s="93">
        <f>IFERROR(LootTable5[[#This Row],[Weight]]/SUM(LootTable5[Weight]),"-")</f>
        <v>9.9750623441396506E-3</v>
      </c>
      <c r="AZ19" s="91" t="s">
        <v>5073</v>
      </c>
      <c r="BA19" s="91">
        <v>2</v>
      </c>
      <c r="BB19" s="93">
        <f>IFERROR(LootTable18[[#This Row],[Weight]]/SUM(LootTable18[Weight]),"-")</f>
        <v>0.02</v>
      </c>
      <c r="BC19" s="91" t="s">
        <v>5105</v>
      </c>
      <c r="BD19" s="91">
        <v>3</v>
      </c>
      <c r="BE19" s="93">
        <f>IFERROR(LootTable19[[#This Row],[Weight]]/SUM(LootTable19[Weight]),"-")</f>
        <v>0.03</v>
      </c>
      <c r="BF19" s="91" t="s">
        <v>5129</v>
      </c>
      <c r="BG19" s="91">
        <v>1</v>
      </c>
      <c r="BH19" s="93">
        <f>IFERROR(LootTable20[[#This Row],[Weight]]/SUM(LootTable20[Weight]),"-")</f>
        <v>0.01</v>
      </c>
      <c r="BL19" s="91" t="s">
        <v>5150</v>
      </c>
      <c r="BM19" s="91">
        <v>2</v>
      </c>
      <c r="BN19" s="93">
        <f>IFERROR(LootTable22[[#This Row],[Weight]]/SUM(LootTable22[Weight]),"-")</f>
        <v>1.9801980198019802E-2</v>
      </c>
      <c r="BO19" s="91" t="s">
        <v>5203</v>
      </c>
      <c r="BP19" s="91">
        <v>1</v>
      </c>
      <c r="BQ19" s="93">
        <f>IFERROR(LootTable23[[#This Row],[Weight]]/SUM(LootTable23[Weight]),"-")</f>
        <v>0.01</v>
      </c>
      <c r="BR19" s="91" t="s">
        <v>5297</v>
      </c>
      <c r="BS19" s="91">
        <v>2</v>
      </c>
      <c r="BT19" s="93">
        <f>IFERROR(LootTable24[[#This Row],[Weight]]/SUM(LootTable24[Weight]),"-")</f>
        <v>0.02</v>
      </c>
      <c r="BU19" s="91" t="s">
        <v>5363</v>
      </c>
      <c r="BV19" s="91">
        <v>2</v>
      </c>
      <c r="BW19" s="93">
        <f>IFERROR(LootTable25[[#This Row],[Weight]]/SUM(LootTable25[Weight]),"-")</f>
        <v>2.0618556701030924E-2</v>
      </c>
    </row>
    <row r="20" spans="1:75" x14ac:dyDescent="0.25">
      <c r="A20" s="91" t="s">
        <v>1065</v>
      </c>
      <c r="B20" s="91">
        <v>7</v>
      </c>
      <c r="C20" s="93">
        <f>IFERROR(LootTable1[[#This Row],[Weight]]/SUM(LootTable1[Weight]),"-")</f>
        <v>1.5486725663716814E-2</v>
      </c>
      <c r="D20" s="91" t="s">
        <v>1215</v>
      </c>
      <c r="E20" s="91">
        <v>1</v>
      </c>
      <c r="F20" s="93">
        <f>IFERROR(LootTable2[[#This Row],[Weight]]/SUM(LootTable2[Weight]),"-")</f>
        <v>1.9230769230769232E-2</v>
      </c>
      <c r="M20" s="91" t="s">
        <v>1158</v>
      </c>
      <c r="N20" s="91">
        <v>10</v>
      </c>
      <c r="O20" s="93">
        <f>IFERROR(LootTable5[[#This Row],[Weight]]/SUM(LootTable5[Weight]),"-")</f>
        <v>2.4937655860349128E-2</v>
      </c>
      <c r="AZ20" s="91" t="s">
        <v>5074</v>
      </c>
      <c r="BA20" s="91">
        <v>2</v>
      </c>
      <c r="BB20" s="93">
        <f>IFERROR(LootTable18[[#This Row],[Weight]]/SUM(LootTable18[Weight]),"-")</f>
        <v>0.02</v>
      </c>
      <c r="BC20" s="91" t="s">
        <v>5106</v>
      </c>
      <c r="BD20" s="91">
        <v>3</v>
      </c>
      <c r="BE20" s="93">
        <f>IFERROR(LootTable19[[#This Row],[Weight]]/SUM(LootTable19[Weight]),"-")</f>
        <v>0.03</v>
      </c>
      <c r="BL20" s="91" t="s">
        <v>5151</v>
      </c>
      <c r="BM20" s="91">
        <v>2</v>
      </c>
      <c r="BN20" s="93">
        <f>IFERROR(LootTable22[[#This Row],[Weight]]/SUM(LootTable22[Weight]),"-")</f>
        <v>1.9801980198019802E-2</v>
      </c>
      <c r="BO20" s="91" t="s">
        <v>5204</v>
      </c>
      <c r="BP20" s="91">
        <v>1</v>
      </c>
      <c r="BQ20" s="93">
        <f>IFERROR(LootTable23[[#This Row],[Weight]]/SUM(LootTable23[Weight]),"-")</f>
        <v>0.01</v>
      </c>
      <c r="BR20" s="91" t="s">
        <v>5298</v>
      </c>
      <c r="BS20" s="91">
        <v>2</v>
      </c>
      <c r="BT20" s="93">
        <f>IFERROR(LootTable24[[#This Row],[Weight]]/SUM(LootTable24[Weight]),"-")</f>
        <v>0.02</v>
      </c>
      <c r="BU20" s="91" t="s">
        <v>5364</v>
      </c>
      <c r="BV20" s="91">
        <v>2</v>
      </c>
      <c r="BW20" s="93">
        <f>IFERROR(LootTable25[[#This Row],[Weight]]/SUM(LootTable25[Weight]),"-")</f>
        <v>2.0618556701030924E-2</v>
      </c>
    </row>
    <row r="21" spans="1:75" x14ac:dyDescent="0.25">
      <c r="A21" s="91" t="s">
        <v>1066</v>
      </c>
      <c r="B21" s="91">
        <v>10</v>
      </c>
      <c r="C21" s="93">
        <f>IFERROR(LootTable1[[#This Row],[Weight]]/SUM(LootTable1[Weight]),"-")</f>
        <v>2.2123893805309734E-2</v>
      </c>
      <c r="D21" s="91" t="s">
        <v>1216</v>
      </c>
      <c r="E21" s="91">
        <v>1</v>
      </c>
      <c r="F21" s="93">
        <f>IFERROR(LootTable2[[#This Row],[Weight]]/SUM(LootTable2[Weight]),"-")</f>
        <v>1.9230769230769232E-2</v>
      </c>
      <c r="M21" s="91" t="s">
        <v>1087</v>
      </c>
      <c r="N21" s="91">
        <v>10</v>
      </c>
      <c r="O21" s="93">
        <f>IFERROR(LootTable5[[#This Row],[Weight]]/SUM(LootTable5[Weight]),"-")</f>
        <v>2.4937655860349128E-2</v>
      </c>
      <c r="AZ21" s="91" t="s">
        <v>5075</v>
      </c>
      <c r="BA21" s="91">
        <v>2</v>
      </c>
      <c r="BB21" s="93">
        <f>IFERROR(LootTable18[[#This Row],[Weight]]/SUM(LootTable18[Weight]),"-")</f>
        <v>0.02</v>
      </c>
      <c r="BC21" s="91" t="s">
        <v>5107</v>
      </c>
      <c r="BD21" s="91">
        <v>2</v>
      </c>
      <c r="BE21" s="93">
        <f>IFERROR(LootTable19[[#This Row],[Weight]]/SUM(LootTable19[Weight]),"-")</f>
        <v>0.02</v>
      </c>
      <c r="BL21" s="91" t="s">
        <v>5152</v>
      </c>
      <c r="BM21" s="91">
        <v>2</v>
      </c>
      <c r="BN21" s="93">
        <f>IFERROR(LootTable22[[#This Row],[Weight]]/SUM(LootTable22[Weight]),"-")</f>
        <v>1.9801980198019802E-2</v>
      </c>
      <c r="BO21" s="91" t="s">
        <v>5205</v>
      </c>
      <c r="BP21" s="91">
        <v>1</v>
      </c>
      <c r="BQ21" s="93">
        <f>IFERROR(LootTable23[[#This Row],[Weight]]/SUM(LootTable23[Weight]),"-")</f>
        <v>0.01</v>
      </c>
      <c r="BR21" s="91" t="s">
        <v>5299</v>
      </c>
      <c r="BS21" s="91">
        <v>2</v>
      </c>
      <c r="BT21" s="93">
        <f>IFERROR(LootTable24[[#This Row],[Weight]]/SUM(LootTable24[Weight]),"-")</f>
        <v>0.02</v>
      </c>
      <c r="BU21" s="91" t="s">
        <v>5365</v>
      </c>
      <c r="BV21" s="91">
        <v>2</v>
      </c>
      <c r="BW21" s="93">
        <f>IFERROR(LootTable25[[#This Row],[Weight]]/SUM(LootTable25[Weight]),"-")</f>
        <v>2.0618556701030924E-2</v>
      </c>
    </row>
    <row r="22" spans="1:75" x14ac:dyDescent="0.25">
      <c r="A22" s="91" t="s">
        <v>1068</v>
      </c>
      <c r="B22" s="91">
        <v>10</v>
      </c>
      <c r="C22" s="93">
        <f>IFERROR(LootTable1[[#This Row],[Weight]]/SUM(LootTable1[Weight]),"-")</f>
        <v>2.2123893805309734E-2</v>
      </c>
      <c r="D22" s="91" t="s">
        <v>1219</v>
      </c>
      <c r="E22" s="91">
        <v>1</v>
      </c>
      <c r="F22" s="93">
        <f>IFERROR(LootTable2[[#This Row],[Weight]]/SUM(LootTable2[Weight]),"-")</f>
        <v>1.9230769230769232E-2</v>
      </c>
      <c r="M22" s="91" t="s">
        <v>1088</v>
      </c>
      <c r="N22" s="91">
        <v>3</v>
      </c>
      <c r="O22" s="93">
        <f>IFERROR(LootTable5[[#This Row],[Weight]]/SUM(LootTable5[Weight]),"-")</f>
        <v>7.481296758104738E-3</v>
      </c>
      <c r="AZ22" s="91" t="s">
        <v>5076</v>
      </c>
      <c r="BA22" s="91">
        <v>1</v>
      </c>
      <c r="BB22" s="93">
        <f>IFERROR(LootTable18[[#This Row],[Weight]]/SUM(LootTable18[Weight]),"-")</f>
        <v>0.01</v>
      </c>
      <c r="BC22" s="91" t="s">
        <v>5108</v>
      </c>
      <c r="BD22" s="91">
        <v>2</v>
      </c>
      <c r="BE22" s="93">
        <f>IFERROR(LootTable19[[#This Row],[Weight]]/SUM(LootTable19[Weight]),"-")</f>
        <v>0.02</v>
      </c>
      <c r="BL22" s="91" t="s">
        <v>5153</v>
      </c>
      <c r="BM22" s="91">
        <v>2</v>
      </c>
      <c r="BN22" s="93">
        <f>IFERROR(LootTable22[[#This Row],[Weight]]/SUM(LootTable22[Weight]),"-")</f>
        <v>1.9801980198019802E-2</v>
      </c>
      <c r="BO22" s="91" t="s">
        <v>5206</v>
      </c>
      <c r="BP22" s="91">
        <v>1</v>
      </c>
      <c r="BQ22" s="93">
        <f>IFERROR(LootTable23[[#This Row],[Weight]]/SUM(LootTable23[Weight]),"-")</f>
        <v>0.01</v>
      </c>
      <c r="BR22" s="91" t="s">
        <v>5300</v>
      </c>
      <c r="BS22" s="91">
        <v>2</v>
      </c>
      <c r="BT22" s="93">
        <f>IFERROR(LootTable24[[#This Row],[Weight]]/SUM(LootTable24[Weight]),"-")</f>
        <v>0.02</v>
      </c>
      <c r="BU22" s="91" t="s">
        <v>5366</v>
      </c>
      <c r="BV22" s="91">
        <v>2</v>
      </c>
      <c r="BW22" s="93">
        <f>IFERROR(LootTable25[[#This Row],[Weight]]/SUM(LootTable25[Weight]),"-")</f>
        <v>2.0618556701030924E-2</v>
      </c>
    </row>
    <row r="23" spans="1:75" x14ac:dyDescent="0.25">
      <c r="A23" s="91" t="s">
        <v>1069</v>
      </c>
      <c r="B23" s="91">
        <v>10</v>
      </c>
      <c r="C23" s="93">
        <f>IFERROR(LootTable1[[#This Row],[Weight]]/SUM(LootTable1[Weight]),"-")</f>
        <v>2.2123893805309734E-2</v>
      </c>
      <c r="D23" s="91" t="s">
        <v>1223</v>
      </c>
      <c r="E23" s="91">
        <v>1</v>
      </c>
      <c r="F23" s="93">
        <f>IFERROR(LootTable2[[#This Row],[Weight]]/SUM(LootTable2[Weight]),"-")</f>
        <v>1.9230769230769232E-2</v>
      </c>
      <c r="M23" s="91" t="s">
        <v>1094</v>
      </c>
      <c r="N23" s="91">
        <v>2</v>
      </c>
      <c r="O23" s="93">
        <f>IFERROR(LootTable5[[#This Row],[Weight]]/SUM(LootTable5[Weight]),"-")</f>
        <v>4.9875311720698253E-3</v>
      </c>
      <c r="AZ23" s="91" t="s">
        <v>5077</v>
      </c>
      <c r="BA23" s="91">
        <v>1</v>
      </c>
      <c r="BB23" s="93">
        <f>IFERROR(LootTable18[[#This Row],[Weight]]/SUM(LootTable18[Weight]),"-")</f>
        <v>0.01</v>
      </c>
      <c r="BC23" s="91" t="s">
        <v>5109</v>
      </c>
      <c r="BD23" s="91">
        <v>1</v>
      </c>
      <c r="BE23" s="93">
        <f>IFERROR(LootTable19[[#This Row],[Weight]]/SUM(LootTable19[Weight]),"-")</f>
        <v>0.01</v>
      </c>
      <c r="BL23" s="91" t="s">
        <v>5154</v>
      </c>
      <c r="BM23" s="91">
        <v>2</v>
      </c>
      <c r="BN23" s="93">
        <f>IFERROR(LootTable22[[#This Row],[Weight]]/SUM(LootTable22[Weight]),"-")</f>
        <v>1.9801980198019802E-2</v>
      </c>
      <c r="BO23" s="91" t="s">
        <v>5207</v>
      </c>
      <c r="BP23" s="91">
        <v>1</v>
      </c>
      <c r="BQ23" s="93">
        <f>IFERROR(LootTable23[[#This Row],[Weight]]/SUM(LootTable23[Weight]),"-")</f>
        <v>0.01</v>
      </c>
      <c r="BR23" s="91" t="s">
        <v>5301</v>
      </c>
      <c r="BS23" s="91">
        <v>2</v>
      </c>
      <c r="BT23" s="93">
        <f>IFERROR(LootTable24[[#This Row],[Weight]]/SUM(LootTable24[Weight]),"-")</f>
        <v>0.02</v>
      </c>
      <c r="BU23" s="91" t="s">
        <v>5367</v>
      </c>
      <c r="BV23" s="91">
        <v>2</v>
      </c>
      <c r="BW23" s="93">
        <f>IFERROR(LootTable25[[#This Row],[Weight]]/SUM(LootTable25[Weight]),"-")</f>
        <v>2.0618556701030924E-2</v>
      </c>
    </row>
    <row r="24" spans="1:75" x14ac:dyDescent="0.25">
      <c r="A24" s="91" t="s">
        <v>1070</v>
      </c>
      <c r="B24" s="91">
        <v>2</v>
      </c>
      <c r="C24" s="93">
        <f>IFERROR(LootTable1[[#This Row],[Weight]]/SUM(LootTable1[Weight]),"-")</f>
        <v>4.4247787610619468E-3</v>
      </c>
      <c r="D24" s="91" t="s">
        <v>1225</v>
      </c>
      <c r="E24" s="91">
        <v>1</v>
      </c>
      <c r="F24" s="93">
        <f>IFERROR(LootTable2[[#This Row],[Weight]]/SUM(LootTable2[Weight]),"-")</f>
        <v>1.9230769230769232E-2</v>
      </c>
      <c r="M24" s="91" t="s">
        <v>1095</v>
      </c>
      <c r="N24" s="91">
        <v>10</v>
      </c>
      <c r="O24" s="93">
        <f>IFERROR(LootTable5[[#This Row],[Weight]]/SUM(LootTable5[Weight]),"-")</f>
        <v>2.4937655860349128E-2</v>
      </c>
      <c r="AZ24" s="91" t="s">
        <v>5078</v>
      </c>
      <c r="BA24" s="91">
        <v>1</v>
      </c>
      <c r="BB24" s="93">
        <f>IFERROR(LootTable18[[#This Row],[Weight]]/SUM(LootTable18[Weight]),"-")</f>
        <v>0.01</v>
      </c>
      <c r="BC24" s="91" t="s">
        <v>5110</v>
      </c>
      <c r="BD24" s="91">
        <v>1</v>
      </c>
      <c r="BE24" s="93">
        <f>IFERROR(LootTable19[[#This Row],[Weight]]/SUM(LootTable19[Weight]),"-")</f>
        <v>0.01</v>
      </c>
      <c r="BL24" s="91" t="s">
        <v>5155</v>
      </c>
      <c r="BM24" s="91">
        <v>2</v>
      </c>
      <c r="BN24" s="93">
        <f>IFERROR(LootTable22[[#This Row],[Weight]]/SUM(LootTable22[Weight]),"-")</f>
        <v>1.9801980198019802E-2</v>
      </c>
      <c r="BO24" s="91" t="s">
        <v>5208</v>
      </c>
      <c r="BP24" s="91">
        <v>1</v>
      </c>
      <c r="BQ24" s="93">
        <f>IFERROR(LootTable23[[#This Row],[Weight]]/SUM(LootTable23[Weight]),"-")</f>
        <v>0.01</v>
      </c>
      <c r="BR24" s="91" t="s">
        <v>5302</v>
      </c>
      <c r="BS24" s="91">
        <v>2</v>
      </c>
      <c r="BT24" s="93">
        <f>IFERROR(LootTable24[[#This Row],[Weight]]/SUM(LootTable24[Weight]),"-")</f>
        <v>0.02</v>
      </c>
      <c r="BU24" s="91" t="s">
        <v>5368</v>
      </c>
      <c r="BV24" s="91">
        <v>2</v>
      </c>
      <c r="BW24" s="93">
        <f>IFERROR(LootTable25[[#This Row],[Weight]]/SUM(LootTable25[Weight]),"-")</f>
        <v>2.0618556701030924E-2</v>
      </c>
    </row>
    <row r="25" spans="1:75" x14ac:dyDescent="0.25">
      <c r="A25" s="91" t="s">
        <v>1072</v>
      </c>
      <c r="B25" s="91">
        <v>10</v>
      </c>
      <c r="C25" s="93">
        <f>IFERROR(LootTable1[[#This Row],[Weight]]/SUM(LootTable1[Weight]),"-")</f>
        <v>2.2123893805309734E-2</v>
      </c>
      <c r="D25" s="91" t="s">
        <v>1227</v>
      </c>
      <c r="E25" s="91">
        <v>1</v>
      </c>
      <c r="F25" s="93">
        <f>IFERROR(LootTable2[[#This Row],[Weight]]/SUM(LootTable2[Weight]),"-")</f>
        <v>1.9230769230769232E-2</v>
      </c>
      <c r="M25" s="91" t="s">
        <v>1096</v>
      </c>
      <c r="N25" s="91">
        <v>1</v>
      </c>
      <c r="O25" s="93">
        <f>IFERROR(LootTable5[[#This Row],[Weight]]/SUM(LootTable5[Weight]),"-")</f>
        <v>2.4937655860349127E-3</v>
      </c>
      <c r="AZ25" s="91" t="s">
        <v>1466</v>
      </c>
      <c r="BA25" s="91">
        <v>1</v>
      </c>
      <c r="BB25" s="93">
        <f>IFERROR(LootTable18[[#This Row],[Weight]]/SUM(LootTable18[Weight]),"-")</f>
        <v>0.01</v>
      </c>
      <c r="BC25" s="91" t="s">
        <v>5111</v>
      </c>
      <c r="BD25" s="91">
        <v>1</v>
      </c>
      <c r="BE25" s="93">
        <f>IFERROR(LootTable19[[#This Row],[Weight]]/SUM(LootTable19[Weight]),"-")</f>
        <v>0.01</v>
      </c>
      <c r="BL25" s="91" t="s">
        <v>5156</v>
      </c>
      <c r="BM25" s="91">
        <v>2</v>
      </c>
      <c r="BN25" s="93">
        <f>IFERROR(LootTable22[[#This Row],[Weight]]/SUM(LootTable22[Weight]),"-")</f>
        <v>1.9801980198019802E-2</v>
      </c>
      <c r="BO25" s="91" t="s">
        <v>5209</v>
      </c>
      <c r="BP25" s="91">
        <v>1</v>
      </c>
      <c r="BQ25" s="93">
        <f>IFERROR(LootTable23[[#This Row],[Weight]]/SUM(LootTable23[Weight]),"-")</f>
        <v>0.01</v>
      </c>
      <c r="BR25" s="91" t="s">
        <v>5303</v>
      </c>
      <c r="BS25" s="91">
        <v>2</v>
      </c>
      <c r="BT25" s="93">
        <f>IFERROR(LootTable24[[#This Row],[Weight]]/SUM(LootTable24[Weight]),"-")</f>
        <v>0.02</v>
      </c>
      <c r="BU25" s="91" t="s">
        <v>5369</v>
      </c>
      <c r="BV25" s="91">
        <v>2</v>
      </c>
      <c r="BW25" s="93">
        <f>IFERROR(LootTable25[[#This Row],[Weight]]/SUM(LootTable25[Weight]),"-")</f>
        <v>2.0618556701030924E-2</v>
      </c>
    </row>
    <row r="26" spans="1:75" x14ac:dyDescent="0.25">
      <c r="A26" s="91" t="s">
        <v>1073</v>
      </c>
      <c r="B26" s="91">
        <v>1</v>
      </c>
      <c r="C26" s="93">
        <f>IFERROR(LootTable1[[#This Row],[Weight]]/SUM(LootTable1[Weight]),"-")</f>
        <v>2.2123893805309734E-3</v>
      </c>
      <c r="D26" s="91" t="s">
        <v>1230</v>
      </c>
      <c r="E26" s="91">
        <v>1</v>
      </c>
      <c r="F26" s="93">
        <f>IFERROR(LootTable2[[#This Row],[Weight]]/SUM(LootTable2[Weight]),"-")</f>
        <v>1.9230769230769232E-2</v>
      </c>
      <c r="M26" s="91" t="s">
        <v>1097</v>
      </c>
      <c r="N26" s="91">
        <v>4</v>
      </c>
      <c r="O26" s="93">
        <f>IFERROR(LootTable5[[#This Row],[Weight]]/SUM(LootTable5[Weight]),"-")</f>
        <v>9.9750623441396506E-3</v>
      </c>
      <c r="AZ26" s="91" t="s">
        <v>5079</v>
      </c>
      <c r="BA26" s="91">
        <v>1</v>
      </c>
      <c r="BB26" s="93">
        <f>IFERROR(LootTable18[[#This Row],[Weight]]/SUM(LootTable18[Weight]),"-")</f>
        <v>0.01</v>
      </c>
      <c r="BC26" s="91" t="s">
        <v>5112</v>
      </c>
      <c r="BD26" s="91">
        <v>1</v>
      </c>
      <c r="BE26" s="93">
        <f>IFERROR(LootTable19[[#This Row],[Weight]]/SUM(LootTable19[Weight]),"-")</f>
        <v>0.01</v>
      </c>
      <c r="BL26" s="91" t="s">
        <v>5157</v>
      </c>
      <c r="BM26" s="91">
        <v>2</v>
      </c>
      <c r="BN26" s="93">
        <f>IFERROR(LootTable22[[#This Row],[Weight]]/SUM(LootTable22[Weight]),"-")</f>
        <v>1.9801980198019802E-2</v>
      </c>
      <c r="BO26" s="91" t="s">
        <v>5210</v>
      </c>
      <c r="BP26" s="91">
        <v>1</v>
      </c>
      <c r="BQ26" s="93">
        <f>IFERROR(LootTable23[[#This Row],[Weight]]/SUM(LootTable23[Weight]),"-")</f>
        <v>0.01</v>
      </c>
      <c r="BR26" s="91" t="s">
        <v>5304</v>
      </c>
      <c r="BS26" s="91">
        <v>2</v>
      </c>
      <c r="BT26" s="93">
        <f>IFERROR(LootTable24[[#This Row],[Weight]]/SUM(LootTable24[Weight]),"-")</f>
        <v>0.02</v>
      </c>
      <c r="BU26" s="91" t="s">
        <v>5258</v>
      </c>
      <c r="BV26" s="91">
        <v>2</v>
      </c>
      <c r="BW26" s="93">
        <f>IFERROR(LootTable25[[#This Row],[Weight]]/SUM(LootTable25[Weight]),"-")</f>
        <v>2.0618556701030924E-2</v>
      </c>
    </row>
    <row r="27" spans="1:75" x14ac:dyDescent="0.25">
      <c r="A27" s="91" t="s">
        <v>1075</v>
      </c>
      <c r="B27" s="91">
        <v>10</v>
      </c>
      <c r="C27" s="93">
        <f>IFERROR(LootTable1[[#This Row],[Weight]]/SUM(LootTable1[Weight]),"-")</f>
        <v>2.2123893805309734E-2</v>
      </c>
      <c r="D27" s="91" t="s">
        <v>4376</v>
      </c>
      <c r="E27" s="91">
        <v>1</v>
      </c>
      <c r="F27" s="93">
        <f>IFERROR(LootTable2[[#This Row],[Weight]]/SUM(LootTable2[Weight]),"-")</f>
        <v>1.9230769230769232E-2</v>
      </c>
      <c r="M27" s="91" t="s">
        <v>1098</v>
      </c>
      <c r="N27" s="91">
        <v>1</v>
      </c>
      <c r="O27" s="93">
        <f>IFERROR(LootTable5[[#This Row],[Weight]]/SUM(LootTable5[Weight]),"-")</f>
        <v>2.4937655860349127E-3</v>
      </c>
      <c r="AZ27" s="91" t="s">
        <v>5080</v>
      </c>
      <c r="BA27" s="91">
        <v>1</v>
      </c>
      <c r="BB27" s="93">
        <f>IFERROR(LootTable18[[#This Row],[Weight]]/SUM(LootTable18[Weight]),"-")</f>
        <v>0.01</v>
      </c>
      <c r="BC27" s="91" t="s">
        <v>5113</v>
      </c>
      <c r="BD27" s="91">
        <v>1</v>
      </c>
      <c r="BE27" s="93">
        <f>IFERROR(LootTable19[[#This Row],[Weight]]/SUM(LootTable19[Weight]),"-")</f>
        <v>0.01</v>
      </c>
      <c r="BL27" s="91" t="s">
        <v>5158</v>
      </c>
      <c r="BM27" s="91">
        <v>2</v>
      </c>
      <c r="BN27" s="93">
        <f>IFERROR(LootTable22[[#This Row],[Weight]]/SUM(LootTable22[Weight]),"-")</f>
        <v>1.9801980198019802E-2</v>
      </c>
      <c r="BO27" s="91" t="s">
        <v>5211</v>
      </c>
      <c r="BP27" s="91">
        <v>1</v>
      </c>
      <c r="BQ27" s="93">
        <f>IFERROR(LootTable23[[#This Row],[Weight]]/SUM(LootTable23[Weight]),"-")</f>
        <v>0.01</v>
      </c>
      <c r="BR27" s="91" t="s">
        <v>5305</v>
      </c>
      <c r="BS27" s="91">
        <v>1</v>
      </c>
      <c r="BT27" s="93">
        <f>IFERROR(LootTable24[[#This Row],[Weight]]/SUM(LootTable24[Weight]),"-")</f>
        <v>0.01</v>
      </c>
      <c r="BU27" s="91" t="s">
        <v>5370</v>
      </c>
      <c r="BV27" s="91">
        <v>2</v>
      </c>
      <c r="BW27" s="93">
        <f>IFERROR(LootTable25[[#This Row],[Weight]]/SUM(LootTable25[Weight]),"-")</f>
        <v>2.0618556701030924E-2</v>
      </c>
    </row>
    <row r="28" spans="1:75" x14ac:dyDescent="0.25">
      <c r="A28" s="91" t="s">
        <v>1085</v>
      </c>
      <c r="B28" s="91">
        <v>10</v>
      </c>
      <c r="C28" s="93">
        <f>IFERROR(LootTable1[[#This Row],[Weight]]/SUM(LootTable1[Weight]),"-")</f>
        <v>2.2123893805309734E-2</v>
      </c>
      <c r="D28" s="91" t="s">
        <v>1232</v>
      </c>
      <c r="E28" s="91">
        <v>2</v>
      </c>
      <c r="F28" s="93">
        <f>IFERROR(LootTable2[[#This Row],[Weight]]/SUM(LootTable2[Weight]),"-")</f>
        <v>3.8461538461538464E-2</v>
      </c>
      <c r="M28" s="91" t="s">
        <v>1099</v>
      </c>
      <c r="N28" s="91">
        <v>3</v>
      </c>
      <c r="O28" s="93">
        <f>IFERROR(LootTable5[[#This Row],[Weight]]/SUM(LootTable5[Weight]),"-")</f>
        <v>7.481296758104738E-3</v>
      </c>
      <c r="AZ28" s="91" t="s">
        <v>5081</v>
      </c>
      <c r="BA28" s="91">
        <v>1</v>
      </c>
      <c r="BB28" s="93">
        <f>IFERROR(LootTable18[[#This Row],[Weight]]/SUM(LootTable18[Weight]),"-")</f>
        <v>0.01</v>
      </c>
      <c r="BC28" s="91" t="s">
        <v>5114</v>
      </c>
      <c r="BD28" s="91">
        <v>1</v>
      </c>
      <c r="BE28" s="93">
        <f>IFERROR(LootTable19[[#This Row],[Weight]]/SUM(LootTable19[Weight]),"-")</f>
        <v>0.01</v>
      </c>
      <c r="BL28" s="91" t="s">
        <v>5159</v>
      </c>
      <c r="BM28" s="91">
        <v>2</v>
      </c>
      <c r="BN28" s="93">
        <f>IFERROR(LootTable22[[#This Row],[Weight]]/SUM(LootTable22[Weight]),"-")</f>
        <v>1.9801980198019802E-2</v>
      </c>
      <c r="BO28" s="91" t="s">
        <v>5212</v>
      </c>
      <c r="BP28" s="91">
        <v>1</v>
      </c>
      <c r="BQ28" s="93">
        <f>IFERROR(LootTable23[[#This Row],[Weight]]/SUM(LootTable23[Weight]),"-")</f>
        <v>0.01</v>
      </c>
      <c r="BR28" s="91" t="s">
        <v>5306</v>
      </c>
      <c r="BS28" s="91">
        <v>1</v>
      </c>
      <c r="BT28" s="93">
        <f>IFERROR(LootTable24[[#This Row],[Weight]]/SUM(LootTable24[Weight]),"-")</f>
        <v>0.01</v>
      </c>
      <c r="BU28" s="91" t="s">
        <v>5371</v>
      </c>
      <c r="BV28" s="91">
        <v>2</v>
      </c>
      <c r="BW28" s="93">
        <f>IFERROR(LootTable25[[#This Row],[Weight]]/SUM(LootTable25[Weight]),"-")</f>
        <v>2.0618556701030924E-2</v>
      </c>
    </row>
    <row r="29" spans="1:75" x14ac:dyDescent="0.25">
      <c r="A29" s="91" t="s">
        <v>1086</v>
      </c>
      <c r="B29" s="91">
        <v>4</v>
      </c>
      <c r="C29" s="93">
        <f>IFERROR(LootTable1[[#This Row],[Weight]]/SUM(LootTable1[Weight]),"-")</f>
        <v>8.8495575221238937E-3</v>
      </c>
      <c r="D29" s="91" t="s">
        <v>1236</v>
      </c>
      <c r="E29" s="91">
        <v>2</v>
      </c>
      <c r="F29" s="93">
        <f>IFERROR(LootTable2[[#This Row],[Weight]]/SUM(LootTable2[Weight]),"-")</f>
        <v>3.8461538461538464E-2</v>
      </c>
      <c r="M29" s="91" t="s">
        <v>1100</v>
      </c>
      <c r="N29" s="91">
        <v>10</v>
      </c>
      <c r="O29" s="93">
        <f>IFERROR(LootTable5[[#This Row],[Weight]]/SUM(LootTable5[Weight]),"-")</f>
        <v>2.4937655860349128E-2</v>
      </c>
      <c r="AZ29" s="91" t="s">
        <v>5082</v>
      </c>
      <c r="BA29" s="91">
        <v>1</v>
      </c>
      <c r="BB29" s="93">
        <f>IFERROR(LootTable18[[#This Row],[Weight]]/SUM(LootTable18[Weight]),"-")</f>
        <v>0.01</v>
      </c>
      <c r="BC29" s="91" t="s">
        <v>5115</v>
      </c>
      <c r="BD29" s="91">
        <v>1</v>
      </c>
      <c r="BE29" s="93">
        <f>IFERROR(LootTable19[[#This Row],[Weight]]/SUM(LootTable19[Weight]),"-")</f>
        <v>0.01</v>
      </c>
      <c r="BL29" s="91" t="s">
        <v>5160</v>
      </c>
      <c r="BM29" s="91">
        <v>1</v>
      </c>
      <c r="BN29" s="93">
        <f>IFERROR(LootTable22[[#This Row],[Weight]]/SUM(LootTable22[Weight]),"-")</f>
        <v>9.9009900990099011E-3</v>
      </c>
      <c r="BO29" s="91" t="s">
        <v>5213</v>
      </c>
      <c r="BP29" s="91">
        <v>1</v>
      </c>
      <c r="BQ29" s="93">
        <f>IFERROR(LootTable23[[#This Row],[Weight]]/SUM(LootTable23[Weight]),"-")</f>
        <v>0.01</v>
      </c>
      <c r="BR29" s="91" t="s">
        <v>5307</v>
      </c>
      <c r="BS29" s="91">
        <v>1</v>
      </c>
      <c r="BT29" s="93">
        <f>IFERROR(LootTable24[[#This Row],[Weight]]/SUM(LootTable24[Weight]),"-")</f>
        <v>0.01</v>
      </c>
      <c r="BU29" s="91" t="s">
        <v>5372</v>
      </c>
      <c r="BV29" s="91">
        <v>2</v>
      </c>
      <c r="BW29" s="93">
        <f>IFERROR(LootTable25[[#This Row],[Weight]]/SUM(LootTable25[Weight]),"-")</f>
        <v>2.0618556701030924E-2</v>
      </c>
    </row>
    <row r="30" spans="1:75" x14ac:dyDescent="0.25">
      <c r="A30" s="91" t="s">
        <v>1158</v>
      </c>
      <c r="B30" s="91">
        <v>10</v>
      </c>
      <c r="C30" s="93">
        <f>IFERROR(LootTable1[[#This Row],[Weight]]/SUM(LootTable1[Weight]),"-")</f>
        <v>2.2123893805309734E-2</v>
      </c>
      <c r="D30" s="91" t="s">
        <v>1239</v>
      </c>
      <c r="E30" s="91">
        <v>2</v>
      </c>
      <c r="F30" s="93">
        <f>IFERROR(LootTable2[[#This Row],[Weight]]/SUM(LootTable2[Weight]),"-")</f>
        <v>3.8461538461538464E-2</v>
      </c>
      <c r="M30" s="91" t="s">
        <v>1101</v>
      </c>
      <c r="N30" s="91">
        <v>10</v>
      </c>
      <c r="O30" s="93">
        <f>IFERROR(LootTable5[[#This Row],[Weight]]/SUM(LootTable5[Weight]),"-")</f>
        <v>2.4937655860349128E-2</v>
      </c>
      <c r="AZ30" s="91" t="s">
        <v>5083</v>
      </c>
      <c r="BA30" s="91">
        <v>1</v>
      </c>
      <c r="BB30" s="93">
        <f>IFERROR(LootTable18[[#This Row],[Weight]]/SUM(LootTable18[Weight]),"-")</f>
        <v>0.01</v>
      </c>
      <c r="BC30" s="91" t="s">
        <v>5116</v>
      </c>
      <c r="BD30" s="91">
        <v>1</v>
      </c>
      <c r="BE30" s="93">
        <f>IFERROR(LootTable19[[#This Row],[Weight]]/SUM(LootTable19[Weight]),"-")</f>
        <v>0.01</v>
      </c>
      <c r="BL30" s="91" t="s">
        <v>5161</v>
      </c>
      <c r="BM30" s="91">
        <v>1</v>
      </c>
      <c r="BN30" s="93">
        <f>IFERROR(LootTable22[[#This Row],[Weight]]/SUM(LootTable22[Weight]),"-")</f>
        <v>9.9009900990099011E-3</v>
      </c>
      <c r="BO30" s="91" t="s">
        <v>5214</v>
      </c>
      <c r="BP30" s="91">
        <v>1</v>
      </c>
      <c r="BQ30" s="93">
        <f>IFERROR(LootTable23[[#This Row],[Weight]]/SUM(LootTable23[Weight]),"-")</f>
        <v>0.01</v>
      </c>
      <c r="BR30" s="91" t="s">
        <v>5308</v>
      </c>
      <c r="BS30" s="91">
        <v>1</v>
      </c>
      <c r="BT30" s="93">
        <f>IFERROR(LootTable24[[#This Row],[Weight]]/SUM(LootTable24[Weight]),"-")</f>
        <v>0.01</v>
      </c>
      <c r="BU30" s="91" t="s">
        <v>5373</v>
      </c>
      <c r="BV30" s="91">
        <v>2</v>
      </c>
      <c r="BW30" s="93">
        <f>IFERROR(LootTable25[[#This Row],[Weight]]/SUM(LootTable25[Weight]),"-")</f>
        <v>2.0618556701030924E-2</v>
      </c>
    </row>
    <row r="31" spans="1:75" x14ac:dyDescent="0.25">
      <c r="A31" s="91" t="s">
        <v>1087</v>
      </c>
      <c r="B31" s="91">
        <v>10</v>
      </c>
      <c r="C31" s="93">
        <f>IFERROR(LootTable1[[#This Row],[Weight]]/SUM(LootTable1[Weight]),"-")</f>
        <v>2.2123893805309734E-2</v>
      </c>
      <c r="D31" s="91" t="s">
        <v>1241</v>
      </c>
      <c r="E31" s="91">
        <v>2</v>
      </c>
      <c r="F31" s="93">
        <f>IFERROR(LootTable2[[#This Row],[Weight]]/SUM(LootTable2[Weight]),"-")</f>
        <v>3.8461538461538464E-2</v>
      </c>
      <c r="M31" s="91" t="s">
        <v>1102</v>
      </c>
      <c r="N31" s="91">
        <v>10</v>
      </c>
      <c r="O31" s="93">
        <f>IFERROR(LootTable5[[#This Row],[Weight]]/SUM(LootTable5[Weight]),"-")</f>
        <v>2.4937655860349128E-2</v>
      </c>
      <c r="AZ31" s="91" t="s">
        <v>5084</v>
      </c>
      <c r="BA31" s="91">
        <v>1</v>
      </c>
      <c r="BB31" s="93">
        <f>IFERROR(LootTable18[[#This Row],[Weight]]/SUM(LootTable18[Weight]),"-")</f>
        <v>0.01</v>
      </c>
      <c r="BC31" s="91" t="s">
        <v>1894</v>
      </c>
      <c r="BD31" s="91">
        <v>1</v>
      </c>
      <c r="BE31" s="93">
        <f>IFERROR(LootTable19[[#This Row],[Weight]]/SUM(LootTable19[Weight]),"-")</f>
        <v>0.01</v>
      </c>
      <c r="BL31" s="91" t="s">
        <v>5162</v>
      </c>
      <c r="BM31" s="91">
        <v>1</v>
      </c>
      <c r="BN31" s="93">
        <f>IFERROR(LootTable22[[#This Row],[Weight]]/SUM(LootTable22[Weight]),"-")</f>
        <v>9.9009900990099011E-3</v>
      </c>
      <c r="BO31" s="91" t="s">
        <v>5215</v>
      </c>
      <c r="BP31" s="91">
        <v>1</v>
      </c>
      <c r="BQ31" s="93">
        <f>IFERROR(LootTable23[[#This Row],[Weight]]/SUM(LootTable23[Weight]),"-")</f>
        <v>0.01</v>
      </c>
      <c r="BR31" s="91" t="s">
        <v>1349</v>
      </c>
      <c r="BS31" s="91">
        <v>1</v>
      </c>
      <c r="BT31" s="93">
        <f>IFERROR(LootTable24[[#This Row],[Weight]]/SUM(LootTable24[Weight]),"-")</f>
        <v>0.01</v>
      </c>
      <c r="BU31" s="91" t="s">
        <v>5411</v>
      </c>
      <c r="BV31" s="91">
        <v>0.16666666666666666</v>
      </c>
      <c r="BW31" s="93">
        <f>IFERROR(LootTable25[[#This Row],[Weight]]/SUM(LootTable25[Weight]),"-")</f>
        <v>1.7182130584192437E-3</v>
      </c>
    </row>
    <row r="32" spans="1:75" x14ac:dyDescent="0.25">
      <c r="A32" s="91" t="s">
        <v>1088</v>
      </c>
      <c r="B32" s="91">
        <v>3</v>
      </c>
      <c r="C32" s="93">
        <f>IFERROR(LootTable1[[#This Row],[Weight]]/SUM(LootTable1[Weight]),"-")</f>
        <v>6.6371681415929203E-3</v>
      </c>
      <c r="D32" s="91" t="s">
        <v>1243</v>
      </c>
      <c r="E32" s="91">
        <v>2</v>
      </c>
      <c r="F32" s="93">
        <f>IFERROR(LootTable2[[#This Row],[Weight]]/SUM(LootTable2[Weight]),"-")</f>
        <v>3.8461538461538464E-2</v>
      </c>
      <c r="M32" s="91" t="s">
        <v>1106</v>
      </c>
      <c r="N32" s="91">
        <v>10</v>
      </c>
      <c r="O32" s="93">
        <f>IFERROR(LootTable5[[#This Row],[Weight]]/SUM(LootTable5[Weight]),"-")</f>
        <v>2.4937655860349128E-2</v>
      </c>
      <c r="AZ32" s="91" t="s">
        <v>5085</v>
      </c>
      <c r="BA32" s="91">
        <v>1</v>
      </c>
      <c r="BB32" s="93">
        <f>IFERROR(LootTable18[[#This Row],[Weight]]/SUM(LootTable18[Weight]),"-")</f>
        <v>0.01</v>
      </c>
      <c r="BL32" s="91" t="s">
        <v>5163</v>
      </c>
      <c r="BM32" s="91">
        <v>1</v>
      </c>
      <c r="BN32" s="93">
        <f>IFERROR(LootTable22[[#This Row],[Weight]]/SUM(LootTable22[Weight]),"-")</f>
        <v>9.9009900990099011E-3</v>
      </c>
      <c r="BO32" s="91" t="s">
        <v>5216</v>
      </c>
      <c r="BP32" s="91">
        <v>1</v>
      </c>
      <c r="BQ32" s="93">
        <f>IFERROR(LootTable23[[#This Row],[Weight]]/SUM(LootTable23[Weight]),"-")</f>
        <v>0.01</v>
      </c>
      <c r="BR32" s="91" t="s">
        <v>5309</v>
      </c>
      <c r="BS32" s="91">
        <v>1</v>
      </c>
      <c r="BT32" s="93">
        <f>IFERROR(LootTable24[[#This Row],[Weight]]/SUM(LootTable24[Weight]),"-")</f>
        <v>0.01</v>
      </c>
      <c r="BU32" s="91" t="s">
        <v>5412</v>
      </c>
      <c r="BV32" s="91">
        <v>0.16666666666666666</v>
      </c>
      <c r="BW32" s="93">
        <f>IFERROR(LootTable25[[#This Row],[Weight]]/SUM(LootTable25[Weight]),"-")</f>
        <v>1.7182130584192437E-3</v>
      </c>
    </row>
    <row r="33" spans="1:75" x14ac:dyDescent="0.25">
      <c r="A33" s="91" t="s">
        <v>1090</v>
      </c>
      <c r="B33" s="91">
        <v>1</v>
      </c>
      <c r="C33" s="93">
        <f>IFERROR(LootTable1[[#This Row],[Weight]]/SUM(LootTable1[Weight]),"-")</f>
        <v>2.2123893805309734E-3</v>
      </c>
      <c r="D33" s="91" t="s">
        <v>1245</v>
      </c>
      <c r="E33" s="91">
        <v>2</v>
      </c>
      <c r="F33" s="93">
        <f>IFERROR(LootTable2[[#This Row],[Weight]]/SUM(LootTable2[Weight]),"-")</f>
        <v>3.8461538461538464E-2</v>
      </c>
      <c r="M33" s="91" t="s">
        <v>1107</v>
      </c>
      <c r="N33" s="91">
        <v>10</v>
      </c>
      <c r="O33" s="93">
        <f>IFERROR(LootTable5[[#This Row],[Weight]]/SUM(LootTable5[Weight]),"-")</f>
        <v>2.4937655860349128E-2</v>
      </c>
      <c r="AZ33" s="91" t="s">
        <v>5086</v>
      </c>
      <c r="BA33" s="91">
        <v>1</v>
      </c>
      <c r="BB33" s="93">
        <f>IFERROR(LootTable18[[#This Row],[Weight]]/SUM(LootTable18[Weight]),"-")</f>
        <v>0.01</v>
      </c>
      <c r="BL33" s="91" t="s">
        <v>5164</v>
      </c>
      <c r="BM33" s="91">
        <v>1</v>
      </c>
      <c r="BN33" s="93">
        <f>IFERROR(LootTable22[[#This Row],[Weight]]/SUM(LootTable22[Weight]),"-")</f>
        <v>9.9009900990099011E-3</v>
      </c>
      <c r="BO33" s="91" t="s">
        <v>5217</v>
      </c>
      <c r="BP33" s="91">
        <v>1</v>
      </c>
      <c r="BQ33" s="93">
        <f>IFERROR(LootTable23[[#This Row],[Weight]]/SUM(LootTable23[Weight]),"-")</f>
        <v>0.01</v>
      </c>
      <c r="BR33" s="91" t="s">
        <v>5310</v>
      </c>
      <c r="BS33" s="91">
        <v>1</v>
      </c>
      <c r="BT33" s="93">
        <f>IFERROR(LootTable24[[#This Row],[Weight]]/SUM(LootTable24[Weight]),"-")</f>
        <v>0.01</v>
      </c>
      <c r="BU33" s="91" t="s">
        <v>5413</v>
      </c>
      <c r="BV33" s="91">
        <v>0.16666666666666666</v>
      </c>
      <c r="BW33" s="93">
        <f>IFERROR(LootTable25[[#This Row],[Weight]]/SUM(LootTable25[Weight]),"-")</f>
        <v>1.7182130584192437E-3</v>
      </c>
    </row>
    <row r="34" spans="1:75" x14ac:dyDescent="0.25">
      <c r="A34" s="91" t="s">
        <v>1094</v>
      </c>
      <c r="B34" s="91">
        <v>2</v>
      </c>
      <c r="C34" s="93">
        <f>IFERROR(LootTable1[[#This Row],[Weight]]/SUM(LootTable1[Weight]),"-")</f>
        <v>4.4247787610619468E-3</v>
      </c>
      <c r="D34" s="91" t="s">
        <v>1246</v>
      </c>
      <c r="E34" s="91">
        <v>2</v>
      </c>
      <c r="F34" s="93">
        <f>IFERROR(LootTable2[[#This Row],[Weight]]/SUM(LootTable2[Weight]),"-")</f>
        <v>3.8461538461538464E-2</v>
      </c>
      <c r="M34" s="91" t="s">
        <v>1108</v>
      </c>
      <c r="N34" s="91">
        <v>10</v>
      </c>
      <c r="O34" s="93">
        <f>IFERROR(LootTable5[[#This Row],[Weight]]/SUM(LootTable5[Weight]),"-")</f>
        <v>2.4937655860349128E-2</v>
      </c>
      <c r="AZ34" s="91" t="s">
        <v>5087</v>
      </c>
      <c r="BA34" s="91">
        <v>1</v>
      </c>
      <c r="BB34" s="93">
        <f>IFERROR(LootTable18[[#This Row],[Weight]]/SUM(LootTable18[Weight]),"-")</f>
        <v>0.01</v>
      </c>
      <c r="BL34" s="91" t="s">
        <v>5165</v>
      </c>
      <c r="BM34" s="91">
        <v>1</v>
      </c>
      <c r="BN34" s="93">
        <f>IFERROR(LootTable22[[#This Row],[Weight]]/SUM(LootTable22[Weight]),"-")</f>
        <v>9.9009900990099011E-3</v>
      </c>
      <c r="BO34" s="91" t="s">
        <v>5218</v>
      </c>
      <c r="BP34" s="91">
        <v>1</v>
      </c>
      <c r="BQ34" s="93">
        <f>IFERROR(LootTable23[[#This Row],[Weight]]/SUM(LootTable23[Weight]),"-")</f>
        <v>0.01</v>
      </c>
      <c r="BR34" s="91" t="s">
        <v>5311</v>
      </c>
      <c r="BS34" s="91">
        <v>1</v>
      </c>
      <c r="BT34" s="93">
        <f>IFERROR(LootTable24[[#This Row],[Weight]]/SUM(LootTable24[Weight]),"-")</f>
        <v>0.01</v>
      </c>
      <c r="BU34" s="91" t="s">
        <v>5414</v>
      </c>
      <c r="BV34" s="91">
        <v>0.16666666666666666</v>
      </c>
      <c r="BW34" s="93">
        <f>IFERROR(LootTable25[[#This Row],[Weight]]/SUM(LootTable25[Weight]),"-")</f>
        <v>1.7182130584192437E-3</v>
      </c>
    </row>
    <row r="35" spans="1:75" x14ac:dyDescent="0.25">
      <c r="A35" s="91" t="s">
        <v>1095</v>
      </c>
      <c r="B35" s="91">
        <v>10</v>
      </c>
      <c r="C35" s="93">
        <f>IFERROR(LootTable1[[#This Row],[Weight]]/SUM(LootTable1[Weight]),"-")</f>
        <v>2.2123893805309734E-2</v>
      </c>
      <c r="D35" s="91" t="s">
        <v>1248</v>
      </c>
      <c r="E35" s="91">
        <v>2</v>
      </c>
      <c r="F35" s="93">
        <f>IFERROR(LootTable2[[#This Row],[Weight]]/SUM(LootTable2[Weight]),"-")</f>
        <v>3.8461538461538464E-2</v>
      </c>
      <c r="M35" s="91" t="s">
        <v>1109</v>
      </c>
      <c r="N35" s="91">
        <v>5</v>
      </c>
      <c r="O35" s="93">
        <f>IFERROR(LootTable5[[#This Row],[Weight]]/SUM(LootTable5[Weight]),"-")</f>
        <v>1.2468827930174564E-2</v>
      </c>
      <c r="AZ35" s="91" t="s">
        <v>5088</v>
      </c>
      <c r="BA35" s="91">
        <v>1</v>
      </c>
      <c r="BB35" s="93">
        <f>IFERROR(LootTable18[[#This Row],[Weight]]/SUM(LootTable18[Weight]),"-")</f>
        <v>0.01</v>
      </c>
      <c r="BL35" s="91" t="s">
        <v>5166</v>
      </c>
      <c r="BM35" s="91">
        <v>1</v>
      </c>
      <c r="BN35" s="93">
        <f>IFERROR(LootTable22[[#This Row],[Weight]]/SUM(LootTable22[Weight]),"-")</f>
        <v>9.9009900990099011E-3</v>
      </c>
      <c r="BO35" s="91" t="s">
        <v>5219</v>
      </c>
      <c r="BP35" s="91">
        <v>1</v>
      </c>
      <c r="BQ35" s="93">
        <f>IFERROR(LootTable23[[#This Row],[Weight]]/SUM(LootTable23[Weight]),"-")</f>
        <v>0.01</v>
      </c>
      <c r="BR35" s="91" t="s">
        <v>5312</v>
      </c>
      <c r="BS35" s="91">
        <v>1</v>
      </c>
      <c r="BT35" s="93">
        <f>IFERROR(LootTable24[[#This Row],[Weight]]/SUM(LootTable24[Weight]),"-")</f>
        <v>0.01</v>
      </c>
      <c r="BU35" s="91" t="s">
        <v>5415</v>
      </c>
      <c r="BV35" s="91">
        <v>0.16666666666666666</v>
      </c>
      <c r="BW35" s="93">
        <f>IFERROR(LootTable25[[#This Row],[Weight]]/SUM(LootTable25[Weight]),"-")</f>
        <v>1.7182130584192437E-3</v>
      </c>
    </row>
    <row r="36" spans="1:75" x14ac:dyDescent="0.25">
      <c r="A36" s="91" t="s">
        <v>1096</v>
      </c>
      <c r="B36" s="91">
        <v>2</v>
      </c>
      <c r="C36" s="93">
        <f>IFERROR(LootTable1[[#This Row],[Weight]]/SUM(LootTable1[Weight]),"-")</f>
        <v>4.4247787610619468E-3</v>
      </c>
      <c r="D36" s="91" t="s">
        <v>1250</v>
      </c>
      <c r="E36" s="91">
        <v>2</v>
      </c>
      <c r="F36" s="93">
        <f>IFERROR(LootTable2[[#This Row],[Weight]]/SUM(LootTable2[Weight]),"-")</f>
        <v>3.8461538461538464E-2</v>
      </c>
      <c r="M36" s="91" t="s">
        <v>1110</v>
      </c>
      <c r="N36" s="91">
        <v>1</v>
      </c>
      <c r="O36" s="93">
        <f>IFERROR(LootTable5[[#This Row],[Weight]]/SUM(LootTable5[Weight]),"-")</f>
        <v>2.4937655860349127E-3</v>
      </c>
      <c r="AZ36" s="91" t="s">
        <v>5089</v>
      </c>
      <c r="BA36" s="91">
        <v>1</v>
      </c>
      <c r="BB36" s="93">
        <f>IFERROR(LootTable18[[#This Row],[Weight]]/SUM(LootTable18[Weight]),"-")</f>
        <v>0.01</v>
      </c>
      <c r="BL36" s="91" t="s">
        <v>5167</v>
      </c>
      <c r="BM36" s="91">
        <v>1</v>
      </c>
      <c r="BN36" s="93">
        <f>IFERROR(LootTable22[[#This Row],[Weight]]/SUM(LootTable22[Weight]),"-")</f>
        <v>9.9009900990099011E-3</v>
      </c>
      <c r="BO36" s="91" t="s">
        <v>5220</v>
      </c>
      <c r="BP36" s="91">
        <v>1</v>
      </c>
      <c r="BQ36" s="93">
        <f>IFERROR(LootTable23[[#This Row],[Weight]]/SUM(LootTable23[Weight]),"-")</f>
        <v>0.01</v>
      </c>
      <c r="BR36" s="91" t="s">
        <v>5313</v>
      </c>
      <c r="BS36" s="91">
        <v>1</v>
      </c>
      <c r="BT36" s="93">
        <f>IFERROR(LootTable24[[#This Row],[Weight]]/SUM(LootTable24[Weight]),"-")</f>
        <v>0.01</v>
      </c>
      <c r="BU36" s="91" t="s">
        <v>5416</v>
      </c>
      <c r="BV36" s="91">
        <v>8.3333333333333329E-2</v>
      </c>
      <c r="BW36" s="93">
        <f>IFERROR(LootTable25[[#This Row],[Weight]]/SUM(LootTable25[Weight]),"-")</f>
        <v>8.5910652920962187E-4</v>
      </c>
    </row>
    <row r="37" spans="1:75" x14ac:dyDescent="0.25">
      <c r="A37" s="91" t="s">
        <v>1097</v>
      </c>
      <c r="B37" s="91">
        <v>4</v>
      </c>
      <c r="C37" s="93">
        <f>IFERROR(LootTable1[[#This Row],[Weight]]/SUM(LootTable1[Weight]),"-")</f>
        <v>8.8495575221238937E-3</v>
      </c>
      <c r="D37" s="91" t="s">
        <v>1251</v>
      </c>
      <c r="E37" s="91">
        <v>2</v>
      </c>
      <c r="F37" s="93">
        <f>IFERROR(LootTable2[[#This Row],[Weight]]/SUM(LootTable2[Weight]),"-")</f>
        <v>3.8461538461538464E-2</v>
      </c>
      <c r="M37" s="91" t="s">
        <v>1112</v>
      </c>
      <c r="N37" s="91">
        <v>2</v>
      </c>
      <c r="O37" s="93">
        <f>IFERROR(LootTable5[[#This Row],[Weight]]/SUM(LootTable5[Weight]),"-")</f>
        <v>4.9875311720698253E-3</v>
      </c>
      <c r="AZ37" s="91" t="s">
        <v>5090</v>
      </c>
      <c r="BA37" s="91">
        <v>1</v>
      </c>
      <c r="BB37" s="93">
        <f>IFERROR(LootTable18[[#This Row],[Weight]]/SUM(LootTable18[Weight]),"-")</f>
        <v>0.01</v>
      </c>
      <c r="BL37" s="91" t="s">
        <v>5168</v>
      </c>
      <c r="BM37" s="91">
        <v>1</v>
      </c>
      <c r="BN37" s="93">
        <f>IFERROR(LootTable22[[#This Row],[Weight]]/SUM(LootTable22[Weight]),"-")</f>
        <v>9.9009900990099011E-3</v>
      </c>
      <c r="BO37" s="91" t="s">
        <v>5221</v>
      </c>
      <c r="BP37" s="91">
        <v>1</v>
      </c>
      <c r="BQ37" s="93">
        <f>IFERROR(LootTable23[[#This Row],[Weight]]/SUM(LootTable23[Weight]),"-")</f>
        <v>0.01</v>
      </c>
      <c r="BR37" s="91" t="s">
        <v>5314</v>
      </c>
      <c r="BS37" s="91">
        <v>1</v>
      </c>
      <c r="BT37" s="93">
        <f>IFERROR(LootTable24[[#This Row],[Weight]]/SUM(LootTable24[Weight]),"-")</f>
        <v>0.01</v>
      </c>
      <c r="BU37" s="91" t="s">
        <v>5417</v>
      </c>
      <c r="BV37" s="91">
        <v>8.3333333333333329E-2</v>
      </c>
      <c r="BW37" s="93">
        <f>IFERROR(LootTable25[[#This Row],[Weight]]/SUM(LootTable25[Weight]),"-")</f>
        <v>8.5910652920962187E-4</v>
      </c>
    </row>
    <row r="38" spans="1:75" x14ac:dyDescent="0.25">
      <c r="A38" s="91" t="s">
        <v>1098</v>
      </c>
      <c r="B38" s="91">
        <v>1</v>
      </c>
      <c r="C38" s="93">
        <f>IFERROR(LootTable1[[#This Row],[Weight]]/SUM(LootTable1[Weight]),"-")</f>
        <v>2.2123893805309734E-3</v>
      </c>
      <c r="D38" s="91" t="s">
        <v>1253</v>
      </c>
      <c r="E38" s="91">
        <v>2</v>
      </c>
      <c r="F38" s="93">
        <f>IFERROR(LootTable2[[#This Row],[Weight]]/SUM(LootTable2[Weight]),"-")</f>
        <v>3.8461538461538464E-2</v>
      </c>
      <c r="M38" s="91" t="s">
        <v>1113</v>
      </c>
      <c r="N38" s="91">
        <v>10</v>
      </c>
      <c r="O38" s="93">
        <f>IFERROR(LootTable5[[#This Row],[Weight]]/SUM(LootTable5[Weight]),"-")</f>
        <v>2.4937655860349128E-2</v>
      </c>
      <c r="AZ38" s="91" t="s">
        <v>5091</v>
      </c>
      <c r="BA38" s="91">
        <v>1</v>
      </c>
      <c r="BB38" s="93">
        <f>IFERROR(LootTable18[[#This Row],[Weight]]/SUM(LootTable18[Weight]),"-")</f>
        <v>0.01</v>
      </c>
      <c r="BL38" s="91" t="s">
        <v>5169</v>
      </c>
      <c r="BM38" s="91">
        <v>1</v>
      </c>
      <c r="BN38" s="93">
        <f>IFERROR(LootTable22[[#This Row],[Weight]]/SUM(LootTable22[Weight]),"-")</f>
        <v>9.9009900990099011E-3</v>
      </c>
      <c r="BO38" s="91" t="s">
        <v>5222</v>
      </c>
      <c r="BP38" s="91">
        <v>1</v>
      </c>
      <c r="BQ38" s="93">
        <f>IFERROR(LootTable23[[#This Row],[Weight]]/SUM(LootTable23[Weight]),"-")</f>
        <v>0.01</v>
      </c>
      <c r="BR38" s="91" t="s">
        <v>5315</v>
      </c>
      <c r="BS38" s="91">
        <v>1</v>
      </c>
      <c r="BT38" s="93">
        <f>IFERROR(LootTable24[[#This Row],[Weight]]/SUM(LootTable24[Weight]),"-")</f>
        <v>0.01</v>
      </c>
      <c r="BU38" s="91" t="s">
        <v>1301</v>
      </c>
      <c r="BV38" s="91">
        <v>1</v>
      </c>
      <c r="BW38" s="93">
        <f>IFERROR(LootTable25[[#This Row],[Weight]]/SUM(LootTable25[Weight]),"-")</f>
        <v>1.0309278350515462E-2</v>
      </c>
    </row>
    <row r="39" spans="1:75" x14ac:dyDescent="0.25">
      <c r="A39" s="91" t="s">
        <v>1099</v>
      </c>
      <c r="B39" s="91">
        <v>3</v>
      </c>
      <c r="C39" s="93">
        <f>IFERROR(LootTable1[[#This Row],[Weight]]/SUM(LootTable1[Weight]),"-")</f>
        <v>6.6371681415929203E-3</v>
      </c>
      <c r="D39" s="91" t="s">
        <v>1256</v>
      </c>
      <c r="E39" s="91">
        <v>2</v>
      </c>
      <c r="F39" s="93">
        <f>IFERROR(LootTable2[[#This Row],[Weight]]/SUM(LootTable2[Weight]),"-")</f>
        <v>3.8461538461538464E-2</v>
      </c>
      <c r="M39" s="91" t="s">
        <v>1115</v>
      </c>
      <c r="N39" s="91">
        <v>3</v>
      </c>
      <c r="O39" s="93">
        <f>IFERROR(LootTable5[[#This Row],[Weight]]/SUM(LootTable5[Weight]),"-")</f>
        <v>7.481296758104738E-3</v>
      </c>
      <c r="BL39" s="91" t="s">
        <v>5170</v>
      </c>
      <c r="BM39" s="91">
        <v>1</v>
      </c>
      <c r="BN39" s="93">
        <f>IFERROR(LootTable22[[#This Row],[Weight]]/SUM(LootTable22[Weight]),"-")</f>
        <v>9.9009900990099011E-3</v>
      </c>
      <c r="BO39" s="91" t="s">
        <v>5223</v>
      </c>
      <c r="BP39" s="91">
        <v>1</v>
      </c>
      <c r="BQ39" s="93">
        <f>IFERROR(LootTable23[[#This Row],[Weight]]/SUM(LootTable23[Weight]),"-")</f>
        <v>0.01</v>
      </c>
      <c r="BR39" s="91" t="s">
        <v>5316</v>
      </c>
      <c r="BS39" s="91">
        <v>1</v>
      </c>
      <c r="BT39" s="93">
        <f>IFERROR(LootTable24[[#This Row],[Weight]]/SUM(LootTable24[Weight]),"-")</f>
        <v>0.01</v>
      </c>
      <c r="BU39" s="91" t="s">
        <v>5374</v>
      </c>
      <c r="BV39" s="91">
        <v>1</v>
      </c>
      <c r="BW39" s="93">
        <f>IFERROR(LootTable25[[#This Row],[Weight]]/SUM(LootTable25[Weight]),"-")</f>
        <v>1.0309278350515462E-2</v>
      </c>
    </row>
    <row r="40" spans="1:75" x14ac:dyDescent="0.25">
      <c r="A40" s="91" t="s">
        <v>1100</v>
      </c>
      <c r="B40" s="91">
        <v>10</v>
      </c>
      <c r="C40" s="93">
        <f>IFERROR(LootTable1[[#This Row],[Weight]]/SUM(LootTable1[Weight]),"-")</f>
        <v>2.2123893805309734E-2</v>
      </c>
      <c r="D40" s="91" t="s">
        <v>1258</v>
      </c>
      <c r="E40" s="91">
        <v>2</v>
      </c>
      <c r="F40" s="93">
        <f>IFERROR(LootTable2[[#This Row],[Weight]]/SUM(LootTable2[Weight]),"-")</f>
        <v>3.8461538461538464E-2</v>
      </c>
      <c r="M40" s="91" t="s">
        <v>1117</v>
      </c>
      <c r="N40" s="91">
        <v>3</v>
      </c>
      <c r="O40" s="93">
        <f>IFERROR(LootTable5[[#This Row],[Weight]]/SUM(LootTable5[Weight]),"-")</f>
        <v>7.481296758104738E-3</v>
      </c>
      <c r="BL40" s="91" t="s">
        <v>5171</v>
      </c>
      <c r="BM40" s="91">
        <v>1</v>
      </c>
      <c r="BN40" s="93">
        <f>IFERROR(LootTable22[[#This Row],[Weight]]/SUM(LootTable22[Weight]),"-")</f>
        <v>9.9009900990099011E-3</v>
      </c>
      <c r="BO40" s="91" t="s">
        <v>5224</v>
      </c>
      <c r="BP40" s="91">
        <v>1</v>
      </c>
      <c r="BQ40" s="93">
        <f>IFERROR(LootTable23[[#This Row],[Weight]]/SUM(LootTable23[Weight]),"-")</f>
        <v>0.01</v>
      </c>
      <c r="BR40" s="91" t="s">
        <v>5317</v>
      </c>
      <c r="BS40" s="91">
        <v>1</v>
      </c>
      <c r="BT40" s="93">
        <f>IFERROR(LootTable24[[#This Row],[Weight]]/SUM(LootTable24[Weight]),"-")</f>
        <v>0.01</v>
      </c>
      <c r="BU40" s="91" t="s">
        <v>5375</v>
      </c>
      <c r="BV40" s="91">
        <v>1</v>
      </c>
      <c r="BW40" s="93">
        <f>IFERROR(LootTable25[[#This Row],[Weight]]/SUM(LootTable25[Weight]),"-")</f>
        <v>1.0309278350515462E-2</v>
      </c>
    </row>
    <row r="41" spans="1:75" x14ac:dyDescent="0.25">
      <c r="A41" s="91" t="s">
        <v>1101</v>
      </c>
      <c r="B41" s="91">
        <v>10</v>
      </c>
      <c r="C41" s="93">
        <f>IFERROR(LootTable1[[#This Row],[Weight]]/SUM(LootTable1[Weight]),"-")</f>
        <v>2.2123893805309734E-2</v>
      </c>
      <c r="D41" s="91" t="s">
        <v>1260</v>
      </c>
      <c r="E41" s="91">
        <v>2</v>
      </c>
      <c r="F41" s="93">
        <f>IFERROR(LootTable2[[#This Row],[Weight]]/SUM(LootTable2[Weight]),"-")</f>
        <v>3.8461538461538464E-2</v>
      </c>
      <c r="M41" s="91" t="s">
        <v>1118</v>
      </c>
      <c r="N41" s="91">
        <v>10</v>
      </c>
      <c r="O41" s="93">
        <f>IFERROR(LootTable5[[#This Row],[Weight]]/SUM(LootTable5[Weight]),"-")</f>
        <v>2.4937655860349128E-2</v>
      </c>
      <c r="BL41" s="91" t="s">
        <v>5172</v>
      </c>
      <c r="BM41" s="91">
        <v>1</v>
      </c>
      <c r="BN41" s="93">
        <f>IFERROR(LootTable22[[#This Row],[Weight]]/SUM(LootTable22[Weight]),"-")</f>
        <v>9.9009900990099011E-3</v>
      </c>
      <c r="BO41" s="91" t="s">
        <v>5225</v>
      </c>
      <c r="BP41" s="91">
        <v>1</v>
      </c>
      <c r="BQ41" s="93">
        <f>IFERROR(LootTable23[[#This Row],[Weight]]/SUM(LootTable23[Weight]),"-")</f>
        <v>0.01</v>
      </c>
      <c r="BR41" s="91" t="s">
        <v>5318</v>
      </c>
      <c r="BS41" s="91">
        <v>1</v>
      </c>
      <c r="BT41" s="93">
        <f>IFERROR(LootTable24[[#This Row],[Weight]]/SUM(LootTable24[Weight]),"-")</f>
        <v>0.01</v>
      </c>
      <c r="BU41" s="91" t="s">
        <v>5376</v>
      </c>
      <c r="BV41" s="91">
        <v>1</v>
      </c>
      <c r="BW41" s="93">
        <f>IFERROR(LootTable25[[#This Row],[Weight]]/SUM(LootTable25[Weight]),"-")</f>
        <v>1.0309278350515462E-2</v>
      </c>
    </row>
    <row r="42" spans="1:75" x14ac:dyDescent="0.25">
      <c r="A42" s="91" t="s">
        <v>1102</v>
      </c>
      <c r="B42" s="91">
        <v>10</v>
      </c>
      <c r="C42" s="93">
        <f>IFERROR(LootTable1[[#This Row],[Weight]]/SUM(LootTable1[Weight]),"-")</f>
        <v>2.2123893805309734E-2</v>
      </c>
      <c r="M42" s="91" t="s">
        <v>1119</v>
      </c>
      <c r="N42" s="91">
        <v>10</v>
      </c>
      <c r="O42" s="93">
        <f>IFERROR(LootTable5[[#This Row],[Weight]]/SUM(LootTable5[Weight]),"-")</f>
        <v>2.4937655860349128E-2</v>
      </c>
      <c r="BL42" s="91" t="s">
        <v>5173</v>
      </c>
      <c r="BM42" s="91">
        <v>1</v>
      </c>
      <c r="BN42" s="93">
        <f>IFERROR(LootTable22[[#This Row],[Weight]]/SUM(LootTable22[Weight]),"-")</f>
        <v>9.9009900990099011E-3</v>
      </c>
      <c r="BO42" s="91" t="s">
        <v>5226</v>
      </c>
      <c r="BP42" s="91">
        <v>1</v>
      </c>
      <c r="BQ42" s="93">
        <f>IFERROR(LootTable23[[#This Row],[Weight]]/SUM(LootTable23[Weight]),"-")</f>
        <v>0.01</v>
      </c>
      <c r="BR42" s="91" t="s">
        <v>5319</v>
      </c>
      <c r="BS42" s="91">
        <v>1</v>
      </c>
      <c r="BT42" s="93">
        <f>IFERROR(LootTable24[[#This Row],[Weight]]/SUM(LootTable24[Weight]),"-")</f>
        <v>0.01</v>
      </c>
      <c r="BU42" s="91" t="s">
        <v>5377</v>
      </c>
      <c r="BV42" s="91">
        <v>1</v>
      </c>
      <c r="BW42" s="93">
        <f>IFERROR(LootTable25[[#This Row],[Weight]]/SUM(LootTable25[Weight]),"-")</f>
        <v>1.0309278350515462E-2</v>
      </c>
    </row>
    <row r="43" spans="1:75" x14ac:dyDescent="0.25">
      <c r="A43" s="91" t="s">
        <v>1103</v>
      </c>
      <c r="B43" s="91">
        <v>1</v>
      </c>
      <c r="C43" s="93">
        <f>IFERROR(LootTable1[[#This Row],[Weight]]/SUM(LootTable1[Weight]),"-")</f>
        <v>2.2123893805309734E-3</v>
      </c>
      <c r="M43" s="91" t="s">
        <v>1120</v>
      </c>
      <c r="N43" s="91">
        <v>2</v>
      </c>
      <c r="O43" s="93">
        <f>IFERROR(LootTable5[[#This Row],[Weight]]/SUM(LootTable5[Weight]),"-")</f>
        <v>4.9875311720698253E-3</v>
      </c>
      <c r="BL43" s="91" t="s">
        <v>5174</v>
      </c>
      <c r="BM43" s="91">
        <v>1</v>
      </c>
      <c r="BN43" s="93">
        <f>IFERROR(LootTable22[[#This Row],[Weight]]/SUM(LootTable22[Weight]),"-")</f>
        <v>9.9009900990099011E-3</v>
      </c>
      <c r="BO43" s="91" t="s">
        <v>5227</v>
      </c>
      <c r="BP43" s="91">
        <v>1</v>
      </c>
      <c r="BQ43" s="93">
        <f>IFERROR(LootTable23[[#This Row],[Weight]]/SUM(LootTable23[Weight]),"-")</f>
        <v>0.01</v>
      </c>
      <c r="BR43" s="91" t="s">
        <v>5320</v>
      </c>
      <c r="BS43" s="91">
        <v>1</v>
      </c>
      <c r="BT43" s="93">
        <f>IFERROR(LootTable24[[#This Row],[Weight]]/SUM(LootTable24[Weight]),"-")</f>
        <v>0.01</v>
      </c>
      <c r="BU43" s="91" t="s">
        <v>5378</v>
      </c>
      <c r="BV43" s="91">
        <v>1</v>
      </c>
      <c r="BW43" s="93">
        <f>IFERROR(LootTable25[[#This Row],[Weight]]/SUM(LootTable25[Weight]),"-")</f>
        <v>1.0309278350515462E-2</v>
      </c>
    </row>
    <row r="44" spans="1:75" x14ac:dyDescent="0.25">
      <c r="A44" s="91" t="s">
        <v>1104</v>
      </c>
      <c r="B44" s="91">
        <v>1</v>
      </c>
      <c r="C44" s="93">
        <f>IFERROR(LootTable1[[#This Row],[Weight]]/SUM(LootTable1[Weight]),"-")</f>
        <v>2.2123893805309734E-3</v>
      </c>
      <c r="M44" s="91" t="s">
        <v>1121</v>
      </c>
      <c r="N44" s="91">
        <v>1</v>
      </c>
      <c r="O44" s="93">
        <f>IFERROR(LootTable5[[#This Row],[Weight]]/SUM(LootTable5[Weight]),"-")</f>
        <v>2.4937655860349127E-3</v>
      </c>
      <c r="BL44" s="91" t="s">
        <v>5175</v>
      </c>
      <c r="BM44" s="91">
        <v>1</v>
      </c>
      <c r="BN44" s="93">
        <f>IFERROR(LootTable22[[#This Row],[Weight]]/SUM(LootTable22[Weight]),"-")</f>
        <v>9.9009900990099011E-3</v>
      </c>
      <c r="BO44" s="91" t="s">
        <v>5228</v>
      </c>
      <c r="BP44" s="91">
        <v>1</v>
      </c>
      <c r="BQ44" s="93">
        <f>IFERROR(LootTable23[[#This Row],[Weight]]/SUM(LootTable23[Weight]),"-")</f>
        <v>0.01</v>
      </c>
      <c r="BR44" s="91" t="s">
        <v>5321</v>
      </c>
      <c r="BS44" s="91">
        <v>1</v>
      </c>
      <c r="BT44" s="93">
        <f>IFERROR(LootTable24[[#This Row],[Weight]]/SUM(LootTable24[Weight]),"-")</f>
        <v>0.01</v>
      </c>
      <c r="BU44" s="91" t="s">
        <v>5379</v>
      </c>
      <c r="BV44" s="91">
        <v>1</v>
      </c>
      <c r="BW44" s="93">
        <f>IFERROR(LootTable25[[#This Row],[Weight]]/SUM(LootTable25[Weight]),"-")</f>
        <v>1.0309278350515462E-2</v>
      </c>
    </row>
    <row r="45" spans="1:75" x14ac:dyDescent="0.25">
      <c r="A45" s="91" t="s">
        <v>1106</v>
      </c>
      <c r="B45" s="91">
        <v>10</v>
      </c>
      <c r="C45" s="93">
        <f>IFERROR(LootTable1[[#This Row],[Weight]]/SUM(LootTable1[Weight]),"-")</f>
        <v>2.2123893805309734E-2</v>
      </c>
      <c r="M45" s="91" t="s">
        <v>1122</v>
      </c>
      <c r="N45" s="91">
        <v>10</v>
      </c>
      <c r="O45" s="93">
        <f>IFERROR(LootTable5[[#This Row],[Weight]]/SUM(LootTable5[Weight]),"-")</f>
        <v>2.4937655860349128E-2</v>
      </c>
      <c r="BL45" s="91" t="s">
        <v>5176</v>
      </c>
      <c r="BM45" s="91">
        <v>1</v>
      </c>
      <c r="BN45" s="93">
        <f>IFERROR(LootTable22[[#This Row],[Weight]]/SUM(LootTable22[Weight]),"-")</f>
        <v>9.9009900990099011E-3</v>
      </c>
      <c r="BO45" s="91" t="s">
        <v>5229</v>
      </c>
      <c r="BP45" s="91">
        <v>1</v>
      </c>
      <c r="BQ45" s="93">
        <f>IFERROR(LootTable23[[#This Row],[Weight]]/SUM(LootTable23[Weight]),"-")</f>
        <v>0.01</v>
      </c>
      <c r="BR45" s="91" t="s">
        <v>5322</v>
      </c>
      <c r="BS45" s="91">
        <v>1</v>
      </c>
      <c r="BT45" s="93">
        <f>IFERROR(LootTable24[[#This Row],[Weight]]/SUM(LootTable24[Weight]),"-")</f>
        <v>0.01</v>
      </c>
      <c r="BU45" s="91" t="s">
        <v>5380</v>
      </c>
      <c r="BV45" s="91">
        <v>1</v>
      </c>
      <c r="BW45" s="93">
        <f>IFERROR(LootTable25[[#This Row],[Weight]]/SUM(LootTable25[Weight]),"-")</f>
        <v>1.0309278350515462E-2</v>
      </c>
    </row>
    <row r="46" spans="1:75" x14ac:dyDescent="0.25">
      <c r="A46" s="91" t="s">
        <v>1107</v>
      </c>
      <c r="B46" s="91">
        <v>10</v>
      </c>
      <c r="C46" s="93">
        <f>IFERROR(LootTable1[[#This Row],[Weight]]/SUM(LootTable1[Weight]),"-")</f>
        <v>2.2123893805309734E-2</v>
      </c>
      <c r="M46" s="91" t="s">
        <v>1124</v>
      </c>
      <c r="N46" s="91">
        <v>1</v>
      </c>
      <c r="O46" s="93">
        <f>IFERROR(LootTable5[[#This Row],[Weight]]/SUM(LootTable5[Weight]),"-")</f>
        <v>2.4937655860349127E-3</v>
      </c>
      <c r="BL46" s="91" t="s">
        <v>5177</v>
      </c>
      <c r="BM46" s="91">
        <v>1</v>
      </c>
      <c r="BN46" s="93">
        <f>IFERROR(LootTable22[[#This Row],[Weight]]/SUM(LootTable22[Weight]),"-")</f>
        <v>9.9009900990099011E-3</v>
      </c>
      <c r="BO46" s="91" t="s">
        <v>5230</v>
      </c>
      <c r="BP46" s="91">
        <v>1</v>
      </c>
      <c r="BQ46" s="93">
        <f>IFERROR(LootTable23[[#This Row],[Weight]]/SUM(LootTable23[Weight]),"-")</f>
        <v>0.01</v>
      </c>
      <c r="BR46" s="91" t="s">
        <v>5323</v>
      </c>
      <c r="BS46" s="91">
        <v>1</v>
      </c>
      <c r="BT46" s="93">
        <f>IFERROR(LootTable24[[#This Row],[Weight]]/SUM(LootTable24[Weight]),"-")</f>
        <v>0.01</v>
      </c>
      <c r="BU46" s="91" t="s">
        <v>5381</v>
      </c>
      <c r="BV46" s="91">
        <v>1</v>
      </c>
      <c r="BW46" s="93">
        <f>IFERROR(LootTable25[[#This Row],[Weight]]/SUM(LootTable25[Weight]),"-")</f>
        <v>1.0309278350515462E-2</v>
      </c>
    </row>
    <row r="47" spans="1:75" x14ac:dyDescent="0.25">
      <c r="A47" s="91" t="s">
        <v>1108</v>
      </c>
      <c r="B47" s="91">
        <v>10</v>
      </c>
      <c r="C47" s="93">
        <f>IFERROR(LootTable1[[#This Row],[Weight]]/SUM(LootTable1[Weight]),"-")</f>
        <v>2.2123893805309734E-2</v>
      </c>
      <c r="M47" s="91" t="s">
        <v>1127</v>
      </c>
      <c r="N47" s="91">
        <v>1</v>
      </c>
      <c r="O47" s="93">
        <f>IFERROR(LootTable5[[#This Row],[Weight]]/SUM(LootTable5[Weight]),"-")</f>
        <v>2.4937655860349127E-3</v>
      </c>
      <c r="BL47" s="91" t="s">
        <v>5178</v>
      </c>
      <c r="BM47" s="91">
        <v>1</v>
      </c>
      <c r="BN47" s="93">
        <f>IFERROR(LootTable22[[#This Row],[Weight]]/SUM(LootTable22[Weight]),"-")</f>
        <v>9.9009900990099011E-3</v>
      </c>
      <c r="BO47" s="91" t="s">
        <v>5231</v>
      </c>
      <c r="BP47" s="91">
        <v>1</v>
      </c>
      <c r="BQ47" s="93">
        <f>IFERROR(LootTable23[[#This Row],[Weight]]/SUM(LootTable23[Weight]),"-")</f>
        <v>0.01</v>
      </c>
      <c r="BR47" s="91" t="s">
        <v>5324</v>
      </c>
      <c r="BS47" s="91">
        <v>1</v>
      </c>
      <c r="BT47" s="93">
        <f>IFERROR(LootTable24[[#This Row],[Weight]]/SUM(LootTable24[Weight]),"-")</f>
        <v>0.01</v>
      </c>
      <c r="BU47" s="91" t="s">
        <v>5382</v>
      </c>
      <c r="BV47" s="91">
        <v>1</v>
      </c>
      <c r="BW47" s="93">
        <f>IFERROR(LootTable25[[#This Row],[Weight]]/SUM(LootTable25[Weight]),"-")</f>
        <v>1.0309278350515462E-2</v>
      </c>
    </row>
    <row r="48" spans="1:75" x14ac:dyDescent="0.25">
      <c r="A48" s="91" t="s">
        <v>1109</v>
      </c>
      <c r="B48" s="91">
        <v>5</v>
      </c>
      <c r="C48" s="93">
        <f>IFERROR(LootTable1[[#This Row],[Weight]]/SUM(LootTable1[Weight]),"-")</f>
        <v>1.1061946902654867E-2</v>
      </c>
      <c r="M48" s="91" t="s">
        <v>1128</v>
      </c>
      <c r="N48" s="91">
        <v>10</v>
      </c>
      <c r="O48" s="93">
        <f>IFERROR(LootTable5[[#This Row],[Weight]]/SUM(LootTable5[Weight]),"-")</f>
        <v>2.4937655860349128E-2</v>
      </c>
      <c r="BL48" s="91" t="s">
        <v>5179</v>
      </c>
      <c r="BM48" s="91">
        <v>1</v>
      </c>
      <c r="BN48" s="93">
        <f>IFERROR(LootTable22[[#This Row],[Weight]]/SUM(LootTable22[Weight]),"-")</f>
        <v>9.9009900990099011E-3</v>
      </c>
      <c r="BO48" s="91" t="s">
        <v>5232</v>
      </c>
      <c r="BP48" s="91">
        <v>1</v>
      </c>
      <c r="BQ48" s="93">
        <f>IFERROR(LootTable23[[#This Row],[Weight]]/SUM(LootTable23[Weight]),"-")</f>
        <v>0.01</v>
      </c>
      <c r="BR48" s="91" t="s">
        <v>5325</v>
      </c>
      <c r="BS48" s="91">
        <v>1</v>
      </c>
      <c r="BT48" s="93">
        <f>IFERROR(LootTable24[[#This Row],[Weight]]/SUM(LootTable24[Weight]),"-")</f>
        <v>0.01</v>
      </c>
      <c r="BU48" s="91" t="s">
        <v>5383</v>
      </c>
      <c r="BV48" s="91">
        <v>1</v>
      </c>
      <c r="BW48" s="93">
        <f>IFERROR(LootTable25[[#This Row],[Weight]]/SUM(LootTable25[Weight]),"-")</f>
        <v>1.0309278350515462E-2</v>
      </c>
    </row>
    <row r="49" spans="1:75" x14ac:dyDescent="0.25">
      <c r="A49" s="91" t="s">
        <v>1110</v>
      </c>
      <c r="B49" s="91">
        <v>3</v>
      </c>
      <c r="C49" s="93">
        <f>IFERROR(LootTable1[[#This Row],[Weight]]/SUM(LootTable1[Weight]),"-")</f>
        <v>6.6371681415929203E-3</v>
      </c>
      <c r="M49" s="91" t="s">
        <v>1129</v>
      </c>
      <c r="N49" s="91">
        <v>5</v>
      </c>
      <c r="O49" s="93">
        <f>IFERROR(LootTable5[[#This Row],[Weight]]/SUM(LootTable5[Weight]),"-")</f>
        <v>1.2468827930174564E-2</v>
      </c>
      <c r="BL49" s="91" t="s">
        <v>5180</v>
      </c>
      <c r="BM49" s="91">
        <v>1</v>
      </c>
      <c r="BN49" s="93">
        <f>IFERROR(LootTable22[[#This Row],[Weight]]/SUM(LootTable22[Weight]),"-")</f>
        <v>9.9009900990099011E-3</v>
      </c>
      <c r="BO49" s="91" t="s">
        <v>5233</v>
      </c>
      <c r="BP49" s="91">
        <v>1</v>
      </c>
      <c r="BQ49" s="93">
        <f>IFERROR(LootTable23[[#This Row],[Weight]]/SUM(LootTable23[Weight]),"-")</f>
        <v>0.01</v>
      </c>
      <c r="BR49" s="91" t="s">
        <v>5326</v>
      </c>
      <c r="BS49" s="91">
        <v>1</v>
      </c>
      <c r="BT49" s="93">
        <f>IFERROR(LootTable24[[#This Row],[Weight]]/SUM(LootTable24[Weight]),"-")</f>
        <v>0.01</v>
      </c>
      <c r="BU49" s="91" t="s">
        <v>5384</v>
      </c>
      <c r="BV49" s="91">
        <v>1</v>
      </c>
      <c r="BW49" s="93">
        <f>IFERROR(LootTable25[[#This Row],[Weight]]/SUM(LootTable25[Weight]),"-")</f>
        <v>1.0309278350515462E-2</v>
      </c>
    </row>
    <row r="50" spans="1:75" x14ac:dyDescent="0.25">
      <c r="A50" s="91" t="s">
        <v>1112</v>
      </c>
      <c r="B50" s="91">
        <v>3</v>
      </c>
      <c r="C50" s="93">
        <f>IFERROR(LootTable1[[#This Row],[Weight]]/SUM(LootTable1[Weight]),"-")</f>
        <v>6.6371681415929203E-3</v>
      </c>
      <c r="M50" s="91" t="s">
        <v>1133</v>
      </c>
      <c r="N50" s="91">
        <v>10</v>
      </c>
      <c r="O50" s="93">
        <f>IFERROR(LootTable5[[#This Row],[Weight]]/SUM(LootTable5[Weight]),"-")</f>
        <v>2.4937655860349128E-2</v>
      </c>
      <c r="BL50" s="91" t="s">
        <v>5181</v>
      </c>
      <c r="BM50" s="91">
        <v>1</v>
      </c>
      <c r="BN50" s="93">
        <f>IFERROR(LootTable22[[#This Row],[Weight]]/SUM(LootTable22[Weight]),"-")</f>
        <v>9.9009900990099011E-3</v>
      </c>
      <c r="BO50" s="91" t="s">
        <v>5234</v>
      </c>
      <c r="BP50" s="91">
        <v>1</v>
      </c>
      <c r="BQ50" s="93">
        <f>IFERROR(LootTable23[[#This Row],[Weight]]/SUM(LootTable23[Weight]),"-")</f>
        <v>0.01</v>
      </c>
      <c r="BR50" s="91" t="s">
        <v>5327</v>
      </c>
      <c r="BS50" s="91">
        <v>1</v>
      </c>
      <c r="BT50" s="93">
        <f>IFERROR(LootTable24[[#This Row],[Weight]]/SUM(LootTable24[Weight]),"-")</f>
        <v>0.01</v>
      </c>
      <c r="BU50" s="91" t="s">
        <v>5385</v>
      </c>
      <c r="BV50" s="91">
        <v>1</v>
      </c>
      <c r="BW50" s="93">
        <f>IFERROR(LootTable25[[#This Row],[Weight]]/SUM(LootTable25[Weight]),"-")</f>
        <v>1.0309278350515462E-2</v>
      </c>
    </row>
    <row r="51" spans="1:75" x14ac:dyDescent="0.25">
      <c r="A51" s="91" t="s">
        <v>1113</v>
      </c>
      <c r="B51" s="91">
        <v>10</v>
      </c>
      <c r="C51" s="93">
        <f>IFERROR(LootTable1[[#This Row],[Weight]]/SUM(LootTable1[Weight]),"-")</f>
        <v>2.2123893805309734E-2</v>
      </c>
      <c r="M51" s="91" t="s">
        <v>1135</v>
      </c>
      <c r="N51" s="91">
        <v>7</v>
      </c>
      <c r="O51" s="93">
        <f>IFERROR(LootTable5[[#This Row],[Weight]]/SUM(LootTable5[Weight]),"-")</f>
        <v>1.7456359102244388E-2</v>
      </c>
      <c r="BL51" s="91" t="s">
        <v>5182</v>
      </c>
      <c r="BM51" s="91">
        <v>1</v>
      </c>
      <c r="BN51" s="93">
        <f>IFERROR(LootTable22[[#This Row],[Weight]]/SUM(LootTable22[Weight]),"-")</f>
        <v>9.9009900990099011E-3</v>
      </c>
      <c r="BO51" s="91" t="s">
        <v>5235</v>
      </c>
      <c r="BP51" s="91">
        <v>1</v>
      </c>
      <c r="BQ51" s="93">
        <f>IFERROR(LootTable23[[#This Row],[Weight]]/SUM(LootTable23[Weight]),"-")</f>
        <v>0.01</v>
      </c>
      <c r="BR51" s="91" t="s">
        <v>5328</v>
      </c>
      <c r="BS51" s="91">
        <v>1</v>
      </c>
      <c r="BT51" s="93">
        <f>IFERROR(LootTable24[[#This Row],[Weight]]/SUM(LootTable24[Weight]),"-")</f>
        <v>0.01</v>
      </c>
      <c r="BU51" s="91" t="s">
        <v>5386</v>
      </c>
      <c r="BV51" s="91">
        <v>1</v>
      </c>
      <c r="BW51" s="93">
        <f>IFERROR(LootTable25[[#This Row],[Weight]]/SUM(LootTable25[Weight]),"-")</f>
        <v>1.0309278350515462E-2</v>
      </c>
    </row>
    <row r="52" spans="1:75" x14ac:dyDescent="0.25">
      <c r="A52" s="91" t="s">
        <v>1115</v>
      </c>
      <c r="B52" s="91">
        <v>3</v>
      </c>
      <c r="C52" s="93">
        <f>IFERROR(LootTable1[[#This Row],[Weight]]/SUM(LootTable1[Weight]),"-")</f>
        <v>6.6371681415929203E-3</v>
      </c>
      <c r="M52" s="91" t="s">
        <v>1136</v>
      </c>
      <c r="N52" s="91">
        <v>3</v>
      </c>
      <c r="O52" s="93">
        <f>IFERROR(LootTable5[[#This Row],[Weight]]/SUM(LootTable5[Weight]),"-")</f>
        <v>7.481296758104738E-3</v>
      </c>
      <c r="BL52" s="91" t="s">
        <v>5183</v>
      </c>
      <c r="BM52" s="91">
        <v>1</v>
      </c>
      <c r="BN52" s="93">
        <f>IFERROR(LootTable22[[#This Row],[Weight]]/SUM(LootTable22[Weight]),"-")</f>
        <v>9.9009900990099011E-3</v>
      </c>
      <c r="BO52" s="91" t="s">
        <v>5236</v>
      </c>
      <c r="BP52" s="91">
        <v>1</v>
      </c>
      <c r="BQ52" s="93">
        <f>IFERROR(LootTable23[[#This Row],[Weight]]/SUM(LootTable23[Weight]),"-")</f>
        <v>0.01</v>
      </c>
      <c r="BR52" s="91" t="s">
        <v>5329</v>
      </c>
      <c r="BS52" s="91">
        <v>1</v>
      </c>
      <c r="BT52" s="93">
        <f>IFERROR(LootTable24[[#This Row],[Weight]]/SUM(LootTable24[Weight]),"-")</f>
        <v>0.01</v>
      </c>
      <c r="BU52" s="91" t="s">
        <v>5387</v>
      </c>
      <c r="BV52" s="91">
        <v>1</v>
      </c>
      <c r="BW52" s="93">
        <f>IFERROR(LootTable25[[#This Row],[Weight]]/SUM(LootTable25[Weight]),"-")</f>
        <v>1.0309278350515462E-2</v>
      </c>
    </row>
    <row r="53" spans="1:75" x14ac:dyDescent="0.25">
      <c r="A53" s="91" t="s">
        <v>1117</v>
      </c>
      <c r="B53" s="91">
        <v>3</v>
      </c>
      <c r="C53" s="93">
        <f>IFERROR(LootTable1[[#This Row],[Weight]]/SUM(LootTable1[Weight]),"-")</f>
        <v>6.6371681415929203E-3</v>
      </c>
      <c r="M53" s="91" t="s">
        <v>1137</v>
      </c>
      <c r="N53" s="91">
        <v>1</v>
      </c>
      <c r="O53" s="93">
        <f>IFERROR(LootTable5[[#This Row],[Weight]]/SUM(LootTable5[Weight]),"-")</f>
        <v>2.4937655860349127E-3</v>
      </c>
      <c r="BL53" s="91" t="s">
        <v>5184</v>
      </c>
      <c r="BM53" s="91">
        <v>1</v>
      </c>
      <c r="BN53" s="93">
        <f>IFERROR(LootTable22[[#This Row],[Weight]]/SUM(LootTable22[Weight]),"-")</f>
        <v>9.9009900990099011E-3</v>
      </c>
      <c r="BO53" s="91" t="s">
        <v>5237</v>
      </c>
      <c r="BP53" s="91">
        <v>1</v>
      </c>
      <c r="BQ53" s="93">
        <f>IFERROR(LootTable23[[#This Row],[Weight]]/SUM(LootTable23[Weight]),"-")</f>
        <v>0.01</v>
      </c>
      <c r="BR53" s="91" t="s">
        <v>5330</v>
      </c>
      <c r="BS53" s="91">
        <v>1</v>
      </c>
      <c r="BT53" s="93">
        <f>IFERROR(LootTable24[[#This Row],[Weight]]/SUM(LootTable24[Weight]),"-")</f>
        <v>0.01</v>
      </c>
      <c r="BU53" s="91" t="s">
        <v>5388</v>
      </c>
      <c r="BV53" s="91">
        <v>1</v>
      </c>
      <c r="BW53" s="93">
        <f>IFERROR(LootTable25[[#This Row],[Weight]]/SUM(LootTable25[Weight]),"-")</f>
        <v>1.0309278350515462E-2</v>
      </c>
    </row>
    <row r="54" spans="1:75" x14ac:dyDescent="0.25">
      <c r="A54" s="91" t="s">
        <v>1118</v>
      </c>
      <c r="B54" s="91">
        <v>10</v>
      </c>
      <c r="C54" s="93">
        <f>IFERROR(LootTable1[[#This Row],[Weight]]/SUM(LootTable1[Weight]),"-")</f>
        <v>2.2123893805309734E-2</v>
      </c>
      <c r="M54" s="91" t="s">
        <v>1138</v>
      </c>
      <c r="N54" s="91">
        <v>1</v>
      </c>
      <c r="O54" s="93">
        <f>IFERROR(LootTable5[[#This Row],[Weight]]/SUM(LootTable5[Weight]),"-")</f>
        <v>2.4937655860349127E-3</v>
      </c>
      <c r="BL54" s="91" t="s">
        <v>5185</v>
      </c>
      <c r="BM54" s="91">
        <v>1</v>
      </c>
      <c r="BN54" s="93">
        <f>IFERROR(LootTable22[[#This Row],[Weight]]/SUM(LootTable22[Weight]),"-")</f>
        <v>9.9009900990099011E-3</v>
      </c>
      <c r="BO54" s="91" t="s">
        <v>5238</v>
      </c>
      <c r="BP54" s="91">
        <v>1</v>
      </c>
      <c r="BQ54" s="93">
        <f>IFERROR(LootTable23[[#This Row],[Weight]]/SUM(LootTable23[Weight]),"-")</f>
        <v>0.01</v>
      </c>
      <c r="BR54" s="91" t="s">
        <v>5331</v>
      </c>
      <c r="BS54" s="91">
        <v>1</v>
      </c>
      <c r="BT54" s="93">
        <f>IFERROR(LootTable24[[#This Row],[Weight]]/SUM(LootTable24[Weight]),"-")</f>
        <v>0.01</v>
      </c>
      <c r="BU54" s="91" t="s">
        <v>5389</v>
      </c>
      <c r="BV54" s="91">
        <v>1</v>
      </c>
      <c r="BW54" s="93">
        <f>IFERROR(LootTable25[[#This Row],[Weight]]/SUM(LootTable25[Weight]),"-")</f>
        <v>1.0309278350515462E-2</v>
      </c>
    </row>
    <row r="55" spans="1:75" x14ac:dyDescent="0.25">
      <c r="A55" s="91" t="s">
        <v>1119</v>
      </c>
      <c r="B55" s="91">
        <v>10</v>
      </c>
      <c r="C55" s="93">
        <f>IFERROR(LootTable1[[#This Row],[Weight]]/SUM(LootTable1[Weight]),"-")</f>
        <v>2.2123893805309734E-2</v>
      </c>
      <c r="M55" s="91" t="s">
        <v>1139</v>
      </c>
      <c r="N55" s="91">
        <v>2</v>
      </c>
      <c r="O55" s="93">
        <f>IFERROR(LootTable5[[#This Row],[Weight]]/SUM(LootTable5[Weight]),"-")</f>
        <v>4.9875311720698253E-3</v>
      </c>
      <c r="BL55" s="91" t="s">
        <v>5186</v>
      </c>
      <c r="BM55" s="91">
        <v>1</v>
      </c>
      <c r="BN55" s="93">
        <f>IFERROR(LootTable22[[#This Row],[Weight]]/SUM(LootTable22[Weight]),"-")</f>
        <v>9.9009900990099011E-3</v>
      </c>
      <c r="BO55" s="91" t="s">
        <v>5239</v>
      </c>
      <c r="BP55" s="91">
        <v>1</v>
      </c>
      <c r="BQ55" s="93">
        <f>IFERROR(LootTable23[[#This Row],[Weight]]/SUM(LootTable23[Weight]),"-")</f>
        <v>0.01</v>
      </c>
      <c r="BR55" s="91" t="s">
        <v>5332</v>
      </c>
      <c r="BS55" s="91">
        <v>1</v>
      </c>
      <c r="BT55" s="93">
        <f>IFERROR(LootTable24[[#This Row],[Weight]]/SUM(LootTable24[Weight]),"-")</f>
        <v>0.01</v>
      </c>
      <c r="BU55" s="91" t="s">
        <v>5390</v>
      </c>
      <c r="BV55" s="91">
        <v>1</v>
      </c>
      <c r="BW55" s="93">
        <f>IFERROR(LootTable25[[#This Row],[Weight]]/SUM(LootTable25[Weight]),"-")</f>
        <v>1.0309278350515462E-2</v>
      </c>
    </row>
    <row r="56" spans="1:75" x14ac:dyDescent="0.25">
      <c r="A56" s="91" t="s">
        <v>1120</v>
      </c>
      <c r="B56" s="91">
        <v>2</v>
      </c>
      <c r="C56" s="93">
        <f>IFERROR(LootTable1[[#This Row],[Weight]]/SUM(LootTable1[Weight]),"-")</f>
        <v>4.4247787610619468E-3</v>
      </c>
      <c r="M56" s="91" t="s">
        <v>1140</v>
      </c>
      <c r="N56" s="91">
        <v>3</v>
      </c>
      <c r="O56" s="93">
        <f>IFERROR(LootTable5[[#This Row],[Weight]]/SUM(LootTable5[Weight]),"-")</f>
        <v>7.481296758104738E-3</v>
      </c>
      <c r="BL56" s="91" t="s">
        <v>5187</v>
      </c>
      <c r="BM56" s="91">
        <v>1</v>
      </c>
      <c r="BN56" s="93">
        <f>IFERROR(LootTable22[[#This Row],[Weight]]/SUM(LootTable22[Weight]),"-")</f>
        <v>9.9009900990099011E-3</v>
      </c>
      <c r="BO56" s="91" t="s">
        <v>5240</v>
      </c>
      <c r="BP56" s="91">
        <v>1</v>
      </c>
      <c r="BQ56" s="93">
        <f>IFERROR(LootTable23[[#This Row],[Weight]]/SUM(LootTable23[Weight]),"-")</f>
        <v>0.01</v>
      </c>
      <c r="BR56" s="91" t="s">
        <v>5333</v>
      </c>
      <c r="BS56" s="91">
        <v>1</v>
      </c>
      <c r="BT56" s="93">
        <f>IFERROR(LootTable24[[#This Row],[Weight]]/SUM(LootTable24[Weight]),"-")</f>
        <v>0.01</v>
      </c>
      <c r="BU56" s="91" t="s">
        <v>5391</v>
      </c>
      <c r="BV56" s="91">
        <v>1</v>
      </c>
      <c r="BW56" s="93">
        <f>IFERROR(LootTable25[[#This Row],[Weight]]/SUM(LootTable25[Weight]),"-")</f>
        <v>1.0309278350515462E-2</v>
      </c>
    </row>
    <row r="57" spans="1:75" x14ac:dyDescent="0.25">
      <c r="A57" s="91" t="s">
        <v>1121</v>
      </c>
      <c r="B57" s="91">
        <v>1</v>
      </c>
      <c r="C57" s="93">
        <f>IFERROR(LootTable1[[#This Row],[Weight]]/SUM(LootTable1[Weight]),"-")</f>
        <v>2.2123893805309734E-3</v>
      </c>
      <c r="M57" s="91" t="s">
        <v>1141</v>
      </c>
      <c r="N57" s="91">
        <v>10</v>
      </c>
      <c r="O57" s="93">
        <f>IFERROR(LootTable5[[#This Row],[Weight]]/SUM(LootTable5[Weight]),"-")</f>
        <v>2.4937655860349128E-2</v>
      </c>
      <c r="BL57" s="91" t="s">
        <v>5188</v>
      </c>
      <c r="BM57" s="91">
        <v>1</v>
      </c>
      <c r="BN57" s="93">
        <f>IFERROR(LootTable22[[#This Row],[Weight]]/SUM(LootTable22[Weight]),"-")</f>
        <v>9.9009900990099011E-3</v>
      </c>
      <c r="BO57" s="91" t="s">
        <v>5241</v>
      </c>
      <c r="BP57" s="91">
        <v>1</v>
      </c>
      <c r="BQ57" s="93">
        <f>IFERROR(LootTable23[[#This Row],[Weight]]/SUM(LootTable23[Weight]),"-")</f>
        <v>0.01</v>
      </c>
      <c r="BR57" s="91" t="s">
        <v>5334</v>
      </c>
      <c r="BS57" s="91">
        <v>1</v>
      </c>
      <c r="BT57" s="93">
        <f>IFERROR(LootTable24[[#This Row],[Weight]]/SUM(LootTable24[Weight]),"-")</f>
        <v>0.01</v>
      </c>
      <c r="BU57" s="91" t="s">
        <v>5392</v>
      </c>
      <c r="BV57" s="91">
        <v>1</v>
      </c>
      <c r="BW57" s="93">
        <f>IFERROR(LootTable25[[#This Row],[Weight]]/SUM(LootTable25[Weight]),"-")</f>
        <v>1.0309278350515462E-2</v>
      </c>
    </row>
    <row r="58" spans="1:75" x14ac:dyDescent="0.25">
      <c r="A58" s="91" t="s">
        <v>1122</v>
      </c>
      <c r="B58" s="91">
        <v>10</v>
      </c>
      <c r="C58" s="93">
        <f>IFERROR(LootTable1[[#This Row],[Weight]]/SUM(LootTable1[Weight]),"-")</f>
        <v>2.2123893805309734E-2</v>
      </c>
      <c r="M58" s="91" t="s">
        <v>1142</v>
      </c>
      <c r="N58" s="91">
        <v>2</v>
      </c>
      <c r="O58" s="93">
        <f>IFERROR(LootTable5[[#This Row],[Weight]]/SUM(LootTable5[Weight]),"-")</f>
        <v>4.9875311720698253E-3</v>
      </c>
      <c r="BL58" s="91" t="s">
        <v>5189</v>
      </c>
      <c r="BM58" s="91">
        <v>1</v>
      </c>
      <c r="BN58" s="93">
        <f>IFERROR(LootTable22[[#This Row],[Weight]]/SUM(LootTable22[Weight]),"-")</f>
        <v>9.9009900990099011E-3</v>
      </c>
      <c r="BO58" s="91" t="s">
        <v>5242</v>
      </c>
      <c r="BP58" s="91">
        <v>1</v>
      </c>
      <c r="BQ58" s="93">
        <f>IFERROR(LootTable23[[#This Row],[Weight]]/SUM(LootTable23[Weight]),"-")</f>
        <v>0.01</v>
      </c>
      <c r="BR58" s="91" t="s">
        <v>5335</v>
      </c>
      <c r="BS58" s="91">
        <v>1</v>
      </c>
      <c r="BT58" s="93">
        <f>IFERROR(LootTable24[[#This Row],[Weight]]/SUM(LootTable24[Weight]),"-")</f>
        <v>0.01</v>
      </c>
      <c r="BU58" s="91" t="s">
        <v>5393</v>
      </c>
      <c r="BV58" s="91">
        <v>1</v>
      </c>
      <c r="BW58" s="93">
        <f>IFERROR(LootTable25[[#This Row],[Weight]]/SUM(LootTable25[Weight]),"-")</f>
        <v>1.0309278350515462E-2</v>
      </c>
    </row>
    <row r="59" spans="1:75" x14ac:dyDescent="0.25">
      <c r="A59" s="91" t="s">
        <v>1124</v>
      </c>
      <c r="B59" s="91">
        <v>1</v>
      </c>
      <c r="C59" s="93">
        <f>IFERROR(LootTable1[[#This Row],[Weight]]/SUM(LootTable1[Weight]),"-")</f>
        <v>2.2123893805309734E-3</v>
      </c>
      <c r="M59" s="91" t="s">
        <v>1143</v>
      </c>
      <c r="N59" s="91">
        <v>10</v>
      </c>
      <c r="O59" s="93">
        <f>IFERROR(LootTable5[[#This Row],[Weight]]/SUM(LootTable5[Weight]),"-")</f>
        <v>2.4937655860349128E-2</v>
      </c>
      <c r="BL59" s="91" t="s">
        <v>5190</v>
      </c>
      <c r="BM59" s="91">
        <v>1</v>
      </c>
      <c r="BN59" s="93">
        <f>IFERROR(LootTable22[[#This Row],[Weight]]/SUM(LootTable22[Weight]),"-")</f>
        <v>9.9009900990099011E-3</v>
      </c>
      <c r="BO59" s="91" t="s">
        <v>5243</v>
      </c>
      <c r="BP59" s="91">
        <v>1</v>
      </c>
      <c r="BQ59" s="93">
        <f>IFERROR(LootTable23[[#This Row],[Weight]]/SUM(LootTable23[Weight]),"-")</f>
        <v>0.01</v>
      </c>
      <c r="BR59" s="91" t="s">
        <v>5336</v>
      </c>
      <c r="BS59" s="91">
        <v>1</v>
      </c>
      <c r="BT59" s="93">
        <f>IFERROR(LootTable24[[#This Row],[Weight]]/SUM(LootTable24[Weight]),"-")</f>
        <v>0.01</v>
      </c>
      <c r="BU59" s="91" t="s">
        <v>5394</v>
      </c>
      <c r="BV59" s="91">
        <v>1</v>
      </c>
      <c r="BW59" s="93">
        <f>IFERROR(LootTable25[[#This Row],[Weight]]/SUM(LootTable25[Weight]),"-")</f>
        <v>1.0309278350515462E-2</v>
      </c>
    </row>
    <row r="60" spans="1:75" x14ac:dyDescent="0.25">
      <c r="A60" s="91" t="s">
        <v>1125</v>
      </c>
      <c r="B60" s="91">
        <v>1</v>
      </c>
      <c r="C60" s="93">
        <f>IFERROR(LootTable1[[#This Row],[Weight]]/SUM(LootTable1[Weight]),"-")</f>
        <v>2.2123893805309734E-3</v>
      </c>
      <c r="M60" s="91" t="s">
        <v>1145</v>
      </c>
      <c r="N60" s="91">
        <v>10</v>
      </c>
      <c r="O60" s="93">
        <f>IFERROR(LootTable5[[#This Row],[Weight]]/SUM(LootTable5[Weight]),"-")</f>
        <v>2.4937655860349128E-2</v>
      </c>
      <c r="BL60" s="91" t="s">
        <v>1789</v>
      </c>
      <c r="BM60" s="91">
        <v>1</v>
      </c>
      <c r="BN60" s="93">
        <f>IFERROR(LootTable22[[#This Row],[Weight]]/SUM(LootTable22[Weight]),"-")</f>
        <v>9.9009900990099011E-3</v>
      </c>
      <c r="BO60" s="91" t="s">
        <v>5244</v>
      </c>
      <c r="BP60" s="91">
        <v>1</v>
      </c>
      <c r="BQ60" s="93">
        <f>IFERROR(LootTable23[[#This Row],[Weight]]/SUM(LootTable23[Weight]),"-")</f>
        <v>0.01</v>
      </c>
      <c r="BR60" s="91" t="s">
        <v>5337</v>
      </c>
      <c r="BS60" s="91">
        <v>1</v>
      </c>
      <c r="BT60" s="93">
        <f>IFERROR(LootTable24[[#This Row],[Weight]]/SUM(LootTable24[Weight]),"-")</f>
        <v>0.01</v>
      </c>
      <c r="BU60" s="91" t="s">
        <v>5395</v>
      </c>
      <c r="BV60" s="91">
        <v>1</v>
      </c>
      <c r="BW60" s="93">
        <f>IFERROR(LootTable25[[#This Row],[Weight]]/SUM(LootTable25[Weight]),"-")</f>
        <v>1.0309278350515462E-2</v>
      </c>
    </row>
    <row r="61" spans="1:75" x14ac:dyDescent="0.25">
      <c r="A61" s="91" t="s">
        <v>1126</v>
      </c>
      <c r="B61" s="91">
        <v>2</v>
      </c>
      <c r="C61" s="93">
        <f>IFERROR(LootTable1[[#This Row],[Weight]]/SUM(LootTable1[Weight]),"-")</f>
        <v>4.4247787610619468E-3</v>
      </c>
      <c r="E61" s="92"/>
      <c r="M61" s="91" t="s">
        <v>1146</v>
      </c>
      <c r="N61" s="91">
        <v>1</v>
      </c>
      <c r="O61" s="93">
        <f>IFERROR(LootTable5[[#This Row],[Weight]]/SUM(LootTable5[Weight]),"-")</f>
        <v>2.4937655860349127E-3</v>
      </c>
      <c r="BL61" s="91" t="s">
        <v>5191</v>
      </c>
      <c r="BM61" s="91">
        <v>1</v>
      </c>
      <c r="BN61" s="93">
        <f>IFERROR(LootTable22[[#This Row],[Weight]]/SUM(LootTable22[Weight]),"-")</f>
        <v>9.9009900990099011E-3</v>
      </c>
      <c r="BO61" s="91" t="s">
        <v>5245</v>
      </c>
      <c r="BP61" s="91">
        <v>1</v>
      </c>
      <c r="BQ61" s="93">
        <f>IFERROR(LootTable23[[#This Row],[Weight]]/SUM(LootTable23[Weight]),"-")</f>
        <v>0.01</v>
      </c>
      <c r="BR61" s="91" t="s">
        <v>5338</v>
      </c>
      <c r="BS61" s="91">
        <v>1</v>
      </c>
      <c r="BT61" s="93">
        <f>IFERROR(LootTable24[[#This Row],[Weight]]/SUM(LootTable24[Weight]),"-")</f>
        <v>0.01</v>
      </c>
      <c r="BU61" s="91" t="s">
        <v>5396</v>
      </c>
      <c r="BV61" s="91">
        <v>1</v>
      </c>
      <c r="BW61" s="93">
        <f>IFERROR(LootTable25[[#This Row],[Weight]]/SUM(LootTable25[Weight]),"-")</f>
        <v>1.0309278350515462E-2</v>
      </c>
    </row>
    <row r="62" spans="1:75" x14ac:dyDescent="0.25">
      <c r="A62" s="91" t="s">
        <v>1127</v>
      </c>
      <c r="B62" s="91">
        <v>1</v>
      </c>
      <c r="C62" s="93">
        <f>IFERROR(LootTable1[[#This Row],[Weight]]/SUM(LootTable1[Weight]),"-")</f>
        <v>2.2123893805309734E-3</v>
      </c>
      <c r="M62" s="91" t="s">
        <v>1148</v>
      </c>
      <c r="N62" s="91">
        <v>4</v>
      </c>
      <c r="O62" s="93">
        <f>IFERROR(LootTable5[[#This Row],[Weight]]/SUM(LootTable5[Weight]),"-")</f>
        <v>9.9750623441396506E-3</v>
      </c>
      <c r="BL62" s="91" t="s">
        <v>5192</v>
      </c>
      <c r="BM62" s="91">
        <v>1</v>
      </c>
      <c r="BN62" s="93">
        <f>IFERROR(LootTable22[[#This Row],[Weight]]/SUM(LootTable22[Weight]),"-")</f>
        <v>9.9009900990099011E-3</v>
      </c>
      <c r="BO62" s="91" t="s">
        <v>5246</v>
      </c>
      <c r="BP62" s="91">
        <v>1</v>
      </c>
      <c r="BQ62" s="93">
        <f>IFERROR(LootTable23[[#This Row],[Weight]]/SUM(LootTable23[Weight]),"-")</f>
        <v>0.01</v>
      </c>
      <c r="BR62" s="91" t="s">
        <v>5339</v>
      </c>
      <c r="BS62" s="91">
        <v>1</v>
      </c>
      <c r="BT62" s="93">
        <f>IFERROR(LootTable24[[#This Row],[Weight]]/SUM(LootTable24[Weight]),"-")</f>
        <v>0.01</v>
      </c>
    </row>
    <row r="63" spans="1:75" x14ac:dyDescent="0.25">
      <c r="A63" s="91" t="s">
        <v>1128</v>
      </c>
      <c r="B63" s="91">
        <v>10</v>
      </c>
      <c r="C63" s="93">
        <f>IFERROR(LootTable1[[#This Row],[Weight]]/SUM(LootTable1[Weight]),"-")</f>
        <v>2.2123893805309734E-2</v>
      </c>
      <c r="M63" s="91" t="s">
        <v>1150</v>
      </c>
      <c r="N63" s="91">
        <v>10</v>
      </c>
      <c r="O63" s="93">
        <f>IFERROR(LootTable5[[#This Row],[Weight]]/SUM(LootTable5[Weight]),"-")</f>
        <v>2.4937655860349128E-2</v>
      </c>
      <c r="BL63" s="91" t="s">
        <v>5193</v>
      </c>
      <c r="BM63" s="91">
        <v>1</v>
      </c>
      <c r="BN63" s="93">
        <f>IFERROR(LootTable22[[#This Row],[Weight]]/SUM(LootTable22[Weight]),"-")</f>
        <v>9.9009900990099011E-3</v>
      </c>
      <c r="BO63" s="91" t="s">
        <v>5247</v>
      </c>
      <c r="BP63" s="91">
        <v>1</v>
      </c>
      <c r="BQ63" s="93">
        <f>IFERROR(LootTable23[[#This Row],[Weight]]/SUM(LootTable23[Weight]),"-")</f>
        <v>0.01</v>
      </c>
      <c r="BR63" s="91" t="s">
        <v>1696</v>
      </c>
      <c r="BS63" s="91">
        <v>1</v>
      </c>
      <c r="BT63" s="93">
        <f>IFERROR(LootTable24[[#This Row],[Weight]]/SUM(LootTable24[Weight]),"-")</f>
        <v>0.01</v>
      </c>
    </row>
    <row r="64" spans="1:75" x14ac:dyDescent="0.25">
      <c r="A64" s="91" t="s">
        <v>1129</v>
      </c>
      <c r="B64" s="91">
        <v>5</v>
      </c>
      <c r="C64" s="93">
        <f>IFERROR(LootTable1[[#This Row],[Weight]]/SUM(LootTable1[Weight]),"-")</f>
        <v>1.1061946902654867E-2</v>
      </c>
      <c r="M64" s="91" t="s">
        <v>1151</v>
      </c>
      <c r="N64" s="91">
        <v>10</v>
      </c>
      <c r="O64" s="93">
        <f>IFERROR(LootTable5[[#This Row],[Weight]]/SUM(LootTable5[Weight]),"-")</f>
        <v>2.4937655860349128E-2</v>
      </c>
      <c r="BO64" s="91" t="s">
        <v>5248</v>
      </c>
      <c r="BP64" s="91">
        <v>1</v>
      </c>
      <c r="BQ64" s="93">
        <f>IFERROR(LootTable23[[#This Row],[Weight]]/SUM(LootTable23[Weight]),"-")</f>
        <v>0.01</v>
      </c>
      <c r="BR64" s="91" t="s">
        <v>5340</v>
      </c>
      <c r="BS64" s="91">
        <v>1</v>
      </c>
      <c r="BT64" s="93">
        <f>IFERROR(LootTable24[[#This Row],[Weight]]/SUM(LootTable24[Weight]),"-")</f>
        <v>0.01</v>
      </c>
    </row>
    <row r="65" spans="1:72" x14ac:dyDescent="0.25">
      <c r="A65" s="91" t="s">
        <v>1130</v>
      </c>
      <c r="B65" s="91">
        <v>1</v>
      </c>
      <c r="C65" s="93">
        <f>IFERROR(LootTable1[[#This Row],[Weight]]/SUM(LootTable1[Weight]),"-")</f>
        <v>2.2123893805309734E-3</v>
      </c>
      <c r="M65" s="91" t="s">
        <v>1152</v>
      </c>
      <c r="N65" s="91">
        <v>10</v>
      </c>
      <c r="O65" s="93">
        <f>IFERROR(LootTable5[[#This Row],[Weight]]/SUM(LootTable5[Weight]),"-")</f>
        <v>2.4937655860349128E-2</v>
      </c>
      <c r="BO65" s="91" t="s">
        <v>5249</v>
      </c>
      <c r="BP65" s="91">
        <v>1</v>
      </c>
      <c r="BQ65" s="93">
        <f>IFERROR(LootTable23[[#This Row],[Weight]]/SUM(LootTable23[Weight]),"-")</f>
        <v>0.01</v>
      </c>
      <c r="BR65" s="91" t="s">
        <v>5341</v>
      </c>
      <c r="BS65" s="91">
        <v>1</v>
      </c>
      <c r="BT65" s="93">
        <f>IFERROR(LootTable24[[#This Row],[Weight]]/SUM(LootTable24[Weight]),"-")</f>
        <v>0.01</v>
      </c>
    </row>
    <row r="66" spans="1:72" x14ac:dyDescent="0.25">
      <c r="A66" s="91" t="s">
        <v>1133</v>
      </c>
      <c r="B66" s="91">
        <v>10</v>
      </c>
      <c r="C66" s="93">
        <f>IFERROR(LootTable1[[#This Row],[Weight]]/SUM(LootTable1[Weight]),"-")</f>
        <v>2.2123893805309734E-2</v>
      </c>
      <c r="M66" s="91" t="s">
        <v>1153</v>
      </c>
      <c r="N66" s="91">
        <v>4</v>
      </c>
      <c r="O66" s="93">
        <f>IFERROR(LootTable5[[#This Row],[Weight]]/SUM(LootTable5[Weight]),"-")</f>
        <v>9.9750623441396506E-3</v>
      </c>
      <c r="BO66" s="91" t="s">
        <v>5250</v>
      </c>
      <c r="BP66" s="91">
        <v>1</v>
      </c>
      <c r="BQ66" s="93">
        <f>IFERROR(LootTable23[[#This Row],[Weight]]/SUM(LootTable23[Weight]),"-")</f>
        <v>0.01</v>
      </c>
      <c r="BR66" s="91" t="s">
        <v>5342</v>
      </c>
      <c r="BS66" s="91">
        <v>1</v>
      </c>
      <c r="BT66" s="93">
        <f>IFERROR(LootTable24[[#This Row],[Weight]]/SUM(LootTable24[Weight]),"-")</f>
        <v>0.01</v>
      </c>
    </row>
    <row r="67" spans="1:72" x14ac:dyDescent="0.25">
      <c r="A67" s="91" t="s">
        <v>1135</v>
      </c>
      <c r="B67" s="91">
        <v>7</v>
      </c>
      <c r="C67" s="93">
        <f>IFERROR(LootTable1[[#This Row],[Weight]]/SUM(LootTable1[Weight]),"-")</f>
        <v>1.5486725663716814E-2</v>
      </c>
      <c r="M67" s="91" t="s">
        <v>1155</v>
      </c>
      <c r="N67" s="91">
        <v>3</v>
      </c>
      <c r="O67" s="93">
        <f>IFERROR(LootTable5[[#This Row],[Weight]]/SUM(LootTable5[Weight]),"-")</f>
        <v>7.481296758104738E-3</v>
      </c>
      <c r="BO67" s="91" t="s">
        <v>5251</v>
      </c>
      <c r="BP67" s="91">
        <v>1</v>
      </c>
      <c r="BQ67" s="93">
        <f>IFERROR(LootTable23[[#This Row],[Weight]]/SUM(LootTable23[Weight]),"-")</f>
        <v>0.01</v>
      </c>
      <c r="BR67" s="91" t="s">
        <v>5343</v>
      </c>
      <c r="BS67" s="91">
        <v>1</v>
      </c>
      <c r="BT67" s="93">
        <f>IFERROR(LootTable24[[#This Row],[Weight]]/SUM(LootTable24[Weight]),"-")</f>
        <v>0.01</v>
      </c>
    </row>
    <row r="68" spans="1:72" x14ac:dyDescent="0.25">
      <c r="A68" s="91" t="s">
        <v>1136</v>
      </c>
      <c r="B68" s="91">
        <v>3</v>
      </c>
      <c r="C68" s="93">
        <f>IFERROR(LootTable1[[#This Row],[Weight]]/SUM(LootTable1[Weight]),"-")</f>
        <v>6.6371681415929203E-3</v>
      </c>
      <c r="BO68" s="91" t="s">
        <v>5252</v>
      </c>
      <c r="BP68" s="91">
        <v>1</v>
      </c>
      <c r="BQ68" s="93">
        <f>IFERROR(LootTable23[[#This Row],[Weight]]/SUM(LootTable23[Weight]),"-")</f>
        <v>0.01</v>
      </c>
      <c r="BR68" s="91" t="s">
        <v>5344</v>
      </c>
      <c r="BS68" s="91">
        <v>1</v>
      </c>
      <c r="BT68" s="93">
        <f>IFERROR(LootTable24[[#This Row],[Weight]]/SUM(LootTable24[Weight]),"-")</f>
        <v>0.01</v>
      </c>
    </row>
    <row r="69" spans="1:72" x14ac:dyDescent="0.25">
      <c r="A69" s="91" t="s">
        <v>1137</v>
      </c>
      <c r="B69" s="91">
        <v>1</v>
      </c>
      <c r="C69" s="93">
        <f>IFERROR(LootTable1[[#This Row],[Weight]]/SUM(LootTable1[Weight]),"-")</f>
        <v>2.2123893805309734E-3</v>
      </c>
      <c r="BO69" s="91" t="s">
        <v>5253</v>
      </c>
      <c r="BP69" s="91">
        <v>1</v>
      </c>
      <c r="BQ69" s="93">
        <f>IFERROR(LootTable23[[#This Row],[Weight]]/SUM(LootTable23[Weight]),"-")</f>
        <v>0.01</v>
      </c>
      <c r="BR69" s="91" t="s">
        <v>5345</v>
      </c>
      <c r="BS69" s="91">
        <v>1</v>
      </c>
      <c r="BT69" s="93">
        <f>IFERROR(LootTable24[[#This Row],[Weight]]/SUM(LootTable24[Weight]),"-")</f>
        <v>0.01</v>
      </c>
    </row>
    <row r="70" spans="1:72" x14ac:dyDescent="0.25">
      <c r="A70" s="91" t="s">
        <v>1138</v>
      </c>
      <c r="B70" s="91">
        <v>1</v>
      </c>
      <c r="C70" s="93">
        <f>IFERROR(LootTable1[[#This Row],[Weight]]/SUM(LootTable1[Weight]),"-")</f>
        <v>2.2123893805309734E-3</v>
      </c>
      <c r="BO70" s="91" t="s">
        <v>5254</v>
      </c>
      <c r="BP70" s="91">
        <v>1</v>
      </c>
      <c r="BQ70" s="93">
        <f>IFERROR(LootTable23[[#This Row],[Weight]]/SUM(LootTable23[Weight]),"-")</f>
        <v>0.01</v>
      </c>
      <c r="BR70" s="91" t="s">
        <v>5346</v>
      </c>
      <c r="BS70" s="91">
        <v>1</v>
      </c>
      <c r="BT70" s="93">
        <f>IFERROR(LootTable24[[#This Row],[Weight]]/SUM(LootTable24[Weight]),"-")</f>
        <v>0.01</v>
      </c>
    </row>
    <row r="71" spans="1:72" x14ac:dyDescent="0.25">
      <c r="A71" s="91" t="s">
        <v>1139</v>
      </c>
      <c r="B71" s="91">
        <v>2</v>
      </c>
      <c r="C71" s="93">
        <f>IFERROR(LootTable1[[#This Row],[Weight]]/SUM(LootTable1[Weight]),"-")</f>
        <v>4.4247787610619468E-3</v>
      </c>
      <c r="BO71" s="91" t="s">
        <v>5255</v>
      </c>
      <c r="BP71" s="91">
        <v>1</v>
      </c>
      <c r="BQ71" s="93">
        <f>IFERROR(LootTable23[[#This Row],[Weight]]/SUM(LootTable23[Weight]),"-")</f>
        <v>0.01</v>
      </c>
      <c r="BR71" s="91" t="s">
        <v>5347</v>
      </c>
      <c r="BS71" s="91">
        <v>1</v>
      </c>
      <c r="BT71" s="93">
        <f>IFERROR(LootTable24[[#This Row],[Weight]]/SUM(LootTable24[Weight]),"-")</f>
        <v>0.01</v>
      </c>
    </row>
    <row r="72" spans="1:72" x14ac:dyDescent="0.25">
      <c r="A72" s="91" t="s">
        <v>1140</v>
      </c>
      <c r="B72" s="91">
        <v>3</v>
      </c>
      <c r="C72" s="93">
        <f>IFERROR(LootTable1[[#This Row],[Weight]]/SUM(LootTable1[Weight]),"-")</f>
        <v>6.6371681415929203E-3</v>
      </c>
      <c r="BO72" s="91" t="s">
        <v>5256</v>
      </c>
      <c r="BP72" s="91">
        <v>1</v>
      </c>
      <c r="BQ72" s="93">
        <f>IFERROR(LootTable23[[#This Row],[Weight]]/SUM(LootTable23[Weight]),"-")</f>
        <v>0.01</v>
      </c>
      <c r="BR72" s="91" t="s">
        <v>5348</v>
      </c>
      <c r="BS72" s="91">
        <v>1</v>
      </c>
      <c r="BT72" s="93">
        <f>IFERROR(LootTable24[[#This Row],[Weight]]/SUM(LootTable24[Weight]),"-")</f>
        <v>0.01</v>
      </c>
    </row>
    <row r="73" spans="1:72" x14ac:dyDescent="0.25">
      <c r="A73" s="91" t="s">
        <v>1141</v>
      </c>
      <c r="B73" s="91">
        <v>10</v>
      </c>
      <c r="C73" s="93">
        <f>IFERROR(LootTable1[[#This Row],[Weight]]/SUM(LootTable1[Weight]),"-")</f>
        <v>2.2123893805309734E-2</v>
      </c>
      <c r="BO73" s="91" t="s">
        <v>5257</v>
      </c>
      <c r="BP73" s="91">
        <v>1</v>
      </c>
      <c r="BQ73" s="93">
        <f>IFERROR(LootTable23[[#This Row],[Weight]]/SUM(LootTable23[Weight]),"-")</f>
        <v>0.01</v>
      </c>
    </row>
    <row r="74" spans="1:72" x14ac:dyDescent="0.25">
      <c r="A74" s="91" t="s">
        <v>1142</v>
      </c>
      <c r="B74" s="91">
        <v>2</v>
      </c>
      <c r="C74" s="93">
        <f>IFERROR(LootTable1[[#This Row],[Weight]]/SUM(LootTable1[Weight]),"-")</f>
        <v>4.4247787610619468E-3</v>
      </c>
      <c r="BO74" s="91" t="s">
        <v>5258</v>
      </c>
      <c r="BP74" s="91">
        <v>1</v>
      </c>
      <c r="BQ74" s="93">
        <f>IFERROR(LootTable23[[#This Row],[Weight]]/SUM(LootTable23[Weight]),"-")</f>
        <v>0.01</v>
      </c>
    </row>
    <row r="75" spans="1:72" x14ac:dyDescent="0.25">
      <c r="A75" s="91" t="s">
        <v>1143</v>
      </c>
      <c r="B75" s="91">
        <v>10</v>
      </c>
      <c r="C75" s="93">
        <f>IFERROR(LootTable1[[#This Row],[Weight]]/SUM(LootTable1[Weight]),"-")</f>
        <v>2.2123893805309734E-2</v>
      </c>
      <c r="BO75" s="91" t="s">
        <v>5259</v>
      </c>
      <c r="BP75" s="91">
        <v>1</v>
      </c>
      <c r="BQ75" s="93">
        <f>IFERROR(LootTable23[[#This Row],[Weight]]/SUM(LootTable23[Weight]),"-")</f>
        <v>0.01</v>
      </c>
    </row>
    <row r="76" spans="1:72" x14ac:dyDescent="0.25">
      <c r="A76" s="91" t="s">
        <v>1144</v>
      </c>
      <c r="B76" s="91">
        <v>1</v>
      </c>
      <c r="C76" s="93">
        <f>IFERROR(LootTable1[[#This Row],[Weight]]/SUM(LootTable1[Weight]),"-")</f>
        <v>2.2123893805309734E-3</v>
      </c>
      <c r="BO76" s="91" t="s">
        <v>5260</v>
      </c>
      <c r="BP76" s="91">
        <v>1</v>
      </c>
      <c r="BQ76" s="93">
        <f>IFERROR(LootTable23[[#This Row],[Weight]]/SUM(LootTable23[Weight]),"-")</f>
        <v>0.01</v>
      </c>
    </row>
    <row r="77" spans="1:72" x14ac:dyDescent="0.25">
      <c r="A77" s="91" t="s">
        <v>1145</v>
      </c>
      <c r="B77" s="91">
        <v>10</v>
      </c>
      <c r="C77" s="93">
        <f>IFERROR(LootTable1[[#This Row],[Weight]]/SUM(LootTable1[Weight]),"-")</f>
        <v>2.2123893805309734E-2</v>
      </c>
      <c r="BO77" s="91" t="s">
        <v>5261</v>
      </c>
      <c r="BP77" s="91">
        <v>1</v>
      </c>
      <c r="BQ77" s="93">
        <f>IFERROR(LootTable23[[#This Row],[Weight]]/SUM(LootTable23[Weight]),"-")</f>
        <v>0.01</v>
      </c>
    </row>
    <row r="78" spans="1:72" x14ac:dyDescent="0.25">
      <c r="A78" s="91" t="s">
        <v>1146</v>
      </c>
      <c r="B78" s="91">
        <v>1</v>
      </c>
      <c r="C78" s="93">
        <f>IFERROR(LootTable1[[#This Row],[Weight]]/SUM(LootTable1[Weight]),"-")</f>
        <v>2.2123893805309734E-3</v>
      </c>
      <c r="BO78" s="91" t="s">
        <v>5262</v>
      </c>
      <c r="BP78" s="91">
        <v>1</v>
      </c>
      <c r="BQ78" s="93">
        <f>IFERROR(LootTable23[[#This Row],[Weight]]/SUM(LootTable23[Weight]),"-")</f>
        <v>0.01</v>
      </c>
    </row>
    <row r="79" spans="1:72" x14ac:dyDescent="0.25">
      <c r="A79" s="91" t="s">
        <v>1148</v>
      </c>
      <c r="B79" s="91">
        <v>4</v>
      </c>
      <c r="C79" s="93">
        <f>IFERROR(LootTable1[[#This Row],[Weight]]/SUM(LootTable1[Weight]),"-")</f>
        <v>8.8495575221238937E-3</v>
      </c>
      <c r="BO79" s="91" t="s">
        <v>5263</v>
      </c>
      <c r="BP79" s="91">
        <v>1</v>
      </c>
      <c r="BQ79" s="93">
        <f>IFERROR(LootTable23[[#This Row],[Weight]]/SUM(LootTable23[Weight]),"-")</f>
        <v>0.01</v>
      </c>
    </row>
    <row r="80" spans="1:72" x14ac:dyDescent="0.25">
      <c r="A80" s="91" t="s">
        <v>1150</v>
      </c>
      <c r="B80" s="91">
        <v>10</v>
      </c>
      <c r="C80" s="93">
        <f>IFERROR(LootTable1[[#This Row],[Weight]]/SUM(LootTable1[Weight]),"-")</f>
        <v>2.2123893805309734E-2</v>
      </c>
      <c r="BO80" s="91" t="s">
        <v>5264</v>
      </c>
      <c r="BP80" s="91">
        <v>1</v>
      </c>
      <c r="BQ80" s="93">
        <f>IFERROR(LootTable23[[#This Row],[Weight]]/SUM(LootTable23[Weight]),"-")</f>
        <v>0.01</v>
      </c>
    </row>
    <row r="81" spans="1:69" x14ac:dyDescent="0.25">
      <c r="A81" s="91" t="s">
        <v>1151</v>
      </c>
      <c r="B81" s="91">
        <v>10</v>
      </c>
      <c r="C81" s="93">
        <f>IFERROR(LootTable1[[#This Row],[Weight]]/SUM(LootTable1[Weight]),"-")</f>
        <v>2.2123893805309734E-2</v>
      </c>
      <c r="BO81" s="91" t="s">
        <v>5265</v>
      </c>
      <c r="BP81" s="91">
        <v>1</v>
      </c>
      <c r="BQ81" s="93">
        <f>IFERROR(LootTable23[[#This Row],[Weight]]/SUM(LootTable23[Weight]),"-")</f>
        <v>0.01</v>
      </c>
    </row>
    <row r="82" spans="1:69" x14ac:dyDescent="0.25">
      <c r="A82" s="91" t="s">
        <v>1152</v>
      </c>
      <c r="B82" s="91">
        <v>10</v>
      </c>
      <c r="C82" s="93">
        <f>IFERROR(LootTable1[[#This Row],[Weight]]/SUM(LootTable1[Weight]),"-")</f>
        <v>2.2123893805309734E-2</v>
      </c>
      <c r="BO82" s="91" t="s">
        <v>5266</v>
      </c>
      <c r="BP82" s="91">
        <v>1</v>
      </c>
      <c r="BQ82" s="93">
        <f>IFERROR(LootTable23[[#This Row],[Weight]]/SUM(LootTable23[Weight]),"-")</f>
        <v>0.01</v>
      </c>
    </row>
    <row r="83" spans="1:69" x14ac:dyDescent="0.25">
      <c r="A83" s="91" t="s">
        <v>1153</v>
      </c>
      <c r="B83" s="91">
        <v>4</v>
      </c>
      <c r="C83" s="93">
        <f>IFERROR(LootTable1[[#This Row],[Weight]]/SUM(LootTable1[Weight]),"-")</f>
        <v>8.8495575221238937E-3</v>
      </c>
      <c r="BO83" s="91" t="s">
        <v>5267</v>
      </c>
      <c r="BP83" s="91">
        <v>1</v>
      </c>
      <c r="BQ83" s="93">
        <f>IFERROR(LootTable23[[#This Row],[Weight]]/SUM(LootTable23[Weight]),"-")</f>
        <v>0.01</v>
      </c>
    </row>
    <row r="84" spans="1:69" x14ac:dyDescent="0.25">
      <c r="A84" s="91" t="s">
        <v>1155</v>
      </c>
      <c r="B84" s="91">
        <v>3</v>
      </c>
      <c r="C84" s="93">
        <f>IFERROR(LootTable1[[#This Row],[Weight]]/SUM(LootTable1[Weight]),"-")</f>
        <v>6.6371681415929203E-3</v>
      </c>
      <c r="BO84" s="91" t="s">
        <v>5268</v>
      </c>
      <c r="BP84" s="91">
        <v>1</v>
      </c>
      <c r="BQ84" s="93">
        <f>IFERROR(LootTable23[[#This Row],[Weight]]/SUM(LootTable23[Weight]),"-")</f>
        <v>0.01</v>
      </c>
    </row>
    <row r="85" spans="1:69" x14ac:dyDescent="0.25">
      <c r="BO85" s="91" t="s">
        <v>5269</v>
      </c>
      <c r="BP85" s="91">
        <v>1</v>
      </c>
      <c r="BQ85" s="93">
        <f>IFERROR(LootTable23[[#This Row],[Weight]]/SUM(LootTable23[Weight]),"-")</f>
        <v>0.01</v>
      </c>
    </row>
    <row r="86" spans="1:69" x14ac:dyDescent="0.25">
      <c r="BO86" s="91" t="s">
        <v>5270</v>
      </c>
      <c r="BP86" s="91">
        <v>1</v>
      </c>
      <c r="BQ86" s="93">
        <f>IFERROR(LootTable23[[#This Row],[Weight]]/SUM(LootTable23[Weight]),"-")</f>
        <v>0.01</v>
      </c>
    </row>
    <row r="87" spans="1:69" x14ac:dyDescent="0.25">
      <c r="BO87" s="91" t="s">
        <v>5271</v>
      </c>
      <c r="BP87" s="91">
        <v>1</v>
      </c>
      <c r="BQ87" s="93">
        <f>IFERROR(LootTable23[[#This Row],[Weight]]/SUM(LootTable23[Weight]),"-")</f>
        <v>0.01</v>
      </c>
    </row>
    <row r="88" spans="1:69" x14ac:dyDescent="0.25">
      <c r="BO88" s="91" t="s">
        <v>5272</v>
      </c>
      <c r="BP88" s="91">
        <v>1</v>
      </c>
      <c r="BQ88" s="93">
        <f>IFERROR(LootTable23[[#This Row],[Weight]]/SUM(LootTable23[Weight]),"-")</f>
        <v>0.01</v>
      </c>
    </row>
    <row r="89" spans="1:69" x14ac:dyDescent="0.25">
      <c r="BO89" s="91" t="s">
        <v>5273</v>
      </c>
      <c r="BP89" s="91">
        <v>1</v>
      </c>
      <c r="BQ89" s="93">
        <f>IFERROR(LootTable23[[#This Row],[Weight]]/SUM(LootTable23[Weight]),"-")</f>
        <v>0.01</v>
      </c>
    </row>
    <row r="90" spans="1:69" x14ac:dyDescent="0.25">
      <c r="BO90" s="91" t="s">
        <v>5274</v>
      </c>
      <c r="BP90" s="91">
        <v>1</v>
      </c>
      <c r="BQ90" s="93">
        <f>IFERROR(LootTable23[[#This Row],[Weight]]/SUM(LootTable23[Weight]),"-")</f>
        <v>0.01</v>
      </c>
    </row>
    <row r="91" spans="1:69" x14ac:dyDescent="0.25">
      <c r="BO91" s="91" t="s">
        <v>5275</v>
      </c>
      <c r="BP91" s="91">
        <v>1</v>
      </c>
      <c r="BQ91" s="93">
        <f>IFERROR(LootTable23[[#This Row],[Weight]]/SUM(LootTable23[Weight]),"-")</f>
        <v>0.01</v>
      </c>
    </row>
    <row r="92" spans="1:69" x14ac:dyDescent="0.25">
      <c r="BO92" s="91" t="s">
        <v>5276</v>
      </c>
      <c r="BP92" s="91">
        <v>1</v>
      </c>
      <c r="BQ92" s="93">
        <f>IFERROR(LootTable23[[#This Row],[Weight]]/SUM(LootTable23[Weight]),"-")</f>
        <v>0.01</v>
      </c>
    </row>
    <row r="93" spans="1:69" x14ac:dyDescent="0.25">
      <c r="BO93" s="91" t="s">
        <v>5277</v>
      </c>
      <c r="BP93" s="91">
        <v>1</v>
      </c>
      <c r="BQ93" s="93">
        <f>IFERROR(LootTable23[[#This Row],[Weight]]/SUM(LootTable23[Weight]),"-")</f>
        <v>0.01</v>
      </c>
    </row>
    <row r="94" spans="1:69" x14ac:dyDescent="0.25">
      <c r="BO94" s="91" t="s">
        <v>5278</v>
      </c>
      <c r="BP94" s="91">
        <v>1</v>
      </c>
      <c r="BQ94" s="93">
        <f>IFERROR(LootTable23[[#This Row],[Weight]]/SUM(LootTable23[Weight]),"-")</f>
        <v>0.01</v>
      </c>
    </row>
    <row r="95" spans="1:69" x14ac:dyDescent="0.25">
      <c r="BO95" s="91" t="s">
        <v>5279</v>
      </c>
      <c r="BP95" s="91">
        <v>1</v>
      </c>
      <c r="BQ95" s="93">
        <f>IFERROR(LootTable23[[#This Row],[Weight]]/SUM(LootTable23[Weight]),"-")</f>
        <v>0.01</v>
      </c>
    </row>
    <row r="96" spans="1:69" x14ac:dyDescent="0.25">
      <c r="BO96" s="91" t="s">
        <v>5280</v>
      </c>
      <c r="BP96" s="91">
        <v>1</v>
      </c>
      <c r="BQ96" s="93">
        <f>IFERROR(LootTable23[[#This Row],[Weight]]/SUM(LootTable23[Weight]),"-")</f>
        <v>0.01</v>
      </c>
    </row>
    <row r="97" spans="67:69" x14ac:dyDescent="0.25">
      <c r="BO97" s="91" t="s">
        <v>5281</v>
      </c>
      <c r="BP97" s="91">
        <v>1</v>
      </c>
      <c r="BQ97" s="93">
        <f>IFERROR(LootTable23[[#This Row],[Weight]]/SUM(LootTable23[Weight]),"-")</f>
        <v>0.01</v>
      </c>
    </row>
  </sheetData>
  <mergeCells count="25">
    <mergeCell ref="A2:C2"/>
    <mergeCell ref="AK2:AM2"/>
    <mergeCell ref="AN2:AP2"/>
    <mergeCell ref="AQ2:AS2"/>
    <mergeCell ref="AT2:AV2"/>
    <mergeCell ref="D2:F2"/>
    <mergeCell ref="G2:I2"/>
    <mergeCell ref="J2:L2"/>
    <mergeCell ref="M2:O2"/>
    <mergeCell ref="P2:R2"/>
    <mergeCell ref="S2:U2"/>
    <mergeCell ref="AB2:AD2"/>
    <mergeCell ref="V2:X2"/>
    <mergeCell ref="Y2:AA2"/>
    <mergeCell ref="BR2:BT2"/>
    <mergeCell ref="BU2:BW2"/>
    <mergeCell ref="BF2:BH2"/>
    <mergeCell ref="BI2:BK2"/>
    <mergeCell ref="AE2:AG2"/>
    <mergeCell ref="AH2:AJ2"/>
    <mergeCell ref="BL2:BN2"/>
    <mergeCell ref="BO2:BQ2"/>
    <mergeCell ref="AW2:AY2"/>
    <mergeCell ref="AZ2:BB2"/>
    <mergeCell ref="BC2:BE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5"/>
  <sheetViews>
    <sheetView showGridLines="0" showRowColHeaders="0" workbookViewId="0">
      <pane ySplit="1" topLeftCell="A2" activePane="bottomLeft" state="frozen"/>
      <selection pane="bottomLeft" activeCell="A1074" sqref="A1074"/>
    </sheetView>
  </sheetViews>
  <sheetFormatPr defaultColWidth="9.140625" defaultRowHeight="15" x14ac:dyDescent="0.25"/>
  <cols>
    <col min="1" max="1" width="26.42578125" style="37" bestFit="1" customWidth="1"/>
    <col min="2" max="2" width="34.5703125" style="37" bestFit="1" customWidth="1"/>
    <col min="3" max="3" width="21" style="37" bestFit="1" customWidth="1"/>
    <col min="4" max="4" width="16" style="37" bestFit="1" customWidth="1"/>
    <col min="5" max="5" width="5.5703125" style="37" bestFit="1" customWidth="1"/>
    <col min="6" max="6" width="7" style="37" bestFit="1" customWidth="1"/>
    <col min="7" max="7" width="34.28515625" style="37" customWidth="1"/>
    <col min="8" max="9" width="19.85546875" style="37" bestFit="1" customWidth="1"/>
    <col min="10" max="16384" width="9.140625" style="37"/>
  </cols>
  <sheetData>
    <row r="1" spans="1:9" ht="15.75" customHeight="1" x14ac:dyDescent="0.25">
      <c r="A1" s="1" t="s">
        <v>0</v>
      </c>
      <c r="B1" s="1" t="s">
        <v>1</v>
      </c>
      <c r="C1" s="1" t="s">
        <v>2</v>
      </c>
      <c r="D1" s="1" t="s">
        <v>3</v>
      </c>
      <c r="E1" s="2" t="s">
        <v>6</v>
      </c>
      <c r="F1" s="1" t="s">
        <v>7</v>
      </c>
      <c r="G1" s="1" t="s">
        <v>8</v>
      </c>
      <c r="H1" s="1" t="s">
        <v>4395</v>
      </c>
      <c r="I1" s="1" t="s">
        <v>4388</v>
      </c>
    </row>
    <row r="2" spans="1:9" x14ac:dyDescent="0.25">
      <c r="A2" s="3" t="s">
        <v>9</v>
      </c>
      <c r="B2" s="1" t="s">
        <v>5456</v>
      </c>
      <c r="C2" s="1">
        <v>12</v>
      </c>
      <c r="D2" s="1" t="s">
        <v>10</v>
      </c>
      <c r="E2" s="4" t="s">
        <v>723</v>
      </c>
      <c r="F2" s="1">
        <f>IF(Creatures[[#This Row],[CR]]="","",VLOOKUP(Creatures[[#This Row],[CR]],CREXP[#All],2,FALSE))</f>
        <v>50</v>
      </c>
      <c r="G2" s="1" t="s">
        <v>4367</v>
      </c>
      <c r="H2" s="1">
        <v>14</v>
      </c>
      <c r="I2" s="1">
        <f>IFERROR(DexModifier(Creatures[[#This Row],[Dex Score]]),NA())</f>
        <v>2</v>
      </c>
    </row>
    <row r="3" spans="1:9" x14ac:dyDescent="0.25">
      <c r="A3" s="3" t="s">
        <v>11</v>
      </c>
      <c r="B3" s="1" t="s">
        <v>3925</v>
      </c>
      <c r="C3" s="1">
        <v>17</v>
      </c>
      <c r="D3" s="1" t="s">
        <v>12</v>
      </c>
      <c r="E3" s="2">
        <v>10</v>
      </c>
      <c r="F3" s="1">
        <v>5900</v>
      </c>
      <c r="G3" s="1" t="s">
        <v>4367</v>
      </c>
      <c r="H3" s="1">
        <v>9</v>
      </c>
      <c r="I3" s="1">
        <f>IFERROR(DexModifier(Creatures[[#This Row],[Dex Score]]),NA())</f>
        <v>-1</v>
      </c>
    </row>
    <row r="4" spans="1:9" x14ac:dyDescent="0.25">
      <c r="A4" s="3" t="s">
        <v>13</v>
      </c>
      <c r="B4" s="1" t="s">
        <v>5457</v>
      </c>
      <c r="C4" s="1">
        <v>15</v>
      </c>
      <c r="D4" s="1" t="s">
        <v>4182</v>
      </c>
      <c r="E4" s="2">
        <v>9</v>
      </c>
      <c r="F4" s="1">
        <f>IF(Creatures[[#This Row],[CR]]="","",VLOOKUP(Creatures[[#This Row],[CR]],CREXP[#All],2,FALSE))</f>
        <v>5000</v>
      </c>
      <c r="G4" s="1" t="s">
        <v>4367</v>
      </c>
      <c r="H4" s="1">
        <v>10</v>
      </c>
      <c r="I4" s="1">
        <f>IFERROR(DexModifier(Creatures[[#This Row],[Dex Score]]),NA())</f>
        <v>0</v>
      </c>
    </row>
    <row r="5" spans="1:9" x14ac:dyDescent="0.25">
      <c r="A5" s="3" t="s">
        <v>3959</v>
      </c>
      <c r="B5" s="1" t="s">
        <v>5458</v>
      </c>
      <c r="C5" s="1">
        <v>11</v>
      </c>
      <c r="D5" s="1" t="s">
        <v>367</v>
      </c>
      <c r="E5" s="2" t="s">
        <v>723</v>
      </c>
      <c r="F5" s="1">
        <f>IF(Creatures[[#This Row],[CR]]="","",VLOOKUP(Creatures[[#This Row],[CR]],CREXP[#All],2,FALSE))</f>
        <v>50</v>
      </c>
      <c r="G5" s="1" t="s">
        <v>4366</v>
      </c>
      <c r="H5" s="1">
        <v>12</v>
      </c>
      <c r="I5" s="1">
        <f>IFERROR(DexModifier(Creatures[[#This Row],[Dex Score]]),NA())</f>
        <v>1</v>
      </c>
    </row>
    <row r="6" spans="1:9" x14ac:dyDescent="0.25">
      <c r="A6" s="3" t="s">
        <v>14</v>
      </c>
      <c r="B6" s="1" t="s">
        <v>15</v>
      </c>
      <c r="C6" s="1">
        <v>10</v>
      </c>
      <c r="D6" s="1" t="s">
        <v>16</v>
      </c>
      <c r="E6" s="4" t="s">
        <v>723</v>
      </c>
      <c r="F6" s="1">
        <f>IF(Creatures[[#This Row],[CR]]="","",VLOOKUP(Creatures[[#This Row],[CR]],CREXP[#All],2,FALSE))</f>
        <v>50</v>
      </c>
      <c r="G6" s="1" t="s">
        <v>4367</v>
      </c>
      <c r="H6" s="1">
        <v>10</v>
      </c>
      <c r="I6" s="1">
        <f>IFERROR(DexModifier(Creatures[[#This Row],[Dex Score]]),NA())</f>
        <v>0</v>
      </c>
    </row>
    <row r="7" spans="1:9" x14ac:dyDescent="0.25">
      <c r="A7" s="3" t="s">
        <v>4681</v>
      </c>
      <c r="B7" s="1" t="s">
        <v>5459</v>
      </c>
      <c r="C7" s="1">
        <v>20</v>
      </c>
      <c r="D7" s="1" t="s">
        <v>4661</v>
      </c>
      <c r="E7" s="4">
        <v>16</v>
      </c>
      <c r="F7" s="1">
        <f>IF(Creatures[[#This Row],[CR]]="","",VLOOKUP(Creatures[[#This Row],[CR]],CREXP[#All],2,FALSE))</f>
        <v>15000</v>
      </c>
      <c r="G7" s="1" t="s">
        <v>4603</v>
      </c>
      <c r="H7" s="58">
        <v>20</v>
      </c>
      <c r="I7" s="1">
        <f>IFERROR(DexModifier(Creatures[[#This Row],[Dex Score]]),NA())</f>
        <v>5</v>
      </c>
    </row>
    <row r="8" spans="1:9" x14ac:dyDescent="0.25">
      <c r="A8" s="3" t="s">
        <v>17</v>
      </c>
      <c r="B8" s="1" t="s">
        <v>5459</v>
      </c>
      <c r="C8" s="1">
        <v>19</v>
      </c>
      <c r="D8" s="1" t="s">
        <v>19</v>
      </c>
      <c r="E8" s="2">
        <v>14</v>
      </c>
      <c r="F8" s="1">
        <f>IF(Creatures[[#This Row],[CR]]="","",VLOOKUP(Creatures[[#This Row],[CR]],CREXP[#All],2,FALSE))</f>
        <v>11500</v>
      </c>
      <c r="G8" s="1" t="s">
        <v>4367</v>
      </c>
      <c r="H8" s="1">
        <v>14</v>
      </c>
      <c r="I8" s="1">
        <f>IFERROR(DexModifier(Creatures[[#This Row],[Dex Score]]),NA())</f>
        <v>2</v>
      </c>
    </row>
    <row r="9" spans="1:9" x14ac:dyDescent="0.25">
      <c r="A9" s="3" t="s">
        <v>17</v>
      </c>
      <c r="B9" s="1" t="s">
        <v>5459</v>
      </c>
      <c r="C9" s="1">
        <v>19</v>
      </c>
      <c r="D9" s="1" t="s">
        <v>19</v>
      </c>
      <c r="E9" s="2">
        <v>14</v>
      </c>
      <c r="F9" s="1">
        <f>IF(Creatures[[#This Row],[CR]]="","",VLOOKUP(Creatures[[#This Row],[CR]],CREXP[#All],2,FALSE))</f>
        <v>11500</v>
      </c>
      <c r="G9" s="1" t="s">
        <v>4367</v>
      </c>
      <c r="H9" s="1">
        <v>14</v>
      </c>
      <c r="I9" s="1">
        <f>IFERROR(DexModifier(Creatures[[#This Row],[Dex Score]]),NA())</f>
        <v>2</v>
      </c>
    </row>
    <row r="10" spans="1:9" x14ac:dyDescent="0.25">
      <c r="A10" s="3" t="s">
        <v>4171</v>
      </c>
      <c r="B10" s="1" t="s">
        <v>5460</v>
      </c>
      <c r="C10" s="1">
        <v>19</v>
      </c>
      <c r="D10" s="1" t="s">
        <v>4170</v>
      </c>
      <c r="E10" s="2">
        <v>17</v>
      </c>
      <c r="F10" s="1">
        <f>IF(Creatures[[#This Row],[CR]]="","",VLOOKUP(Creatures[[#This Row],[CR]],CREXP[#All],2,FALSE))</f>
        <v>18000</v>
      </c>
      <c r="G10" s="1" t="s">
        <v>4367</v>
      </c>
      <c r="H10" s="1">
        <v>10</v>
      </c>
      <c r="I10" s="1">
        <f>IFERROR(DexModifier(Creatures[[#This Row],[Dex Score]]),NA())</f>
        <v>0</v>
      </c>
    </row>
    <row r="11" spans="1:9" x14ac:dyDescent="0.25">
      <c r="A11" s="3" t="s">
        <v>4396</v>
      </c>
      <c r="B11" s="1" t="s">
        <v>5459</v>
      </c>
      <c r="C11" s="1">
        <v>19</v>
      </c>
      <c r="D11" s="1" t="s">
        <v>4170</v>
      </c>
      <c r="E11" s="2">
        <v>16</v>
      </c>
      <c r="F11" s="1">
        <f>IF(Creatures[[#This Row],[CR]]="","",VLOOKUP(Creatures[[#This Row],[CR]],CREXP[#All],2,FALSE))</f>
        <v>15000</v>
      </c>
      <c r="G11" s="1" t="s">
        <v>4367</v>
      </c>
      <c r="H11" s="1">
        <v>10</v>
      </c>
      <c r="I11" s="1">
        <f>IFERROR(DexModifier(Creatures[[#This Row],[Dex Score]]),NA())</f>
        <v>0</v>
      </c>
    </row>
    <row r="12" spans="1:9" x14ac:dyDescent="0.25">
      <c r="A12" s="3" t="s">
        <v>4400</v>
      </c>
      <c r="B12" s="1" t="s">
        <v>5459</v>
      </c>
      <c r="C12" s="1">
        <v>18</v>
      </c>
      <c r="D12" s="1" t="s">
        <v>87</v>
      </c>
      <c r="E12" s="2">
        <v>13</v>
      </c>
      <c r="F12" s="1">
        <f>IF(Creatures[[#This Row],[CR]]="","",VLOOKUP(Creatures[[#This Row],[CR]],CREXP[#All],2,FALSE))</f>
        <v>10000</v>
      </c>
      <c r="G12" s="1" t="s">
        <v>4367</v>
      </c>
      <c r="H12" s="1">
        <v>10</v>
      </c>
      <c r="I12" s="1">
        <f>IFERROR(DexModifier(Creatures[[#This Row],[Dex Score]]),NA())</f>
        <v>0</v>
      </c>
    </row>
    <row r="13" spans="1:9" x14ac:dyDescent="0.25">
      <c r="A13" s="3" t="s">
        <v>4404</v>
      </c>
      <c r="B13" s="1" t="s">
        <v>5459</v>
      </c>
      <c r="C13" s="1">
        <v>19</v>
      </c>
      <c r="D13" s="1" t="s">
        <v>91</v>
      </c>
      <c r="E13" s="2">
        <v>15</v>
      </c>
      <c r="F13" s="1">
        <f>IF(Creatures[[#This Row],[CR]]="","",VLOOKUP(Creatures[[#This Row],[CR]],CREXP[#All],2,FALSE))</f>
        <v>13000</v>
      </c>
      <c r="G13" s="1" t="s">
        <v>4367</v>
      </c>
      <c r="H13" s="1">
        <v>10</v>
      </c>
      <c r="I13" s="1">
        <f>IFERROR(DexModifier(Creatures[[#This Row],[Dex Score]]),NA())</f>
        <v>0</v>
      </c>
    </row>
    <row r="14" spans="1:9" x14ac:dyDescent="0.25">
      <c r="A14" s="3" t="s">
        <v>4408</v>
      </c>
      <c r="B14" s="1" t="s">
        <v>5459</v>
      </c>
      <c r="C14" s="1">
        <v>18</v>
      </c>
      <c r="D14" s="1" t="s">
        <v>134</v>
      </c>
      <c r="E14" s="2">
        <v>14</v>
      </c>
      <c r="F14" s="1">
        <f>IF(Creatures[[#This Row],[CR]]="","",VLOOKUP(Creatures[[#This Row],[CR]],CREXP[#All],2,FALSE))</f>
        <v>11500</v>
      </c>
      <c r="G14" s="1" t="s">
        <v>4367</v>
      </c>
      <c r="H14" s="1">
        <v>12</v>
      </c>
      <c r="I14" s="1">
        <f>IFERROR(DexModifier(Creatures[[#This Row],[Dex Score]]),NA())</f>
        <v>1</v>
      </c>
    </row>
    <row r="15" spans="1:9" x14ac:dyDescent="0.25">
      <c r="A15" s="3" t="s">
        <v>4652</v>
      </c>
      <c r="B15" s="1" t="s">
        <v>5459</v>
      </c>
      <c r="C15" s="1">
        <v>20</v>
      </c>
      <c r="D15" s="1" t="s">
        <v>4653</v>
      </c>
      <c r="E15" s="4">
        <v>15</v>
      </c>
      <c r="F15" s="1">
        <f>IF(Creatures[[#This Row],[CR]]="","",VLOOKUP(Creatures[[#This Row],[CR]],CREXP[#All],2,FALSE))</f>
        <v>13000</v>
      </c>
      <c r="G15" s="1" t="s">
        <v>4603</v>
      </c>
      <c r="H15" s="58">
        <v>20</v>
      </c>
      <c r="I15" s="58">
        <v>5</v>
      </c>
    </row>
    <row r="16" spans="1:9" x14ac:dyDescent="0.25">
      <c r="A16" s="3" t="s">
        <v>4412</v>
      </c>
      <c r="B16" s="1" t="s">
        <v>5459</v>
      </c>
      <c r="C16" s="1">
        <v>19</v>
      </c>
      <c r="D16" s="1" t="s">
        <v>21</v>
      </c>
      <c r="E16" s="2">
        <v>17</v>
      </c>
      <c r="F16" s="1">
        <f>IF(Creatures[[#This Row],[CR]]="","",VLOOKUP(Creatures[[#This Row],[CR]],CREXP[#All],2,FALSE))</f>
        <v>18000</v>
      </c>
      <c r="G16" s="1" t="s">
        <v>4367</v>
      </c>
      <c r="H16" s="1">
        <v>14</v>
      </c>
      <c r="I16" s="1">
        <f>IFERROR(DexModifier(Creatures[[#This Row],[Dex Score]]),NA())</f>
        <v>2</v>
      </c>
    </row>
    <row r="17" spans="1:9" x14ac:dyDescent="0.25">
      <c r="A17" s="3" t="s">
        <v>4416</v>
      </c>
      <c r="B17" s="1" t="s">
        <v>5459</v>
      </c>
      <c r="C17" s="1">
        <v>19</v>
      </c>
      <c r="D17" s="1" t="s">
        <v>4176</v>
      </c>
      <c r="E17" s="2">
        <v>15</v>
      </c>
      <c r="F17" s="1">
        <f>IF(Creatures[[#This Row],[CR]]="","",VLOOKUP(Creatures[[#This Row],[CR]],CREXP[#All],2,FALSE))</f>
        <v>13000</v>
      </c>
      <c r="G17" s="1" t="s">
        <v>4367</v>
      </c>
      <c r="H17" s="1">
        <v>12</v>
      </c>
      <c r="I17" s="1">
        <f>IFERROR(DexModifier(Creatures[[#This Row],[Dex Score]]),NA())</f>
        <v>1</v>
      </c>
    </row>
    <row r="18" spans="1:9" x14ac:dyDescent="0.25">
      <c r="A18" s="3" t="s">
        <v>4069</v>
      </c>
      <c r="B18" s="1" t="s">
        <v>5461</v>
      </c>
      <c r="C18" s="1">
        <v>18</v>
      </c>
      <c r="D18" s="1" t="s">
        <v>156</v>
      </c>
      <c r="E18" s="2">
        <v>2</v>
      </c>
      <c r="F18" s="1">
        <f>IF(Creatures[[#This Row],[CR]]="","",VLOOKUP(Creatures[[#This Row],[CR]],CREXP[#All],2,FALSE))</f>
        <v>450</v>
      </c>
      <c r="G18" s="1" t="s">
        <v>4366</v>
      </c>
      <c r="H18" s="1">
        <v>16</v>
      </c>
      <c r="I18" s="1">
        <f>IFERROR(DexModifier(Creatures[[#This Row],[Dex Score]]),NA())</f>
        <v>3</v>
      </c>
    </row>
    <row r="19" spans="1:9" x14ac:dyDescent="0.25">
      <c r="A19" s="3" t="s">
        <v>4081</v>
      </c>
      <c r="B19" s="1" t="s">
        <v>5462</v>
      </c>
      <c r="C19" s="1">
        <v>14</v>
      </c>
      <c r="D19" s="1" t="s">
        <v>4031</v>
      </c>
      <c r="E19" s="2">
        <v>5</v>
      </c>
      <c r="F19" s="1">
        <f>IF(Creatures[[#This Row],[CR]]="","",VLOOKUP(Creatures[[#This Row],[CR]],CREXP[#All],2,FALSE))</f>
        <v>1800</v>
      </c>
      <c r="G19" s="1" t="s">
        <v>4366</v>
      </c>
      <c r="H19" s="1">
        <v>19</v>
      </c>
      <c r="I19" s="1">
        <f>IFERROR(DexModifier(Creatures[[#This Row],[Dex Score]]),NA())</f>
        <v>4</v>
      </c>
    </row>
    <row r="20" spans="1:9" x14ac:dyDescent="0.25">
      <c r="A20" s="3" t="s">
        <v>20</v>
      </c>
      <c r="B20" s="1" t="s">
        <v>5459</v>
      </c>
      <c r="C20" s="1">
        <v>19</v>
      </c>
      <c r="D20" s="1" t="s">
        <v>21</v>
      </c>
      <c r="E20" s="2">
        <v>17</v>
      </c>
      <c r="F20" s="1">
        <f>IF(Creatures[[#This Row],[CR]]="","",VLOOKUP(Creatures[[#This Row],[CR]],CREXP[#All],2,FALSE))</f>
        <v>18000</v>
      </c>
      <c r="G20" s="1" t="s">
        <v>4367</v>
      </c>
      <c r="H20" s="1">
        <v>10</v>
      </c>
      <c r="I20" s="1">
        <f>IFERROR(DexModifier(Creatures[[#This Row],[Dex Score]]),NA())</f>
        <v>0</v>
      </c>
    </row>
    <row r="21" spans="1:9" x14ac:dyDescent="0.25">
      <c r="A21" s="3" t="s">
        <v>20</v>
      </c>
      <c r="B21" s="1" t="s">
        <v>5459</v>
      </c>
      <c r="C21" s="1">
        <v>19</v>
      </c>
      <c r="D21" s="1" t="s">
        <v>21</v>
      </c>
      <c r="E21" s="2">
        <v>17</v>
      </c>
      <c r="F21" s="1">
        <f>IF(Creatures[[#This Row],[CR]]="","",VLOOKUP(Creatures[[#This Row],[CR]],CREXP[#All],2,FALSE))</f>
        <v>18000</v>
      </c>
      <c r="G21" s="1" t="s">
        <v>4367</v>
      </c>
      <c r="H21" s="1">
        <v>10</v>
      </c>
      <c r="I21" s="1">
        <f>IFERROR(DexModifier(Creatures[[#This Row],[Dex Score]]),NA())</f>
        <v>0</v>
      </c>
    </row>
    <row r="22" spans="1:9" x14ac:dyDescent="0.25">
      <c r="A22" s="3" t="s">
        <v>4660</v>
      </c>
      <c r="B22" s="1" t="s">
        <v>5459</v>
      </c>
      <c r="C22" s="1">
        <v>20</v>
      </c>
      <c r="D22" s="1" t="s">
        <v>4661</v>
      </c>
      <c r="E22" s="4">
        <v>16</v>
      </c>
      <c r="F22" s="1">
        <f>IF(Creatures[[#This Row],[CR]]="","",VLOOKUP(Creatures[[#This Row],[CR]],CREXP[#All],2,FALSE))</f>
        <v>15000</v>
      </c>
      <c r="G22" s="1" t="s">
        <v>4603</v>
      </c>
      <c r="H22" s="58">
        <v>22</v>
      </c>
      <c r="I22" s="58">
        <v>6</v>
      </c>
    </row>
    <row r="23" spans="1:9" x14ac:dyDescent="0.25">
      <c r="A23" s="3" t="s">
        <v>4667</v>
      </c>
      <c r="B23" s="1" t="s">
        <v>5459</v>
      </c>
      <c r="C23" s="1">
        <v>21</v>
      </c>
      <c r="D23" s="1" t="s">
        <v>4668</v>
      </c>
      <c r="E23" s="4">
        <v>17</v>
      </c>
      <c r="F23" s="1">
        <f>IF(Creatures[[#This Row],[CR]]="","",VLOOKUP(Creatures[[#This Row],[CR]],CREXP[#All],2,FALSE))</f>
        <v>18000</v>
      </c>
      <c r="G23" s="1" t="s">
        <v>4603</v>
      </c>
      <c r="H23" s="58">
        <v>23</v>
      </c>
      <c r="I23" s="58">
        <v>6</v>
      </c>
    </row>
    <row r="24" spans="1:9" x14ac:dyDescent="0.25">
      <c r="A24" s="3" t="s">
        <v>4421</v>
      </c>
      <c r="B24" s="1" t="s">
        <v>5459</v>
      </c>
      <c r="C24" s="1">
        <v>19</v>
      </c>
      <c r="D24" s="1" t="s">
        <v>534</v>
      </c>
      <c r="E24" s="2">
        <v>16</v>
      </c>
      <c r="F24" s="1">
        <f>IF(Creatures[[#This Row],[CR]]="","",VLOOKUP(Creatures[[#This Row],[CR]],CREXP[#All],2,FALSE))</f>
        <v>15000</v>
      </c>
      <c r="G24" s="1" t="s">
        <v>4367</v>
      </c>
      <c r="H24" s="1">
        <v>10</v>
      </c>
      <c r="I24" s="1">
        <f>IFERROR(DexModifier(Creatures[[#This Row],[Dex Score]]),NA())</f>
        <v>0</v>
      </c>
    </row>
    <row r="25" spans="1:9" x14ac:dyDescent="0.25">
      <c r="A25" s="3" t="s">
        <v>4673</v>
      </c>
      <c r="B25" s="1" t="s">
        <v>5459</v>
      </c>
      <c r="C25" s="1">
        <v>19</v>
      </c>
      <c r="D25" s="1" t="s">
        <v>4674</v>
      </c>
      <c r="E25" s="4">
        <v>14</v>
      </c>
      <c r="F25" s="1">
        <f>IF(Creatures[[#This Row],[CR]]="","",VLOOKUP(Creatures[[#This Row],[CR]],CREXP[#All],2,FALSE))</f>
        <v>11500</v>
      </c>
      <c r="G25" s="1" t="s">
        <v>4603</v>
      </c>
      <c r="H25" s="58">
        <v>21</v>
      </c>
      <c r="I25" s="58">
        <v>5</v>
      </c>
    </row>
    <row r="26" spans="1:9" x14ac:dyDescent="0.25">
      <c r="A26" s="3" t="s">
        <v>4425</v>
      </c>
      <c r="B26" s="1" t="s">
        <v>5459</v>
      </c>
      <c r="C26" s="1">
        <v>18</v>
      </c>
      <c r="D26" s="1" t="s">
        <v>605</v>
      </c>
      <c r="E26" s="2">
        <v>13</v>
      </c>
      <c r="F26" s="1">
        <f>IF(Creatures[[#This Row],[CR]]="","",VLOOKUP(Creatures[[#This Row],[CR]],CREXP[#All],2,FALSE))</f>
        <v>10000</v>
      </c>
      <c r="G26" s="1" t="s">
        <v>4367</v>
      </c>
      <c r="H26" s="1">
        <v>10</v>
      </c>
      <c r="I26" s="1">
        <f>IFERROR(DexModifier(Creatures[[#This Row],[Dex Score]]),NA())</f>
        <v>0</v>
      </c>
    </row>
    <row r="27" spans="1:9" x14ac:dyDescent="0.25">
      <c r="A27" s="3" t="s">
        <v>22</v>
      </c>
      <c r="B27" s="1" t="s">
        <v>5463</v>
      </c>
      <c r="C27" s="1">
        <v>15</v>
      </c>
      <c r="D27" s="1" t="s">
        <v>23</v>
      </c>
      <c r="E27" s="2">
        <v>5</v>
      </c>
      <c r="F27" s="1">
        <f>IF(Creatures[[#This Row],[CR]]="","",VLOOKUP(Creatures[[#This Row],[CR]],CREXP[#All],2,FALSE))</f>
        <v>1800</v>
      </c>
      <c r="G27" s="1" t="s">
        <v>4367</v>
      </c>
      <c r="H27" s="1">
        <v>20</v>
      </c>
      <c r="I27" s="1">
        <f>IFERROR(DexModifier(Creatures[[#This Row],[Dex Score]]),NA())</f>
        <v>5</v>
      </c>
    </row>
    <row r="28" spans="1:9" x14ac:dyDescent="0.25">
      <c r="A28" s="3" t="s">
        <v>4051</v>
      </c>
      <c r="B28" s="1" t="s">
        <v>5464</v>
      </c>
      <c r="C28" s="1">
        <v>18</v>
      </c>
      <c r="D28" s="1" t="s">
        <v>4052</v>
      </c>
      <c r="E28" s="2">
        <v>7</v>
      </c>
      <c r="F28" s="1">
        <f>IF(Creatures[[#This Row],[CR]]="","",VLOOKUP(Creatures[[#This Row],[CR]],CREXP[#All],2,FALSE))</f>
        <v>2900</v>
      </c>
      <c r="G28" s="1" t="s">
        <v>4366</v>
      </c>
      <c r="H28" s="1">
        <v>14</v>
      </c>
      <c r="I28" s="1">
        <f>IFERROR(DexModifier(Creatures[[#This Row],[Dex Score]]),NA())</f>
        <v>2</v>
      </c>
    </row>
    <row r="29" spans="1:9" x14ac:dyDescent="0.25">
      <c r="A29" s="3" t="s">
        <v>4318</v>
      </c>
      <c r="B29" s="1" t="s">
        <v>5465</v>
      </c>
      <c r="C29" s="1">
        <v>13</v>
      </c>
      <c r="D29" s="1">
        <v>30</v>
      </c>
      <c r="E29" s="2" t="s">
        <v>723</v>
      </c>
      <c r="F29" s="1">
        <f>IF(Creatures[[#This Row],[CR]]="","",VLOOKUP(Creatures[[#This Row],[CR]],CREXP[#All],2,FALSE))</f>
        <v>50</v>
      </c>
      <c r="G29" s="1" t="s">
        <v>4297</v>
      </c>
      <c r="H29" s="1">
        <v>13</v>
      </c>
      <c r="I29" s="1">
        <f>IFERROR(DexModifier(Creatures[[#This Row],[Dex Score]]),NA())</f>
        <v>1</v>
      </c>
    </row>
    <row r="30" spans="1:9" x14ac:dyDescent="0.25">
      <c r="A30" s="3" t="s">
        <v>4317</v>
      </c>
      <c r="B30" s="1" t="s">
        <v>5461</v>
      </c>
      <c r="C30" s="1">
        <v>14</v>
      </c>
      <c r="D30" s="1">
        <v>49</v>
      </c>
      <c r="E30" s="2">
        <v>1</v>
      </c>
      <c r="F30" s="1">
        <f>IF(Creatures[[#This Row],[CR]]="","",VLOOKUP(Creatures[[#This Row],[CR]],CREXP[#All],2,FALSE))</f>
        <v>200</v>
      </c>
      <c r="G30" s="1" t="s">
        <v>4297</v>
      </c>
      <c r="H30" s="1">
        <v>8</v>
      </c>
      <c r="I30" s="1">
        <f>IFERROR(DexModifier(Creatures[[#This Row],[Dex Score]]),NA())</f>
        <v>-1</v>
      </c>
    </row>
    <row r="31" spans="1:9" x14ac:dyDescent="0.25">
      <c r="A31" s="3" t="s">
        <v>4230</v>
      </c>
      <c r="B31" s="1" t="s">
        <v>3921</v>
      </c>
      <c r="C31" s="1">
        <v>15</v>
      </c>
      <c r="D31" s="1" t="s">
        <v>603</v>
      </c>
      <c r="E31" s="2">
        <v>10</v>
      </c>
      <c r="F31" s="1">
        <f>IF(Creatures[[#This Row],[CR]]="","",VLOOKUP(Creatures[[#This Row],[CR]],CREXP[#All],2,FALSE))</f>
        <v>5900</v>
      </c>
      <c r="G31" s="1" t="s">
        <v>4296</v>
      </c>
      <c r="H31" s="1">
        <v>12</v>
      </c>
      <c r="I31" s="1">
        <f>IFERROR(DexModifier(Creatures[[#This Row],[Dex Score]]),NA())</f>
        <v>1</v>
      </c>
    </row>
    <row r="32" spans="1:9" x14ac:dyDescent="0.25">
      <c r="A32" s="3" t="s">
        <v>3947</v>
      </c>
      <c r="B32" s="1" t="s">
        <v>5458</v>
      </c>
      <c r="C32" s="1">
        <v>17</v>
      </c>
      <c r="D32" s="1" t="s">
        <v>3948</v>
      </c>
      <c r="E32" s="2">
        <v>11</v>
      </c>
      <c r="F32" s="1">
        <f>IF(Creatures[[#This Row],[CR]]="","",VLOOKUP(Creatures[[#This Row],[CR]],CREXP[#All],2,FALSE))</f>
        <v>7200</v>
      </c>
      <c r="G32" s="1" t="s">
        <v>4366</v>
      </c>
      <c r="H32" s="1">
        <v>19</v>
      </c>
      <c r="I32" s="1">
        <f>IFERROR(DexModifier(Creatures[[#This Row],[Dex Score]]),NA())</f>
        <v>4</v>
      </c>
    </row>
    <row r="33" spans="1:9" x14ac:dyDescent="0.25">
      <c r="A33" s="3" t="s">
        <v>4602</v>
      </c>
      <c r="B33" s="1" t="s">
        <v>5466</v>
      </c>
      <c r="C33" s="1">
        <v>13</v>
      </c>
      <c r="D33" s="1" t="s">
        <v>418</v>
      </c>
      <c r="E33" s="2">
        <v>5</v>
      </c>
      <c r="F33" s="1">
        <f>IF(Creatures[[#This Row],[CR]]="","",VLOOKUP(Creatures[[#This Row],[CR]],CREXP[#All],2,FALSE))</f>
        <v>1800</v>
      </c>
      <c r="G33" s="1" t="s">
        <v>4603</v>
      </c>
      <c r="H33" s="58">
        <v>16</v>
      </c>
      <c r="I33" s="58">
        <f>IFERROR(DexModifier(Creatures[[#This Row],[Dex Score]]),NA())</f>
        <v>3</v>
      </c>
    </row>
    <row r="34" spans="1:9" x14ac:dyDescent="0.25">
      <c r="A34" s="3" t="s">
        <v>3920</v>
      </c>
      <c r="B34" s="1" t="s">
        <v>3921</v>
      </c>
      <c r="C34" s="1">
        <v>13</v>
      </c>
      <c r="D34" s="1" t="s">
        <v>391</v>
      </c>
      <c r="E34" s="2">
        <v>5</v>
      </c>
      <c r="F34" s="1">
        <f>IF(Creatures[[#This Row],[CR]]="","",VLOOKUP(Creatures[[#This Row],[CR]],CREXP[#All],2,FALSE))</f>
        <v>1800</v>
      </c>
      <c r="G34" s="1" t="s">
        <v>4366</v>
      </c>
      <c r="H34" s="1">
        <v>17</v>
      </c>
      <c r="I34" s="1">
        <f>IFERROR(DexModifier(Creatures[[#This Row],[Dex Score]]),NA())</f>
        <v>3</v>
      </c>
    </row>
    <row r="35" spans="1:9" x14ac:dyDescent="0.25">
      <c r="A35" s="3" t="s">
        <v>24</v>
      </c>
      <c r="B35" s="1" t="s">
        <v>5467</v>
      </c>
      <c r="C35" s="1">
        <v>13</v>
      </c>
      <c r="D35" s="1" t="s">
        <v>4166</v>
      </c>
      <c r="E35" s="2">
        <v>2</v>
      </c>
      <c r="F35" s="1">
        <f>IF(Creatures[[#This Row],[CR]]="","",VLOOKUP(Creatures[[#This Row],[CR]],CREXP[#All],2,FALSE))</f>
        <v>450</v>
      </c>
      <c r="G35" s="1" t="s">
        <v>4367</v>
      </c>
      <c r="H35" s="1">
        <v>13</v>
      </c>
      <c r="I35" s="1">
        <f>IFERROR(DexModifier(Creatures[[#This Row],[Dex Score]]),NA())</f>
        <v>1</v>
      </c>
    </row>
    <row r="36" spans="1:9" x14ac:dyDescent="0.25">
      <c r="A36" s="3" t="s">
        <v>4316</v>
      </c>
      <c r="B36" s="1" t="s">
        <v>5468</v>
      </c>
      <c r="C36" s="1">
        <v>13</v>
      </c>
      <c r="D36" s="1">
        <v>3</v>
      </c>
      <c r="E36" s="2">
        <v>0</v>
      </c>
      <c r="F36" s="1">
        <f>IF(Creatures[[#This Row],[CR]]="","",VLOOKUP(Creatures[[#This Row],[CR]],CREXP[#All],2,FALSE))</f>
        <v>10</v>
      </c>
      <c r="G36" s="1" t="s">
        <v>4297</v>
      </c>
      <c r="H36" s="1">
        <v>16</v>
      </c>
      <c r="I36" s="1">
        <f>IFERROR(DexModifier(Creatures[[#This Row],[Dex Score]]),NA())</f>
        <v>3</v>
      </c>
    </row>
    <row r="37" spans="1:9" x14ac:dyDescent="0.25">
      <c r="A37" s="3" t="s">
        <v>4370</v>
      </c>
      <c r="B37" s="1" t="s">
        <v>5469</v>
      </c>
      <c r="C37" s="1">
        <v>13</v>
      </c>
      <c r="D37" s="1">
        <v>22</v>
      </c>
      <c r="E37" s="2" t="s">
        <v>724</v>
      </c>
      <c r="F37" s="1">
        <f>IF(Creatures[[#This Row],[CR]]="","",VLOOKUP(Creatures[[#This Row],[CR]],CREXP[#All],2,FALSE))</f>
        <v>100</v>
      </c>
      <c r="G37" s="1" t="s">
        <v>1358</v>
      </c>
      <c r="H37" s="1">
        <v>15</v>
      </c>
      <c r="I37" s="1">
        <f>IFERROR(DexModifier(Creatures[[#This Row],[Dex Score]]),NA())</f>
        <v>2</v>
      </c>
    </row>
    <row r="38" spans="1:9" x14ac:dyDescent="0.25">
      <c r="A38" s="3" t="s">
        <v>4683</v>
      </c>
      <c r="B38" s="1" t="s">
        <v>5469</v>
      </c>
      <c r="C38" s="1">
        <v>17</v>
      </c>
      <c r="D38" s="1" t="s">
        <v>4684</v>
      </c>
      <c r="E38" s="4">
        <v>3</v>
      </c>
      <c r="F38" s="1">
        <f>IF(Creatures[[#This Row],[CR]]="","",VLOOKUP(Creatures[[#This Row],[CR]],CREXP[#All],2,FALSE))</f>
        <v>700</v>
      </c>
      <c r="G38" s="1" t="s">
        <v>4603</v>
      </c>
      <c r="H38" s="58">
        <v>14</v>
      </c>
      <c r="I38" s="58">
        <v>2</v>
      </c>
    </row>
    <row r="39" spans="1:9" x14ac:dyDescent="0.25">
      <c r="A39" s="3" t="s">
        <v>3992</v>
      </c>
      <c r="B39" s="1" t="s">
        <v>5470</v>
      </c>
      <c r="C39" s="1">
        <v>21</v>
      </c>
      <c r="D39" s="1" t="s">
        <v>3993</v>
      </c>
      <c r="E39" s="2">
        <v>18</v>
      </c>
      <c r="F39" s="1">
        <f>IF(Creatures[[#This Row],[CR]]="","",VLOOKUP(Creatures[[#This Row],[CR]],CREXP[#All],2,FALSE))</f>
        <v>20000</v>
      </c>
      <c r="G39" s="1" t="s">
        <v>4366</v>
      </c>
      <c r="H39" s="1">
        <v>13</v>
      </c>
      <c r="I39" s="1">
        <f>IFERROR(DexModifier(Creatures[[#This Row],[Dex Score]]),NA())</f>
        <v>1</v>
      </c>
    </row>
    <row r="40" spans="1:9" x14ac:dyDescent="0.25">
      <c r="A40" s="3" t="s">
        <v>4518</v>
      </c>
      <c r="B40" s="1" t="s">
        <v>5471</v>
      </c>
      <c r="C40" s="1">
        <v>13</v>
      </c>
      <c r="D40" s="1" t="s">
        <v>52</v>
      </c>
      <c r="E40" s="4" t="s">
        <v>723</v>
      </c>
      <c r="F40" s="1">
        <f>IF(Creatures[[#This Row],[CR]]="","",VLOOKUP(Creatures[[#This Row],[CR]],CREXP[#All],2,FALSE))</f>
        <v>50</v>
      </c>
      <c r="G40" s="1" t="s">
        <v>4695</v>
      </c>
      <c r="H40" s="58">
        <v>13</v>
      </c>
      <c r="I40" s="58">
        <f>IFERROR(DexModifier(Creatures[[#This Row],[Dex Score]]),NA())</f>
        <v>1</v>
      </c>
    </row>
    <row r="41" spans="1:9" x14ac:dyDescent="0.25">
      <c r="A41" s="3" t="s">
        <v>4679</v>
      </c>
      <c r="B41" s="1" t="s">
        <v>5472</v>
      </c>
      <c r="C41" s="1">
        <v>22</v>
      </c>
      <c r="D41" s="1" t="s">
        <v>4680</v>
      </c>
      <c r="E41" s="4">
        <v>22</v>
      </c>
      <c r="F41" s="1">
        <f>IF(Creatures[[#This Row],[CR]]="","",VLOOKUP(Creatures[[#This Row],[CR]],CREXP[#All],2,FALSE))</f>
        <v>41000</v>
      </c>
      <c r="G41" s="1" t="s">
        <v>4603</v>
      </c>
      <c r="H41" s="58">
        <v>25</v>
      </c>
      <c r="I41" s="58">
        <v>7</v>
      </c>
    </row>
    <row r="42" spans="1:9" x14ac:dyDescent="0.25">
      <c r="A42" s="3" t="s">
        <v>4394</v>
      </c>
      <c r="B42" s="1" t="s">
        <v>5472</v>
      </c>
      <c r="C42" s="1">
        <v>22</v>
      </c>
      <c r="D42" s="1" t="s">
        <v>4172</v>
      </c>
      <c r="E42" s="2">
        <v>21</v>
      </c>
      <c r="F42" s="1">
        <f>IF(Creatures[[#This Row],[CR]]="","",VLOOKUP(Creatures[[#This Row],[CR]],CREXP[#All],2,FALSE))</f>
        <v>33000</v>
      </c>
      <c r="G42" s="1" t="s">
        <v>4367</v>
      </c>
      <c r="H42" s="1">
        <v>14</v>
      </c>
      <c r="I42" s="1">
        <f>IFERROR(DexModifier(Creatures[[#This Row],[Dex Score]]),NA())</f>
        <v>2</v>
      </c>
    </row>
    <row r="43" spans="1:9" x14ac:dyDescent="0.25">
      <c r="A43" s="3" t="s">
        <v>4397</v>
      </c>
      <c r="B43" s="1" t="s">
        <v>5472</v>
      </c>
      <c r="C43" s="1">
        <v>22</v>
      </c>
      <c r="D43" s="1" t="s">
        <v>4173</v>
      </c>
      <c r="E43" s="2">
        <v>23</v>
      </c>
      <c r="F43" s="1">
        <f>IF(Creatures[[#This Row],[CR]]="","",VLOOKUP(Creatures[[#This Row],[CR]],CREXP[#All],2,FALSE))</f>
        <v>50000</v>
      </c>
      <c r="G43" s="1" t="s">
        <v>4367</v>
      </c>
      <c r="H43" s="1">
        <v>10</v>
      </c>
      <c r="I43" s="1">
        <f>IFERROR(DexModifier(Creatures[[#This Row],[Dex Score]]),NA())</f>
        <v>0</v>
      </c>
    </row>
    <row r="44" spans="1:9" x14ac:dyDescent="0.25">
      <c r="A44" s="3" t="s">
        <v>4401</v>
      </c>
      <c r="B44" s="1" t="s">
        <v>5472</v>
      </c>
      <c r="C44" s="1">
        <v>20</v>
      </c>
      <c r="D44" s="1" t="s">
        <v>88</v>
      </c>
      <c r="E44" s="2">
        <v>20</v>
      </c>
      <c r="F44" s="1">
        <f>IF(Creatures[[#This Row],[CR]]="","",VLOOKUP(Creatures[[#This Row],[CR]],CREXP[#All],2,FALSE))</f>
        <v>25000</v>
      </c>
      <c r="G44" s="1" t="s">
        <v>4367</v>
      </c>
      <c r="H44" s="1">
        <v>10</v>
      </c>
      <c r="I44" s="1">
        <f>IFERROR(DexModifier(Creatures[[#This Row],[Dex Score]]),NA())</f>
        <v>0</v>
      </c>
    </row>
    <row r="45" spans="1:9" x14ac:dyDescent="0.25">
      <c r="A45" s="3" t="s">
        <v>4405</v>
      </c>
      <c r="B45" s="1" t="s">
        <v>5472</v>
      </c>
      <c r="C45" s="1">
        <v>22</v>
      </c>
      <c r="D45" s="1" t="s">
        <v>92</v>
      </c>
      <c r="E45" s="2">
        <v>22</v>
      </c>
      <c r="F45" s="1">
        <f>IF(Creatures[[#This Row],[CR]]="","",VLOOKUP(Creatures[[#This Row],[CR]],CREXP[#All],2,FALSE))</f>
        <v>41000</v>
      </c>
      <c r="G45" s="1" t="s">
        <v>4367</v>
      </c>
      <c r="H45" s="1">
        <v>10</v>
      </c>
      <c r="I45" s="1">
        <f>IFERROR(DexModifier(Creatures[[#This Row],[Dex Score]]),NA())</f>
        <v>0</v>
      </c>
    </row>
    <row r="46" spans="1:9" x14ac:dyDescent="0.25">
      <c r="A46" s="3" t="s">
        <v>4409</v>
      </c>
      <c r="B46" s="1" t="s">
        <v>5472</v>
      </c>
      <c r="C46" s="1">
        <v>21</v>
      </c>
      <c r="D46" s="1" t="s">
        <v>135</v>
      </c>
      <c r="E46" s="2">
        <v>21</v>
      </c>
      <c r="F46" s="1">
        <f>IF(Creatures[[#This Row],[CR]]="","",VLOOKUP(Creatures[[#This Row],[CR]],CREXP[#All],2,FALSE))</f>
        <v>33000</v>
      </c>
      <c r="G46" s="1" t="s">
        <v>4367</v>
      </c>
      <c r="H46" s="1">
        <v>12</v>
      </c>
      <c r="I46" s="1">
        <f>IFERROR(DexModifier(Creatures[[#This Row],[Dex Score]]),NA())</f>
        <v>1</v>
      </c>
    </row>
    <row r="47" spans="1:9" x14ac:dyDescent="0.25">
      <c r="A47" s="3" t="s">
        <v>4650</v>
      </c>
      <c r="B47" s="1" t="s">
        <v>5472</v>
      </c>
      <c r="C47" s="1">
        <v>22</v>
      </c>
      <c r="D47" s="1" t="s">
        <v>4651</v>
      </c>
      <c r="E47" s="4">
        <v>21</v>
      </c>
      <c r="F47" s="1">
        <f>IF(Creatures[[#This Row],[CR]]="","",VLOOKUP(Creatures[[#This Row],[CR]],CREXP[#All],2,FALSE))</f>
        <v>33000</v>
      </c>
      <c r="G47" s="1" t="s">
        <v>4603</v>
      </c>
      <c r="H47" s="58">
        <v>24</v>
      </c>
      <c r="I47" s="58">
        <v>7</v>
      </c>
    </row>
    <row r="48" spans="1:9" x14ac:dyDescent="0.25">
      <c r="A48" s="3" t="s">
        <v>4413</v>
      </c>
      <c r="B48" s="1" t="s">
        <v>5472</v>
      </c>
      <c r="C48" s="1">
        <v>22</v>
      </c>
      <c r="D48" s="1" t="s">
        <v>307</v>
      </c>
      <c r="E48" s="2">
        <v>24</v>
      </c>
      <c r="F48" s="1">
        <f>IF(Creatures[[#This Row],[CR]]="","",VLOOKUP(Creatures[[#This Row],[CR]],CREXP[#All],2,FALSE))</f>
        <v>62000</v>
      </c>
      <c r="G48" s="1" t="s">
        <v>4367</v>
      </c>
      <c r="H48" s="1">
        <v>14</v>
      </c>
      <c r="I48" s="1">
        <f>IFERROR(DexModifier(Creatures[[#This Row],[Dex Score]]),NA())</f>
        <v>2</v>
      </c>
    </row>
    <row r="49" spans="1:9" x14ac:dyDescent="0.25">
      <c r="A49" s="3" t="s">
        <v>4417</v>
      </c>
      <c r="B49" s="1" t="s">
        <v>5472</v>
      </c>
      <c r="C49" s="1">
        <v>21</v>
      </c>
      <c r="D49" s="1" t="s">
        <v>4175</v>
      </c>
      <c r="E49" s="2">
        <v>22</v>
      </c>
      <c r="F49" s="1">
        <f>IF(Creatures[[#This Row],[CR]]="","",VLOOKUP(Creatures[[#This Row],[CR]],CREXP[#All],2,FALSE))</f>
        <v>41000</v>
      </c>
      <c r="G49" s="1" t="s">
        <v>4367</v>
      </c>
      <c r="H49" s="1">
        <v>12</v>
      </c>
      <c r="I49" s="1">
        <f>IFERROR(DexModifier(Creatures[[#This Row],[Dex Score]]),NA())</f>
        <v>1</v>
      </c>
    </row>
    <row r="50" spans="1:9" x14ac:dyDescent="0.25">
      <c r="A50" s="3" t="s">
        <v>4420</v>
      </c>
      <c r="B50" s="1" t="s">
        <v>5472</v>
      </c>
      <c r="C50" s="1">
        <v>22</v>
      </c>
      <c r="D50" s="1" t="s">
        <v>307</v>
      </c>
      <c r="E50" s="2">
        <v>24</v>
      </c>
      <c r="F50" s="1">
        <f>IF(Creatures[[#This Row],[CR]]="","",VLOOKUP(Creatures[[#This Row],[CR]],CREXP[#All],2,FALSE))</f>
        <v>62000</v>
      </c>
      <c r="G50" s="1" t="s">
        <v>4367</v>
      </c>
      <c r="H50" s="1">
        <v>10</v>
      </c>
      <c r="I50" s="1">
        <f>IFERROR(DexModifier(Creatures[[#This Row],[Dex Score]]),NA())</f>
        <v>0</v>
      </c>
    </row>
    <row r="51" spans="1:9" x14ac:dyDescent="0.25">
      <c r="A51" s="3" t="s">
        <v>4658</v>
      </c>
      <c r="B51" s="1" t="s">
        <v>5472</v>
      </c>
      <c r="C51" s="1">
        <v>23</v>
      </c>
      <c r="D51" s="1" t="s">
        <v>4659</v>
      </c>
      <c r="E51" s="4">
        <v>23</v>
      </c>
      <c r="F51" s="1">
        <f>IF(Creatures[[#This Row],[CR]]="","",VLOOKUP(Creatures[[#This Row],[CR]],CREXP[#All],2,FALSE))</f>
        <v>50000</v>
      </c>
      <c r="G51" s="1" t="s">
        <v>4603</v>
      </c>
      <c r="H51" s="58">
        <v>26</v>
      </c>
      <c r="I51" s="58">
        <v>8</v>
      </c>
    </row>
    <row r="52" spans="1:9" x14ac:dyDescent="0.25">
      <c r="A52" s="3" t="s">
        <v>4665</v>
      </c>
      <c r="B52" s="1" t="s">
        <v>5472</v>
      </c>
      <c r="C52" s="1">
        <v>23</v>
      </c>
      <c r="D52" s="1" t="s">
        <v>4666</v>
      </c>
      <c r="E52" s="4">
        <v>24</v>
      </c>
      <c r="F52" s="1">
        <f>IF(Creatures[[#This Row],[CR]]="","",VLOOKUP(Creatures[[#This Row],[CR]],CREXP[#All],2,FALSE))</f>
        <v>62000</v>
      </c>
      <c r="G52" s="1" t="s">
        <v>4603</v>
      </c>
      <c r="H52" s="58">
        <v>27</v>
      </c>
      <c r="I52" s="58">
        <v>8</v>
      </c>
    </row>
    <row r="53" spans="1:9" x14ac:dyDescent="0.25">
      <c r="A53" s="3" t="s">
        <v>4422</v>
      </c>
      <c r="B53" s="1" t="s">
        <v>5472</v>
      </c>
      <c r="C53" s="1">
        <v>22</v>
      </c>
      <c r="D53" s="1" t="s">
        <v>535</v>
      </c>
      <c r="E53" s="2">
        <v>23</v>
      </c>
      <c r="F53" s="1">
        <f>IF(Creatures[[#This Row],[CR]]="","",VLOOKUP(Creatures[[#This Row],[CR]],CREXP[#All],2,FALSE))</f>
        <v>50000</v>
      </c>
      <c r="G53" s="1" t="s">
        <v>4367</v>
      </c>
      <c r="H53" s="1">
        <v>10</v>
      </c>
      <c r="I53" s="1">
        <f>IFERROR(DexModifier(Creatures[[#This Row],[Dex Score]]),NA())</f>
        <v>0</v>
      </c>
    </row>
    <row r="54" spans="1:9" x14ac:dyDescent="0.25">
      <c r="A54" s="3" t="s">
        <v>4671</v>
      </c>
      <c r="B54" s="1" t="s">
        <v>5472</v>
      </c>
      <c r="C54" s="1">
        <v>22</v>
      </c>
      <c r="D54" s="1" t="s">
        <v>4672</v>
      </c>
      <c r="E54" s="4">
        <v>20</v>
      </c>
      <c r="F54" s="1">
        <f>IF(Creatures[[#This Row],[CR]]="","",VLOOKUP(Creatures[[#This Row],[CR]],CREXP[#All],2,FALSE))</f>
        <v>25000</v>
      </c>
      <c r="G54" s="1" t="s">
        <v>4603</v>
      </c>
      <c r="H54" s="58">
        <v>24</v>
      </c>
      <c r="I54" s="58">
        <v>7</v>
      </c>
    </row>
    <row r="55" spans="1:9" x14ac:dyDescent="0.25">
      <c r="A55" s="3" t="s">
        <v>4426</v>
      </c>
      <c r="B55" s="1" t="s">
        <v>5472</v>
      </c>
      <c r="C55" s="1">
        <v>20</v>
      </c>
      <c r="D55" s="1" t="s">
        <v>606</v>
      </c>
      <c r="E55" s="2">
        <v>20</v>
      </c>
      <c r="F55" s="1">
        <f>IF(Creatures[[#This Row],[CR]]="","",VLOOKUP(Creatures[[#This Row],[CR]],CREXP[#All],2,FALSE))</f>
        <v>25000</v>
      </c>
      <c r="G55" s="1" t="s">
        <v>4367</v>
      </c>
      <c r="H55" s="1">
        <v>10</v>
      </c>
      <c r="I55" s="1">
        <f>IFERROR(DexModifier(Creatures[[#This Row],[Dex Score]]),NA())</f>
        <v>0</v>
      </c>
    </row>
    <row r="56" spans="1:9" x14ac:dyDescent="0.25">
      <c r="A56" s="3" t="s">
        <v>25</v>
      </c>
      <c r="B56" s="1" t="s">
        <v>5473</v>
      </c>
      <c r="C56" s="1">
        <v>17</v>
      </c>
      <c r="D56" s="1" t="s">
        <v>4140</v>
      </c>
      <c r="E56" s="2">
        <v>17</v>
      </c>
      <c r="F56" s="1">
        <f>IF(Creatures[[#This Row],[CR]]="","",VLOOKUP(Creatures[[#This Row],[CR]],CREXP[#All],2,FALSE))</f>
        <v>18000</v>
      </c>
      <c r="G56" s="1" t="s">
        <v>4367</v>
      </c>
      <c r="H56" s="1">
        <v>10</v>
      </c>
      <c r="I56" s="1">
        <f>IFERROR(DexModifier(Creatures[[#This Row],[Dex Score]]),NA())</f>
        <v>0</v>
      </c>
    </row>
    <row r="57" spans="1:9" x14ac:dyDescent="0.25">
      <c r="A57" s="3" t="s">
        <v>26</v>
      </c>
      <c r="B57" s="1" t="s">
        <v>5474</v>
      </c>
      <c r="C57" s="1">
        <v>18</v>
      </c>
      <c r="D57" s="1" t="s">
        <v>27</v>
      </c>
      <c r="E57" s="2">
        <v>1</v>
      </c>
      <c r="F57" s="1">
        <f>IF(Creatures[[#This Row],[CR]]="","",VLOOKUP(Creatures[[#This Row],[CR]],CREXP[#All],2,FALSE))</f>
        <v>200</v>
      </c>
      <c r="G57" s="1" t="s">
        <v>4367</v>
      </c>
      <c r="H57" s="1">
        <v>11</v>
      </c>
      <c r="I57" s="1">
        <f>IFERROR(DexModifier(Creatures[[#This Row],[Dex Score]]),NA())</f>
        <v>0</v>
      </c>
    </row>
    <row r="58" spans="1:9" x14ac:dyDescent="0.25">
      <c r="A58" s="3" t="s">
        <v>4338</v>
      </c>
      <c r="B58" s="1" t="s">
        <v>3933</v>
      </c>
      <c r="C58" s="1">
        <v>15</v>
      </c>
      <c r="D58" s="1">
        <v>39</v>
      </c>
      <c r="E58" s="2">
        <v>2</v>
      </c>
      <c r="F58" s="1">
        <f>IF(Creatures[[#This Row],[CR]]="","",VLOOKUP(Creatures[[#This Row],[CR]],CREXP[#All],2,FALSE))</f>
        <v>450</v>
      </c>
      <c r="G58" s="1" t="s">
        <v>1295</v>
      </c>
      <c r="H58" s="1">
        <v>8</v>
      </c>
      <c r="I58" s="1">
        <f>IFERROR(DexModifier(Creatures[[#This Row],[Dex Score]]),NA())</f>
        <v>-1</v>
      </c>
    </row>
    <row r="59" spans="1:9" x14ac:dyDescent="0.25">
      <c r="A59" s="3" t="s">
        <v>28</v>
      </c>
      <c r="B59" s="1" t="s">
        <v>5473</v>
      </c>
      <c r="C59" s="1">
        <v>14</v>
      </c>
      <c r="D59" s="1" t="s">
        <v>29</v>
      </c>
      <c r="E59" s="2">
        <v>2</v>
      </c>
      <c r="F59" s="1">
        <f>IF(Creatures[[#This Row],[CR]]="","",VLOOKUP(Creatures[[#This Row],[CR]],CREXP[#All],2,FALSE))</f>
        <v>450</v>
      </c>
      <c r="G59" s="1" t="s">
        <v>4367</v>
      </c>
      <c r="H59" s="1">
        <v>11</v>
      </c>
      <c r="I59" s="1">
        <f>IFERROR(DexModifier(Creatures[[#This Row],[Dex Score]]),NA())</f>
        <v>0</v>
      </c>
    </row>
    <row r="60" spans="1:9" x14ac:dyDescent="0.25">
      <c r="A60" s="3" t="s">
        <v>30</v>
      </c>
      <c r="B60" s="1" t="s">
        <v>5475</v>
      </c>
      <c r="C60" s="1">
        <v>15</v>
      </c>
      <c r="D60" s="1" t="s">
        <v>4167</v>
      </c>
      <c r="E60" s="2">
        <v>3</v>
      </c>
      <c r="F60" s="1">
        <f>IF(Creatures[[#This Row],[CR]]="","",VLOOKUP(Creatures[[#This Row],[CR]],CREXP[#All],2,FALSE))</f>
        <v>700</v>
      </c>
      <c r="G60" s="1" t="s">
        <v>4367</v>
      </c>
      <c r="H60" s="1">
        <v>11</v>
      </c>
      <c r="I60" s="1">
        <f>IFERROR(DexModifier(Creatures[[#This Row],[Dex Score]]),NA())</f>
        <v>0</v>
      </c>
    </row>
    <row r="61" spans="1:9" x14ac:dyDescent="0.25">
      <c r="A61" s="3" t="s">
        <v>4220</v>
      </c>
      <c r="B61" s="1" t="s">
        <v>4559</v>
      </c>
      <c r="C61" s="1">
        <v>17</v>
      </c>
      <c r="D61" s="1" t="s">
        <v>164</v>
      </c>
      <c r="E61" s="2">
        <v>6</v>
      </c>
      <c r="F61" s="1">
        <f>IF(Creatures[[#This Row],[CR]]="","",VLOOKUP(Creatures[[#This Row],[CR]],CREXP[#All],2,FALSE))</f>
        <v>2300</v>
      </c>
      <c r="G61" s="1" t="s">
        <v>4296</v>
      </c>
      <c r="H61" s="1">
        <v>12</v>
      </c>
      <c r="I61" s="1">
        <f>IFERROR(DexModifier(Creatures[[#This Row],[Dex Score]]),NA())</f>
        <v>1</v>
      </c>
    </row>
    <row r="62" spans="1:9" x14ac:dyDescent="0.25">
      <c r="A62" s="3" t="s">
        <v>31</v>
      </c>
      <c r="B62" s="1" t="s">
        <v>5476</v>
      </c>
      <c r="C62" s="1">
        <v>12</v>
      </c>
      <c r="D62" s="1" t="s">
        <v>4183</v>
      </c>
      <c r="E62" s="4" t="s">
        <v>724</v>
      </c>
      <c r="F62" s="1">
        <f>IF(Creatures[[#This Row],[CR]]="","",VLOOKUP(Creatures[[#This Row],[CR]],CREXP[#All],2,FALSE))</f>
        <v>100</v>
      </c>
      <c r="G62" s="1" t="s">
        <v>4367</v>
      </c>
      <c r="H62" s="1">
        <v>14</v>
      </c>
      <c r="I62" s="1">
        <f>IFERROR(DexModifier(Creatures[[#This Row],[Dex Score]]),NA())</f>
        <v>2</v>
      </c>
    </row>
    <row r="63" spans="1:9" x14ac:dyDescent="0.25">
      <c r="A63" s="3" t="s">
        <v>32</v>
      </c>
      <c r="B63" s="1" t="s">
        <v>5477</v>
      </c>
      <c r="C63" s="1">
        <v>17</v>
      </c>
      <c r="D63" s="1" t="s">
        <v>362</v>
      </c>
      <c r="E63" s="2">
        <v>12</v>
      </c>
      <c r="F63" s="1">
        <f>IF(Creatures[[#This Row],[CR]]="","",VLOOKUP(Creatures[[#This Row],[CR]],CREXP[#All],2,FALSE))</f>
        <v>8400</v>
      </c>
      <c r="G63" s="1" t="s">
        <v>4367</v>
      </c>
      <c r="H63" s="1">
        <v>12</v>
      </c>
      <c r="I63" s="1">
        <f>IFERROR(DexModifier(Creatures[[#This Row],[Dex Score]]),NA())</f>
        <v>1</v>
      </c>
    </row>
    <row r="64" spans="1:9" ht="30" x14ac:dyDescent="0.25">
      <c r="A64" s="3" t="s">
        <v>33</v>
      </c>
      <c r="B64" s="1" t="s">
        <v>15</v>
      </c>
      <c r="C64" s="1" t="s">
        <v>34</v>
      </c>
      <c r="D64" s="1" t="s">
        <v>35</v>
      </c>
      <c r="E64" s="2">
        <v>12</v>
      </c>
      <c r="F64" s="1">
        <f>IF(Creatures[[#This Row],[CR]]="","",VLOOKUP(Creatures[[#This Row],[CR]],CREXP[#All],2,FALSE))</f>
        <v>8400</v>
      </c>
      <c r="G64" s="1" t="s">
        <v>4367</v>
      </c>
      <c r="H64" s="1">
        <v>14</v>
      </c>
      <c r="I64" s="1">
        <f>IFERROR(DexModifier(Creatures[[#This Row],[Dex Score]]),NA())</f>
        <v>2</v>
      </c>
    </row>
    <row r="65" spans="1:9" x14ac:dyDescent="0.25">
      <c r="A65" s="3" t="s">
        <v>4465</v>
      </c>
      <c r="B65" s="1" t="s">
        <v>5478</v>
      </c>
      <c r="C65" s="1">
        <v>18</v>
      </c>
      <c r="D65" s="1" t="s">
        <v>4064</v>
      </c>
      <c r="E65" s="2">
        <v>14</v>
      </c>
      <c r="F65" s="1">
        <f>IF(Creatures[[#This Row],[CR]]="","",VLOOKUP(Creatures[[#This Row],[CR]],CREXP[#All],2,FALSE))</f>
        <v>11500</v>
      </c>
      <c r="G65" s="1" t="s">
        <v>4695</v>
      </c>
      <c r="H65" s="58">
        <v>15</v>
      </c>
      <c r="I65" s="58">
        <f>IFERROR(DexModifier(Creatures[[#This Row],[Dex Score]]),NA())</f>
        <v>2</v>
      </c>
    </row>
    <row r="66" spans="1:9" x14ac:dyDescent="0.25">
      <c r="A66" s="3" t="s">
        <v>4466</v>
      </c>
      <c r="B66" s="1" t="s">
        <v>5464</v>
      </c>
      <c r="C66" s="1">
        <v>16</v>
      </c>
      <c r="D66" s="1" t="s">
        <v>4536</v>
      </c>
      <c r="E66" s="2">
        <v>12</v>
      </c>
      <c r="F66" s="1">
        <f>IF(Creatures[[#This Row],[CR]]="","",VLOOKUP(Creatures[[#This Row],[CR]],CREXP[#All],2,FALSE))</f>
        <v>8400</v>
      </c>
      <c r="G66" s="1" t="s">
        <v>4695</v>
      </c>
      <c r="H66" s="58">
        <v>22</v>
      </c>
      <c r="I66" s="58">
        <f>IFERROR(DexModifier(Creatures[[#This Row],[Dex Score]]),NA())</f>
        <v>6</v>
      </c>
    </row>
    <row r="67" spans="1:9" x14ac:dyDescent="0.25">
      <c r="A67" s="3" t="s">
        <v>3949</v>
      </c>
      <c r="B67" s="1" t="s">
        <v>5479</v>
      </c>
      <c r="C67" s="1">
        <v>16</v>
      </c>
      <c r="D67" s="1" t="s">
        <v>244</v>
      </c>
      <c r="E67" s="2">
        <v>7</v>
      </c>
      <c r="F67" s="1">
        <f>IF(Creatures[[#This Row],[CR]]="","",VLOOKUP(Creatures[[#This Row],[CR]],CREXP[#All],2,FALSE))</f>
        <v>2900</v>
      </c>
      <c r="G67" s="1" t="s">
        <v>4366</v>
      </c>
      <c r="H67" s="1">
        <v>18</v>
      </c>
      <c r="I67" s="1">
        <f>IFERROR(DexModifier(Creatures[[#This Row],[Dex Score]]),NA())</f>
        <v>4</v>
      </c>
    </row>
    <row r="68" spans="1:9" x14ac:dyDescent="0.25">
      <c r="A68" s="3" t="s">
        <v>4637</v>
      </c>
      <c r="B68" s="1" t="s">
        <v>4537</v>
      </c>
      <c r="C68" s="1">
        <v>20</v>
      </c>
      <c r="D68" s="1" t="s">
        <v>3963</v>
      </c>
      <c r="E68" s="4">
        <v>9</v>
      </c>
      <c r="F68" s="1">
        <f>IF(Creatures[[#This Row],[CR]]="","",VLOOKUP(Creatures[[#This Row],[CR]],CREXP[#All],2,FALSE))</f>
        <v>5000</v>
      </c>
      <c r="G68" s="1" t="s">
        <v>4603</v>
      </c>
      <c r="H68" s="58">
        <v>12</v>
      </c>
      <c r="I68" s="58">
        <v>1</v>
      </c>
    </row>
    <row r="69" spans="1:9" x14ac:dyDescent="0.25">
      <c r="A69" s="3" t="s">
        <v>36</v>
      </c>
      <c r="B69" s="1" t="s">
        <v>15</v>
      </c>
      <c r="C69" s="1">
        <v>15</v>
      </c>
      <c r="D69" s="1" t="s">
        <v>37</v>
      </c>
      <c r="E69" s="2">
        <v>8</v>
      </c>
      <c r="F69" s="1">
        <f>IF(Creatures[[#This Row],[CR]]="","",VLOOKUP(Creatures[[#This Row],[CR]],CREXP[#All],2,FALSE))</f>
        <v>3900</v>
      </c>
      <c r="G69" s="1" t="s">
        <v>4367</v>
      </c>
      <c r="H69" s="1">
        <v>16</v>
      </c>
      <c r="I69" s="1">
        <f>IFERROR(DexModifier(Creatures[[#This Row],[Dex Score]]),NA())</f>
        <v>3</v>
      </c>
    </row>
    <row r="70" spans="1:9" x14ac:dyDescent="0.25">
      <c r="A70" s="3" t="s">
        <v>4315</v>
      </c>
      <c r="B70" s="1" t="s">
        <v>5480</v>
      </c>
      <c r="C70" s="1">
        <v>13</v>
      </c>
      <c r="D70" s="1">
        <v>85</v>
      </c>
      <c r="E70" s="2">
        <v>3</v>
      </c>
      <c r="F70" s="1">
        <f>IF(Creatures[[#This Row],[CR]]="","",VLOOKUP(Creatures[[#This Row],[CR]],CREXP[#All],2,FALSE))</f>
        <v>700</v>
      </c>
      <c r="G70" s="1" t="s">
        <v>4297</v>
      </c>
      <c r="H70" s="1">
        <v>10</v>
      </c>
      <c r="I70" s="1">
        <f>IFERROR(DexModifier(Creatures[[#This Row],[Dex Score]]),NA())</f>
        <v>0</v>
      </c>
    </row>
    <row r="71" spans="1:9" x14ac:dyDescent="0.25">
      <c r="A71" s="3" t="s">
        <v>3922</v>
      </c>
      <c r="B71" s="1" t="s">
        <v>3923</v>
      </c>
      <c r="C71" s="1">
        <v>20</v>
      </c>
      <c r="D71" s="1" t="s">
        <v>88</v>
      </c>
      <c r="E71" s="2">
        <v>21</v>
      </c>
      <c r="F71" s="1">
        <f>IF(Creatures[[#This Row],[CR]]="","",VLOOKUP(Creatures[[#This Row],[CR]],CREXP[#All],2,FALSE))</f>
        <v>33000</v>
      </c>
      <c r="G71" s="1" t="s">
        <v>4366</v>
      </c>
      <c r="H71" s="1">
        <v>7</v>
      </c>
      <c r="I71" s="1">
        <f>IFERROR(DexModifier(Creatures[[#This Row],[Dex Score]]),NA())</f>
        <v>-2</v>
      </c>
    </row>
    <row r="72" spans="1:9" x14ac:dyDescent="0.25">
      <c r="A72" s="3" t="s">
        <v>4314</v>
      </c>
      <c r="B72" s="1" t="s">
        <v>5481</v>
      </c>
      <c r="C72" s="1">
        <v>7</v>
      </c>
      <c r="D72" s="1">
        <v>225</v>
      </c>
      <c r="E72" s="2">
        <v>13</v>
      </c>
      <c r="F72" s="1">
        <f>IF(Creatures[[#This Row],[CR]]="","",VLOOKUP(Creatures[[#This Row],[CR]],CREXP[#All],2,FALSE))</f>
        <v>10000</v>
      </c>
      <c r="G72" s="1" t="s">
        <v>4297</v>
      </c>
      <c r="H72" s="1">
        <v>5</v>
      </c>
      <c r="I72" s="1">
        <f>IFERROR(DexModifier(Creatures[[#This Row],[Dex Score]]),NA())</f>
        <v>-3</v>
      </c>
    </row>
    <row r="73" spans="1:9" x14ac:dyDescent="0.25">
      <c r="A73" s="3" t="s">
        <v>4508</v>
      </c>
      <c r="B73" s="1" t="s">
        <v>5478</v>
      </c>
      <c r="C73" s="1">
        <v>22</v>
      </c>
      <c r="D73" s="1" t="s">
        <v>4550</v>
      </c>
      <c r="E73" s="2">
        <v>23</v>
      </c>
      <c r="F73" s="1">
        <f>IF(Creatures[[#This Row],[CR]]="","",VLOOKUP(Creatures[[#This Row],[CR]],CREXP[#All],2,FALSE))</f>
        <v>50000</v>
      </c>
      <c r="G73" s="1" t="s">
        <v>4695</v>
      </c>
      <c r="H73" s="58">
        <v>24</v>
      </c>
      <c r="I73" s="58">
        <f>IFERROR(DexModifier(Creatures[[#This Row],[Dex Score]]),NA())</f>
        <v>7</v>
      </c>
    </row>
    <row r="74" spans="1:9" x14ac:dyDescent="0.25">
      <c r="A74" s="3" t="s">
        <v>4262</v>
      </c>
      <c r="B74" s="1" t="s">
        <v>5467</v>
      </c>
      <c r="C74" s="1">
        <v>11</v>
      </c>
      <c r="D74" s="1" t="s">
        <v>4291</v>
      </c>
      <c r="E74" s="2">
        <v>2</v>
      </c>
      <c r="F74" s="1">
        <f>IF(Creatures[[#This Row],[CR]]="","",VLOOKUP(Creatures[[#This Row],[CR]],CREXP[#All],2,FALSE))</f>
        <v>450</v>
      </c>
      <c r="G74" s="1" t="s">
        <v>4296</v>
      </c>
      <c r="H74" s="1">
        <v>10</v>
      </c>
      <c r="I74" s="1">
        <f>IFERROR(DexModifier(Creatures[[#This Row],[Dex Score]]),NA())</f>
        <v>0</v>
      </c>
    </row>
    <row r="75" spans="1:9" x14ac:dyDescent="0.25">
      <c r="A75" s="3" t="s">
        <v>4620</v>
      </c>
      <c r="B75" s="1" t="s">
        <v>5478</v>
      </c>
      <c r="C75" s="1">
        <v>19</v>
      </c>
      <c r="D75" s="1" t="s">
        <v>348</v>
      </c>
      <c r="E75" s="4">
        <v>6</v>
      </c>
      <c r="F75" s="1">
        <f>IF(Creatures[[#This Row],[CR]]="","",VLOOKUP(Creatures[[#This Row],[CR]],CREXP[#All],2,FALSE))</f>
        <v>2300</v>
      </c>
      <c r="G75" s="1" t="s">
        <v>4603</v>
      </c>
      <c r="H75" s="58">
        <v>14</v>
      </c>
      <c r="I75" s="58">
        <v>2</v>
      </c>
    </row>
    <row r="76" spans="1:9" x14ac:dyDescent="0.25">
      <c r="A76" s="3" t="s">
        <v>4038</v>
      </c>
      <c r="B76" s="1" t="s">
        <v>4039</v>
      </c>
      <c r="C76" s="1">
        <v>19</v>
      </c>
      <c r="D76" s="1" t="s">
        <v>4008</v>
      </c>
      <c r="E76" s="2">
        <v>10</v>
      </c>
      <c r="F76" s="1">
        <f>IF(Creatures[[#This Row],[CR]]="","",VLOOKUP(Creatures[[#This Row],[CR]],CREXP[#All],2,FALSE))</f>
        <v>5900</v>
      </c>
      <c r="G76" s="1" t="s">
        <v>4366</v>
      </c>
      <c r="H76" s="1">
        <v>16</v>
      </c>
      <c r="I76" s="1">
        <f>IFERROR(DexModifier(Creatures[[#This Row],[Dex Score]]),NA())</f>
        <v>3</v>
      </c>
    </row>
    <row r="77" spans="1:9" x14ac:dyDescent="0.25">
      <c r="A77" s="3" t="s">
        <v>4295</v>
      </c>
      <c r="B77" s="1" t="s">
        <v>3921</v>
      </c>
      <c r="C77" s="1">
        <v>20</v>
      </c>
      <c r="D77" s="1"/>
      <c r="E77" s="2"/>
      <c r="F77" s="1" t="str">
        <f>IF(Creatures[[#This Row],[CR]]="","",VLOOKUP(Creatures[[#This Row],[CR]],CREXP[#All],2,FALSE))</f>
        <v/>
      </c>
      <c r="G77" s="1" t="s">
        <v>1276</v>
      </c>
      <c r="H77" s="1">
        <v>16</v>
      </c>
      <c r="I77" s="1">
        <f>IFERROR(DexModifier(Creatures[[#This Row],[Dex Score]]),NA())</f>
        <v>3</v>
      </c>
    </row>
    <row r="78" spans="1:9" x14ac:dyDescent="0.25">
      <c r="A78" s="3" t="s">
        <v>38</v>
      </c>
      <c r="B78" s="1" t="s">
        <v>5482</v>
      </c>
      <c r="C78" s="1">
        <v>9</v>
      </c>
      <c r="D78" s="1" t="s">
        <v>4184</v>
      </c>
      <c r="E78" s="2">
        <v>0</v>
      </c>
      <c r="F78" s="1">
        <f>IF(Creatures[[#This Row],[CR]]="","",VLOOKUP(Creatures[[#This Row],[CR]],CREXP[#All],2,FALSE))</f>
        <v>10</v>
      </c>
      <c r="G78" s="1" t="s">
        <v>4367</v>
      </c>
      <c r="H78" s="1">
        <v>8</v>
      </c>
      <c r="I78" s="1">
        <f>IFERROR(DexModifier(Creatures[[#This Row],[Dex Score]]),NA())</f>
        <v>-1</v>
      </c>
    </row>
    <row r="79" spans="1:9" x14ac:dyDescent="0.25">
      <c r="A79" s="3" t="s">
        <v>39</v>
      </c>
      <c r="B79" s="1" t="s">
        <v>5483</v>
      </c>
      <c r="C79" s="1">
        <v>13</v>
      </c>
      <c r="D79" s="1" t="s">
        <v>4185</v>
      </c>
      <c r="E79" s="2">
        <v>2</v>
      </c>
      <c r="F79" s="1">
        <f>IF(Creatures[[#This Row],[CR]]="","",VLOOKUP(Creatures[[#This Row],[CR]],CREXP[#All],2,FALSE))</f>
        <v>450</v>
      </c>
      <c r="G79" s="1" t="s">
        <v>4367</v>
      </c>
      <c r="H79" s="1">
        <v>6</v>
      </c>
      <c r="I79" s="1">
        <f>IFERROR(DexModifier(Creatures[[#This Row],[Dex Score]]),NA())</f>
        <v>-2</v>
      </c>
    </row>
    <row r="80" spans="1:9" x14ac:dyDescent="0.25">
      <c r="A80" s="3" t="s">
        <v>4365</v>
      </c>
      <c r="B80" s="1" t="s">
        <v>5483</v>
      </c>
      <c r="C80" s="1">
        <v>13</v>
      </c>
      <c r="D80" s="1">
        <v>59</v>
      </c>
      <c r="E80" s="2">
        <v>2</v>
      </c>
      <c r="F80" s="1">
        <f>IF(Creatures[[#This Row],[CR]]="","",VLOOKUP(Creatures[[#This Row],[CR]],CREXP[#All],2,FALSE))</f>
        <v>450</v>
      </c>
      <c r="G80" s="1" t="s">
        <v>1444</v>
      </c>
      <c r="H80" s="1">
        <v>6</v>
      </c>
      <c r="I80" s="1">
        <f>IFERROR(DexModifier(Creatures[[#This Row],[Dex Score]]),NA())</f>
        <v>-2</v>
      </c>
    </row>
    <row r="81" spans="1:9" x14ac:dyDescent="0.25">
      <c r="A81" s="3" t="s">
        <v>40</v>
      </c>
      <c r="B81" s="1" t="s">
        <v>5467</v>
      </c>
      <c r="C81" s="1">
        <v>11</v>
      </c>
      <c r="D81" s="1" t="s">
        <v>344</v>
      </c>
      <c r="E81" s="4" t="s">
        <v>723</v>
      </c>
      <c r="F81" s="1">
        <f>IF(Creatures[[#This Row],[CR]]="","",VLOOKUP(Creatures[[#This Row],[CR]],CREXP[#All],2,FALSE))</f>
        <v>50</v>
      </c>
      <c r="G81" s="1" t="s">
        <v>4367</v>
      </c>
      <c r="H81" s="1">
        <v>12</v>
      </c>
      <c r="I81" s="1">
        <f>IFERROR(DexModifier(Creatures[[#This Row],[Dex Score]]),NA())</f>
        <v>1</v>
      </c>
    </row>
    <row r="82" spans="1:9" x14ac:dyDescent="0.25">
      <c r="A82" s="3" t="s">
        <v>41</v>
      </c>
      <c r="B82" s="1" t="s">
        <v>5464</v>
      </c>
      <c r="C82" s="1">
        <v>17</v>
      </c>
      <c r="D82" s="1" t="s">
        <v>42</v>
      </c>
      <c r="E82" s="2">
        <v>2</v>
      </c>
      <c r="F82" s="1">
        <f>IF(Creatures[[#This Row],[CR]]="","",VLOOKUP(Creatures[[#This Row],[CR]],CREXP[#All],2,FALSE))</f>
        <v>450</v>
      </c>
      <c r="G82" s="1" t="s">
        <v>4367</v>
      </c>
      <c r="H82" s="1">
        <v>12</v>
      </c>
      <c r="I82" s="1">
        <f>IFERROR(DexModifier(Creatures[[#This Row],[Dex Score]]),NA())</f>
        <v>1</v>
      </c>
    </row>
    <row r="83" spans="1:9" x14ac:dyDescent="0.25">
      <c r="A83" s="3" t="s">
        <v>4375</v>
      </c>
      <c r="B83" s="1" t="s">
        <v>5484</v>
      </c>
      <c r="C83" s="1">
        <v>16</v>
      </c>
      <c r="D83" s="1">
        <v>263</v>
      </c>
      <c r="E83" s="2">
        <v>11</v>
      </c>
      <c r="F83" s="1">
        <f>IF(Creatures[[#This Row],[CR]]="","",VLOOKUP(Creatures[[#This Row],[CR]],CREXP[#All],2,FALSE))</f>
        <v>7200</v>
      </c>
      <c r="G83" s="1" t="s">
        <v>1361</v>
      </c>
      <c r="H83" s="1">
        <v>7</v>
      </c>
      <c r="I83" s="1">
        <f>IFERROR(DexModifier(Creatures[[#This Row],[Dex Score]]),NA())</f>
        <v>-2</v>
      </c>
    </row>
    <row r="84" spans="1:9" x14ac:dyDescent="0.25">
      <c r="A84" s="3" t="s">
        <v>4194</v>
      </c>
      <c r="B84" s="1" t="s">
        <v>5477</v>
      </c>
      <c r="C84" s="1">
        <v>16</v>
      </c>
      <c r="D84" s="1" t="s">
        <v>318</v>
      </c>
      <c r="E84" s="2">
        <v>4</v>
      </c>
      <c r="F84" s="1">
        <f>IF(Creatures[[#This Row],[CR]]="","",VLOOKUP(Creatures[[#This Row],[CR]],CREXP[#All],2,FALSE))</f>
        <v>1100</v>
      </c>
      <c r="G84" s="1" t="s">
        <v>4296</v>
      </c>
      <c r="H84" s="1">
        <v>16</v>
      </c>
      <c r="I84" s="1">
        <f>IFERROR(DexModifier(Creatures[[#This Row],[Dex Score]]),NA())</f>
        <v>3</v>
      </c>
    </row>
    <row r="85" spans="1:9" x14ac:dyDescent="0.25">
      <c r="A85" s="3" t="s">
        <v>43</v>
      </c>
      <c r="B85" s="1" t="s">
        <v>5468</v>
      </c>
      <c r="C85" s="1">
        <v>12</v>
      </c>
      <c r="D85" s="1" t="s">
        <v>4147</v>
      </c>
      <c r="E85" s="2">
        <v>0</v>
      </c>
      <c r="F85" s="1">
        <f>IF(Creatures[[#This Row],[CR]]="","",VLOOKUP(Creatures[[#This Row],[CR]],CREXP[#All],2,FALSE))</f>
        <v>10</v>
      </c>
      <c r="G85" s="1" t="s">
        <v>4367</v>
      </c>
      <c r="H85" s="1">
        <v>14</v>
      </c>
      <c r="I85" s="1">
        <f>IFERROR(DexModifier(Creatures[[#This Row],[Dex Score]]),NA())</f>
        <v>2</v>
      </c>
    </row>
    <row r="86" spans="1:9" x14ac:dyDescent="0.25">
      <c r="A86" s="3" t="s">
        <v>44</v>
      </c>
      <c r="B86" s="1" t="s">
        <v>5485</v>
      </c>
      <c r="C86" s="1">
        <v>10</v>
      </c>
      <c r="D86" s="1" t="s">
        <v>4143</v>
      </c>
      <c r="E86" s="2">
        <v>0</v>
      </c>
      <c r="F86" s="1">
        <f>IF(Creatures[[#This Row],[CR]]="","",VLOOKUP(Creatures[[#This Row],[CR]],CREXP[#All],2,FALSE))</f>
        <v>10</v>
      </c>
      <c r="G86" s="1" t="s">
        <v>4367</v>
      </c>
      <c r="H86" s="1">
        <v>11</v>
      </c>
      <c r="I86" s="1">
        <f>IFERROR(DexModifier(Creatures[[#This Row],[Dex Score]]),NA())</f>
        <v>0</v>
      </c>
    </row>
    <row r="87" spans="1:9" x14ac:dyDescent="0.25">
      <c r="A87" s="3" t="s">
        <v>4000</v>
      </c>
      <c r="B87" s="1" t="s">
        <v>5486</v>
      </c>
      <c r="C87" s="1">
        <v>19</v>
      </c>
      <c r="D87" s="1" t="s">
        <v>3934</v>
      </c>
      <c r="E87" s="2">
        <v>19</v>
      </c>
      <c r="F87" s="1">
        <f>IF(Creatures[[#This Row],[CR]]="","",VLOOKUP(Creatures[[#This Row],[CR]],CREXP[#All],2,FALSE))</f>
        <v>22000</v>
      </c>
      <c r="G87" s="1" t="s">
        <v>4366</v>
      </c>
      <c r="H87" s="1">
        <v>17</v>
      </c>
      <c r="I87" s="1">
        <f>IFERROR(DexModifier(Creatures[[#This Row],[Dex Score]]),NA())</f>
        <v>3</v>
      </c>
    </row>
    <row r="88" spans="1:9" x14ac:dyDescent="0.25">
      <c r="A88" s="3" t="s">
        <v>3924</v>
      </c>
      <c r="B88" s="1" t="s">
        <v>3925</v>
      </c>
      <c r="C88" s="1">
        <v>17</v>
      </c>
      <c r="D88" s="1" t="s">
        <v>311</v>
      </c>
      <c r="E88" s="2">
        <v>11</v>
      </c>
      <c r="F88" s="1">
        <f>IF(Creatures[[#This Row],[CR]]="","",VLOOKUP(Creatures[[#This Row],[CR]],CREXP[#All],2,FALSE))</f>
        <v>7200</v>
      </c>
      <c r="G88" s="1" t="s">
        <v>4366</v>
      </c>
      <c r="H88" s="1">
        <v>8</v>
      </c>
      <c r="I88" s="1">
        <f>IFERROR(DexModifier(Creatures[[#This Row],[Dex Score]]),NA())</f>
        <v>-1</v>
      </c>
    </row>
    <row r="89" spans="1:9" x14ac:dyDescent="0.25">
      <c r="A89" s="3" t="s">
        <v>45</v>
      </c>
      <c r="B89" s="1" t="s">
        <v>5487</v>
      </c>
      <c r="C89" s="1">
        <v>15</v>
      </c>
      <c r="D89" s="1">
        <v>50</v>
      </c>
      <c r="E89" s="2"/>
      <c r="F89" s="1" t="str">
        <f>IF(Creatures[[#This Row],[CR]]="","",VLOOKUP(Creatures[[#This Row],[CR]],CREXP[#All],2,FALSE))</f>
        <v/>
      </c>
      <c r="G89" s="1" t="s">
        <v>1276</v>
      </c>
      <c r="H89" s="1"/>
      <c r="I89" s="1">
        <f>IFERROR(DexModifier(Creatures[[#This Row],[Dex Score]]),NA())</f>
        <v>-5</v>
      </c>
    </row>
    <row r="90" spans="1:9" x14ac:dyDescent="0.25">
      <c r="A90" s="3" t="s">
        <v>47</v>
      </c>
      <c r="B90" s="1" t="s">
        <v>5488</v>
      </c>
      <c r="C90" s="1">
        <v>19</v>
      </c>
      <c r="D90" s="1" t="s">
        <v>48</v>
      </c>
      <c r="E90" s="2">
        <v>19</v>
      </c>
      <c r="F90" s="1">
        <f>IF(Creatures[[#This Row],[CR]]="","",VLOOKUP(Creatures[[#This Row],[CR]],CREXP[#All],2,FALSE))</f>
        <v>22000</v>
      </c>
      <c r="G90" s="1" t="s">
        <v>4367</v>
      </c>
      <c r="H90" s="1">
        <v>15</v>
      </c>
      <c r="I90" s="1">
        <f>IFERROR(DexModifier(Creatures[[#This Row],[Dex Score]]),NA())</f>
        <v>2</v>
      </c>
    </row>
    <row r="91" spans="1:9" x14ac:dyDescent="0.25">
      <c r="A91" s="3" t="s">
        <v>49</v>
      </c>
      <c r="B91" s="1" t="s">
        <v>5473</v>
      </c>
      <c r="C91" s="1">
        <v>15</v>
      </c>
      <c r="D91" s="1" t="s">
        <v>244</v>
      </c>
      <c r="E91" s="2">
        <v>5</v>
      </c>
      <c r="F91" s="1">
        <f>IF(Creatures[[#This Row],[CR]]="","",VLOOKUP(Creatures[[#This Row],[CR]],CREXP[#All],2,FALSE))</f>
        <v>1800</v>
      </c>
      <c r="G91" s="1" t="s">
        <v>4296</v>
      </c>
      <c r="H91" s="1">
        <v>12</v>
      </c>
      <c r="I91" s="1">
        <f>IFERROR(DexModifier(Creatures[[#This Row],[Dex Score]]),NA())</f>
        <v>1</v>
      </c>
    </row>
    <row r="92" spans="1:9" x14ac:dyDescent="0.25">
      <c r="A92" s="3" t="s">
        <v>50</v>
      </c>
      <c r="B92" s="1" t="s">
        <v>15</v>
      </c>
      <c r="C92" s="1" t="s">
        <v>51</v>
      </c>
      <c r="D92" s="1" t="s">
        <v>52</v>
      </c>
      <c r="E92" s="4" t="s">
        <v>722</v>
      </c>
      <c r="F92" s="1">
        <f>IF(Creatures[[#This Row],[CR]]="","",VLOOKUP(Creatures[[#This Row],[CR]],CREXP[#All],2,FALSE))</f>
        <v>25</v>
      </c>
      <c r="G92" s="1" t="s">
        <v>4367</v>
      </c>
      <c r="H92" s="1">
        <v>12</v>
      </c>
      <c r="I92" s="1">
        <f>IFERROR(DexModifier(Creatures[[#This Row],[Dex Score]]),NA())</f>
        <v>1</v>
      </c>
    </row>
    <row r="93" spans="1:9" x14ac:dyDescent="0.25">
      <c r="A93" s="3" t="s">
        <v>53</v>
      </c>
      <c r="B93" s="1" t="s">
        <v>15</v>
      </c>
      <c r="C93" s="1" t="s">
        <v>54</v>
      </c>
      <c r="D93" s="1" t="s">
        <v>55</v>
      </c>
      <c r="E93" s="2">
        <v>2</v>
      </c>
      <c r="F93" s="1">
        <f>IF(Creatures[[#This Row],[CR]]="","",VLOOKUP(Creatures[[#This Row],[CR]],CREXP[#All],2,FALSE))</f>
        <v>450</v>
      </c>
      <c r="G93" s="1" t="s">
        <v>4367</v>
      </c>
      <c r="H93" s="1">
        <v>16</v>
      </c>
      <c r="I93" s="1">
        <f>IFERROR(DexModifier(Creatures[[#This Row],[Dex Score]]),NA())</f>
        <v>3</v>
      </c>
    </row>
    <row r="94" spans="1:9" x14ac:dyDescent="0.25">
      <c r="A94" s="3" t="s">
        <v>56</v>
      </c>
      <c r="B94" s="1" t="s">
        <v>3921</v>
      </c>
      <c r="C94" s="1">
        <v>12</v>
      </c>
      <c r="D94" s="1" t="s">
        <v>57</v>
      </c>
      <c r="E94" s="2">
        <v>4</v>
      </c>
      <c r="F94" s="1">
        <f>IF(Creatures[[#This Row],[CR]]="","",VLOOKUP(Creatures[[#This Row],[CR]],CREXP[#All],2,FALSE))</f>
        <v>1100</v>
      </c>
      <c r="G94" s="1" t="s">
        <v>4367</v>
      </c>
      <c r="H94" s="1">
        <v>14</v>
      </c>
      <c r="I94" s="1">
        <f>IFERROR(DexModifier(Creatures[[#This Row],[Dex Score]]),NA())</f>
        <v>2</v>
      </c>
    </row>
    <row r="95" spans="1:9" x14ac:dyDescent="0.25">
      <c r="A95" s="3" t="s">
        <v>3964</v>
      </c>
      <c r="B95" s="1" t="s">
        <v>5489</v>
      </c>
      <c r="C95" s="1">
        <v>22</v>
      </c>
      <c r="D95" s="1" t="s">
        <v>3965</v>
      </c>
      <c r="E95" s="2">
        <v>23</v>
      </c>
      <c r="F95" s="1">
        <f>IF(Creatures[[#This Row],[CR]]="","",VLOOKUP(Creatures[[#This Row],[CR]],CREXP[#All],2,FALSE))</f>
        <v>50000</v>
      </c>
      <c r="G95" s="1" t="s">
        <v>4366</v>
      </c>
      <c r="H95" s="1">
        <v>14</v>
      </c>
      <c r="I95" s="1">
        <f>IFERROR(DexModifier(Creatures[[#This Row],[Dex Score]]),NA())</f>
        <v>2</v>
      </c>
    </row>
    <row r="96" spans="1:9" x14ac:dyDescent="0.25">
      <c r="A96" s="3" t="s">
        <v>58</v>
      </c>
      <c r="B96" s="1" t="s">
        <v>5470</v>
      </c>
      <c r="C96" s="1">
        <v>15</v>
      </c>
      <c r="D96" s="1" t="s">
        <v>491</v>
      </c>
      <c r="E96" s="2">
        <v>5</v>
      </c>
      <c r="F96" s="1">
        <f>IF(Creatures[[#This Row],[CR]]="","",VLOOKUP(Creatures[[#This Row],[CR]],CREXP[#All],2,FALSE))</f>
        <v>1800</v>
      </c>
      <c r="G96" s="1" t="s">
        <v>4367</v>
      </c>
      <c r="H96" s="1">
        <v>17</v>
      </c>
      <c r="I96" s="1">
        <f>IFERROR(DexModifier(Creatures[[#This Row],[Dex Score]]),NA())</f>
        <v>3</v>
      </c>
    </row>
    <row r="97" spans="1:9" x14ac:dyDescent="0.25">
      <c r="A97" s="3" t="s">
        <v>59</v>
      </c>
      <c r="B97" s="1" t="s">
        <v>5490</v>
      </c>
      <c r="C97" s="1">
        <v>17</v>
      </c>
      <c r="D97" s="1" t="s">
        <v>23</v>
      </c>
      <c r="E97" s="2">
        <v>4</v>
      </c>
      <c r="F97" s="1">
        <f>IF(Creatures[[#This Row],[CR]]="","",VLOOKUP(Creatures[[#This Row],[CR]],CREXP[#All],2,FALSE))</f>
        <v>1100</v>
      </c>
      <c r="G97" s="1" t="s">
        <v>4296</v>
      </c>
      <c r="H97" s="1">
        <v>15</v>
      </c>
      <c r="I97" s="1">
        <f>IFERROR(DexModifier(Creatures[[#This Row],[Dex Score]]),NA())</f>
        <v>2</v>
      </c>
    </row>
    <row r="98" spans="1:9" x14ac:dyDescent="0.25">
      <c r="A98" s="3" t="s">
        <v>60</v>
      </c>
      <c r="B98" s="1" t="s">
        <v>5490</v>
      </c>
      <c r="C98" s="1">
        <v>15</v>
      </c>
      <c r="D98" s="1" t="s">
        <v>61</v>
      </c>
      <c r="E98" s="2">
        <v>5</v>
      </c>
      <c r="F98" s="1">
        <f>IF(Creatures[[#This Row],[CR]]="","",VLOOKUP(Creatures[[#This Row],[CR]],CREXP[#All],2,FALSE))</f>
        <v>1800</v>
      </c>
      <c r="G98" s="1" t="s">
        <v>4367</v>
      </c>
      <c r="H98" s="1">
        <v>15</v>
      </c>
      <c r="I98" s="1">
        <f>IFERROR(DexModifier(Creatures[[#This Row],[Dex Score]]),NA())</f>
        <v>2</v>
      </c>
    </row>
    <row r="99" spans="1:9" x14ac:dyDescent="0.25">
      <c r="A99" s="3" t="s">
        <v>4625</v>
      </c>
      <c r="B99" s="1" t="s">
        <v>3927</v>
      </c>
      <c r="C99" s="1">
        <v>20</v>
      </c>
      <c r="D99" s="1" t="s">
        <v>184</v>
      </c>
      <c r="E99" s="4">
        <v>5</v>
      </c>
      <c r="F99" s="1">
        <f>IF(Creatures[[#This Row],[CR]]="","",VLOOKUP(Creatures[[#This Row],[CR]],CREXP[#All],2,FALSE))</f>
        <v>1800</v>
      </c>
      <c r="G99" s="1" t="s">
        <v>4603</v>
      </c>
      <c r="H99" s="58">
        <v>13</v>
      </c>
      <c r="I99" s="58">
        <v>1</v>
      </c>
    </row>
    <row r="100" spans="1:9" x14ac:dyDescent="0.25">
      <c r="A100" s="3" t="s">
        <v>62</v>
      </c>
      <c r="B100" s="1" t="s">
        <v>5461</v>
      </c>
      <c r="C100" s="1">
        <v>15</v>
      </c>
      <c r="D100" s="1" t="s">
        <v>63</v>
      </c>
      <c r="E100" s="2">
        <v>3</v>
      </c>
      <c r="F100" s="1">
        <f>IF(Creatures[[#This Row],[CR]]="","",VLOOKUP(Creatures[[#This Row],[CR]],CREXP[#All],2,FALSE))</f>
        <v>700</v>
      </c>
      <c r="G100" s="1" t="s">
        <v>4367</v>
      </c>
      <c r="H100" s="1">
        <v>8</v>
      </c>
      <c r="I100" s="1">
        <f>IFERROR(DexModifier(Creatures[[#This Row],[Dex Score]]),NA())</f>
        <v>-1</v>
      </c>
    </row>
    <row r="101" spans="1:9" x14ac:dyDescent="0.25">
      <c r="A101" s="3" t="s">
        <v>64</v>
      </c>
      <c r="B101" s="1" t="s">
        <v>5485</v>
      </c>
      <c r="C101" s="1">
        <v>12</v>
      </c>
      <c r="D101" s="1" t="s">
        <v>470</v>
      </c>
      <c r="E101" s="2">
        <v>0</v>
      </c>
      <c r="F101" s="1">
        <f>IF(Creatures[[#This Row],[CR]]="","",VLOOKUP(Creatures[[#This Row],[CR]],CREXP[#All],2,FALSE))</f>
        <v>10</v>
      </c>
      <c r="G101" s="1" t="s">
        <v>4367</v>
      </c>
      <c r="H101" s="1">
        <v>15</v>
      </c>
      <c r="I101" s="1">
        <f>IFERROR(DexModifier(Creatures[[#This Row],[Dex Score]]),NA())</f>
        <v>2</v>
      </c>
    </row>
    <row r="102" spans="1:9" x14ac:dyDescent="0.25">
      <c r="A102" s="3" t="s">
        <v>4461</v>
      </c>
      <c r="B102" s="1" t="s">
        <v>5478</v>
      </c>
      <c r="C102" s="1">
        <v>18</v>
      </c>
      <c r="D102" s="1" t="s">
        <v>4141</v>
      </c>
      <c r="E102" s="2">
        <v>5</v>
      </c>
      <c r="F102" s="1">
        <f>IF(Creatures[[#This Row],[CR]]="","",VLOOKUP(Creatures[[#This Row],[CR]],CREXP[#All],2,FALSE))</f>
        <v>1800</v>
      </c>
      <c r="G102" s="1" t="s">
        <v>4695</v>
      </c>
      <c r="H102" s="58">
        <v>12</v>
      </c>
      <c r="I102" s="58">
        <f>IFERROR(DexModifier(Creatures[[#This Row],[Dex Score]]),NA())</f>
        <v>1</v>
      </c>
    </row>
    <row r="103" spans="1:9" x14ac:dyDescent="0.25">
      <c r="A103" s="3" t="s">
        <v>65</v>
      </c>
      <c r="B103" s="1" t="s">
        <v>5470</v>
      </c>
      <c r="C103" s="1">
        <v>13</v>
      </c>
      <c r="D103" s="1" t="s">
        <v>371</v>
      </c>
      <c r="E103" s="2">
        <v>3</v>
      </c>
      <c r="F103" s="1">
        <f>IF(Creatures[[#This Row],[CR]]="","",VLOOKUP(Creatures[[#This Row],[CR]],CREXP[#All],2,FALSE))</f>
        <v>700</v>
      </c>
      <c r="G103" s="1" t="s">
        <v>4367</v>
      </c>
      <c r="H103" s="1">
        <v>15</v>
      </c>
      <c r="I103" s="1">
        <f>IFERROR(DexModifier(Creatures[[#This Row],[Dex Score]]),NA())</f>
        <v>2</v>
      </c>
    </row>
    <row r="104" spans="1:9" x14ac:dyDescent="0.25">
      <c r="A104" s="3" t="s">
        <v>66</v>
      </c>
      <c r="B104" s="1" t="s">
        <v>5457</v>
      </c>
      <c r="C104" s="1">
        <v>17</v>
      </c>
      <c r="D104" s="1" t="s">
        <v>67</v>
      </c>
      <c r="E104" s="2">
        <v>11</v>
      </c>
      <c r="F104" s="1">
        <f>IF(Creatures[[#This Row],[CR]]="","",VLOOKUP(Creatures[[#This Row],[CR]],CREXP[#All],2,FALSE))</f>
        <v>7200</v>
      </c>
      <c r="G104" s="1" t="s">
        <v>4367</v>
      </c>
      <c r="H104" s="1">
        <v>16</v>
      </c>
      <c r="I104" s="1">
        <f>IFERROR(DexModifier(Creatures[[#This Row],[Dex Score]]),NA())</f>
        <v>3</v>
      </c>
    </row>
    <row r="105" spans="1:9" x14ac:dyDescent="0.25">
      <c r="A105" s="3" t="s">
        <v>68</v>
      </c>
      <c r="B105" s="1" t="s">
        <v>3925</v>
      </c>
      <c r="C105" s="1">
        <v>18</v>
      </c>
      <c r="D105" s="1" t="s">
        <v>69</v>
      </c>
      <c r="E105" s="2">
        <v>13</v>
      </c>
      <c r="F105" s="1">
        <f>IF(Creatures[[#This Row],[CR]]="","",VLOOKUP(Creatures[[#This Row],[CR]],CREXP[#All],2,FALSE))</f>
        <v>10000</v>
      </c>
      <c r="G105" s="1" t="s">
        <v>4367</v>
      </c>
      <c r="H105" s="1">
        <v>14</v>
      </c>
      <c r="I105" s="1">
        <f>IFERROR(DexModifier(Creatures[[#This Row],[Dex Score]]),NA())</f>
        <v>2</v>
      </c>
    </row>
    <row r="106" spans="1:9" x14ac:dyDescent="0.25">
      <c r="A106" s="3" t="s">
        <v>70</v>
      </c>
      <c r="B106" s="1" t="s">
        <v>3930</v>
      </c>
      <c r="C106" s="1">
        <v>15</v>
      </c>
      <c r="D106" s="1" t="s">
        <v>71</v>
      </c>
      <c r="E106" s="2">
        <v>5</v>
      </c>
      <c r="F106" s="1">
        <f>IF(Creatures[[#This Row],[CR]]="","",VLOOKUP(Creatures[[#This Row],[CR]],CREXP[#All],2,FALSE))</f>
        <v>1800</v>
      </c>
      <c r="G106" s="1" t="s">
        <v>4367</v>
      </c>
      <c r="H106" s="1">
        <v>8</v>
      </c>
      <c r="I106" s="1">
        <f>IFERROR(DexModifier(Creatures[[#This Row],[Dex Score]]),NA())</f>
        <v>-1</v>
      </c>
    </row>
    <row r="107" spans="1:9" x14ac:dyDescent="0.25">
      <c r="A107" s="3" t="s">
        <v>3926</v>
      </c>
      <c r="B107" s="1" t="s">
        <v>3927</v>
      </c>
      <c r="C107" s="1">
        <v>14</v>
      </c>
      <c r="D107" s="1" t="s">
        <v>3928</v>
      </c>
      <c r="E107" s="2">
        <v>2</v>
      </c>
      <c r="F107" s="1">
        <f>IF(Creatures[[#This Row],[CR]]="","",VLOOKUP(Creatures[[#This Row],[CR]],CREXP[#All],2,FALSE))</f>
        <v>450</v>
      </c>
      <c r="G107" s="1" t="s">
        <v>4366</v>
      </c>
      <c r="H107" s="1">
        <v>16</v>
      </c>
      <c r="I107" s="1">
        <f>IFERROR(DexModifier(Creatures[[#This Row],[Dex Score]]),NA())</f>
        <v>3</v>
      </c>
    </row>
    <row r="108" spans="1:9" x14ac:dyDescent="0.25">
      <c r="A108" s="3" t="s">
        <v>72</v>
      </c>
      <c r="B108" s="1" t="s">
        <v>15</v>
      </c>
      <c r="C108" s="1">
        <v>13</v>
      </c>
      <c r="D108" s="1" t="s">
        <v>73</v>
      </c>
      <c r="E108" s="2">
        <v>2</v>
      </c>
      <c r="F108" s="1">
        <f>IF(Creatures[[#This Row],[CR]]="","",VLOOKUP(Creatures[[#This Row],[CR]],CREXP[#All],2,FALSE))</f>
        <v>450</v>
      </c>
      <c r="G108" s="1" t="s">
        <v>4367</v>
      </c>
      <c r="H108" s="1">
        <v>12</v>
      </c>
      <c r="I108" s="1">
        <f>IFERROR(DexModifier(Creatures[[#This Row],[Dex Score]]),NA())</f>
        <v>1</v>
      </c>
    </row>
    <row r="109" spans="1:9" x14ac:dyDescent="0.25">
      <c r="A109" s="3" t="s">
        <v>4221</v>
      </c>
      <c r="B109" s="1" t="s">
        <v>4537</v>
      </c>
      <c r="C109" s="1">
        <v>17</v>
      </c>
      <c r="D109" s="1" t="s">
        <v>4278</v>
      </c>
      <c r="E109" s="2">
        <v>7</v>
      </c>
      <c r="F109" s="1">
        <f>IF(Creatures[[#This Row],[CR]]="","",VLOOKUP(Creatures[[#This Row],[CR]],CREXP[#All],2,FALSE))</f>
        <v>2900</v>
      </c>
      <c r="G109" s="1" t="s">
        <v>4296</v>
      </c>
      <c r="H109" s="1">
        <v>16</v>
      </c>
      <c r="I109" s="1">
        <f>IFERROR(DexModifier(Creatures[[#This Row],[Dex Score]]),NA())</f>
        <v>3</v>
      </c>
    </row>
    <row r="110" spans="1:9" x14ac:dyDescent="0.25">
      <c r="A110" s="3" t="s">
        <v>4534</v>
      </c>
      <c r="B110" s="1" t="s">
        <v>15</v>
      </c>
      <c r="C110" s="1">
        <v>17</v>
      </c>
      <c r="D110" s="1" t="s">
        <v>4561</v>
      </c>
      <c r="E110" s="2">
        <v>10</v>
      </c>
      <c r="F110" s="1">
        <f>IF(Creatures[[#This Row],[CR]]="","",VLOOKUP(Creatures[[#This Row],[CR]],CREXP[#All],2,FALSE))</f>
        <v>5900</v>
      </c>
      <c r="G110" s="1" t="s">
        <v>4695</v>
      </c>
      <c r="H110" s="58">
        <v>15</v>
      </c>
      <c r="I110" s="58">
        <f>IFERROR(DexModifier(Creatures[[#This Row],[Dex Score]]),NA())</f>
        <v>2</v>
      </c>
    </row>
    <row r="111" spans="1:9" x14ac:dyDescent="0.25">
      <c r="A111" s="3" t="s">
        <v>3983</v>
      </c>
      <c r="B111" s="1" t="s">
        <v>5470</v>
      </c>
      <c r="C111" s="1">
        <v>15</v>
      </c>
      <c r="D111" s="1" t="s">
        <v>414</v>
      </c>
      <c r="E111" s="2">
        <v>7</v>
      </c>
      <c r="F111" s="1">
        <f>IF(Creatures[[#This Row],[CR]]="","",VLOOKUP(Creatures[[#This Row],[CR]],CREXP[#All],2,FALSE))</f>
        <v>2900</v>
      </c>
      <c r="G111" s="1" t="s">
        <v>4366</v>
      </c>
      <c r="H111" s="1">
        <v>17</v>
      </c>
      <c r="I111" s="1">
        <f>IFERROR(DexModifier(Creatures[[#This Row],[Dex Score]]),NA())</f>
        <v>3</v>
      </c>
    </row>
    <row r="112" spans="1:9" x14ac:dyDescent="0.25">
      <c r="A112" s="3" t="s">
        <v>74</v>
      </c>
      <c r="B112" s="1" t="s">
        <v>5476</v>
      </c>
      <c r="C112" s="1">
        <v>11</v>
      </c>
      <c r="D112" s="1" t="s">
        <v>4117</v>
      </c>
      <c r="E112" s="4" t="s">
        <v>724</v>
      </c>
      <c r="F112" s="1">
        <f>IF(Creatures[[#This Row],[CR]]="","",VLOOKUP(Creatures[[#This Row],[CR]],CREXP[#All],2,FALSE))</f>
        <v>100</v>
      </c>
      <c r="G112" s="1" t="s">
        <v>4367</v>
      </c>
      <c r="H112" s="1">
        <v>10</v>
      </c>
      <c r="I112" s="1">
        <f>IFERROR(DexModifier(Creatures[[#This Row],[Dex Score]]),NA())</f>
        <v>0</v>
      </c>
    </row>
    <row r="113" spans="1:9" x14ac:dyDescent="0.25">
      <c r="A113" s="3" t="s">
        <v>75</v>
      </c>
      <c r="B113" s="1" t="s">
        <v>5469</v>
      </c>
      <c r="C113" s="1">
        <v>17</v>
      </c>
      <c r="D113" s="1" t="s">
        <v>76</v>
      </c>
      <c r="E113" s="2">
        <v>2</v>
      </c>
      <c r="F113" s="1">
        <f>IF(Creatures[[#This Row],[CR]]="","",VLOOKUP(Creatures[[#This Row],[CR]],CREXP[#All],2,FALSE))</f>
        <v>450</v>
      </c>
      <c r="G113" s="1" t="s">
        <v>4367</v>
      </c>
      <c r="H113" s="1">
        <v>14</v>
      </c>
      <c r="I113" s="1">
        <f>IFERROR(DexModifier(Creatures[[#This Row],[Dex Score]]),NA())</f>
        <v>2</v>
      </c>
    </row>
    <row r="114" spans="1:9" x14ac:dyDescent="0.25">
      <c r="A114" s="3" t="s">
        <v>4357</v>
      </c>
      <c r="B114" s="1" t="s">
        <v>5491</v>
      </c>
      <c r="C114" s="1">
        <v>18</v>
      </c>
      <c r="D114" s="1">
        <v>39</v>
      </c>
      <c r="E114" s="2">
        <v>2</v>
      </c>
      <c r="F114" s="1">
        <f>IF(Creatures[[#This Row],[CR]]="","",VLOOKUP(Creatures[[#This Row],[CR]],CREXP[#All],2,FALSE))</f>
        <v>450</v>
      </c>
      <c r="G114" s="1" t="s">
        <v>1336</v>
      </c>
      <c r="H114" s="1">
        <v>11</v>
      </c>
      <c r="I114" s="1">
        <f>IFERROR(DexModifier(Creatures[[#This Row],[Dex Score]]),NA())</f>
        <v>0</v>
      </c>
    </row>
    <row r="115" spans="1:9" x14ac:dyDescent="0.25">
      <c r="A115" s="3" t="s">
        <v>4356</v>
      </c>
      <c r="B115" s="1" t="s">
        <v>5491</v>
      </c>
      <c r="C115" s="1">
        <v>17</v>
      </c>
      <c r="D115" s="1">
        <v>45</v>
      </c>
      <c r="E115" s="2">
        <v>3</v>
      </c>
      <c r="F115" s="1">
        <f>IF(Creatures[[#This Row],[CR]]="","",VLOOKUP(Creatures[[#This Row],[CR]],CREXP[#All],2,FALSE))</f>
        <v>700</v>
      </c>
      <c r="G115" s="1" t="s">
        <v>1336</v>
      </c>
      <c r="H115" s="1">
        <v>11</v>
      </c>
      <c r="I115" s="1">
        <f>IFERROR(DexModifier(Creatures[[#This Row],[Dex Score]]),NA())</f>
        <v>0</v>
      </c>
    </row>
    <row r="116" spans="1:9" x14ac:dyDescent="0.25">
      <c r="A116" s="3" t="s">
        <v>77</v>
      </c>
      <c r="B116" s="1" t="s">
        <v>5492</v>
      </c>
      <c r="C116" s="1">
        <v>7</v>
      </c>
      <c r="D116" s="1" t="s">
        <v>78</v>
      </c>
      <c r="E116" s="2">
        <v>4</v>
      </c>
      <c r="F116" s="1">
        <f>IF(Creatures[[#This Row],[CR]]="","",VLOOKUP(Creatures[[#This Row],[CR]],CREXP[#All],2,FALSE))</f>
        <v>1100</v>
      </c>
      <c r="G116" s="1" t="s">
        <v>4367</v>
      </c>
      <c r="H116" s="1">
        <v>5</v>
      </c>
      <c r="I116" s="1">
        <f>IFERROR(DexModifier(Creatures[[#This Row],[Dex Score]]),NA())</f>
        <v>-3</v>
      </c>
    </row>
    <row r="117" spans="1:9" x14ac:dyDescent="0.25">
      <c r="A117" s="3" t="s">
        <v>79</v>
      </c>
      <c r="B117" s="1" t="s">
        <v>4537</v>
      </c>
      <c r="C117" s="1">
        <v>13</v>
      </c>
      <c r="D117" s="1" t="s">
        <v>136</v>
      </c>
      <c r="E117" s="4" t="s">
        <v>723</v>
      </c>
      <c r="F117" s="1">
        <f>IF(Creatures[[#This Row],[CR]]="","",VLOOKUP(Creatures[[#This Row],[CR]],CREXP[#All],2,FALSE))</f>
        <v>50</v>
      </c>
      <c r="G117" s="1" t="s">
        <v>4367</v>
      </c>
      <c r="H117" s="1">
        <v>17</v>
      </c>
      <c r="I117" s="1">
        <f>IFERROR(DexModifier(Creatures[[#This Row],[Dex Score]]),NA())</f>
        <v>3</v>
      </c>
    </row>
    <row r="118" spans="1:9" x14ac:dyDescent="0.25">
      <c r="A118" s="3" t="s">
        <v>4481</v>
      </c>
      <c r="B118" s="1" t="s">
        <v>5464</v>
      </c>
      <c r="C118" s="1">
        <v>13</v>
      </c>
      <c r="D118" s="1" t="s">
        <v>337</v>
      </c>
      <c r="E118" s="2">
        <v>4</v>
      </c>
      <c r="F118" s="1">
        <f>IF(Creatures[[#This Row],[CR]]="","",VLOOKUP(Creatures[[#This Row],[CR]],CREXP[#All],2,FALSE))</f>
        <v>1100</v>
      </c>
      <c r="G118" s="1" t="s">
        <v>4695</v>
      </c>
      <c r="H118" s="58">
        <v>16</v>
      </c>
      <c r="I118" s="58">
        <f>IFERROR(DexModifier(Creatures[[#This Row],[Dex Score]]),NA())</f>
        <v>3</v>
      </c>
    </row>
    <row r="119" spans="1:9" x14ac:dyDescent="0.25">
      <c r="A119" s="3" t="s">
        <v>4501</v>
      </c>
      <c r="B119" s="1" t="s">
        <v>3921</v>
      </c>
      <c r="C119" s="1">
        <v>16</v>
      </c>
      <c r="D119" s="1" t="s">
        <v>4547</v>
      </c>
      <c r="E119" s="2">
        <v>8</v>
      </c>
      <c r="F119" s="1">
        <f>IF(Creatures[[#This Row],[CR]]="","",VLOOKUP(Creatures[[#This Row],[CR]],CREXP[#All],2,FALSE))</f>
        <v>3900</v>
      </c>
      <c r="G119" s="1" t="s">
        <v>4695</v>
      </c>
      <c r="H119" s="58">
        <v>18</v>
      </c>
      <c r="I119" s="58">
        <f>IFERROR(DexModifier(Creatures[[#This Row],[Dex Score]]),NA())</f>
        <v>4</v>
      </c>
    </row>
    <row r="120" spans="1:9" x14ac:dyDescent="0.25">
      <c r="A120" s="3" t="s">
        <v>80</v>
      </c>
      <c r="B120" s="1" t="s">
        <v>5468</v>
      </c>
      <c r="C120" s="1">
        <v>12</v>
      </c>
      <c r="D120" s="1" t="s">
        <v>226</v>
      </c>
      <c r="E120" s="4" t="s">
        <v>722</v>
      </c>
      <c r="F120" s="1">
        <f>IF(Creatures[[#This Row],[CR]]="","",VLOOKUP(Creatures[[#This Row],[CR]],CREXP[#All],2,FALSE))</f>
        <v>25</v>
      </c>
      <c r="G120" s="1" t="s">
        <v>4367</v>
      </c>
      <c r="H120" s="1">
        <v>14</v>
      </c>
      <c r="I120" s="1">
        <f>IFERROR(DexModifier(Creatures[[#This Row],[Dex Score]]),NA())</f>
        <v>2</v>
      </c>
    </row>
    <row r="121" spans="1:9" x14ac:dyDescent="0.25">
      <c r="A121" s="3" t="s">
        <v>4529</v>
      </c>
      <c r="B121" s="1" t="s">
        <v>15</v>
      </c>
      <c r="C121" s="1">
        <v>12</v>
      </c>
      <c r="D121" s="1" t="s">
        <v>37</v>
      </c>
      <c r="E121" s="2">
        <v>7</v>
      </c>
      <c r="F121" s="1">
        <f>IF(Creatures[[#This Row],[CR]]="","",VLOOKUP(Creatures[[#This Row],[CR]],CREXP[#All],2,FALSE))</f>
        <v>2900</v>
      </c>
      <c r="G121" s="1" t="s">
        <v>4695</v>
      </c>
      <c r="H121" s="58">
        <v>14</v>
      </c>
      <c r="I121" s="58">
        <f>IFERROR(DexModifier(Creatures[[#This Row],[Dex Score]]),NA())</f>
        <v>2</v>
      </c>
    </row>
    <row r="122" spans="1:9" x14ac:dyDescent="0.25">
      <c r="A122" s="3" t="s">
        <v>4473</v>
      </c>
      <c r="B122" s="1" t="s">
        <v>4540</v>
      </c>
      <c r="C122" s="1">
        <v>14</v>
      </c>
      <c r="D122" s="1" t="s">
        <v>4539</v>
      </c>
      <c r="E122" s="2">
        <v>6</v>
      </c>
      <c r="F122" s="1">
        <f>IF(Creatures[[#This Row],[CR]]="","",VLOOKUP(Creatures[[#This Row],[CR]],CREXP[#All],2,FALSE))</f>
        <v>2300</v>
      </c>
      <c r="G122" s="1" t="s">
        <v>4695</v>
      </c>
      <c r="H122" s="58">
        <v>9</v>
      </c>
      <c r="I122" s="58">
        <f>IFERROR(DexModifier(Creatures[[#This Row],[Dex Score]]),NA())</f>
        <v>-1</v>
      </c>
    </row>
    <row r="123" spans="1:9" x14ac:dyDescent="0.25">
      <c r="A123" s="3" t="s">
        <v>3984</v>
      </c>
      <c r="B123" s="1" t="s">
        <v>5470</v>
      </c>
      <c r="C123" s="1">
        <v>19</v>
      </c>
      <c r="D123" s="1" t="s">
        <v>3985</v>
      </c>
      <c r="E123" s="2">
        <v>17</v>
      </c>
      <c r="F123" s="1">
        <f>IF(Creatures[[#This Row],[CR]]="","",VLOOKUP(Creatures[[#This Row],[CR]],CREXP[#All],2,FALSE))</f>
        <v>18000</v>
      </c>
      <c r="G123" s="1" t="s">
        <v>4366</v>
      </c>
      <c r="H123" s="1">
        <v>14</v>
      </c>
      <c r="I123" s="1">
        <f>IFERROR(DexModifier(Creatures[[#This Row],[Dex Score]]),NA())</f>
        <v>2</v>
      </c>
    </row>
    <row r="124" spans="1:9" x14ac:dyDescent="0.25">
      <c r="A124" s="3" t="s">
        <v>4398</v>
      </c>
      <c r="B124" s="1" t="s">
        <v>5469</v>
      </c>
      <c r="C124" s="1">
        <v>17</v>
      </c>
      <c r="D124" s="1" t="s">
        <v>371</v>
      </c>
      <c r="E124" s="2">
        <v>3</v>
      </c>
      <c r="F124" s="1">
        <f>IF(Creatures[[#This Row],[CR]]="","",VLOOKUP(Creatures[[#This Row],[CR]],CREXP[#All],2,FALSE))</f>
        <v>700</v>
      </c>
      <c r="G124" s="1" t="s">
        <v>4367</v>
      </c>
      <c r="H124" s="1">
        <v>10</v>
      </c>
      <c r="I124" s="1">
        <f>IFERROR(DexModifier(Creatures[[#This Row],[Dex Score]]),NA())</f>
        <v>0</v>
      </c>
    </row>
    <row r="125" spans="1:9" x14ac:dyDescent="0.25">
      <c r="A125" s="3" t="s">
        <v>81</v>
      </c>
      <c r="B125" s="1" t="s">
        <v>3925</v>
      </c>
      <c r="C125" s="1">
        <v>15</v>
      </c>
      <c r="D125" s="1" t="s">
        <v>4177</v>
      </c>
      <c r="E125" s="2">
        <v>7</v>
      </c>
      <c r="F125" s="1">
        <f>IF(Creatures[[#This Row],[CR]]="","",VLOOKUP(Creatures[[#This Row],[CR]],CREXP[#All],2,FALSE))</f>
        <v>2900</v>
      </c>
      <c r="G125" s="1" t="s">
        <v>4367</v>
      </c>
      <c r="H125" s="1">
        <v>15</v>
      </c>
      <c r="I125" s="1">
        <f>IFERROR(DexModifier(Creatures[[#This Row],[Dex Score]]),NA())</f>
        <v>2</v>
      </c>
    </row>
    <row r="126" spans="1:9" x14ac:dyDescent="0.25">
      <c r="A126" s="3" t="s">
        <v>82</v>
      </c>
      <c r="B126" s="1" t="s">
        <v>5476</v>
      </c>
      <c r="C126" s="1">
        <v>11</v>
      </c>
      <c r="D126" s="1" t="s">
        <v>52</v>
      </c>
      <c r="E126" s="4" t="s">
        <v>723</v>
      </c>
      <c r="F126" s="1">
        <f>IF(Creatures[[#This Row],[CR]]="","",VLOOKUP(Creatures[[#This Row],[CR]],CREXP[#All],2,FALSE))</f>
        <v>50</v>
      </c>
      <c r="G126" s="1" t="s">
        <v>4367</v>
      </c>
      <c r="H126" s="1">
        <v>11</v>
      </c>
      <c r="I126" s="1">
        <f>IFERROR(DexModifier(Creatures[[#This Row],[Dex Score]]),NA())</f>
        <v>0</v>
      </c>
    </row>
    <row r="127" spans="1:9" x14ac:dyDescent="0.25">
      <c r="A127" s="3" t="s">
        <v>83</v>
      </c>
      <c r="B127" s="1" t="s">
        <v>3921</v>
      </c>
      <c r="C127" s="1">
        <v>15</v>
      </c>
      <c r="D127" s="1" t="s">
        <v>414</v>
      </c>
      <c r="E127" s="2">
        <v>6</v>
      </c>
      <c r="F127" s="1">
        <f>IF(Creatures[[#This Row],[CR]]="","",VLOOKUP(Creatures[[#This Row],[CR]],CREXP[#All],2,FALSE))</f>
        <v>2300</v>
      </c>
      <c r="G127" s="1" t="s">
        <v>4296</v>
      </c>
      <c r="H127" s="1">
        <v>16</v>
      </c>
      <c r="I127" s="1">
        <f>IFERROR(DexModifier(Creatures[[#This Row],[Dex Score]]),NA())</f>
        <v>3</v>
      </c>
    </row>
    <row r="128" spans="1:9" x14ac:dyDescent="0.25">
      <c r="A128" s="3" t="s">
        <v>4189</v>
      </c>
      <c r="B128" s="1" t="s">
        <v>5493</v>
      </c>
      <c r="C128" s="1">
        <v>14</v>
      </c>
      <c r="D128" s="1" t="s">
        <v>1030</v>
      </c>
      <c r="E128" s="2" t="s">
        <v>722</v>
      </c>
      <c r="F128" s="1">
        <f>IF(Creatures[[#This Row],[CR]]="","",VLOOKUP(Creatures[[#This Row],[CR]],CREXP[#All],2,FALSE))</f>
        <v>25</v>
      </c>
      <c r="G128" s="1" t="s">
        <v>4296</v>
      </c>
      <c r="H128" s="1">
        <v>18</v>
      </c>
      <c r="I128" s="1">
        <f>IFERROR(DexModifier(Creatures[[#This Row],[Dex Score]]),NA())</f>
        <v>4</v>
      </c>
    </row>
    <row r="129" spans="1:9" x14ac:dyDescent="0.25">
      <c r="A129" s="3" t="s">
        <v>84</v>
      </c>
      <c r="B129" s="1" t="s">
        <v>5486</v>
      </c>
      <c r="C129" s="1">
        <v>19</v>
      </c>
      <c r="D129" s="1" t="s">
        <v>94</v>
      </c>
      <c r="E129" s="2">
        <v>9</v>
      </c>
      <c r="F129" s="1">
        <f>IF(Creatures[[#This Row],[CR]]="","",VLOOKUP(Creatures[[#This Row],[CR]],CREXP[#All],2,FALSE))</f>
        <v>5000</v>
      </c>
      <c r="G129" s="1" t="s">
        <v>4367</v>
      </c>
      <c r="H129" s="1">
        <v>16</v>
      </c>
      <c r="I129" s="1">
        <f>IFERROR(DexModifier(Creatures[[#This Row],[Dex Score]]),NA())</f>
        <v>3</v>
      </c>
    </row>
    <row r="130" spans="1:9" x14ac:dyDescent="0.25">
      <c r="A130" s="3" t="s">
        <v>85</v>
      </c>
      <c r="B130" s="1" t="s">
        <v>3930</v>
      </c>
      <c r="C130" s="1">
        <v>15</v>
      </c>
      <c r="D130" s="1" t="s">
        <v>86</v>
      </c>
      <c r="E130" s="2">
        <v>4</v>
      </c>
      <c r="F130" s="1">
        <f>IF(Creatures[[#This Row],[CR]]="","",VLOOKUP(Creatures[[#This Row],[CR]],CREXP[#All],2,FALSE))</f>
        <v>1100</v>
      </c>
      <c r="G130" s="1" t="s">
        <v>4367</v>
      </c>
      <c r="H130" s="1">
        <v>16</v>
      </c>
      <c r="I130" s="1">
        <f>IFERROR(DexModifier(Creatures[[#This Row],[Dex Score]]),NA())</f>
        <v>3</v>
      </c>
    </row>
    <row r="131" spans="1:9" x14ac:dyDescent="0.25">
      <c r="A131" s="3" t="s">
        <v>4611</v>
      </c>
      <c r="B131" s="1" t="s">
        <v>4605</v>
      </c>
      <c r="C131" s="1">
        <v>19</v>
      </c>
      <c r="D131" s="1" t="s">
        <v>4612</v>
      </c>
      <c r="E131" s="4">
        <v>6</v>
      </c>
      <c r="F131" s="1">
        <f>IF(Creatures[[#This Row],[CR]]="","",VLOOKUP(Creatures[[#This Row],[CR]],CREXP[#All],2,FALSE))</f>
        <v>2300</v>
      </c>
      <c r="G131" s="1" t="s">
        <v>4603</v>
      </c>
      <c r="H131" s="58">
        <v>15</v>
      </c>
      <c r="I131" s="58">
        <v>2</v>
      </c>
    </row>
    <row r="132" spans="1:9" x14ac:dyDescent="0.25">
      <c r="A132" s="3" t="s">
        <v>3929</v>
      </c>
      <c r="B132" s="1" t="s">
        <v>3930</v>
      </c>
      <c r="C132" s="1">
        <v>16</v>
      </c>
      <c r="D132" s="1" t="s">
        <v>3931</v>
      </c>
      <c r="E132" s="2">
        <v>16</v>
      </c>
      <c r="F132" s="1">
        <f>IF(Creatures[[#This Row],[CR]]="","",VLOOKUP(Creatures[[#This Row],[CR]],CREXP[#All],2,FALSE))</f>
        <v>15000</v>
      </c>
      <c r="G132" s="1" t="s">
        <v>4366</v>
      </c>
      <c r="H132" s="1">
        <v>16</v>
      </c>
      <c r="I132" s="1">
        <f>IFERROR(DexModifier(Creatures[[#This Row],[Dex Score]]),NA())</f>
        <v>3</v>
      </c>
    </row>
    <row r="133" spans="1:9" x14ac:dyDescent="0.25">
      <c r="A133" s="3" t="s">
        <v>4517</v>
      </c>
      <c r="B133" s="1" t="s">
        <v>4540</v>
      </c>
      <c r="C133" s="1">
        <v>14</v>
      </c>
      <c r="D133" s="1" t="s">
        <v>4553</v>
      </c>
      <c r="E133" s="2">
        <v>18</v>
      </c>
      <c r="F133" s="1">
        <f>IF(Creatures[[#This Row],[CR]]="","",VLOOKUP(Creatures[[#This Row],[CR]],CREXP[#All],2,FALSE))</f>
        <v>20000</v>
      </c>
      <c r="G133" s="1" t="s">
        <v>4695</v>
      </c>
      <c r="H133" s="58">
        <v>11</v>
      </c>
      <c r="I133" s="58">
        <f>IFERROR(DexModifier(Creatures[[#This Row],[Dex Score]]),NA())</f>
        <v>0</v>
      </c>
    </row>
    <row r="134" spans="1:9" x14ac:dyDescent="0.25">
      <c r="A134" s="3" t="s">
        <v>4402</v>
      </c>
      <c r="B134" s="1" t="s">
        <v>5469</v>
      </c>
      <c r="C134" s="1">
        <v>16</v>
      </c>
      <c r="D134" s="1" t="s">
        <v>89</v>
      </c>
      <c r="E134" s="2">
        <v>1</v>
      </c>
      <c r="F134" s="1">
        <f>IF(Creatures[[#This Row],[CR]]="","",VLOOKUP(Creatures[[#This Row],[CR]],CREXP[#All],2,FALSE))</f>
        <v>200</v>
      </c>
      <c r="G134" s="1" t="s">
        <v>4367</v>
      </c>
      <c r="H134" s="1">
        <v>10</v>
      </c>
      <c r="I134" s="1">
        <f>IFERROR(DexModifier(Creatures[[#This Row],[Dex Score]]),NA())</f>
        <v>0</v>
      </c>
    </row>
    <row r="135" spans="1:9" x14ac:dyDescent="0.25">
      <c r="A135" s="3" t="s">
        <v>4200</v>
      </c>
      <c r="B135" s="1" t="s">
        <v>5494</v>
      </c>
      <c r="C135" s="1">
        <v>15</v>
      </c>
      <c r="D135" s="1" t="s">
        <v>4265</v>
      </c>
      <c r="E135" s="2">
        <v>5</v>
      </c>
      <c r="F135" s="1">
        <f>IF(Creatures[[#This Row],[CR]]="","",VLOOKUP(Creatures[[#This Row],[CR]],CREXP[#All],2,FALSE))</f>
        <v>1800</v>
      </c>
      <c r="G135" s="1" t="s">
        <v>4296</v>
      </c>
      <c r="H135" s="1">
        <v>9</v>
      </c>
      <c r="I135" s="1">
        <f>IFERROR(DexModifier(Creatures[[#This Row],[Dex Score]]),NA())</f>
        <v>-1</v>
      </c>
    </row>
    <row r="136" spans="1:9" x14ac:dyDescent="0.25">
      <c r="A136" s="3" t="s">
        <v>4406</v>
      </c>
      <c r="B136" s="1" t="s">
        <v>5469</v>
      </c>
      <c r="C136" s="1">
        <v>17</v>
      </c>
      <c r="D136" s="1" t="s">
        <v>93</v>
      </c>
      <c r="E136" s="2">
        <v>2</v>
      </c>
      <c r="F136" s="1">
        <f>IF(Creatures[[#This Row],[CR]]="","",VLOOKUP(Creatures[[#This Row],[CR]],CREXP[#All],2,FALSE))</f>
        <v>450</v>
      </c>
      <c r="G136" s="1" t="s">
        <v>4367</v>
      </c>
      <c r="H136" s="1">
        <v>10</v>
      </c>
      <c r="I136" s="1">
        <f>IFERROR(DexModifier(Creatures[[#This Row],[Dex Score]]),NA())</f>
        <v>0</v>
      </c>
    </row>
    <row r="137" spans="1:9" x14ac:dyDescent="0.25">
      <c r="A137" s="3" t="s">
        <v>3937</v>
      </c>
      <c r="B137" s="1" t="s">
        <v>5474</v>
      </c>
      <c r="C137" s="1">
        <v>13</v>
      </c>
      <c r="D137" s="1" t="s">
        <v>367</v>
      </c>
      <c r="E137" s="2">
        <v>1</v>
      </c>
      <c r="F137" s="1">
        <f>IF(Creatures[[#This Row],[CR]]="","",VLOOKUP(Creatures[[#This Row],[CR]],CREXP[#All],2,FALSE))</f>
        <v>200</v>
      </c>
      <c r="G137" s="1" t="s">
        <v>4366</v>
      </c>
      <c r="H137" s="1">
        <v>16</v>
      </c>
      <c r="I137" s="1">
        <f>IFERROR(DexModifier(Creatures[[#This Row],[Dex Score]]),NA())</f>
        <v>3</v>
      </c>
    </row>
    <row r="138" spans="1:9" x14ac:dyDescent="0.25">
      <c r="A138" s="3" t="s">
        <v>4392</v>
      </c>
      <c r="B138" s="1" t="s">
        <v>5495</v>
      </c>
      <c r="C138" s="1">
        <v>15</v>
      </c>
      <c r="D138" s="1">
        <v>17</v>
      </c>
      <c r="E138" s="2" t="s">
        <v>723</v>
      </c>
      <c r="F138" s="1">
        <f>IF(Creatures[[#This Row],[CR]]="","",VLOOKUP(Creatures[[#This Row],[CR]],CREXP[#All],2,FALSE))</f>
        <v>50</v>
      </c>
      <c r="G138" s="1" t="s">
        <v>1361</v>
      </c>
      <c r="H138" s="1">
        <v>17</v>
      </c>
      <c r="I138" s="1">
        <f>IFERROR(DexModifier(Creatures[[#This Row],[Dex Score]]),NA())</f>
        <v>3</v>
      </c>
    </row>
    <row r="139" spans="1:9" x14ac:dyDescent="0.25">
      <c r="A139" s="3" t="s">
        <v>95</v>
      </c>
      <c r="B139" s="1" t="s">
        <v>5467</v>
      </c>
      <c r="C139" s="1">
        <v>11</v>
      </c>
      <c r="D139" s="1" t="s">
        <v>4144</v>
      </c>
      <c r="E139" s="2">
        <v>1</v>
      </c>
      <c r="F139" s="1">
        <f>IF(Creatures[[#This Row],[CR]]="","",VLOOKUP(Creatures[[#This Row],[CR]],CREXP[#All],2,FALSE))</f>
        <v>200</v>
      </c>
      <c r="G139" s="1" t="s">
        <v>4367</v>
      </c>
      <c r="H139" s="1">
        <v>10</v>
      </c>
      <c r="I139" s="1">
        <f>IFERROR(DexModifier(Creatures[[#This Row],[Dex Score]]),NA())</f>
        <v>0</v>
      </c>
    </row>
    <row r="140" spans="1:9" x14ac:dyDescent="0.25">
      <c r="A140" s="3" t="s">
        <v>96</v>
      </c>
      <c r="B140" s="1" t="s">
        <v>5456</v>
      </c>
      <c r="C140" s="1">
        <v>16</v>
      </c>
      <c r="D140" s="1" t="s">
        <v>97</v>
      </c>
      <c r="E140" s="2">
        <v>1</v>
      </c>
      <c r="F140" s="1">
        <f>IF(Creatures[[#This Row],[CR]]="","",VLOOKUP(Creatures[[#This Row],[CR]],CREXP[#All],2,FALSE))</f>
        <v>200</v>
      </c>
      <c r="G140" s="1" t="s">
        <v>4367</v>
      </c>
      <c r="H140" s="1">
        <v>14</v>
      </c>
      <c r="I140" s="1">
        <f>IFERROR(DexModifier(Creatures[[#This Row],[Dex Score]]),NA())</f>
        <v>2</v>
      </c>
    </row>
    <row r="141" spans="1:9" x14ac:dyDescent="0.25">
      <c r="A141" s="3" t="s">
        <v>98</v>
      </c>
      <c r="B141" s="1" t="s">
        <v>5456</v>
      </c>
      <c r="C141" s="1">
        <v>17</v>
      </c>
      <c r="D141" s="1" t="s">
        <v>99</v>
      </c>
      <c r="E141" s="2">
        <v>3</v>
      </c>
      <c r="F141" s="1">
        <f>IF(Creatures[[#This Row],[CR]]="","",VLOOKUP(Creatures[[#This Row],[CR]],CREXP[#All],2,FALSE))</f>
        <v>700</v>
      </c>
      <c r="G141" s="1" t="s">
        <v>4367</v>
      </c>
      <c r="H141" s="1">
        <v>14</v>
      </c>
      <c r="I141" s="1">
        <f>IFERROR(DexModifier(Creatures[[#This Row],[Dex Score]]),NA())</f>
        <v>2</v>
      </c>
    </row>
    <row r="142" spans="1:9" x14ac:dyDescent="0.25">
      <c r="A142" s="3" t="s">
        <v>100</v>
      </c>
      <c r="B142" s="1" t="s">
        <v>5473</v>
      </c>
      <c r="C142" s="1">
        <v>17</v>
      </c>
      <c r="D142" s="1" t="s">
        <v>101</v>
      </c>
      <c r="E142" s="2">
        <v>5</v>
      </c>
      <c r="F142" s="1">
        <f>IF(Creatures[[#This Row],[CR]]="","",VLOOKUP(Creatures[[#This Row],[CR]],CREXP[#All],2,FALSE))</f>
        <v>1800</v>
      </c>
      <c r="G142" s="1" t="s">
        <v>4367</v>
      </c>
      <c r="H142" s="1">
        <v>11</v>
      </c>
      <c r="I142" s="1">
        <f>IFERROR(DexModifier(Creatures[[#This Row],[Dex Score]]),NA())</f>
        <v>0</v>
      </c>
    </row>
    <row r="143" spans="1:9" x14ac:dyDescent="0.25">
      <c r="A143" s="3" t="s">
        <v>3950</v>
      </c>
      <c r="B143" s="1" t="s">
        <v>5458</v>
      </c>
      <c r="C143" s="1">
        <v>14</v>
      </c>
      <c r="D143" s="1" t="s">
        <v>238</v>
      </c>
      <c r="E143" s="2">
        <v>3</v>
      </c>
      <c r="F143" s="1">
        <f>IF(Creatures[[#This Row],[CR]]="","",VLOOKUP(Creatures[[#This Row],[CR]],CREXP[#All],2,FALSE))</f>
        <v>700</v>
      </c>
      <c r="G143" s="1" t="s">
        <v>4366</v>
      </c>
      <c r="H143" s="1">
        <v>14</v>
      </c>
      <c r="I143" s="1">
        <f>IFERROR(DexModifier(Creatures[[#This Row],[Dex Score]]),NA())</f>
        <v>2</v>
      </c>
    </row>
    <row r="144" spans="1:9" x14ac:dyDescent="0.25">
      <c r="A144" s="3" t="s">
        <v>102</v>
      </c>
      <c r="B144" s="1" t="s">
        <v>5456</v>
      </c>
      <c r="C144" s="1">
        <v>15</v>
      </c>
      <c r="D144" s="1" t="s">
        <v>103</v>
      </c>
      <c r="E144" s="4" t="s">
        <v>723</v>
      </c>
      <c r="F144" s="1">
        <f>IF(Creatures[[#This Row],[CR]]="","",VLOOKUP(Creatures[[#This Row],[CR]],CREXP[#All],2,FALSE))</f>
        <v>50</v>
      </c>
      <c r="G144" s="1" t="s">
        <v>4367</v>
      </c>
      <c r="H144" s="1">
        <v>12</v>
      </c>
      <c r="I144" s="1">
        <f>IFERROR(DexModifier(Creatures[[#This Row],[Dex Score]]),NA())</f>
        <v>1</v>
      </c>
    </row>
    <row r="145" spans="1:9" x14ac:dyDescent="0.25">
      <c r="A145" s="3" t="s">
        <v>4429</v>
      </c>
      <c r="B145" s="1" t="s">
        <v>5491</v>
      </c>
      <c r="C145" s="1">
        <v>18</v>
      </c>
      <c r="D145" s="1">
        <v>82</v>
      </c>
      <c r="E145" s="2">
        <v>4</v>
      </c>
      <c r="F145" s="1">
        <f>IF(Creatures[[#This Row],[CR]]="","",VLOOKUP(Creatures[[#This Row],[CR]],CREXP[#All],2,FALSE))</f>
        <v>1100</v>
      </c>
      <c r="G145" s="1" t="s">
        <v>1336</v>
      </c>
      <c r="H145" s="1">
        <v>12</v>
      </c>
      <c r="I145" s="1">
        <f>IFERROR(DexModifier(Creatures[[#This Row],[Dex Score]]),NA())</f>
        <v>1</v>
      </c>
    </row>
    <row r="146" spans="1:9" x14ac:dyDescent="0.25">
      <c r="A146" s="3" t="s">
        <v>4468</v>
      </c>
      <c r="B146" s="1" t="s">
        <v>5496</v>
      </c>
      <c r="C146" s="1">
        <v>15</v>
      </c>
      <c r="D146" s="1" t="s">
        <v>4184</v>
      </c>
      <c r="E146" s="4" t="s">
        <v>724</v>
      </c>
      <c r="F146" s="1">
        <f>IF(Creatures[[#This Row],[CR]]="","",VLOOKUP(Creatures[[#This Row],[CR]],CREXP[#All],2,FALSE))</f>
        <v>100</v>
      </c>
      <c r="G146" s="1" t="s">
        <v>4695</v>
      </c>
      <c r="H146" s="58">
        <v>16</v>
      </c>
      <c r="I146" s="58">
        <f>IFERROR(DexModifier(Creatures[[#This Row],[Dex Score]]),NA())</f>
        <v>3</v>
      </c>
    </row>
    <row r="147" spans="1:9" x14ac:dyDescent="0.25">
      <c r="A147" s="3" t="s">
        <v>3932</v>
      </c>
      <c r="B147" s="1" t="s">
        <v>3933</v>
      </c>
      <c r="C147" s="1">
        <v>17</v>
      </c>
      <c r="D147" s="1" t="s">
        <v>3934</v>
      </c>
      <c r="E147" s="2">
        <v>14</v>
      </c>
      <c r="F147" s="1">
        <f>IF(Creatures[[#This Row],[CR]]="","",VLOOKUP(Creatures[[#This Row],[CR]],CREXP[#All],2,FALSE))</f>
        <v>11500</v>
      </c>
      <c r="G147" s="1" t="s">
        <v>4366</v>
      </c>
      <c r="H147" s="1">
        <v>14</v>
      </c>
      <c r="I147" s="1">
        <f>IFERROR(DexModifier(Creatures[[#This Row],[Dex Score]]),NA())</f>
        <v>2</v>
      </c>
    </row>
    <row r="148" spans="1:9" x14ac:dyDescent="0.25">
      <c r="A148" s="3" t="s">
        <v>104</v>
      </c>
      <c r="B148" s="1" t="s">
        <v>5477</v>
      </c>
      <c r="C148" s="1">
        <v>19</v>
      </c>
      <c r="D148" s="1" t="s">
        <v>105</v>
      </c>
      <c r="E148" s="2">
        <v>5</v>
      </c>
      <c r="F148" s="1">
        <f>IF(Creatures[[#This Row],[CR]]="","",VLOOKUP(Creatures[[#This Row],[CR]],CREXP[#All],2,FALSE))</f>
        <v>1800</v>
      </c>
      <c r="G148" s="1" t="s">
        <v>4367</v>
      </c>
      <c r="H148" s="1">
        <v>18</v>
      </c>
      <c r="I148" s="1">
        <f>IFERROR(DexModifier(Creatures[[#This Row],[Dex Score]]),NA())</f>
        <v>4</v>
      </c>
    </row>
    <row r="149" spans="1:9" x14ac:dyDescent="0.25">
      <c r="A149" s="3" t="s">
        <v>106</v>
      </c>
      <c r="B149" s="1" t="s">
        <v>5467</v>
      </c>
      <c r="C149" s="1">
        <v>9</v>
      </c>
      <c r="D149" s="1" t="s">
        <v>4145</v>
      </c>
      <c r="E149" s="4" t="s">
        <v>722</v>
      </c>
      <c r="F149" s="1">
        <f>IF(Creatures[[#This Row],[CR]]="","",VLOOKUP(Creatures[[#This Row],[CR]],CREXP[#All],2,FALSE))</f>
        <v>25</v>
      </c>
      <c r="G149" s="1" t="s">
        <v>4367</v>
      </c>
      <c r="H149" s="1">
        <v>8</v>
      </c>
      <c r="I149" s="1">
        <f>IFERROR(DexModifier(Creatures[[#This Row],[Dex Score]]),NA())</f>
        <v>-1</v>
      </c>
    </row>
    <row r="150" spans="1:9" x14ac:dyDescent="0.25">
      <c r="A150" s="3" t="s">
        <v>107</v>
      </c>
      <c r="B150" s="1" t="s">
        <v>5487</v>
      </c>
      <c r="C150" s="1">
        <v>19</v>
      </c>
      <c r="D150" s="1">
        <v>75</v>
      </c>
      <c r="E150" s="2"/>
      <c r="F150" s="1" t="str">
        <f>IF(Creatures[[#This Row],[CR]]="","",VLOOKUP(Creatures[[#This Row],[CR]],CREXP[#All],2,FALSE))</f>
        <v/>
      </c>
      <c r="G150" s="1" t="s">
        <v>1276</v>
      </c>
      <c r="H150" s="1"/>
      <c r="I150" s="1"/>
    </row>
    <row r="151" spans="1:9" x14ac:dyDescent="0.25">
      <c r="A151" s="3" t="s">
        <v>4132</v>
      </c>
      <c r="B151" s="1" t="s">
        <v>5497</v>
      </c>
      <c r="C151" s="1">
        <v>16</v>
      </c>
      <c r="D151" s="1" t="s">
        <v>603</v>
      </c>
      <c r="E151" s="2">
        <v>8</v>
      </c>
      <c r="F151" s="1">
        <f>IF(Creatures[[#This Row],[CR]]="","",VLOOKUP(Creatures[[#This Row],[CR]],CREXP[#All],2,FALSE))</f>
        <v>3900</v>
      </c>
      <c r="G151" s="1" t="s">
        <v>4366</v>
      </c>
      <c r="H151" s="1">
        <v>10</v>
      </c>
      <c r="I151" s="1">
        <f>IFERROR(DexModifier(Creatures[[#This Row],[Dex Score]]),NA())</f>
        <v>0</v>
      </c>
    </row>
    <row r="152" spans="1:9" x14ac:dyDescent="0.25">
      <c r="A152" s="3" t="s">
        <v>108</v>
      </c>
      <c r="B152" s="1" t="s">
        <v>5473</v>
      </c>
      <c r="C152" s="1">
        <v>13</v>
      </c>
      <c r="D152" s="1" t="s">
        <v>109</v>
      </c>
      <c r="E152" s="2">
        <v>2</v>
      </c>
      <c r="F152" s="1">
        <f>IF(Creatures[[#This Row],[CR]]="","",VLOOKUP(Creatures[[#This Row],[CR]],CREXP[#All],2,FALSE))</f>
        <v>450</v>
      </c>
      <c r="G152" s="1" t="s">
        <v>4367</v>
      </c>
      <c r="H152" s="1">
        <v>13</v>
      </c>
      <c r="I152" s="1">
        <f>IFERROR(DexModifier(Creatures[[#This Row],[Dex Score]]),NA())</f>
        <v>1</v>
      </c>
    </row>
    <row r="153" spans="1:9" x14ac:dyDescent="0.25">
      <c r="A153" s="3" t="s">
        <v>110</v>
      </c>
      <c r="B153" s="1" t="s">
        <v>5485</v>
      </c>
      <c r="C153" s="1">
        <v>12</v>
      </c>
      <c r="D153" s="1" t="s">
        <v>142</v>
      </c>
      <c r="E153" s="2">
        <v>0</v>
      </c>
      <c r="F153" s="1">
        <f>IF(Creatures[[#This Row],[CR]]="","",VLOOKUP(Creatures[[#This Row],[CR]],CREXP[#All],2,FALSE))</f>
        <v>10</v>
      </c>
      <c r="G153" s="1" t="s">
        <v>4367</v>
      </c>
      <c r="H153" s="1">
        <v>15</v>
      </c>
      <c r="I153" s="1">
        <f>IFERROR(DexModifier(Creatures[[#This Row],[Dex Score]]),NA())</f>
        <v>2</v>
      </c>
    </row>
    <row r="154" spans="1:9" x14ac:dyDescent="0.25">
      <c r="A154" s="3" t="s">
        <v>4484</v>
      </c>
      <c r="B154" s="1" t="s">
        <v>5461</v>
      </c>
      <c r="C154" s="1">
        <v>15</v>
      </c>
      <c r="D154" s="1" t="s">
        <v>4183</v>
      </c>
      <c r="E154" s="2">
        <v>1</v>
      </c>
      <c r="F154" s="1">
        <f>IF(Creatures[[#This Row],[CR]]="","",VLOOKUP(Creatures[[#This Row],[CR]],CREXP[#All],2,FALSE))</f>
        <v>200</v>
      </c>
      <c r="G154" s="1" t="s">
        <v>4695</v>
      </c>
      <c r="H154" s="58">
        <v>15</v>
      </c>
      <c r="I154" s="58">
        <f>IFERROR(DexModifier(Creatures[[#This Row],[Dex Score]]),NA())</f>
        <v>2</v>
      </c>
    </row>
    <row r="155" spans="1:9" x14ac:dyDescent="0.25">
      <c r="A155" s="3" t="s">
        <v>4485</v>
      </c>
      <c r="B155" s="1" t="s">
        <v>5473</v>
      </c>
      <c r="C155" s="1">
        <v>15</v>
      </c>
      <c r="D155" s="1" t="s">
        <v>530</v>
      </c>
      <c r="E155" s="2">
        <v>6</v>
      </c>
      <c r="F155" s="1">
        <f>IF(Creatures[[#This Row],[CR]]="","",VLOOKUP(Creatures[[#This Row],[CR]],CREXP[#All],2,FALSE))</f>
        <v>2300</v>
      </c>
      <c r="G155" s="1" t="s">
        <v>4695</v>
      </c>
      <c r="H155" s="58">
        <v>14</v>
      </c>
      <c r="I155" s="58">
        <f>IFERROR(DexModifier(Creatures[[#This Row],[Dex Score]]),NA())</f>
        <v>2</v>
      </c>
    </row>
    <row r="156" spans="1:9" x14ac:dyDescent="0.25">
      <c r="A156" s="3" t="s">
        <v>4486</v>
      </c>
      <c r="B156" s="1" t="s">
        <v>5457</v>
      </c>
      <c r="C156" s="1">
        <v>16</v>
      </c>
      <c r="D156" s="1" t="s">
        <v>4543</v>
      </c>
      <c r="E156" s="2">
        <v>16</v>
      </c>
      <c r="F156" s="1">
        <f>IF(Creatures[[#This Row],[CR]]="","",VLOOKUP(Creatures[[#This Row],[CR]],CREXP[#All],2,FALSE))</f>
        <v>15000</v>
      </c>
      <c r="G156" s="1" t="s">
        <v>4695</v>
      </c>
      <c r="H156" s="58">
        <v>12</v>
      </c>
      <c r="I156" s="58">
        <f>IFERROR(DexModifier(Creatures[[#This Row],[Dex Score]]),NA())</f>
        <v>1</v>
      </c>
    </row>
    <row r="157" spans="1:9" x14ac:dyDescent="0.25">
      <c r="A157" s="3" t="s">
        <v>111</v>
      </c>
      <c r="B157" s="1" t="s">
        <v>5473</v>
      </c>
      <c r="C157" s="1">
        <v>14</v>
      </c>
      <c r="D157" s="1" t="s">
        <v>244</v>
      </c>
      <c r="E157" s="2">
        <v>5</v>
      </c>
      <c r="F157" s="1">
        <f>IF(Creatures[[#This Row],[CR]]="","",VLOOKUP(Creatures[[#This Row],[CR]],CREXP[#All],2,FALSE))</f>
        <v>1800</v>
      </c>
      <c r="G157" s="1" t="s">
        <v>4296</v>
      </c>
      <c r="H157" s="1">
        <v>12</v>
      </c>
      <c r="I157" s="1">
        <f>IFERROR(DexModifier(Creatures[[#This Row],[Dex Score]]),NA())</f>
        <v>1</v>
      </c>
    </row>
    <row r="158" spans="1:9" x14ac:dyDescent="0.25">
      <c r="A158" s="3" t="s">
        <v>112</v>
      </c>
      <c r="B158" s="1" t="s">
        <v>5487</v>
      </c>
      <c r="C158" s="1">
        <v>19</v>
      </c>
      <c r="D158" s="1">
        <v>20</v>
      </c>
      <c r="E158" s="2"/>
      <c r="F158" s="1" t="str">
        <f>IF(Creatures[[#This Row],[CR]]="","",VLOOKUP(Creatures[[#This Row],[CR]],CREXP[#All],2,FALSE))</f>
        <v/>
      </c>
      <c r="G158" s="1" t="s">
        <v>1276</v>
      </c>
      <c r="H158" s="1"/>
      <c r="I158" s="1"/>
    </row>
    <row r="159" spans="1:9" x14ac:dyDescent="0.25">
      <c r="A159" s="3" t="s">
        <v>113</v>
      </c>
      <c r="B159" s="1" t="s">
        <v>5461</v>
      </c>
      <c r="C159" s="1">
        <v>16</v>
      </c>
      <c r="D159" s="1" t="s">
        <v>414</v>
      </c>
      <c r="E159" s="2">
        <v>3</v>
      </c>
      <c r="F159" s="1">
        <f>IF(Creatures[[#This Row],[CR]]="","",VLOOKUP(Creatures[[#This Row],[CR]],CREXP[#All],2,FALSE))</f>
        <v>700</v>
      </c>
      <c r="G159" s="1" t="s">
        <v>4296</v>
      </c>
      <c r="H159" s="1">
        <v>13</v>
      </c>
      <c r="I159" s="1">
        <f>IFERROR(DexModifier(Creatures[[#This Row],[Dex Score]]),NA())</f>
        <v>1</v>
      </c>
    </row>
    <row r="160" spans="1:9" x14ac:dyDescent="0.25">
      <c r="A160" s="3" t="s">
        <v>114</v>
      </c>
      <c r="B160" s="1" t="s">
        <v>5473</v>
      </c>
      <c r="C160" s="1">
        <v>12</v>
      </c>
      <c r="D160" s="1" t="s">
        <v>115</v>
      </c>
      <c r="E160" s="2">
        <v>2</v>
      </c>
      <c r="F160" s="1">
        <f>IF(Creatures[[#This Row],[CR]]="","",VLOOKUP(Creatures[[#This Row],[CR]],CREXP[#All],2,FALSE))</f>
        <v>450</v>
      </c>
      <c r="G160" s="1" t="s">
        <v>4367</v>
      </c>
      <c r="H160" s="1">
        <v>14</v>
      </c>
      <c r="I160" s="1">
        <f>IFERROR(DexModifier(Creatures[[#This Row],[Dex Score]]),NA())</f>
        <v>2</v>
      </c>
    </row>
    <row r="161" spans="1:9" x14ac:dyDescent="0.25">
      <c r="A161" s="3" t="s">
        <v>4337</v>
      </c>
      <c r="B161" s="1" t="s">
        <v>3930</v>
      </c>
      <c r="C161" s="1">
        <v>13</v>
      </c>
      <c r="D161" s="1">
        <v>85</v>
      </c>
      <c r="E161" s="2">
        <v>6</v>
      </c>
      <c r="F161" s="1">
        <f>IF(Creatures[[#This Row],[CR]]="","",VLOOKUP(Creatures[[#This Row],[CR]],CREXP[#All],2,FALSE))</f>
        <v>2300</v>
      </c>
      <c r="G161" s="1" t="s">
        <v>1295</v>
      </c>
      <c r="H161" s="1">
        <v>12</v>
      </c>
      <c r="I161" s="1">
        <f>IFERROR(DexModifier(Creatures[[#This Row],[Dex Score]]),NA())</f>
        <v>1</v>
      </c>
    </row>
    <row r="162" spans="1:9" x14ac:dyDescent="0.25">
      <c r="A162" s="3" t="s">
        <v>116</v>
      </c>
      <c r="B162" s="1" t="s">
        <v>5470</v>
      </c>
      <c r="C162" s="1">
        <v>16</v>
      </c>
      <c r="D162" s="1" t="s">
        <v>4161</v>
      </c>
      <c r="E162" s="2">
        <v>8</v>
      </c>
      <c r="F162" s="1">
        <f>IF(Creatures[[#This Row],[CR]]="","",VLOOKUP(Creatures[[#This Row],[CR]],CREXP[#All],2,FALSE))</f>
        <v>3900</v>
      </c>
      <c r="G162" s="1" t="s">
        <v>4367</v>
      </c>
      <c r="H162" s="1">
        <v>15</v>
      </c>
      <c r="I162" s="1">
        <f>IFERROR(DexModifier(Creatures[[#This Row],[Dex Score]]),NA())</f>
        <v>2</v>
      </c>
    </row>
    <row r="163" spans="1:9" x14ac:dyDescent="0.25">
      <c r="A163" s="3" t="s">
        <v>4687</v>
      </c>
      <c r="B163" s="1" t="s">
        <v>5474</v>
      </c>
      <c r="C163" s="1">
        <v>18</v>
      </c>
      <c r="D163" s="1" t="s">
        <v>603</v>
      </c>
      <c r="E163" s="4">
        <v>7</v>
      </c>
      <c r="F163" s="1">
        <f>IF(Creatures[[#This Row],[CR]]="","",VLOOKUP(Creatures[[#This Row],[CR]],CREXP[#All],2,FALSE))</f>
        <v>2900</v>
      </c>
      <c r="G163" s="1" t="s">
        <v>4603</v>
      </c>
      <c r="H163" s="58">
        <v>17</v>
      </c>
      <c r="I163" s="58">
        <v>3</v>
      </c>
    </row>
    <row r="164" spans="1:9" x14ac:dyDescent="0.25">
      <c r="A164" s="3" t="s">
        <v>117</v>
      </c>
      <c r="B164" s="1" t="s">
        <v>5490</v>
      </c>
      <c r="C164" s="1">
        <v>15</v>
      </c>
      <c r="D164" s="1" t="s">
        <v>118</v>
      </c>
      <c r="E164" s="2">
        <v>6</v>
      </c>
      <c r="F164" s="1">
        <f>IF(Creatures[[#This Row],[CR]]="","",VLOOKUP(Creatures[[#This Row],[CR]],CREXP[#All],2,FALSE))</f>
        <v>2300</v>
      </c>
      <c r="G164" s="1" t="s">
        <v>4367</v>
      </c>
      <c r="H164" s="1">
        <v>15</v>
      </c>
      <c r="I164" s="1">
        <f>IFERROR(DexModifier(Creatures[[#This Row],[Dex Score]]),NA())</f>
        <v>2</v>
      </c>
    </row>
    <row r="165" spans="1:9" x14ac:dyDescent="0.25">
      <c r="A165" s="3" t="s">
        <v>119</v>
      </c>
      <c r="B165" s="1" t="s">
        <v>5473</v>
      </c>
      <c r="C165" s="1">
        <v>14</v>
      </c>
      <c r="D165" s="1" t="s">
        <v>120</v>
      </c>
      <c r="E165" s="2">
        <v>6</v>
      </c>
      <c r="F165" s="1">
        <f>IF(Creatures[[#This Row],[CR]]="","",VLOOKUP(Creatures[[#This Row],[CR]],CREXP[#All],2,FALSE))</f>
        <v>2300</v>
      </c>
      <c r="G165" s="1" t="s">
        <v>4367</v>
      </c>
      <c r="H165" s="1">
        <v>11</v>
      </c>
      <c r="I165" s="1">
        <f>IFERROR(DexModifier(Creatures[[#This Row],[Dex Score]]),NA())</f>
        <v>0</v>
      </c>
    </row>
    <row r="166" spans="1:9" x14ac:dyDescent="0.25">
      <c r="A166" s="3" t="s">
        <v>121</v>
      </c>
      <c r="B166" s="1" t="s">
        <v>5498</v>
      </c>
      <c r="C166" s="1">
        <v>14</v>
      </c>
      <c r="D166" s="1" t="s">
        <v>1030</v>
      </c>
      <c r="E166" s="2" t="s">
        <v>724</v>
      </c>
      <c r="F166" s="1">
        <f>IF(Creatures[[#This Row],[CR]]="","",VLOOKUP(Creatures[[#This Row],[CR]],CREXP[#All],2,FALSE))</f>
        <v>100</v>
      </c>
      <c r="G166" s="1" t="s">
        <v>4296</v>
      </c>
      <c r="H166" s="1">
        <v>14</v>
      </c>
      <c r="I166" s="1">
        <f>IFERROR(DexModifier(Creatures[[#This Row],[Dex Score]]),NA())</f>
        <v>2</v>
      </c>
    </row>
    <row r="167" spans="1:9" x14ac:dyDescent="0.25">
      <c r="A167" s="3" t="s">
        <v>3935</v>
      </c>
      <c r="B167" s="1" t="s">
        <v>3936</v>
      </c>
      <c r="C167" s="1">
        <v>16</v>
      </c>
      <c r="D167" s="1" t="s">
        <v>151</v>
      </c>
      <c r="E167" s="2">
        <v>1</v>
      </c>
      <c r="F167" s="1">
        <f>IF(Creatures[[#This Row],[CR]]="","",VLOOKUP(Creatures[[#This Row],[CR]],CREXP[#All],2,FALSE))</f>
        <v>200</v>
      </c>
      <c r="G167" s="1" t="s">
        <v>4366</v>
      </c>
      <c r="H167" s="1">
        <v>14</v>
      </c>
      <c r="I167" s="1">
        <f>IFERROR(DexModifier(Creatures[[#This Row],[Dex Score]]),NA())</f>
        <v>2</v>
      </c>
    </row>
    <row r="168" spans="1:9" x14ac:dyDescent="0.25">
      <c r="A168" s="3" t="s">
        <v>4190</v>
      </c>
      <c r="B168" s="1" t="s">
        <v>5461</v>
      </c>
      <c r="C168" s="1">
        <v>15</v>
      </c>
      <c r="D168" s="1" t="s">
        <v>4141</v>
      </c>
      <c r="E168" s="2">
        <v>3</v>
      </c>
      <c r="F168" s="1">
        <f>IF(Creatures[[#This Row],[CR]]="","",VLOOKUP(Creatures[[#This Row],[CR]],CREXP[#All],2,FALSE))</f>
        <v>700</v>
      </c>
      <c r="G168" s="1" t="s">
        <v>4296</v>
      </c>
      <c r="H168" s="1">
        <v>16</v>
      </c>
      <c r="I168" s="1">
        <f>IFERROR(DexModifier(Creatures[[#This Row],[Dex Score]]),NA())</f>
        <v>3</v>
      </c>
    </row>
    <row r="169" spans="1:9" x14ac:dyDescent="0.25">
      <c r="A169" s="3" t="s">
        <v>122</v>
      </c>
      <c r="B169" s="1" t="s">
        <v>3925</v>
      </c>
      <c r="C169" s="1">
        <v>16</v>
      </c>
      <c r="D169" s="1" t="s">
        <v>71</v>
      </c>
      <c r="E169" s="2">
        <v>4</v>
      </c>
      <c r="F169" s="1">
        <f>IF(Creatures[[#This Row],[CR]]="","",VLOOKUP(Creatures[[#This Row],[CR]],CREXP[#All],2,FALSE))</f>
        <v>1100</v>
      </c>
      <c r="G169" s="1" t="s">
        <v>4367</v>
      </c>
      <c r="H169" s="1">
        <v>10</v>
      </c>
      <c r="I169" s="1">
        <f>IFERROR(DexModifier(Creatures[[#This Row],[Dex Score]]),NA())</f>
        <v>0</v>
      </c>
    </row>
    <row r="170" spans="1:9" x14ac:dyDescent="0.25">
      <c r="A170" s="3" t="s">
        <v>4313</v>
      </c>
      <c r="B170" s="1" t="s">
        <v>5499</v>
      </c>
      <c r="C170" s="1">
        <v>15</v>
      </c>
      <c r="D170" s="1" t="s">
        <v>350</v>
      </c>
      <c r="E170" s="2">
        <v>0</v>
      </c>
      <c r="F170" s="1">
        <f>IF(Creatures[[#This Row],[CR]]="","",VLOOKUP(Creatures[[#This Row],[CR]],CREXP[#All],2,FALSE))</f>
        <v>10</v>
      </c>
      <c r="G170" s="1" t="s">
        <v>4297</v>
      </c>
      <c r="H170" s="1">
        <v>20</v>
      </c>
      <c r="I170" s="1">
        <f>IFERROR(DexModifier(Creatures[[#This Row],[Dex Score]]),NA())</f>
        <v>5</v>
      </c>
    </row>
    <row r="171" spans="1:9" x14ac:dyDescent="0.25">
      <c r="A171" s="3" t="s">
        <v>123</v>
      </c>
      <c r="B171" s="1" t="s">
        <v>3933</v>
      </c>
      <c r="C171" s="1">
        <v>14</v>
      </c>
      <c r="D171" s="1" t="s">
        <v>124</v>
      </c>
      <c r="E171" s="2">
        <v>9</v>
      </c>
      <c r="F171" s="1">
        <f>IF(Creatures[[#This Row],[CR]]="","",VLOOKUP(Creatures[[#This Row],[CR]],CREXP[#All],2,FALSE))</f>
        <v>5000</v>
      </c>
      <c r="G171" s="1" t="s">
        <v>4367</v>
      </c>
      <c r="H171" s="1">
        <v>9</v>
      </c>
      <c r="I171" s="1">
        <f>IFERROR(DexModifier(Creatures[[#This Row],[Dex Score]]),NA())</f>
        <v>-1</v>
      </c>
    </row>
    <row r="172" spans="1:9" x14ac:dyDescent="0.25">
      <c r="A172" s="3" t="s">
        <v>125</v>
      </c>
      <c r="B172" s="1" t="s">
        <v>3925</v>
      </c>
      <c r="C172" s="1">
        <v>14</v>
      </c>
      <c r="D172" s="1" t="s">
        <v>126</v>
      </c>
      <c r="E172" s="2">
        <v>8</v>
      </c>
      <c r="F172" s="1">
        <f>IF(Creatures[[#This Row],[CR]]="","",VLOOKUP(Creatures[[#This Row],[CR]],CREXP[#All],2,FALSE))</f>
        <v>3900</v>
      </c>
      <c r="G172" s="1" t="s">
        <v>4367</v>
      </c>
      <c r="H172" s="1">
        <v>15</v>
      </c>
      <c r="I172" s="1">
        <f>IFERROR(DexModifier(Creatures[[#This Row],[Dex Score]]),NA())</f>
        <v>2</v>
      </c>
    </row>
    <row r="173" spans="1:9" x14ac:dyDescent="0.25">
      <c r="A173" s="3" t="s">
        <v>127</v>
      </c>
      <c r="B173" s="1" t="s">
        <v>4540</v>
      </c>
      <c r="C173" s="1">
        <v>14</v>
      </c>
      <c r="D173" s="1" t="s">
        <v>128</v>
      </c>
      <c r="E173" s="2">
        <v>9</v>
      </c>
      <c r="F173" s="1">
        <f>IF(Creatures[[#This Row],[CR]]="","",VLOOKUP(Creatures[[#This Row],[CR]],CREXP[#All],2,FALSE))</f>
        <v>5000</v>
      </c>
      <c r="G173" s="1" t="s">
        <v>4367</v>
      </c>
      <c r="H173" s="1">
        <v>10</v>
      </c>
      <c r="I173" s="1">
        <f>IFERROR(DexModifier(Creatures[[#This Row],[Dex Score]]),NA())</f>
        <v>0</v>
      </c>
    </row>
    <row r="174" spans="1:9" x14ac:dyDescent="0.25">
      <c r="A174" s="3" t="s">
        <v>4207</v>
      </c>
      <c r="B174" s="1" t="s">
        <v>4540</v>
      </c>
      <c r="C174" s="1">
        <v>15</v>
      </c>
      <c r="D174" s="1" t="s">
        <v>4271</v>
      </c>
      <c r="E174" s="2">
        <v>11</v>
      </c>
      <c r="F174" s="1">
        <f>IF(Creatures[[#This Row],[CR]]="","",VLOOKUP(Creatures[[#This Row],[CR]],CREXP[#All],2,FALSE))</f>
        <v>7200</v>
      </c>
      <c r="G174" s="1" t="s">
        <v>4296</v>
      </c>
      <c r="H174" s="1">
        <v>12</v>
      </c>
      <c r="I174" s="1">
        <f>IFERROR(DexModifier(Creatures[[#This Row],[Dex Score]]),NA())</f>
        <v>1</v>
      </c>
    </row>
    <row r="175" spans="1:9" x14ac:dyDescent="0.25">
      <c r="A175" s="3" t="s">
        <v>129</v>
      </c>
      <c r="B175" s="1" t="s">
        <v>5498</v>
      </c>
      <c r="C175" s="1">
        <v>11</v>
      </c>
      <c r="D175" s="1" t="s">
        <v>130</v>
      </c>
      <c r="E175" s="4" t="s">
        <v>724</v>
      </c>
      <c r="F175" s="1">
        <f>IF(Creatures[[#This Row],[CR]]="","",VLOOKUP(Creatures[[#This Row],[CR]],CREXP[#All],2,FALSE))</f>
        <v>100</v>
      </c>
      <c r="G175" s="1" t="s">
        <v>4367</v>
      </c>
      <c r="H175" s="1">
        <v>12</v>
      </c>
      <c r="I175" s="1">
        <f>IFERROR(DexModifier(Creatures[[#This Row],[Dex Score]]),NA())</f>
        <v>1</v>
      </c>
    </row>
    <row r="176" spans="1:9" x14ac:dyDescent="0.25">
      <c r="A176" s="3" t="s">
        <v>131</v>
      </c>
      <c r="B176" s="1" t="s">
        <v>5456</v>
      </c>
      <c r="C176" s="1">
        <v>10</v>
      </c>
      <c r="D176" s="1" t="s">
        <v>132</v>
      </c>
      <c r="E176" s="2">
        <v>0</v>
      </c>
      <c r="F176" s="1">
        <f>IF(Creatures[[#This Row],[CR]]="","",VLOOKUP(Creatures[[#This Row],[CR]],CREXP[#All],2,FALSE))</f>
        <v>10</v>
      </c>
      <c r="G176" s="1" t="s">
        <v>4367</v>
      </c>
      <c r="H176" s="1">
        <v>10</v>
      </c>
      <c r="I176" s="1">
        <f>IFERROR(DexModifier(Creatures[[#This Row],[Dex Score]]),NA())</f>
        <v>0</v>
      </c>
    </row>
    <row r="177" spans="1:9" x14ac:dyDescent="0.25">
      <c r="A177" s="3" t="s">
        <v>4467</v>
      </c>
      <c r="B177" s="1" t="s">
        <v>4537</v>
      </c>
      <c r="C177" s="1">
        <v>16</v>
      </c>
      <c r="D177" s="1" t="s">
        <v>4017</v>
      </c>
      <c r="E177" s="2">
        <v>9</v>
      </c>
      <c r="F177" s="1">
        <f>IF(Creatures[[#This Row],[CR]]="","",VLOOKUP(Creatures[[#This Row],[CR]],CREXP[#All],2,FALSE))</f>
        <v>5000</v>
      </c>
      <c r="G177" s="1" t="s">
        <v>4695</v>
      </c>
      <c r="H177" s="58">
        <v>19</v>
      </c>
      <c r="I177" s="58">
        <f>IFERROR(DexModifier(Creatures[[#This Row],[Dex Score]]),NA())</f>
        <v>4</v>
      </c>
    </row>
    <row r="178" spans="1:9" x14ac:dyDescent="0.25">
      <c r="A178" s="3" t="s">
        <v>133</v>
      </c>
      <c r="B178" s="1" t="s">
        <v>5467</v>
      </c>
      <c r="C178" s="1">
        <v>12</v>
      </c>
      <c r="D178" s="1" t="s">
        <v>204</v>
      </c>
      <c r="E178" s="4" t="s">
        <v>723</v>
      </c>
      <c r="F178" s="1">
        <f>IF(Creatures[[#This Row],[CR]]="","",VLOOKUP(Creatures[[#This Row],[CR]],CREXP[#All],2,FALSE))</f>
        <v>50</v>
      </c>
      <c r="G178" s="1" t="s">
        <v>4367</v>
      </c>
      <c r="H178" s="1">
        <v>14</v>
      </c>
      <c r="I178" s="1">
        <f>IFERROR(DexModifier(Creatures[[#This Row],[Dex Score]]),NA())</f>
        <v>2</v>
      </c>
    </row>
    <row r="179" spans="1:9" x14ac:dyDescent="0.25">
      <c r="A179" s="3" t="s">
        <v>4410</v>
      </c>
      <c r="B179" s="1" t="s">
        <v>5469</v>
      </c>
      <c r="C179" s="1">
        <v>16</v>
      </c>
      <c r="D179" s="1" t="s">
        <v>136</v>
      </c>
      <c r="E179" s="2">
        <v>1</v>
      </c>
      <c r="F179" s="1">
        <f>IF(Creatures[[#This Row],[CR]]="","",VLOOKUP(Creatures[[#This Row],[CR]],CREXP[#All],2,FALSE))</f>
        <v>200</v>
      </c>
      <c r="G179" s="1" t="s">
        <v>4367</v>
      </c>
      <c r="H179" s="1">
        <v>12</v>
      </c>
      <c r="I179" s="1">
        <f>IFERROR(DexModifier(Creatures[[#This Row],[Dex Score]]),NA())</f>
        <v>1</v>
      </c>
    </row>
    <row r="180" spans="1:9" x14ac:dyDescent="0.25">
      <c r="A180" s="3" t="s">
        <v>3941</v>
      </c>
      <c r="B180" s="1" t="s">
        <v>5480</v>
      </c>
      <c r="C180" s="1">
        <v>12</v>
      </c>
      <c r="D180" s="1" t="s">
        <v>620</v>
      </c>
      <c r="E180" s="2">
        <v>8</v>
      </c>
      <c r="F180" s="1">
        <f>IF(Creatures[[#This Row],[CR]]="","",VLOOKUP(Creatures[[#This Row],[CR]],CREXP[#All],2,FALSE))</f>
        <v>3900</v>
      </c>
      <c r="G180" s="1" t="s">
        <v>4366</v>
      </c>
      <c r="H180" s="1">
        <v>14</v>
      </c>
      <c r="I180" s="1">
        <f>IFERROR(DexModifier(Creatures[[#This Row],[Dex Score]]),NA())</f>
        <v>2</v>
      </c>
    </row>
    <row r="181" spans="1:9" x14ac:dyDescent="0.25">
      <c r="A181" s="3" t="s">
        <v>4522</v>
      </c>
      <c r="B181" s="1" t="s">
        <v>15</v>
      </c>
      <c r="C181" s="1">
        <v>15</v>
      </c>
      <c r="D181" s="1" t="s">
        <v>3946</v>
      </c>
      <c r="E181" s="2">
        <v>4</v>
      </c>
      <c r="F181" s="1">
        <f>IF(Creatures[[#This Row],[CR]]="","",VLOOKUP(Creatures[[#This Row],[CR]],CREXP[#All],2,FALSE))</f>
        <v>1100</v>
      </c>
      <c r="G181" s="1" t="s">
        <v>4695</v>
      </c>
      <c r="H181" s="58">
        <v>15</v>
      </c>
      <c r="I181" s="58">
        <f>IFERROR(DexModifier(Creatures[[#This Row],[Dex Score]]),NA())</f>
        <v>2</v>
      </c>
    </row>
    <row r="182" spans="1:9" x14ac:dyDescent="0.25">
      <c r="A182" s="3" t="s">
        <v>138</v>
      </c>
      <c r="B182" s="1" t="s">
        <v>5478</v>
      </c>
      <c r="C182" s="1">
        <v>19</v>
      </c>
      <c r="D182" s="1" t="s">
        <v>139</v>
      </c>
      <c r="E182" s="2">
        <v>4</v>
      </c>
      <c r="F182" s="1">
        <f>IF(Creatures[[#This Row],[CR]]="","",VLOOKUP(Creatures[[#This Row],[CR]],CREXP[#All],2,FALSE))</f>
        <v>1100</v>
      </c>
      <c r="G182" s="1" t="s">
        <v>4367</v>
      </c>
      <c r="H182" s="1">
        <v>20</v>
      </c>
      <c r="I182" s="1">
        <f>IFERROR(DexModifier(Creatures[[#This Row],[Dex Score]]),NA())</f>
        <v>5</v>
      </c>
    </row>
    <row r="183" spans="1:9" x14ac:dyDescent="0.25">
      <c r="A183" s="3" t="s">
        <v>4523</v>
      </c>
      <c r="B183" s="1" t="s">
        <v>15</v>
      </c>
      <c r="C183" s="1">
        <v>13</v>
      </c>
      <c r="D183" s="1" t="s">
        <v>156</v>
      </c>
      <c r="E183" s="2">
        <v>2</v>
      </c>
      <c r="F183" s="1">
        <f>IF(Creatures[[#This Row],[CR]]="","",VLOOKUP(Creatures[[#This Row],[CR]],CREXP[#All],2,FALSE))</f>
        <v>450</v>
      </c>
      <c r="G183" s="1" t="s">
        <v>4695</v>
      </c>
      <c r="H183" s="58">
        <v>16</v>
      </c>
      <c r="I183" s="58">
        <f>IFERROR(DexModifier(Creatures[[#This Row],[Dex Score]]),NA())</f>
        <v>3</v>
      </c>
    </row>
    <row r="184" spans="1:9" x14ac:dyDescent="0.25">
      <c r="A184" s="3" t="s">
        <v>4258</v>
      </c>
      <c r="B184" s="1" t="s">
        <v>5467</v>
      </c>
      <c r="C184" s="1">
        <v>10</v>
      </c>
      <c r="D184" s="1" t="s">
        <v>4290</v>
      </c>
      <c r="E184" s="2" t="s">
        <v>723</v>
      </c>
      <c r="F184" s="1">
        <f>IF(Creatures[[#This Row],[CR]]="","",VLOOKUP(Creatures[[#This Row],[CR]],CREXP[#All],2,FALSE))</f>
        <v>50</v>
      </c>
      <c r="G184" s="1" t="s">
        <v>4296</v>
      </c>
      <c r="H184" s="1">
        <v>10</v>
      </c>
      <c r="I184" s="1">
        <f>IFERROR(DexModifier(Creatures[[#This Row],[Dex Score]]),NA())</f>
        <v>0</v>
      </c>
    </row>
    <row r="185" spans="1:9" x14ac:dyDescent="0.25">
      <c r="A185" s="3" t="s">
        <v>140</v>
      </c>
      <c r="B185" s="1" t="s">
        <v>5485</v>
      </c>
      <c r="C185" s="1">
        <v>11</v>
      </c>
      <c r="D185" s="1" t="s">
        <v>142</v>
      </c>
      <c r="E185" s="2">
        <v>0</v>
      </c>
      <c r="F185" s="1">
        <f>IF(Creatures[[#This Row],[CR]]="","",VLOOKUP(Creatures[[#This Row],[CR]],CREXP[#All],2,FALSE))</f>
        <v>10</v>
      </c>
      <c r="G185" s="1" t="s">
        <v>4367</v>
      </c>
      <c r="H185" s="1">
        <v>11</v>
      </c>
      <c r="I185" s="1">
        <f>IFERROR(DexModifier(Creatures[[#This Row],[Dex Score]]),NA())</f>
        <v>0</v>
      </c>
    </row>
    <row r="186" spans="1:9" x14ac:dyDescent="0.25">
      <c r="A186" s="3" t="s">
        <v>4344</v>
      </c>
      <c r="B186" s="1" t="s">
        <v>5467</v>
      </c>
      <c r="C186" s="1">
        <v>13</v>
      </c>
      <c r="D186" s="1" t="s">
        <v>4144</v>
      </c>
      <c r="E186" s="2">
        <v>1</v>
      </c>
      <c r="F186" s="1">
        <f>IF(Creatures[[#This Row],[CR]]="","",VLOOKUP(Creatures[[#This Row],[CR]],CREXP[#All],2,FALSE))</f>
        <v>200</v>
      </c>
      <c r="G186" s="1" t="s">
        <v>1338</v>
      </c>
      <c r="H186" s="1">
        <v>17</v>
      </c>
      <c r="I186" s="1">
        <f>IFERROR(DexModifier(Creatures[[#This Row],[Dex Score]]),NA())</f>
        <v>3</v>
      </c>
    </row>
    <row r="187" spans="1:9" x14ac:dyDescent="0.25">
      <c r="A187" s="3" t="s">
        <v>4191</v>
      </c>
      <c r="B187" s="1" t="s">
        <v>5485</v>
      </c>
      <c r="C187" s="1">
        <v>12</v>
      </c>
      <c r="D187" s="1" t="s">
        <v>142</v>
      </c>
      <c r="E187" s="2">
        <v>0</v>
      </c>
      <c r="F187" s="1">
        <f>IF(Creatures[[#This Row],[CR]]="","",VLOOKUP(Creatures[[#This Row],[CR]],CREXP[#All],2,FALSE))</f>
        <v>10</v>
      </c>
      <c r="G187" s="1" t="s">
        <v>4296</v>
      </c>
      <c r="H187" s="1">
        <v>14</v>
      </c>
      <c r="I187" s="1">
        <f>IFERROR(DexModifier(Creatures[[#This Row],[Dex Score]]),NA())</f>
        <v>2</v>
      </c>
    </row>
    <row r="188" spans="1:9" x14ac:dyDescent="0.25">
      <c r="A188" s="3" t="s">
        <v>141</v>
      </c>
      <c r="B188" s="1" t="s">
        <v>5500</v>
      </c>
      <c r="C188" s="1">
        <v>12</v>
      </c>
      <c r="D188" s="1" t="s">
        <v>142</v>
      </c>
      <c r="E188" s="2">
        <v>0</v>
      </c>
      <c r="F188" s="1">
        <f>IF(Creatures[[#This Row],[CR]]="","",VLOOKUP(Creatures[[#This Row],[CR]],CREXP[#All],2,FALSE))</f>
        <v>10</v>
      </c>
      <c r="G188" s="1" t="s">
        <v>4367</v>
      </c>
      <c r="H188" s="1">
        <v>14</v>
      </c>
      <c r="I188" s="1">
        <f>IFERROR(DexModifier(Creatures[[#This Row],[Dex Score]]),NA())</f>
        <v>2</v>
      </c>
    </row>
    <row r="189" spans="1:9" x14ac:dyDescent="0.25">
      <c r="A189" s="3" t="s">
        <v>143</v>
      </c>
      <c r="B189" s="1" t="s">
        <v>5467</v>
      </c>
      <c r="C189" s="1">
        <v>12</v>
      </c>
      <c r="D189" s="1" t="s">
        <v>344</v>
      </c>
      <c r="E189" s="4" t="s">
        <v>724</v>
      </c>
      <c r="F189" s="1">
        <f>IF(Creatures[[#This Row],[CR]]="","",VLOOKUP(Creatures[[#This Row],[CR]],CREXP[#All],2,FALSE))</f>
        <v>100</v>
      </c>
      <c r="G189" s="1" t="s">
        <v>4367</v>
      </c>
      <c r="H189" s="1">
        <v>10</v>
      </c>
      <c r="I189" s="1">
        <f>IFERROR(DexModifier(Creatures[[#This Row],[Dex Score]]),NA())</f>
        <v>0</v>
      </c>
    </row>
    <row r="190" spans="1:9" x14ac:dyDescent="0.25">
      <c r="A190" s="3" t="s">
        <v>4355</v>
      </c>
      <c r="B190" s="1" t="s">
        <v>5491</v>
      </c>
      <c r="C190" s="1">
        <v>13</v>
      </c>
      <c r="D190" s="1">
        <v>52</v>
      </c>
      <c r="E190" s="2">
        <v>2</v>
      </c>
      <c r="F190" s="1">
        <f>IF(Creatures[[#This Row],[CR]]="","",VLOOKUP(Creatures[[#This Row],[CR]],CREXP[#All],2,FALSE))</f>
        <v>450</v>
      </c>
      <c r="G190" s="1" t="s">
        <v>1336</v>
      </c>
      <c r="H190" s="1">
        <v>11</v>
      </c>
      <c r="I190" s="1">
        <f>IFERROR(DexModifier(Creatures[[#This Row],[Dex Score]]),NA())</f>
        <v>0</v>
      </c>
    </row>
    <row r="191" spans="1:9" x14ac:dyDescent="0.25">
      <c r="A191" s="3" t="s">
        <v>4354</v>
      </c>
      <c r="B191" s="1" t="s">
        <v>5491</v>
      </c>
      <c r="C191" s="1">
        <v>14</v>
      </c>
      <c r="D191" s="1">
        <v>22</v>
      </c>
      <c r="E191" s="2" t="s">
        <v>724</v>
      </c>
      <c r="F191" s="1">
        <f>IF(Creatures[[#This Row],[CR]]="","",VLOOKUP(Creatures[[#This Row],[CR]],CREXP[#All],2,FALSE))</f>
        <v>100</v>
      </c>
      <c r="G191" s="1" t="s">
        <v>1336</v>
      </c>
      <c r="H191" s="1">
        <v>14</v>
      </c>
      <c r="I191" s="1">
        <f>IFERROR(DexModifier(Creatures[[#This Row],[Dex Score]]),NA())</f>
        <v>2</v>
      </c>
    </row>
    <row r="192" spans="1:9" x14ac:dyDescent="0.25">
      <c r="A192" s="3" t="s">
        <v>144</v>
      </c>
      <c r="B192" s="1" t="s">
        <v>5456</v>
      </c>
      <c r="C192" s="1">
        <v>13</v>
      </c>
      <c r="D192" s="1" t="s">
        <v>76</v>
      </c>
      <c r="E192" s="2">
        <v>2</v>
      </c>
      <c r="F192" s="1">
        <f>IF(Creatures[[#This Row],[CR]]="","",VLOOKUP(Creatures[[#This Row],[CR]],CREXP[#All],2,FALSE))</f>
        <v>450</v>
      </c>
      <c r="G192" s="1" t="s">
        <v>4367</v>
      </c>
      <c r="H192" s="1">
        <v>14</v>
      </c>
      <c r="I192" s="1">
        <f>IFERROR(DexModifier(Creatures[[#This Row],[Dex Score]]),NA())</f>
        <v>2</v>
      </c>
    </row>
    <row r="193" spans="1:9" x14ac:dyDescent="0.25">
      <c r="A193" s="3" t="s">
        <v>145</v>
      </c>
      <c r="B193" s="1" t="s">
        <v>5456</v>
      </c>
      <c r="C193" s="1">
        <v>12</v>
      </c>
      <c r="D193" s="1" t="s">
        <v>16</v>
      </c>
      <c r="E193" s="4" t="s">
        <v>722</v>
      </c>
      <c r="F193" s="1">
        <f>IF(Creatures[[#This Row],[CR]]="","",VLOOKUP(Creatures[[#This Row],[CR]],CREXP[#All],2,FALSE))</f>
        <v>25</v>
      </c>
      <c r="G193" s="1" t="s">
        <v>4367</v>
      </c>
      <c r="H193" s="1">
        <v>12</v>
      </c>
      <c r="I193" s="1">
        <f>IFERROR(DexModifier(Creatures[[#This Row],[Dex Score]]),NA())</f>
        <v>1</v>
      </c>
    </row>
    <row r="194" spans="1:9" x14ac:dyDescent="0.25">
      <c r="A194" s="3" t="s">
        <v>146</v>
      </c>
      <c r="B194" s="1" t="s">
        <v>4540</v>
      </c>
      <c r="C194" s="1">
        <v>14</v>
      </c>
      <c r="D194" s="1" t="s">
        <v>147</v>
      </c>
      <c r="E194" s="2">
        <v>6</v>
      </c>
      <c r="F194" s="1">
        <f>IF(Creatures[[#This Row],[CR]]="","",VLOOKUP(Creatures[[#This Row],[CR]],CREXP[#All],2,FALSE))</f>
        <v>2300</v>
      </c>
      <c r="G194" s="1" t="s">
        <v>4367</v>
      </c>
      <c r="H194" s="1">
        <v>11</v>
      </c>
      <c r="I194" s="1">
        <f>IFERROR(DexModifier(Creatures[[#This Row],[Dex Score]]),NA())</f>
        <v>0</v>
      </c>
    </row>
    <row r="195" spans="1:9" x14ac:dyDescent="0.25">
      <c r="A195" s="3" t="s">
        <v>148</v>
      </c>
      <c r="B195" s="1" t="s">
        <v>5463</v>
      </c>
      <c r="C195" s="1">
        <v>18</v>
      </c>
      <c r="D195" s="1" t="s">
        <v>149</v>
      </c>
      <c r="E195" s="2">
        <v>11</v>
      </c>
      <c r="F195" s="1">
        <f>IF(Creatures[[#This Row],[CR]]="","",VLOOKUP(Creatures[[#This Row],[CR]],CREXP[#All],2,FALSE))</f>
        <v>7200</v>
      </c>
      <c r="G195" s="1" t="s">
        <v>4367</v>
      </c>
      <c r="H195" s="1">
        <v>12</v>
      </c>
      <c r="I195" s="1">
        <f>IFERROR(DexModifier(Creatures[[#This Row],[Dex Score]]),NA())</f>
        <v>1</v>
      </c>
    </row>
    <row r="196" spans="1:9" x14ac:dyDescent="0.25">
      <c r="A196" s="3" t="s">
        <v>4432</v>
      </c>
      <c r="B196" s="1" t="s">
        <v>5491</v>
      </c>
      <c r="C196" s="1">
        <v>13</v>
      </c>
      <c r="D196" s="1">
        <v>58</v>
      </c>
      <c r="E196" s="2">
        <v>3</v>
      </c>
      <c r="F196" s="1">
        <f>IF(Creatures[[#This Row],[CR]]="","",VLOOKUP(Creatures[[#This Row],[CR]],CREXP[#All],2,FALSE))</f>
        <v>700</v>
      </c>
      <c r="G196" s="1" t="s">
        <v>1336</v>
      </c>
      <c r="H196" s="1">
        <v>16</v>
      </c>
      <c r="I196" s="1">
        <f>IFERROR(DexModifier(Creatures[[#This Row],[Dex Score]]),NA())</f>
        <v>3</v>
      </c>
    </row>
    <row r="197" spans="1:9" x14ac:dyDescent="0.25">
      <c r="A197" s="3" t="s">
        <v>150</v>
      </c>
      <c r="B197" s="1" t="s">
        <v>5493</v>
      </c>
      <c r="C197" s="1">
        <v>14</v>
      </c>
      <c r="D197" s="1" t="s">
        <v>151</v>
      </c>
      <c r="E197" s="2" t="s">
        <v>724</v>
      </c>
      <c r="F197" s="1">
        <f>IF(Creatures[[#This Row],[CR]]="","",VLOOKUP(Creatures[[#This Row],[CR]],CREXP[#All],2,FALSE))</f>
        <v>100</v>
      </c>
      <c r="G197" s="1" t="s">
        <v>4296</v>
      </c>
      <c r="H197" s="1">
        <v>16</v>
      </c>
      <c r="I197" s="1">
        <f>IFERROR(DexModifier(Creatures[[#This Row],[Dex Score]]),NA())</f>
        <v>3</v>
      </c>
    </row>
    <row r="198" spans="1:9" x14ac:dyDescent="0.25">
      <c r="A198" s="3" t="s">
        <v>152</v>
      </c>
      <c r="B198" s="1" t="s">
        <v>4537</v>
      </c>
      <c r="C198" s="1">
        <v>15</v>
      </c>
      <c r="D198" s="1" t="s">
        <v>153</v>
      </c>
      <c r="E198" s="2">
        <v>2</v>
      </c>
      <c r="F198" s="1">
        <f>IF(Creatures[[#This Row],[CR]]="","",VLOOKUP(Creatures[[#This Row],[CR]],CREXP[#All],2,FALSE))</f>
        <v>450</v>
      </c>
      <c r="G198" s="1" t="s">
        <v>4296</v>
      </c>
      <c r="H198" s="1">
        <v>17</v>
      </c>
      <c r="I198" s="1">
        <f>IFERROR(DexModifier(Creatures[[#This Row],[Dex Score]]),NA())</f>
        <v>3</v>
      </c>
    </row>
    <row r="199" spans="1:9" x14ac:dyDescent="0.25">
      <c r="A199" s="3" t="s">
        <v>154</v>
      </c>
      <c r="B199" s="1" t="s">
        <v>5498</v>
      </c>
      <c r="C199" s="1">
        <v>11</v>
      </c>
      <c r="D199" s="1" t="s">
        <v>393</v>
      </c>
      <c r="E199" s="4" t="s">
        <v>724</v>
      </c>
      <c r="F199" s="1">
        <f>IF(Creatures[[#This Row],[CR]]="","",VLOOKUP(Creatures[[#This Row],[CR]],CREXP[#All],2,FALSE))</f>
        <v>100</v>
      </c>
      <c r="G199" s="1" t="s">
        <v>4367</v>
      </c>
      <c r="H199" s="1">
        <v>12</v>
      </c>
      <c r="I199" s="1">
        <f>IFERROR(DexModifier(Creatures[[#This Row],[Dex Score]]),NA())</f>
        <v>1</v>
      </c>
    </row>
    <row r="200" spans="1:9" x14ac:dyDescent="0.25">
      <c r="A200" s="3" t="s">
        <v>4686</v>
      </c>
      <c r="B200" s="1" t="s">
        <v>5474</v>
      </c>
      <c r="C200" s="1">
        <v>17</v>
      </c>
      <c r="D200" s="1" t="s">
        <v>297</v>
      </c>
      <c r="E200" s="4">
        <v>6</v>
      </c>
      <c r="F200" s="1">
        <f>IF(Creatures[[#This Row],[CR]]="","",VLOOKUP(Creatures[[#This Row],[CR]],CREXP[#All],2,FALSE))</f>
        <v>2300</v>
      </c>
      <c r="G200" s="1" t="s">
        <v>4603</v>
      </c>
      <c r="H200" s="58">
        <v>15</v>
      </c>
      <c r="I200" s="58">
        <v>2</v>
      </c>
    </row>
    <row r="201" spans="1:9" x14ac:dyDescent="0.25">
      <c r="A201" s="3" t="s">
        <v>155</v>
      </c>
      <c r="B201" s="1" t="s">
        <v>5461</v>
      </c>
      <c r="C201" s="1">
        <v>12</v>
      </c>
      <c r="D201" s="1" t="s">
        <v>156</v>
      </c>
      <c r="E201" s="2">
        <v>1</v>
      </c>
      <c r="F201" s="1">
        <f>IF(Creatures[[#This Row],[CR]]="","",VLOOKUP(Creatures[[#This Row],[CR]],CREXP[#All],2,FALSE))</f>
        <v>200</v>
      </c>
      <c r="G201" s="1" t="s">
        <v>4367</v>
      </c>
      <c r="H201" s="1">
        <v>14</v>
      </c>
      <c r="I201" s="1">
        <f>IFERROR(DexModifier(Creatures[[#This Row],[Dex Score]]),NA())</f>
        <v>2</v>
      </c>
    </row>
    <row r="202" spans="1:9" x14ac:dyDescent="0.25">
      <c r="A202" s="3" t="s">
        <v>157</v>
      </c>
      <c r="B202" s="1" t="s">
        <v>3925</v>
      </c>
      <c r="C202" s="1">
        <v>16</v>
      </c>
      <c r="D202" s="1" t="s">
        <v>4188</v>
      </c>
      <c r="E202" s="2">
        <v>10</v>
      </c>
      <c r="F202" s="1">
        <f>IF(Creatures[[#This Row],[CR]]="","",VLOOKUP(Creatures[[#This Row],[CR]],CREXP[#All],2,FALSE))</f>
        <v>5900</v>
      </c>
      <c r="G202" s="1" t="s">
        <v>4296</v>
      </c>
      <c r="H202" s="1">
        <v>14</v>
      </c>
      <c r="I202" s="1">
        <f>IFERROR(DexModifier(Creatures[[#This Row],[Dex Score]]),NA())</f>
        <v>2</v>
      </c>
    </row>
    <row r="203" spans="1:9" x14ac:dyDescent="0.25">
      <c r="A203" s="3" t="s">
        <v>158</v>
      </c>
      <c r="B203" s="1" t="s">
        <v>3921</v>
      </c>
      <c r="C203" s="1">
        <v>20</v>
      </c>
      <c r="D203" s="1" t="s">
        <v>159</v>
      </c>
      <c r="E203" s="2">
        <v>17</v>
      </c>
      <c r="F203" s="1">
        <f>IF(Creatures[[#This Row],[CR]]="","",VLOOKUP(Creatures[[#This Row],[CR]],CREXP[#All],2,FALSE))</f>
        <v>18000</v>
      </c>
      <c r="G203" s="1" t="s">
        <v>4367</v>
      </c>
      <c r="H203" s="1">
        <v>11</v>
      </c>
      <c r="I203" s="1">
        <f>IFERROR(DexModifier(Creatures[[#This Row],[Dex Score]]),NA())</f>
        <v>0</v>
      </c>
    </row>
    <row r="204" spans="1:9" x14ac:dyDescent="0.25">
      <c r="A204" s="3" t="s">
        <v>160</v>
      </c>
      <c r="B204" s="1" t="s">
        <v>5501</v>
      </c>
      <c r="C204" s="1">
        <v>18</v>
      </c>
      <c r="D204" s="1" t="s">
        <v>4179</v>
      </c>
      <c r="E204" s="2">
        <v>10</v>
      </c>
      <c r="F204" s="1">
        <f>IF(Creatures[[#This Row],[CR]]="","",VLOOKUP(Creatures[[#This Row],[CR]],CREXP[#All],2,FALSE))</f>
        <v>5900</v>
      </c>
      <c r="G204" s="1" t="s">
        <v>4367</v>
      </c>
      <c r="H204" s="1">
        <v>15</v>
      </c>
      <c r="I204" s="1">
        <f>IFERROR(DexModifier(Creatures[[#This Row],[Dex Score]]),NA())</f>
        <v>2</v>
      </c>
    </row>
    <row r="205" spans="1:9" x14ac:dyDescent="0.25">
      <c r="A205" s="3" t="s">
        <v>161</v>
      </c>
      <c r="B205" s="1" t="s">
        <v>3930</v>
      </c>
      <c r="C205" s="1">
        <v>19</v>
      </c>
      <c r="D205" s="1" t="s">
        <v>162</v>
      </c>
      <c r="E205" s="2">
        <v>14</v>
      </c>
      <c r="F205" s="1">
        <f>IF(Creatures[[#This Row],[CR]]="","",VLOOKUP(Creatures[[#This Row],[CR]],CREXP[#All],2,FALSE))</f>
        <v>11500</v>
      </c>
      <c r="G205" s="1" t="s">
        <v>4367</v>
      </c>
      <c r="H205" s="1">
        <v>14</v>
      </c>
      <c r="I205" s="1">
        <f>IFERROR(DexModifier(Creatures[[#This Row],[Dex Score]]),NA())</f>
        <v>2</v>
      </c>
    </row>
    <row r="206" spans="1:9" x14ac:dyDescent="0.25">
      <c r="A206" s="3" t="s">
        <v>3942</v>
      </c>
      <c r="B206" s="1" t="s">
        <v>3921</v>
      </c>
      <c r="C206" s="1">
        <v>12</v>
      </c>
      <c r="D206" s="1" t="s">
        <v>249</v>
      </c>
      <c r="E206" s="2">
        <v>4</v>
      </c>
      <c r="F206" s="1">
        <f>IF(Creatures[[#This Row],[CR]]="","",VLOOKUP(Creatures[[#This Row],[CR]],CREXP[#All],2,FALSE))</f>
        <v>1100</v>
      </c>
      <c r="G206" s="1" t="s">
        <v>4366</v>
      </c>
      <c r="H206" s="1">
        <v>15</v>
      </c>
      <c r="I206" s="1">
        <f>IFERROR(DexModifier(Creatures[[#This Row],[Dex Score]]),NA())</f>
        <v>2</v>
      </c>
    </row>
    <row r="207" spans="1:9" x14ac:dyDescent="0.25">
      <c r="A207" s="3" t="s">
        <v>3943</v>
      </c>
      <c r="B207" s="1" t="s">
        <v>3921</v>
      </c>
      <c r="C207" s="1">
        <v>13</v>
      </c>
      <c r="D207" s="1" t="s">
        <v>3945</v>
      </c>
      <c r="E207" s="2">
        <v>8</v>
      </c>
      <c r="F207" s="1">
        <f>IF(Creatures[[#This Row],[CR]]="","",VLOOKUP(Creatures[[#This Row],[CR]],CREXP[#All],2,FALSE))</f>
        <v>3900</v>
      </c>
      <c r="G207" s="1" t="s">
        <v>4366</v>
      </c>
      <c r="H207" s="1">
        <v>16</v>
      </c>
      <c r="I207" s="1">
        <f>IFERROR(DexModifier(Creatures[[#This Row],[Dex Score]]),NA())</f>
        <v>3</v>
      </c>
    </row>
    <row r="208" spans="1:9" x14ac:dyDescent="0.25">
      <c r="A208" s="3" t="s">
        <v>3944</v>
      </c>
      <c r="B208" s="1" t="s">
        <v>3921</v>
      </c>
      <c r="C208" s="1">
        <v>12</v>
      </c>
      <c r="D208" s="1" t="s">
        <v>3946</v>
      </c>
      <c r="E208" s="2">
        <v>3</v>
      </c>
      <c r="F208" s="1">
        <f>IF(Creatures[[#This Row],[CR]]="","",VLOOKUP(Creatures[[#This Row],[CR]],CREXP[#All],2,FALSE))</f>
        <v>700</v>
      </c>
      <c r="G208" s="1" t="s">
        <v>4366</v>
      </c>
      <c r="H208" s="1">
        <v>14</v>
      </c>
      <c r="I208" s="1">
        <f>IFERROR(DexModifier(Creatures[[#This Row],[Dex Score]]),NA())</f>
        <v>2</v>
      </c>
    </row>
    <row r="209" spans="1:9" x14ac:dyDescent="0.25">
      <c r="A209" s="3" t="s">
        <v>4464</v>
      </c>
      <c r="B209" s="1" t="s">
        <v>5478</v>
      </c>
      <c r="C209" s="1">
        <v>18</v>
      </c>
      <c r="D209" s="1" t="s">
        <v>4535</v>
      </c>
      <c r="E209" s="2">
        <v>14</v>
      </c>
      <c r="F209" s="1">
        <f>IF(Creatures[[#This Row],[CR]]="","",VLOOKUP(Creatures[[#This Row],[CR]],CREXP[#All],2,FALSE))</f>
        <v>11500</v>
      </c>
      <c r="G209" s="1" t="s">
        <v>4695</v>
      </c>
      <c r="H209" s="58">
        <v>18</v>
      </c>
      <c r="I209" s="58">
        <f>IFERROR(DexModifier(Creatures[[#This Row],[Dex Score]]),NA())</f>
        <v>4</v>
      </c>
    </row>
    <row r="210" spans="1:9" x14ac:dyDescent="0.25">
      <c r="A210" s="3" t="s">
        <v>163</v>
      </c>
      <c r="B210" s="1" t="s">
        <v>5473</v>
      </c>
      <c r="C210" s="1">
        <v>14</v>
      </c>
      <c r="D210" s="1" t="s">
        <v>164</v>
      </c>
      <c r="E210" s="2">
        <v>4</v>
      </c>
      <c r="F210" s="1">
        <f>IF(Creatures[[#This Row],[CR]]="","",VLOOKUP(Creatures[[#This Row],[CR]],CREXP[#All],2,FALSE))</f>
        <v>1100</v>
      </c>
      <c r="G210" s="1" t="s">
        <v>4292</v>
      </c>
      <c r="H210" s="1">
        <v>14</v>
      </c>
      <c r="I210" s="1">
        <f>IFERROR(DexModifier(Creatures[[#This Row],[Dex Score]]),NA())</f>
        <v>2</v>
      </c>
    </row>
    <row r="211" spans="1:9" x14ac:dyDescent="0.25">
      <c r="A211" s="3" t="s">
        <v>4193</v>
      </c>
      <c r="B211" s="1" t="s">
        <v>5456</v>
      </c>
      <c r="C211" s="1">
        <v>11</v>
      </c>
      <c r="D211" s="1" t="s">
        <v>73</v>
      </c>
      <c r="E211" s="2">
        <v>3</v>
      </c>
      <c r="F211" s="1">
        <f>IF(Creatures[[#This Row],[CR]]="","",VLOOKUP(Creatures[[#This Row],[CR]],CREXP[#All],2,FALSE))</f>
        <v>700</v>
      </c>
      <c r="G211" s="1" t="s">
        <v>4296</v>
      </c>
      <c r="H211" s="1">
        <v>13</v>
      </c>
      <c r="I211" s="1">
        <f>IFERROR(DexModifier(Creatures[[#This Row],[Dex Score]]),NA())</f>
        <v>1</v>
      </c>
    </row>
    <row r="212" spans="1:9" x14ac:dyDescent="0.25">
      <c r="A212" s="3" t="s">
        <v>165</v>
      </c>
      <c r="B212" s="1" t="s">
        <v>5476</v>
      </c>
      <c r="C212" s="1">
        <v>13</v>
      </c>
      <c r="D212" s="1" t="s">
        <v>132</v>
      </c>
      <c r="E212" s="2">
        <v>0</v>
      </c>
      <c r="F212" s="1">
        <f>IF(Creatures[[#This Row],[CR]]="","",VLOOKUP(Creatures[[#This Row],[CR]],CREXP[#All],2,FALSE))</f>
        <v>10</v>
      </c>
      <c r="G212" s="1" t="s">
        <v>4367</v>
      </c>
      <c r="H212" s="1">
        <v>16</v>
      </c>
      <c r="I212" s="1">
        <f>IFERROR(DexModifier(Creatures[[#This Row],[Dex Score]]),NA())</f>
        <v>3</v>
      </c>
    </row>
    <row r="213" spans="1:9" x14ac:dyDescent="0.25">
      <c r="A213" s="3" t="s">
        <v>4199</v>
      </c>
      <c r="B213" s="1" t="s">
        <v>5476</v>
      </c>
      <c r="C213" s="1">
        <v>13</v>
      </c>
      <c r="D213" s="1" t="s">
        <v>193</v>
      </c>
      <c r="E213" s="2">
        <v>1</v>
      </c>
      <c r="F213" s="1">
        <f>IF(Creatures[[#This Row],[CR]]="","",VLOOKUP(Creatures[[#This Row],[CR]],CREXP[#All],2,FALSE))</f>
        <v>200</v>
      </c>
      <c r="G213" s="1" t="s">
        <v>4296</v>
      </c>
      <c r="H213" s="1">
        <v>15</v>
      </c>
      <c r="I213" s="1">
        <f>IFERROR(DexModifier(Creatures[[#This Row],[Dex Score]]),NA())</f>
        <v>2</v>
      </c>
    </row>
    <row r="214" spans="1:9" x14ac:dyDescent="0.25">
      <c r="A214" s="3" t="s">
        <v>166</v>
      </c>
      <c r="B214" s="1" t="s">
        <v>5500</v>
      </c>
      <c r="C214" s="1">
        <v>20</v>
      </c>
      <c r="D214" s="1" t="s">
        <v>167</v>
      </c>
      <c r="E214" s="2">
        <v>18</v>
      </c>
      <c r="F214" s="1">
        <f>IF(Creatures[[#This Row],[CR]]="","",VLOOKUP(Creatures[[#This Row],[CR]],CREXP[#All],2,FALSE))</f>
        <v>20000</v>
      </c>
      <c r="G214" s="1" t="s">
        <v>4367</v>
      </c>
      <c r="H214" s="1">
        <v>20</v>
      </c>
      <c r="I214" s="1">
        <f>IFERROR(DexModifier(Creatures[[#This Row],[Dex Score]]),NA())</f>
        <v>5</v>
      </c>
    </row>
    <row r="215" spans="1:9" x14ac:dyDescent="0.25">
      <c r="A215" s="3" t="s">
        <v>3966</v>
      </c>
      <c r="B215" s="1" t="s">
        <v>5489</v>
      </c>
      <c r="C215" s="1">
        <v>22</v>
      </c>
      <c r="D215" s="1" t="s">
        <v>3967</v>
      </c>
      <c r="E215" s="2">
        <v>26</v>
      </c>
      <c r="F215" s="1">
        <f>IF(Creatures[[#This Row],[CR]]="","",VLOOKUP(Creatures[[#This Row],[CR]],CREXP[#All],2,FALSE))</f>
        <v>90000</v>
      </c>
      <c r="G215" s="1" t="s">
        <v>4366</v>
      </c>
      <c r="H215" s="1">
        <v>14</v>
      </c>
      <c r="I215" s="1">
        <f>IFERROR(DexModifier(Creatures[[#This Row],[Dex Score]]),NA())</f>
        <v>2</v>
      </c>
    </row>
    <row r="216" spans="1:9" x14ac:dyDescent="0.25">
      <c r="A216" s="3" t="s">
        <v>3980</v>
      </c>
      <c r="B216" s="1" t="s">
        <v>5502</v>
      </c>
      <c r="C216" s="1">
        <v>13</v>
      </c>
      <c r="D216" s="1" t="s">
        <v>151</v>
      </c>
      <c r="E216" s="2" t="s">
        <v>723</v>
      </c>
      <c r="F216" s="1">
        <f>IF(Creatures[[#This Row],[CR]]="","",VLOOKUP(Creatures[[#This Row],[CR]],CREXP[#All],2,FALSE))</f>
        <v>50</v>
      </c>
      <c r="G216" s="1" t="s">
        <v>4366</v>
      </c>
      <c r="H216" s="1">
        <v>14</v>
      </c>
      <c r="I216" s="1">
        <f>IFERROR(DexModifier(Creatures[[#This Row],[Dex Score]]),NA())</f>
        <v>2</v>
      </c>
    </row>
    <row r="217" spans="1:9" x14ac:dyDescent="0.25">
      <c r="A217" s="3" t="s">
        <v>3981</v>
      </c>
      <c r="B217" s="1" t="s">
        <v>5502</v>
      </c>
      <c r="C217" s="1">
        <v>13</v>
      </c>
      <c r="D217" s="1" t="s">
        <v>3982</v>
      </c>
      <c r="E217" s="2">
        <v>3</v>
      </c>
      <c r="F217" s="1">
        <f>IF(Creatures[[#This Row],[CR]]="","",VLOOKUP(Creatures[[#This Row],[CR]],CREXP[#All],2,FALSE))</f>
        <v>700</v>
      </c>
      <c r="G217" s="1" t="s">
        <v>4366</v>
      </c>
      <c r="H217" s="1">
        <v>14</v>
      </c>
      <c r="I217" s="1">
        <f>IFERROR(DexModifier(Creatures[[#This Row],[Dex Score]]),NA())</f>
        <v>2</v>
      </c>
    </row>
    <row r="218" spans="1:9" x14ac:dyDescent="0.25">
      <c r="A218" s="3" t="s">
        <v>168</v>
      </c>
      <c r="B218" s="1" t="s">
        <v>5478</v>
      </c>
      <c r="C218" s="1">
        <v>17</v>
      </c>
      <c r="D218" s="1" t="s">
        <v>169</v>
      </c>
      <c r="E218" s="2">
        <v>10</v>
      </c>
      <c r="F218" s="1">
        <f>IF(Creatures[[#This Row],[CR]]="","",VLOOKUP(Creatures[[#This Row],[CR]],CREXP[#All],2,FALSE))</f>
        <v>5900</v>
      </c>
      <c r="G218" s="1" t="s">
        <v>4367</v>
      </c>
      <c r="H218" s="1">
        <v>18</v>
      </c>
      <c r="I218" s="1">
        <f>IFERROR(DexModifier(Creatures[[#This Row],[Dex Score]]),NA())</f>
        <v>4</v>
      </c>
    </row>
    <row r="219" spans="1:9" x14ac:dyDescent="0.25">
      <c r="A219" s="3" t="s">
        <v>4471</v>
      </c>
      <c r="B219" s="1" t="s">
        <v>3921</v>
      </c>
      <c r="C219" s="1">
        <v>14</v>
      </c>
      <c r="D219" s="1" t="s">
        <v>4538</v>
      </c>
      <c r="E219" s="2">
        <v>14</v>
      </c>
      <c r="F219" s="1">
        <f>IF(Creatures[[#This Row],[CR]]="","",VLOOKUP(Creatures[[#This Row],[CR]],CREXP[#All],2,FALSE))</f>
        <v>11500</v>
      </c>
      <c r="G219" s="1" t="s">
        <v>4695</v>
      </c>
      <c r="H219" s="58">
        <v>16</v>
      </c>
      <c r="I219" s="58">
        <f>IFERROR(DexModifier(Creatures[[#This Row],[Dex Score]]),NA())</f>
        <v>3</v>
      </c>
    </row>
    <row r="220" spans="1:9" x14ac:dyDescent="0.25">
      <c r="A220" s="3" t="s">
        <v>4197</v>
      </c>
      <c r="B220" s="1" t="s">
        <v>5490</v>
      </c>
      <c r="C220" s="1">
        <v>16</v>
      </c>
      <c r="D220" s="1" t="s">
        <v>309</v>
      </c>
      <c r="E220" s="2">
        <v>13</v>
      </c>
      <c r="F220" s="1">
        <f>IF(Creatures[[#This Row],[CR]]="","",VLOOKUP(Creatures[[#This Row],[CR]],CREXP[#All],2,FALSE))</f>
        <v>10000</v>
      </c>
      <c r="G220" s="1" t="s">
        <v>4296</v>
      </c>
      <c r="H220" s="1">
        <v>12</v>
      </c>
      <c r="I220" s="1">
        <f>IFERROR(DexModifier(Creatures[[#This Row],[Dex Score]]),NA())</f>
        <v>1</v>
      </c>
    </row>
    <row r="221" spans="1:9" x14ac:dyDescent="0.25">
      <c r="A221" s="3" t="s">
        <v>4133</v>
      </c>
      <c r="B221" s="1" t="s">
        <v>5497</v>
      </c>
      <c r="C221" s="1">
        <v>15</v>
      </c>
      <c r="D221" s="1" t="s">
        <v>4023</v>
      </c>
      <c r="E221" s="2">
        <v>7</v>
      </c>
      <c r="F221" s="1">
        <f>IF(Creatures[[#This Row],[CR]]="","",VLOOKUP(Creatures[[#This Row],[CR]],CREXP[#All],2,FALSE))</f>
        <v>2900</v>
      </c>
      <c r="G221" s="1" t="s">
        <v>4366</v>
      </c>
      <c r="H221" s="1">
        <v>10</v>
      </c>
      <c r="I221" s="1">
        <f>IFERROR(DexModifier(Creatures[[#This Row],[Dex Score]]),NA())</f>
        <v>0</v>
      </c>
    </row>
    <row r="222" spans="1:9" x14ac:dyDescent="0.25">
      <c r="A222" s="3" t="s">
        <v>4198</v>
      </c>
      <c r="B222" s="1" t="s">
        <v>5476</v>
      </c>
      <c r="C222" s="1">
        <v>12</v>
      </c>
      <c r="D222" s="1" t="s">
        <v>4183</v>
      </c>
      <c r="E222" s="2" t="s">
        <v>723</v>
      </c>
      <c r="F222" s="1">
        <f>IF(Creatures[[#This Row],[CR]]="","",VLOOKUP(Creatures[[#This Row],[CR]],CREXP[#All],2,FALSE))</f>
        <v>50</v>
      </c>
      <c r="G222" s="1" t="s">
        <v>4296</v>
      </c>
      <c r="H222" s="1">
        <v>10</v>
      </c>
      <c r="I222" s="1">
        <f>IFERROR(DexModifier(Creatures[[#This Row],[Dex Score]]),NA())</f>
        <v>0</v>
      </c>
    </row>
    <row r="223" spans="1:9" x14ac:dyDescent="0.25">
      <c r="A223" s="3" t="s">
        <v>4123</v>
      </c>
      <c r="B223" s="1" t="s">
        <v>4540</v>
      </c>
      <c r="C223" s="1">
        <v>15</v>
      </c>
      <c r="D223" s="1" t="s">
        <v>87</v>
      </c>
      <c r="E223" s="2">
        <v>13</v>
      </c>
      <c r="F223" s="1">
        <f>IF(Creatures[[#This Row],[CR]]="","",VLOOKUP(Creatures[[#This Row],[CR]],CREXP[#All],2,FALSE))</f>
        <v>10000</v>
      </c>
      <c r="G223" s="1" t="s">
        <v>4366</v>
      </c>
      <c r="H223" s="1">
        <v>15</v>
      </c>
      <c r="I223" s="1">
        <f>IFERROR(DexModifier(Creatures[[#This Row],[Dex Score]]),NA())</f>
        <v>2</v>
      </c>
    </row>
    <row r="224" spans="1:9" x14ac:dyDescent="0.25">
      <c r="A224" s="3" t="s">
        <v>170</v>
      </c>
      <c r="B224" s="1" t="s">
        <v>5467</v>
      </c>
      <c r="C224" s="1">
        <v>14</v>
      </c>
      <c r="D224" s="1" t="s">
        <v>4146</v>
      </c>
      <c r="E224" s="2">
        <v>1</v>
      </c>
      <c r="F224" s="1">
        <f>IF(Creatures[[#This Row],[CR]]="","",VLOOKUP(Creatures[[#This Row],[CR]],CREXP[#All],2,FALSE))</f>
        <v>200</v>
      </c>
      <c r="G224" s="1" t="s">
        <v>4367</v>
      </c>
      <c r="H224" s="1">
        <v>15</v>
      </c>
      <c r="I224" s="1">
        <f>IFERROR(DexModifier(Creatures[[#This Row],[Dex Score]]),NA())</f>
        <v>2</v>
      </c>
    </row>
    <row r="225" spans="1:9" x14ac:dyDescent="0.25">
      <c r="A225" s="3" t="s">
        <v>171</v>
      </c>
      <c r="B225" s="1" t="s">
        <v>5473</v>
      </c>
      <c r="C225" s="1">
        <v>13</v>
      </c>
      <c r="D225" s="1" t="s">
        <v>78</v>
      </c>
      <c r="E225" s="2">
        <v>3</v>
      </c>
      <c r="F225" s="1">
        <f>IF(Creatures[[#This Row],[CR]]="","",VLOOKUP(Creatures[[#This Row],[CR]],CREXP[#All],2,FALSE))</f>
        <v>700</v>
      </c>
      <c r="G225" s="1" t="s">
        <v>4367</v>
      </c>
      <c r="H225" s="1">
        <v>15</v>
      </c>
      <c r="I225" s="1">
        <f>IFERROR(DexModifier(Creatures[[#This Row],[Dex Score]]),NA())</f>
        <v>2</v>
      </c>
    </row>
    <row r="226" spans="1:9" x14ac:dyDescent="0.25">
      <c r="A226" s="3" t="s">
        <v>172</v>
      </c>
      <c r="B226" s="1" t="s">
        <v>5463</v>
      </c>
      <c r="C226" s="1">
        <v>17</v>
      </c>
      <c r="D226" s="1" t="s">
        <v>173</v>
      </c>
      <c r="E226" s="2">
        <v>11</v>
      </c>
      <c r="F226" s="1">
        <f>IF(Creatures[[#This Row],[CR]]="","",VLOOKUP(Creatures[[#This Row],[CR]],CREXP[#All],2,FALSE))</f>
        <v>7200</v>
      </c>
      <c r="G226" s="1" t="s">
        <v>4367</v>
      </c>
      <c r="H226" s="1">
        <v>15</v>
      </c>
      <c r="I226" s="1">
        <f>IFERROR(DexModifier(Creatures[[#This Row],[Dex Score]]),NA())</f>
        <v>2</v>
      </c>
    </row>
    <row r="227" spans="1:9" x14ac:dyDescent="0.25">
      <c r="A227" s="3" t="s">
        <v>4263</v>
      </c>
      <c r="B227" s="1" t="s">
        <v>5476</v>
      </c>
      <c r="C227" s="1">
        <v>12</v>
      </c>
      <c r="D227" s="1" t="s">
        <v>52</v>
      </c>
      <c r="E227" s="2" t="s">
        <v>722</v>
      </c>
      <c r="F227" s="1">
        <f>IF(Creatures[[#This Row],[CR]]="","",VLOOKUP(Creatures[[#This Row],[CR]],CREXP[#All],2,FALSE))</f>
        <v>25</v>
      </c>
      <c r="G227" s="1" t="s">
        <v>4296</v>
      </c>
      <c r="H227" s="1">
        <v>13</v>
      </c>
      <c r="I227" s="1">
        <f>IFERROR(DexModifier(Creatures[[#This Row],[Dex Score]]),NA())</f>
        <v>1</v>
      </c>
    </row>
    <row r="228" spans="1:9" x14ac:dyDescent="0.25">
      <c r="A228" s="3" t="s">
        <v>4622</v>
      </c>
      <c r="B228" s="1" t="s">
        <v>5466</v>
      </c>
      <c r="C228" s="1">
        <v>15</v>
      </c>
      <c r="D228" s="1" t="s">
        <v>124</v>
      </c>
      <c r="E228" s="4">
        <v>8</v>
      </c>
      <c r="F228" s="1">
        <f>IF(Creatures[[#This Row],[CR]]="","",VLOOKUP(Creatures[[#This Row],[CR]],CREXP[#All],2,FALSE))</f>
        <v>3900</v>
      </c>
      <c r="G228" s="1" t="s">
        <v>4603</v>
      </c>
      <c r="H228" s="58">
        <v>19</v>
      </c>
      <c r="I228" s="58">
        <v>4</v>
      </c>
    </row>
    <row r="229" spans="1:9" x14ac:dyDescent="0.25">
      <c r="A229" s="3" t="s">
        <v>174</v>
      </c>
      <c r="B229" s="1" t="s">
        <v>5461</v>
      </c>
      <c r="C229" s="1">
        <v>14</v>
      </c>
      <c r="D229" s="1" t="s">
        <v>371</v>
      </c>
      <c r="E229" s="2">
        <v>3</v>
      </c>
      <c r="F229" s="1">
        <f>IF(Creatures[[#This Row],[CR]]="","",VLOOKUP(Creatures[[#This Row],[CR]],CREXP[#All],2,FALSE))</f>
        <v>700</v>
      </c>
      <c r="G229" s="1" t="s">
        <v>4367</v>
      </c>
      <c r="H229" s="1">
        <v>18</v>
      </c>
      <c r="I229" s="1">
        <f>IFERROR(DexModifier(Creatures[[#This Row],[Dex Score]]),NA())</f>
        <v>4</v>
      </c>
    </row>
    <row r="230" spans="1:9" x14ac:dyDescent="0.25">
      <c r="A230" s="3" t="s">
        <v>4205</v>
      </c>
      <c r="B230" s="1" t="s">
        <v>5490</v>
      </c>
      <c r="C230" s="1">
        <v>15</v>
      </c>
      <c r="D230" s="1" t="s">
        <v>4177</v>
      </c>
      <c r="E230" s="2">
        <v>7</v>
      </c>
      <c r="F230" s="1">
        <f>IF(Creatures[[#This Row],[CR]]="","",VLOOKUP(Creatures[[#This Row],[CR]],CREXP[#All],2,FALSE))</f>
        <v>2900</v>
      </c>
      <c r="G230" s="1" t="s">
        <v>4296</v>
      </c>
      <c r="H230" s="1">
        <v>15</v>
      </c>
      <c r="I230" s="1">
        <f>IFERROR(DexModifier(Creatures[[#This Row],[Dex Score]]),NA())</f>
        <v>2</v>
      </c>
    </row>
    <row r="231" spans="1:9" x14ac:dyDescent="0.25">
      <c r="A231" s="3" t="s">
        <v>175</v>
      </c>
      <c r="B231" s="1" t="s">
        <v>5467</v>
      </c>
      <c r="C231" s="1">
        <v>10</v>
      </c>
      <c r="D231" s="1" t="s">
        <v>344</v>
      </c>
      <c r="E231" s="4" t="s">
        <v>723</v>
      </c>
      <c r="F231" s="1">
        <f>IF(Creatures[[#This Row],[CR]]="","",VLOOKUP(Creatures[[#This Row],[CR]],CREXP[#All],2,FALSE))</f>
        <v>50</v>
      </c>
      <c r="G231" s="1" t="s">
        <v>4367</v>
      </c>
      <c r="H231" s="1">
        <v>10</v>
      </c>
      <c r="I231" s="1">
        <f>IFERROR(DexModifier(Creatures[[#This Row],[Dex Score]]),NA())</f>
        <v>0</v>
      </c>
    </row>
    <row r="232" spans="1:9" x14ac:dyDescent="0.25">
      <c r="A232" s="3" t="s">
        <v>176</v>
      </c>
      <c r="B232" s="1" t="s">
        <v>5472</v>
      </c>
      <c r="C232" s="1">
        <v>20</v>
      </c>
      <c r="D232" s="1" t="s">
        <v>177</v>
      </c>
      <c r="E232" s="2">
        <v>17</v>
      </c>
      <c r="F232" s="1">
        <f>IF(Creatures[[#This Row],[CR]]="","",VLOOKUP(Creatures[[#This Row],[CR]],CREXP[#All],2,FALSE))</f>
        <v>18000</v>
      </c>
      <c r="G232" s="1" t="s">
        <v>4367</v>
      </c>
      <c r="H232" s="1">
        <v>10</v>
      </c>
      <c r="I232" s="1">
        <f>IFERROR(DexModifier(Creatures[[#This Row],[Dex Score]]),NA())</f>
        <v>0</v>
      </c>
    </row>
    <row r="233" spans="1:9" x14ac:dyDescent="0.25">
      <c r="A233" s="3" t="s">
        <v>4369</v>
      </c>
      <c r="B233" s="1" t="s">
        <v>5491</v>
      </c>
      <c r="C233" s="1">
        <v>14</v>
      </c>
      <c r="D233" s="1">
        <v>16</v>
      </c>
      <c r="E233" s="2">
        <v>1</v>
      </c>
      <c r="F233" s="1">
        <f>IF(Creatures[[#This Row],[CR]]="","",VLOOKUP(Creatures[[#This Row],[CR]],CREXP[#All],2,FALSE))</f>
        <v>200</v>
      </c>
      <c r="G233" s="1" t="s">
        <v>1358</v>
      </c>
      <c r="H233" s="1">
        <v>16</v>
      </c>
      <c r="I233" s="1">
        <f>IFERROR(DexModifier(Creatures[[#This Row],[Dex Score]]),NA())</f>
        <v>3</v>
      </c>
    </row>
    <row r="234" spans="1:9" x14ac:dyDescent="0.25">
      <c r="A234" s="3" t="s">
        <v>4349</v>
      </c>
      <c r="B234" s="1" t="s">
        <v>5491</v>
      </c>
      <c r="C234" s="1">
        <v>15</v>
      </c>
      <c r="D234" s="1">
        <v>78</v>
      </c>
      <c r="E234" s="2">
        <v>5</v>
      </c>
      <c r="F234" s="1">
        <f>IF(Creatures[[#This Row],[CR]]="","",VLOOKUP(Creatures[[#This Row],[CR]],CREXP[#All],2,FALSE))</f>
        <v>1800</v>
      </c>
      <c r="G234" s="1" t="s">
        <v>4735</v>
      </c>
      <c r="H234" s="1">
        <v>16</v>
      </c>
      <c r="I234" s="1">
        <f>IFERROR(DexModifier(Creatures[[#This Row],[Dex Score]]),NA())</f>
        <v>3</v>
      </c>
    </row>
    <row r="235" spans="1:9" x14ac:dyDescent="0.25">
      <c r="A235" s="3" t="s">
        <v>4348</v>
      </c>
      <c r="B235" s="1" t="s">
        <v>5491</v>
      </c>
      <c r="C235" s="1">
        <v>16</v>
      </c>
      <c r="D235" s="1">
        <v>110</v>
      </c>
      <c r="E235" s="2">
        <v>7</v>
      </c>
      <c r="F235" s="1">
        <f>IF(Creatures[[#This Row],[CR]]="","",VLOOKUP(Creatures[[#This Row],[CR]],CREXP[#All],2,FALSE))</f>
        <v>2900</v>
      </c>
      <c r="G235" s="1" t="s">
        <v>4735</v>
      </c>
      <c r="H235" s="1">
        <v>18</v>
      </c>
      <c r="I235" s="1">
        <f>IFERROR(DexModifier(Creatures[[#This Row],[Dex Score]]),NA())</f>
        <v>4</v>
      </c>
    </row>
    <row r="236" spans="1:9" x14ac:dyDescent="0.25">
      <c r="A236" s="3" t="s">
        <v>4368</v>
      </c>
      <c r="B236" s="1" t="s">
        <v>5491</v>
      </c>
      <c r="C236" s="1">
        <v>14</v>
      </c>
      <c r="D236" s="1">
        <v>32</v>
      </c>
      <c r="E236" s="2">
        <v>2</v>
      </c>
      <c r="F236" s="1">
        <f>IF(Creatures[[#This Row],[CR]]="","",VLOOKUP(Creatures[[#This Row],[CR]],CREXP[#All],2,FALSE))</f>
        <v>450</v>
      </c>
      <c r="G236" s="1" t="s">
        <v>1358</v>
      </c>
      <c r="H236" s="1">
        <v>16</v>
      </c>
      <c r="I236" s="1">
        <f>IFERROR(DexModifier(Creatures[[#This Row],[Dex Score]]),NA())</f>
        <v>3</v>
      </c>
    </row>
    <row r="237" spans="1:9" x14ac:dyDescent="0.25">
      <c r="A237" s="3" t="s">
        <v>4336</v>
      </c>
      <c r="B237" s="1" t="s">
        <v>3921</v>
      </c>
      <c r="C237" s="1">
        <v>18</v>
      </c>
      <c r="D237" s="1">
        <v>37</v>
      </c>
      <c r="E237" s="2">
        <v>1</v>
      </c>
      <c r="F237" s="1">
        <f>IF(Creatures[[#This Row],[CR]]="","",VLOOKUP(Creatures[[#This Row],[CR]],CREXP[#All],2,FALSE))</f>
        <v>200</v>
      </c>
      <c r="G237" s="1" t="s">
        <v>1295</v>
      </c>
      <c r="H237" s="1">
        <v>11</v>
      </c>
      <c r="I237" s="1">
        <f>IFERROR(DexModifier(Creatures[[#This Row],[Dex Score]]),NA())</f>
        <v>0</v>
      </c>
    </row>
    <row r="238" spans="1:9" x14ac:dyDescent="0.25">
      <c r="A238" s="3" t="s">
        <v>178</v>
      </c>
      <c r="B238" s="1" t="s">
        <v>5503</v>
      </c>
      <c r="C238" s="1">
        <v>11</v>
      </c>
      <c r="D238" s="1" t="s">
        <v>179</v>
      </c>
      <c r="E238" s="4" t="s">
        <v>723</v>
      </c>
      <c r="F238" s="1">
        <f>IF(Creatures[[#This Row],[CR]]="","",VLOOKUP(Creatures[[#This Row],[CR]],CREXP[#All],2,FALSE))</f>
        <v>50</v>
      </c>
      <c r="G238" s="1" t="s">
        <v>4367</v>
      </c>
      <c r="H238" s="1">
        <v>11</v>
      </c>
      <c r="I238" s="1">
        <f>IFERROR(DexModifier(Creatures[[#This Row],[Dex Score]]),NA())</f>
        <v>0</v>
      </c>
    </row>
    <row r="239" spans="1:9" x14ac:dyDescent="0.25">
      <c r="A239" s="3" t="s">
        <v>180</v>
      </c>
      <c r="B239" s="1" t="s">
        <v>5473</v>
      </c>
      <c r="C239" s="1">
        <v>19</v>
      </c>
      <c r="D239" s="1" t="s">
        <v>181</v>
      </c>
      <c r="E239" s="2">
        <v>6</v>
      </c>
      <c r="F239" s="1">
        <f>IF(Creatures[[#This Row],[CR]]="","",VLOOKUP(Creatures[[#This Row],[CR]],CREXP[#All],2,FALSE))</f>
        <v>2300</v>
      </c>
      <c r="G239" s="1" t="s">
        <v>4367</v>
      </c>
      <c r="H239" s="1">
        <v>16</v>
      </c>
      <c r="I239" s="1">
        <f>IFERROR(DexModifier(Creatures[[#This Row],[Dex Score]]),NA())</f>
        <v>3</v>
      </c>
    </row>
    <row r="240" spans="1:9" x14ac:dyDescent="0.25">
      <c r="A240" s="3" t="s">
        <v>182</v>
      </c>
      <c r="B240" s="1" t="s">
        <v>5456</v>
      </c>
      <c r="C240" s="1">
        <v>15</v>
      </c>
      <c r="D240" s="1" t="s">
        <v>10</v>
      </c>
      <c r="E240" s="4" t="s">
        <v>723</v>
      </c>
      <c r="F240" s="1">
        <f>IF(Creatures[[#This Row],[CR]]="","",VLOOKUP(Creatures[[#This Row],[CR]],CREXP[#All],2,FALSE))</f>
        <v>50</v>
      </c>
      <c r="G240" s="1" t="s">
        <v>4367</v>
      </c>
      <c r="H240" s="1">
        <v>14</v>
      </c>
      <c r="I240" s="1">
        <f>IFERROR(DexModifier(Creatures[[#This Row],[Dex Score]]),NA())</f>
        <v>2</v>
      </c>
    </row>
    <row r="241" spans="1:9" x14ac:dyDescent="0.25">
      <c r="A241" s="3" t="s">
        <v>4011</v>
      </c>
      <c r="B241" s="1" t="s">
        <v>5504</v>
      </c>
      <c r="C241" s="1">
        <v>15</v>
      </c>
      <c r="D241" s="1" t="s">
        <v>4012</v>
      </c>
      <c r="E241" s="2">
        <v>13</v>
      </c>
      <c r="F241" s="1">
        <f>IF(Creatures[[#This Row],[CR]]="","",VLOOKUP(Creatures[[#This Row],[CR]],CREXP[#All],2,FALSE))</f>
        <v>10000</v>
      </c>
      <c r="G241" s="1" t="s">
        <v>4366</v>
      </c>
      <c r="H241" s="1">
        <v>17</v>
      </c>
      <c r="I241" s="1">
        <f>IFERROR(DexModifier(Creatures[[#This Row],[Dex Score]]),NA())</f>
        <v>3</v>
      </c>
    </row>
    <row r="242" spans="1:9" x14ac:dyDescent="0.25">
      <c r="A242" s="3" t="s">
        <v>183</v>
      </c>
      <c r="B242" s="1" t="s">
        <v>5456</v>
      </c>
      <c r="C242" s="1">
        <v>18</v>
      </c>
      <c r="D242" s="1" t="s">
        <v>184</v>
      </c>
      <c r="E242" s="2">
        <v>5</v>
      </c>
      <c r="F242" s="1">
        <f>IF(Creatures[[#This Row],[CR]]="","",VLOOKUP(Creatures[[#This Row],[CR]],CREXP[#All],2,FALSE))</f>
        <v>1800</v>
      </c>
      <c r="G242" s="1" t="s">
        <v>4367</v>
      </c>
      <c r="H242" s="1">
        <v>18</v>
      </c>
      <c r="I242" s="1">
        <f>IFERROR(DexModifier(Creatures[[#This Row],[Dex Score]]),NA())</f>
        <v>4</v>
      </c>
    </row>
    <row r="243" spans="1:9" x14ac:dyDescent="0.25">
      <c r="A243" s="3" t="s">
        <v>4013</v>
      </c>
      <c r="B243" s="1" t="s">
        <v>5504</v>
      </c>
      <c r="C243" s="1">
        <v>18</v>
      </c>
      <c r="D243" s="1" t="s">
        <v>4014</v>
      </c>
      <c r="E243" s="2">
        <v>18</v>
      </c>
      <c r="F243" s="1">
        <f>IF(Creatures[[#This Row],[CR]]="","",VLOOKUP(Creatures[[#This Row],[CR]],CREXP[#All],2,FALSE))</f>
        <v>20000</v>
      </c>
      <c r="G243" s="1" t="s">
        <v>4366</v>
      </c>
      <c r="H243" s="1">
        <v>20</v>
      </c>
      <c r="I243" s="1">
        <f>IFERROR(DexModifier(Creatures[[#This Row],[Dex Score]]),NA())</f>
        <v>5</v>
      </c>
    </row>
    <row r="244" spans="1:9" x14ac:dyDescent="0.25">
      <c r="A244" s="3" t="s">
        <v>4015</v>
      </c>
      <c r="B244" s="1" t="s">
        <v>5504</v>
      </c>
      <c r="C244" s="1">
        <v>16</v>
      </c>
      <c r="D244" s="1" t="s">
        <v>4012</v>
      </c>
      <c r="E244" s="2">
        <v>9</v>
      </c>
      <c r="F244" s="1">
        <f>IF(Creatures[[#This Row],[CR]]="","",VLOOKUP(Creatures[[#This Row],[CR]],CREXP[#All],2,FALSE))</f>
        <v>5000</v>
      </c>
      <c r="G244" s="1" t="s">
        <v>4366</v>
      </c>
      <c r="H244" s="1">
        <v>19</v>
      </c>
      <c r="I244" s="1">
        <f>IFERROR(DexModifier(Creatures[[#This Row],[Dex Score]]),NA())</f>
        <v>4</v>
      </c>
    </row>
    <row r="245" spans="1:9" x14ac:dyDescent="0.25">
      <c r="A245" s="3" t="s">
        <v>4016</v>
      </c>
      <c r="B245" s="1" t="s">
        <v>5504</v>
      </c>
      <c r="C245" s="1">
        <v>16</v>
      </c>
      <c r="D245" s="1" t="s">
        <v>4017</v>
      </c>
      <c r="E245" s="2">
        <v>14</v>
      </c>
      <c r="F245" s="1">
        <f>IF(Creatures[[#This Row],[CR]]="","",VLOOKUP(Creatures[[#This Row],[CR]],CREXP[#All],2,FALSE))</f>
        <v>11500</v>
      </c>
      <c r="G245" s="1" t="s">
        <v>4366</v>
      </c>
      <c r="H245" s="1">
        <v>15</v>
      </c>
      <c r="I245" s="1">
        <f>IFERROR(DexModifier(Creatures[[#This Row],[Dex Score]]),NA())</f>
        <v>2</v>
      </c>
    </row>
    <row r="246" spans="1:9" x14ac:dyDescent="0.25">
      <c r="A246" s="3" t="s">
        <v>185</v>
      </c>
      <c r="B246" s="1" t="s">
        <v>5456</v>
      </c>
      <c r="C246" s="1">
        <v>12</v>
      </c>
      <c r="D246" s="1" t="s">
        <v>186</v>
      </c>
      <c r="E246" s="2">
        <v>7</v>
      </c>
      <c r="F246" s="1">
        <f>IF(Creatures[[#This Row],[CR]]="","",VLOOKUP(Creatures[[#This Row],[CR]],CREXP[#All],2,FALSE))</f>
        <v>2900</v>
      </c>
      <c r="G246" s="1" t="s">
        <v>4367</v>
      </c>
      <c r="H246" s="1">
        <v>14</v>
      </c>
      <c r="I246" s="1">
        <f>IFERROR(DexModifier(Creatures[[#This Row],[Dex Score]]),NA())</f>
        <v>2</v>
      </c>
    </row>
    <row r="247" spans="1:9" x14ac:dyDescent="0.25">
      <c r="A247" s="3" t="s">
        <v>4018</v>
      </c>
      <c r="B247" s="1" t="s">
        <v>5504</v>
      </c>
      <c r="C247" s="1">
        <v>17</v>
      </c>
      <c r="D247" s="1" t="s">
        <v>4019</v>
      </c>
      <c r="E247" s="2">
        <v>20</v>
      </c>
      <c r="F247" s="1">
        <f>IF(Creatures[[#This Row],[CR]]="","",VLOOKUP(Creatures[[#This Row],[CR]],CREXP[#All],2,FALSE))</f>
        <v>25000</v>
      </c>
      <c r="G247" s="1" t="s">
        <v>4366</v>
      </c>
      <c r="H247" s="1">
        <v>18</v>
      </c>
      <c r="I247" s="1">
        <f>IFERROR(DexModifier(Creatures[[#This Row],[Dex Score]]),NA())</f>
        <v>4</v>
      </c>
    </row>
    <row r="248" spans="1:9" x14ac:dyDescent="0.25">
      <c r="A248" s="3" t="s">
        <v>187</v>
      </c>
      <c r="B248" s="1" t="s">
        <v>5456</v>
      </c>
      <c r="C248" s="1">
        <v>16</v>
      </c>
      <c r="D248" s="1" t="s">
        <v>188</v>
      </c>
      <c r="E248" s="2">
        <v>8</v>
      </c>
      <c r="F248" s="1">
        <f>IF(Creatures[[#This Row],[CR]]="","",VLOOKUP(Creatures[[#This Row],[CR]],CREXP[#All],2,FALSE))</f>
        <v>3900</v>
      </c>
      <c r="G248" s="1" t="s">
        <v>4367</v>
      </c>
      <c r="H248" s="1">
        <v>14</v>
      </c>
      <c r="I248" s="1">
        <f>IFERROR(DexModifier(Creatures[[#This Row],[Dex Score]]),NA())</f>
        <v>2</v>
      </c>
    </row>
    <row r="249" spans="1:9" x14ac:dyDescent="0.25">
      <c r="A249" s="3" t="s">
        <v>4020</v>
      </c>
      <c r="B249" s="1" t="s">
        <v>5504</v>
      </c>
      <c r="C249" s="1">
        <v>17</v>
      </c>
      <c r="D249" s="1" t="s">
        <v>4021</v>
      </c>
      <c r="E249" s="2">
        <v>11</v>
      </c>
      <c r="F249" s="1">
        <f>IF(Creatures[[#This Row],[CR]]="","",VLOOKUP(Creatures[[#This Row],[CR]],CREXP[#All],2,FALSE))</f>
        <v>7200</v>
      </c>
      <c r="G249" s="1" t="s">
        <v>4366</v>
      </c>
      <c r="H249" s="1">
        <v>21</v>
      </c>
      <c r="I249" s="1">
        <f>IFERROR(DexModifier(Creatures[[#This Row],[Dex Score]]),NA())</f>
        <v>5</v>
      </c>
    </row>
    <row r="250" spans="1:9" x14ac:dyDescent="0.25">
      <c r="A250" s="3" t="s">
        <v>189</v>
      </c>
      <c r="B250" s="1" t="s">
        <v>5456</v>
      </c>
      <c r="C250" s="1">
        <v>11</v>
      </c>
      <c r="D250" s="1" t="s">
        <v>97</v>
      </c>
      <c r="E250" s="2">
        <v>2</v>
      </c>
      <c r="F250" s="1">
        <f>IF(Creatures[[#This Row],[CR]]="","",VLOOKUP(Creatures[[#This Row],[CR]],CREXP[#All],2,FALSE))</f>
        <v>450</v>
      </c>
      <c r="G250" s="1" t="s">
        <v>4367</v>
      </c>
      <c r="H250" s="1">
        <v>12</v>
      </c>
      <c r="I250" s="1">
        <f>IFERROR(DexModifier(Creatures[[#This Row],[Dex Score]]),NA())</f>
        <v>1</v>
      </c>
    </row>
    <row r="251" spans="1:9" x14ac:dyDescent="0.25">
      <c r="A251" s="3" t="s">
        <v>4519</v>
      </c>
      <c r="B251" s="1" t="s">
        <v>15</v>
      </c>
      <c r="C251" s="1">
        <v>14</v>
      </c>
      <c r="D251" s="1" t="s">
        <v>4547</v>
      </c>
      <c r="E251" s="2">
        <v>7</v>
      </c>
      <c r="F251" s="1">
        <f>IF(Creatures[[#This Row],[CR]]="","",VLOOKUP(Creatures[[#This Row],[CR]],CREXP[#All],2,FALSE))</f>
        <v>2900</v>
      </c>
      <c r="G251" s="1" t="s">
        <v>4695</v>
      </c>
      <c r="H251" s="58">
        <v>15</v>
      </c>
      <c r="I251" s="58">
        <f>IFERROR(DexModifier(Creatures[[#This Row],[Dex Score]]),NA())</f>
        <v>2</v>
      </c>
    </row>
    <row r="252" spans="1:9" x14ac:dyDescent="0.25">
      <c r="A252" s="3" t="s">
        <v>190</v>
      </c>
      <c r="B252" s="1" t="s">
        <v>4537</v>
      </c>
      <c r="C252" s="1">
        <v>11</v>
      </c>
      <c r="D252" s="1" t="s">
        <v>191</v>
      </c>
      <c r="E252" s="2">
        <v>1</v>
      </c>
      <c r="F252" s="1">
        <f>IF(Creatures[[#This Row],[CR]]="","",VLOOKUP(Creatures[[#This Row],[CR]],CREXP[#All],2,FALSE))</f>
        <v>200</v>
      </c>
      <c r="G252" s="1" t="s">
        <v>4367</v>
      </c>
      <c r="H252" s="1">
        <v>12</v>
      </c>
      <c r="I252" s="1">
        <f>IFERROR(DexModifier(Creatures[[#This Row],[Dex Score]]),NA())</f>
        <v>1</v>
      </c>
    </row>
    <row r="253" spans="1:9" x14ac:dyDescent="0.25">
      <c r="A253" s="3" t="s">
        <v>192</v>
      </c>
      <c r="B253" s="1" t="s">
        <v>5456</v>
      </c>
      <c r="C253" s="1">
        <v>16</v>
      </c>
      <c r="D253" s="1" t="s">
        <v>193</v>
      </c>
      <c r="E253" s="2">
        <v>1</v>
      </c>
      <c r="F253" s="1">
        <f>IF(Creatures[[#This Row],[CR]]="","",VLOOKUP(Creatures[[#This Row],[CR]],CREXP[#All],2,FALSE))</f>
        <v>200</v>
      </c>
      <c r="G253" s="1" t="s">
        <v>4367</v>
      </c>
      <c r="H253" s="1">
        <v>11</v>
      </c>
      <c r="I253" s="1">
        <f>IFERROR(DexModifier(Creatures[[#This Row],[Dex Score]]),NA())</f>
        <v>0</v>
      </c>
    </row>
    <row r="254" spans="1:9" x14ac:dyDescent="0.25">
      <c r="A254" s="3" t="s">
        <v>4364</v>
      </c>
      <c r="B254" s="1" t="s">
        <v>5465</v>
      </c>
      <c r="C254" s="1">
        <v>16</v>
      </c>
      <c r="D254" s="1">
        <v>26</v>
      </c>
      <c r="E254" s="2">
        <v>2</v>
      </c>
      <c r="F254" s="1">
        <f>IF(Creatures[[#This Row],[CR]]="","",VLOOKUP(Creatures[[#This Row],[CR]],CREXP[#All],2,FALSE))</f>
        <v>450</v>
      </c>
      <c r="G254" s="1" t="s">
        <v>1444</v>
      </c>
      <c r="H254" s="1">
        <v>11</v>
      </c>
      <c r="I254" s="1">
        <f>IFERROR(DexModifier(Creatures[[#This Row],[Dex Score]]),NA())</f>
        <v>0</v>
      </c>
    </row>
    <row r="255" spans="1:9" x14ac:dyDescent="0.25">
      <c r="A255" s="3" t="s">
        <v>4022</v>
      </c>
      <c r="B255" s="1" t="s">
        <v>5465</v>
      </c>
      <c r="C255" s="1">
        <v>21</v>
      </c>
      <c r="D255" s="1" t="s">
        <v>4023</v>
      </c>
      <c r="E255" s="2">
        <v>12</v>
      </c>
      <c r="F255" s="1">
        <f>IF(Creatures[[#This Row],[CR]]="","",VLOOKUP(Creatures[[#This Row],[CR]],CREXP[#All],2,FALSE))</f>
        <v>8400</v>
      </c>
      <c r="G255" s="1" t="s">
        <v>4366</v>
      </c>
      <c r="H255" s="1">
        <v>5</v>
      </c>
      <c r="I255" s="1">
        <f>IFERROR(DexModifier(Creatures[[#This Row],[Dex Score]]),NA())</f>
        <v>-3</v>
      </c>
    </row>
    <row r="256" spans="1:9" x14ac:dyDescent="0.25">
      <c r="A256" s="3" t="s">
        <v>4024</v>
      </c>
      <c r="B256" s="1" t="s">
        <v>5474</v>
      </c>
      <c r="C256" s="1">
        <v>17</v>
      </c>
      <c r="D256" s="1" t="s">
        <v>76</v>
      </c>
      <c r="E256" s="2">
        <v>2</v>
      </c>
      <c r="F256" s="1">
        <f>IF(Creatures[[#This Row],[CR]]="","",VLOOKUP(Creatures[[#This Row],[CR]],CREXP[#All],2,FALSE))</f>
        <v>450</v>
      </c>
      <c r="G256" s="1" t="s">
        <v>4366</v>
      </c>
      <c r="H256" s="1">
        <v>7</v>
      </c>
      <c r="I256" s="1">
        <f>IFERROR(DexModifier(Creatures[[#This Row],[Dex Score]]),NA())</f>
        <v>-2</v>
      </c>
    </row>
    <row r="257" spans="1:9" x14ac:dyDescent="0.25">
      <c r="A257" s="3" t="s">
        <v>4025</v>
      </c>
      <c r="B257" s="1" t="s">
        <v>5465</v>
      </c>
      <c r="C257" s="1">
        <v>16</v>
      </c>
      <c r="D257" s="1" t="s">
        <v>193</v>
      </c>
      <c r="E257" s="2">
        <v>2</v>
      </c>
      <c r="F257" s="1">
        <f>IF(Creatures[[#This Row],[CR]]="","",VLOOKUP(Creatures[[#This Row],[CR]],CREXP[#All],2,FALSE))</f>
        <v>450</v>
      </c>
      <c r="G257" s="1" t="s">
        <v>4366</v>
      </c>
      <c r="H257" s="1">
        <v>11</v>
      </c>
      <c r="I257" s="1">
        <f>IFERROR(DexModifier(Creatures[[#This Row],[Dex Score]]),NA())</f>
        <v>0</v>
      </c>
    </row>
    <row r="258" spans="1:9" ht="30" x14ac:dyDescent="0.25">
      <c r="A258" s="3" t="s">
        <v>4363</v>
      </c>
      <c r="B258" s="1" t="s">
        <v>5465</v>
      </c>
      <c r="C258" s="1">
        <v>16</v>
      </c>
      <c r="D258" s="1">
        <v>26</v>
      </c>
      <c r="E258" s="2">
        <v>2</v>
      </c>
      <c r="F258" s="1">
        <f>IF(Creatures[[#This Row],[CR]]="","",VLOOKUP(Creatures[[#This Row],[CR]],CREXP[#All],2,FALSE))</f>
        <v>450</v>
      </c>
      <c r="G258" s="1" t="s">
        <v>1444</v>
      </c>
      <c r="H258" s="1">
        <v>11</v>
      </c>
      <c r="I258" s="1">
        <f>IFERROR(DexModifier(Creatures[[#This Row],[Dex Score]]),NA())</f>
        <v>0</v>
      </c>
    </row>
    <row r="259" spans="1:9" x14ac:dyDescent="0.25">
      <c r="A259" s="3" t="s">
        <v>4026</v>
      </c>
      <c r="B259" s="1" t="s">
        <v>5465</v>
      </c>
      <c r="C259" s="1">
        <v>14</v>
      </c>
      <c r="D259" s="1" t="s">
        <v>156</v>
      </c>
      <c r="E259" s="2">
        <v>2</v>
      </c>
      <c r="F259" s="1">
        <f>IF(Creatures[[#This Row],[CR]]="","",VLOOKUP(Creatures[[#This Row],[CR]],CREXP[#All],2,FALSE))</f>
        <v>450</v>
      </c>
      <c r="G259" s="1" t="s">
        <v>4366</v>
      </c>
      <c r="H259" s="1">
        <v>17</v>
      </c>
      <c r="I259" s="1">
        <f>IFERROR(DexModifier(Creatures[[#This Row],[Dex Score]]),NA())</f>
        <v>3</v>
      </c>
    </row>
    <row r="260" spans="1:9" x14ac:dyDescent="0.25">
      <c r="A260" s="3" t="s">
        <v>4027</v>
      </c>
      <c r="B260" s="1" t="s">
        <v>5474</v>
      </c>
      <c r="C260" s="1">
        <v>15</v>
      </c>
      <c r="D260" s="1" t="s">
        <v>291</v>
      </c>
      <c r="E260" s="2">
        <v>3</v>
      </c>
      <c r="F260" s="1">
        <f>IF(Creatures[[#This Row],[CR]]="","",VLOOKUP(Creatures[[#This Row],[CR]],CREXP[#All],2,FALSE))</f>
        <v>700</v>
      </c>
      <c r="G260" s="1" t="s">
        <v>4366</v>
      </c>
      <c r="H260" s="1">
        <v>7</v>
      </c>
      <c r="I260" s="1">
        <f>IFERROR(DexModifier(Creatures[[#This Row],[Dex Score]]),NA())</f>
        <v>-2</v>
      </c>
    </row>
    <row r="261" spans="1:9" x14ac:dyDescent="0.25">
      <c r="A261" s="3" t="s">
        <v>4028</v>
      </c>
      <c r="B261" s="1" t="s">
        <v>5465</v>
      </c>
      <c r="C261" s="1">
        <v>14</v>
      </c>
      <c r="D261" s="1" t="s">
        <v>367</v>
      </c>
      <c r="E261" s="2">
        <v>1</v>
      </c>
      <c r="F261" s="1">
        <f>IF(Creatures[[#This Row],[CR]]="","",VLOOKUP(Creatures[[#This Row],[CR]],CREXP[#All],2,FALSE))</f>
        <v>200</v>
      </c>
      <c r="G261" s="1" t="s">
        <v>4366</v>
      </c>
      <c r="H261" s="1">
        <v>16</v>
      </c>
      <c r="I261" s="1">
        <f>IFERROR(DexModifier(Creatures[[#This Row],[Dex Score]]),NA())</f>
        <v>3</v>
      </c>
    </row>
    <row r="262" spans="1:9" x14ac:dyDescent="0.25">
      <c r="A262" s="3" t="s">
        <v>4335</v>
      </c>
      <c r="B262" s="1" t="s">
        <v>5465</v>
      </c>
      <c r="C262" s="1">
        <v>15</v>
      </c>
      <c r="D262" s="1">
        <v>33</v>
      </c>
      <c r="E262" s="2">
        <v>2</v>
      </c>
      <c r="F262" s="1">
        <f>IF(Creatures[[#This Row],[CR]]="","",VLOOKUP(Creatures[[#This Row],[CR]],CREXP[#All],2,FALSE))</f>
        <v>450</v>
      </c>
      <c r="G262" s="1" t="s">
        <v>1295</v>
      </c>
      <c r="H262" s="1">
        <v>16</v>
      </c>
      <c r="I262" s="1">
        <f>IFERROR(DexModifier(Creatures[[#This Row],[Dex Score]]),NA())</f>
        <v>3</v>
      </c>
    </row>
    <row r="263" spans="1:9" x14ac:dyDescent="0.25">
      <c r="A263" s="3" t="s">
        <v>4029</v>
      </c>
      <c r="B263" s="1" t="s">
        <v>5465</v>
      </c>
      <c r="C263" s="1">
        <v>18</v>
      </c>
      <c r="D263" s="1" t="s">
        <v>156</v>
      </c>
      <c r="E263" s="2">
        <v>2</v>
      </c>
      <c r="F263" s="1">
        <f>IF(Creatures[[#This Row],[CR]]="","",VLOOKUP(Creatures[[#This Row],[CR]],CREXP[#All],2,FALSE))</f>
        <v>450</v>
      </c>
      <c r="G263" s="1" t="s">
        <v>4366</v>
      </c>
      <c r="H263" s="1">
        <v>11</v>
      </c>
      <c r="I263" s="1">
        <f>IFERROR(DexModifier(Creatures[[#This Row],[Dex Score]]),NA())</f>
        <v>0</v>
      </c>
    </row>
    <row r="264" spans="1:9" x14ac:dyDescent="0.25">
      <c r="A264" s="3" t="s">
        <v>4030</v>
      </c>
      <c r="B264" s="1" t="s">
        <v>5465</v>
      </c>
      <c r="C264" s="1">
        <v>20</v>
      </c>
      <c r="D264" s="1" t="s">
        <v>4031</v>
      </c>
      <c r="E264" s="2">
        <v>6</v>
      </c>
      <c r="F264" s="1">
        <f>IF(Creatures[[#This Row],[CR]]="","",VLOOKUP(Creatures[[#This Row],[CR]],CREXP[#All],2,FALSE))</f>
        <v>2300</v>
      </c>
      <c r="G264" s="1" t="s">
        <v>4366</v>
      </c>
      <c r="H264" s="1">
        <v>11</v>
      </c>
      <c r="I264" s="1">
        <f>IFERROR(DexModifier(Creatures[[#This Row],[Dex Score]]),NA())</f>
        <v>0</v>
      </c>
    </row>
    <row r="265" spans="1:9" x14ac:dyDescent="0.25">
      <c r="A265" s="3" t="s">
        <v>4032</v>
      </c>
      <c r="B265" s="1" t="s">
        <v>5465</v>
      </c>
      <c r="C265" s="1">
        <v>18</v>
      </c>
      <c r="D265" s="1" t="s">
        <v>193</v>
      </c>
      <c r="E265" s="2">
        <v>2</v>
      </c>
      <c r="F265" s="1">
        <f>IF(Creatures[[#This Row],[CR]]="","",VLOOKUP(Creatures[[#This Row],[CR]],CREXP[#All],2,FALSE))</f>
        <v>450</v>
      </c>
      <c r="G265" s="1" t="s">
        <v>4366</v>
      </c>
      <c r="H265" s="1">
        <v>11</v>
      </c>
      <c r="I265" s="1">
        <f>IFERROR(DexModifier(Creatures[[#This Row],[Dex Score]]),NA())</f>
        <v>0</v>
      </c>
    </row>
    <row r="266" spans="1:9" x14ac:dyDescent="0.25">
      <c r="A266" s="3" t="s">
        <v>194</v>
      </c>
      <c r="B266" s="1" t="s">
        <v>5474</v>
      </c>
      <c r="C266" s="1">
        <v>15</v>
      </c>
      <c r="D266" s="1" t="s">
        <v>52</v>
      </c>
      <c r="E266" s="4" t="s">
        <v>723</v>
      </c>
      <c r="F266" s="1">
        <f>IF(Creatures[[#This Row],[CR]]="","",VLOOKUP(Creatures[[#This Row],[CR]],CREXP[#All],2,FALSE))</f>
        <v>50</v>
      </c>
      <c r="G266" s="1" t="s">
        <v>4367</v>
      </c>
      <c r="H266" s="1">
        <v>13</v>
      </c>
      <c r="I266" s="1">
        <f>IFERROR(DexModifier(Creatures[[#This Row],[Dex Score]]),NA())</f>
        <v>1</v>
      </c>
    </row>
    <row r="267" spans="1:9" x14ac:dyDescent="0.25">
      <c r="A267" s="3" t="s">
        <v>195</v>
      </c>
      <c r="B267" s="1" t="s">
        <v>5505</v>
      </c>
      <c r="C267" s="1">
        <v>12</v>
      </c>
      <c r="D267" s="1" t="s">
        <v>196</v>
      </c>
      <c r="E267" s="4" t="s">
        <v>724</v>
      </c>
      <c r="F267" s="1">
        <f>IF(Creatures[[#This Row],[CR]]="","",VLOOKUP(Creatures[[#This Row],[CR]],CREXP[#All],2,FALSE))</f>
        <v>100</v>
      </c>
      <c r="G267" s="1" t="s">
        <v>4367</v>
      </c>
      <c r="H267" s="1">
        <v>14</v>
      </c>
      <c r="I267" s="1">
        <f>IFERROR(DexModifier(Creatures[[#This Row],[Dex Score]]),NA())</f>
        <v>2</v>
      </c>
    </row>
    <row r="268" spans="1:9" x14ac:dyDescent="0.25">
      <c r="A268" s="3" t="s">
        <v>3951</v>
      </c>
      <c r="B268" s="1" t="s">
        <v>5458</v>
      </c>
      <c r="C268" s="1">
        <v>14</v>
      </c>
      <c r="D268" s="1" t="s">
        <v>3946</v>
      </c>
      <c r="E268" s="2">
        <v>4</v>
      </c>
      <c r="F268" s="1">
        <f>IF(Creatures[[#This Row],[CR]]="","",VLOOKUP(Creatures[[#This Row],[CR]],CREXP[#All],2,FALSE))</f>
        <v>1100</v>
      </c>
      <c r="G268" s="1" t="s">
        <v>4366</v>
      </c>
      <c r="H268" s="1">
        <v>19</v>
      </c>
      <c r="I268" s="1">
        <f>IFERROR(DexModifier(Creatures[[#This Row],[Dex Score]]),NA())</f>
        <v>4</v>
      </c>
    </row>
    <row r="269" spans="1:9" x14ac:dyDescent="0.25">
      <c r="A269" s="3" t="s">
        <v>197</v>
      </c>
      <c r="B269" s="1" t="s">
        <v>5468</v>
      </c>
      <c r="C269" s="1">
        <v>12</v>
      </c>
      <c r="D269" s="1" t="s">
        <v>4147</v>
      </c>
      <c r="E269" s="2">
        <v>0</v>
      </c>
      <c r="F269" s="1">
        <f>IF(Creatures[[#This Row],[CR]]="","",VLOOKUP(Creatures[[#This Row],[CR]],CREXP[#All],2,FALSE))</f>
        <v>10</v>
      </c>
      <c r="G269" s="1" t="s">
        <v>4367</v>
      </c>
      <c r="H269" s="1">
        <v>15</v>
      </c>
      <c r="I269" s="1">
        <f>IFERROR(DexModifier(Creatures[[#This Row],[Dex Score]]),NA())</f>
        <v>2</v>
      </c>
    </row>
    <row r="270" spans="1:9" x14ac:dyDescent="0.25">
      <c r="A270" s="3" t="s">
        <v>198</v>
      </c>
      <c r="B270" s="1" t="s">
        <v>5463</v>
      </c>
      <c r="C270" s="1">
        <v>17</v>
      </c>
      <c r="D270" s="1" t="s">
        <v>199</v>
      </c>
      <c r="E270" s="2">
        <v>5</v>
      </c>
      <c r="F270" s="1">
        <f>IF(Creatures[[#This Row],[CR]]="","",VLOOKUP(Creatures[[#This Row],[CR]],CREXP[#All],2,FALSE))</f>
        <v>1800</v>
      </c>
      <c r="G270" s="1" t="s">
        <v>4367</v>
      </c>
      <c r="H270" s="1">
        <v>8</v>
      </c>
      <c r="I270" s="1">
        <f>IFERROR(DexModifier(Creatures[[#This Row],[Dex Score]]),NA())</f>
        <v>-1</v>
      </c>
    </row>
    <row r="271" spans="1:9" x14ac:dyDescent="0.25">
      <c r="A271" s="3" t="s">
        <v>4053</v>
      </c>
      <c r="B271" s="1" t="s">
        <v>5464</v>
      </c>
      <c r="C271" s="1">
        <v>18</v>
      </c>
      <c r="D271" s="1" t="s">
        <v>4008</v>
      </c>
      <c r="E271" s="2">
        <v>7</v>
      </c>
      <c r="F271" s="1">
        <f>IF(Creatures[[#This Row],[CR]]="","",VLOOKUP(Creatures[[#This Row],[CR]],CREXP[#All],2,FALSE))</f>
        <v>2900</v>
      </c>
      <c r="G271" s="1" t="s">
        <v>4366</v>
      </c>
      <c r="H271" s="1">
        <v>10</v>
      </c>
      <c r="I271" s="1">
        <f>IFERROR(DexModifier(Creatures[[#This Row],[Dex Score]]),NA())</f>
        <v>0</v>
      </c>
    </row>
    <row r="272" spans="1:9" x14ac:dyDescent="0.25">
      <c r="A272" s="3" t="s">
        <v>4312</v>
      </c>
      <c r="B272" s="1" t="s">
        <v>5473</v>
      </c>
      <c r="C272" s="1">
        <v>13</v>
      </c>
      <c r="D272" s="1">
        <v>26</v>
      </c>
      <c r="E272" s="2">
        <v>1</v>
      </c>
      <c r="F272" s="1">
        <f>IF(Creatures[[#This Row],[CR]]="","",VLOOKUP(Creatures[[#This Row],[CR]],CREXP[#All],2,FALSE))</f>
        <v>200</v>
      </c>
      <c r="G272" s="1" t="s">
        <v>4297</v>
      </c>
      <c r="H272" s="1">
        <v>16</v>
      </c>
      <c r="I272" s="1">
        <f>IFERROR(DexModifier(Creatures[[#This Row],[Dex Score]]),NA())</f>
        <v>3</v>
      </c>
    </row>
    <row r="273" spans="1:9" x14ac:dyDescent="0.25">
      <c r="A273" s="3" t="s">
        <v>200</v>
      </c>
      <c r="B273" s="1" t="s">
        <v>5463</v>
      </c>
      <c r="C273" s="1">
        <v>17</v>
      </c>
      <c r="D273" s="1" t="s">
        <v>201</v>
      </c>
      <c r="E273" s="2">
        <v>11</v>
      </c>
      <c r="F273" s="1">
        <f>IF(Creatures[[#This Row],[CR]]="","",VLOOKUP(Creatures[[#This Row],[CR]],CREXP[#All],2,FALSE))</f>
        <v>7200</v>
      </c>
      <c r="G273" s="1" t="s">
        <v>4367</v>
      </c>
      <c r="H273" s="1">
        <v>12</v>
      </c>
      <c r="I273" s="1">
        <f>IFERROR(DexModifier(Creatures[[#This Row],[Dex Score]]),NA())</f>
        <v>1</v>
      </c>
    </row>
    <row r="274" spans="1:9" x14ac:dyDescent="0.25">
      <c r="A274" s="3" t="s">
        <v>4033</v>
      </c>
      <c r="B274" s="1" t="s">
        <v>3921</v>
      </c>
      <c r="C274" s="1">
        <v>9</v>
      </c>
      <c r="D274" s="1" t="s">
        <v>4034</v>
      </c>
      <c r="E274" s="2">
        <v>12</v>
      </c>
      <c r="F274" s="1">
        <f>IF(Creatures[[#This Row],[CR]]="","",VLOOKUP(Creatures[[#This Row],[CR]],CREXP[#All],2,FALSE))</f>
        <v>8400</v>
      </c>
      <c r="G274" s="1" t="s">
        <v>4366</v>
      </c>
      <c r="H274" s="1">
        <v>8</v>
      </c>
      <c r="I274" s="1">
        <f>IFERROR(DexModifier(Creatures[[#This Row],[Dex Score]]),NA())</f>
        <v>-1</v>
      </c>
    </row>
    <row r="275" spans="1:9" x14ac:dyDescent="0.25">
      <c r="A275" s="3" t="s">
        <v>4231</v>
      </c>
      <c r="B275" s="1" t="s">
        <v>3925</v>
      </c>
      <c r="C275" s="1">
        <v>10</v>
      </c>
      <c r="D275" s="1" t="s">
        <v>364</v>
      </c>
      <c r="E275" s="2">
        <v>14</v>
      </c>
      <c r="F275" s="1">
        <f>IF(Creatures[[#This Row],[CR]]="","",VLOOKUP(Creatures[[#This Row],[CR]],CREXP[#All],2,FALSE))</f>
        <v>11500</v>
      </c>
      <c r="G275" s="1" t="s">
        <v>4296</v>
      </c>
      <c r="H275" s="1">
        <v>10</v>
      </c>
      <c r="I275" s="1">
        <f>IFERROR(DexModifier(Creatures[[#This Row],[Dex Score]]),NA())</f>
        <v>0</v>
      </c>
    </row>
    <row r="276" spans="1:9" x14ac:dyDescent="0.25">
      <c r="A276" s="3" t="s">
        <v>4082</v>
      </c>
      <c r="B276" s="1" t="s">
        <v>5506</v>
      </c>
      <c r="C276" s="1">
        <v>16</v>
      </c>
      <c r="D276" s="1" t="s">
        <v>4083</v>
      </c>
      <c r="E276" s="2">
        <v>10</v>
      </c>
      <c r="F276" s="1">
        <f>IF(Creatures[[#This Row],[CR]]="","",VLOOKUP(Creatures[[#This Row],[CR]],CREXP[#All],2,FALSE))</f>
        <v>5900</v>
      </c>
      <c r="G276" s="1" t="s">
        <v>4366</v>
      </c>
      <c r="H276" s="1">
        <v>16</v>
      </c>
      <c r="I276" s="1">
        <f>IFERROR(DexModifier(Creatures[[#This Row],[Dex Score]]),NA())</f>
        <v>3</v>
      </c>
    </row>
    <row r="277" spans="1:9" x14ac:dyDescent="0.25">
      <c r="A277" s="3" t="s">
        <v>4047</v>
      </c>
      <c r="B277" s="1" t="s">
        <v>5507</v>
      </c>
      <c r="C277" s="1">
        <v>19</v>
      </c>
      <c r="D277" s="1" t="s">
        <v>4048</v>
      </c>
      <c r="E277" s="2">
        <v>23</v>
      </c>
      <c r="F277" s="1">
        <f>IF(Creatures[[#This Row],[CR]]="","",VLOOKUP(Creatures[[#This Row],[CR]],CREXP[#All],2,FALSE))</f>
        <v>50000</v>
      </c>
      <c r="G277" s="1" t="s">
        <v>4366</v>
      </c>
      <c r="H277" s="1">
        <v>28</v>
      </c>
      <c r="I277" s="1">
        <f>IFERROR(DexModifier(Creatures[[#This Row],[Dex Score]]),NA())</f>
        <v>9</v>
      </c>
    </row>
    <row r="278" spans="1:9" x14ac:dyDescent="0.25">
      <c r="A278" s="3" t="s">
        <v>202</v>
      </c>
      <c r="B278" s="1" t="s">
        <v>5475</v>
      </c>
      <c r="C278" s="1">
        <v>12</v>
      </c>
      <c r="D278" s="1" t="s">
        <v>4148</v>
      </c>
      <c r="E278" s="2">
        <v>4</v>
      </c>
      <c r="F278" s="1">
        <f>IF(Creatures[[#This Row],[CR]]="","",VLOOKUP(Creatures[[#This Row],[CR]],CREXP[#All],2,FALSE))</f>
        <v>1100</v>
      </c>
      <c r="G278" s="1" t="s">
        <v>4367</v>
      </c>
      <c r="H278" s="1">
        <v>9</v>
      </c>
      <c r="I278" s="1">
        <f>IFERROR(DexModifier(Creatures[[#This Row],[Dex Score]]),NA())</f>
        <v>-1</v>
      </c>
    </row>
    <row r="279" spans="1:9" x14ac:dyDescent="0.25">
      <c r="A279" s="3" t="s">
        <v>203</v>
      </c>
      <c r="B279" s="1" t="s">
        <v>5467</v>
      </c>
      <c r="C279" s="1">
        <v>10</v>
      </c>
      <c r="D279" s="1" t="s">
        <v>204</v>
      </c>
      <c r="E279" s="4" t="s">
        <v>723</v>
      </c>
      <c r="F279" s="1">
        <f>IF(Creatures[[#This Row],[CR]]="","",VLOOKUP(Creatures[[#This Row],[CR]],CREXP[#All],2,FALSE))</f>
        <v>50</v>
      </c>
      <c r="G279" s="1" t="s">
        <v>4367</v>
      </c>
      <c r="H279" s="1">
        <v>10</v>
      </c>
      <c r="I279" s="1">
        <f>IFERROR(DexModifier(Creatures[[#This Row],[Dex Score]]),NA())</f>
        <v>0</v>
      </c>
    </row>
    <row r="280" spans="1:9" x14ac:dyDescent="0.25">
      <c r="A280" s="3" t="s">
        <v>4656</v>
      </c>
      <c r="B280" s="1" t="s">
        <v>5469</v>
      </c>
      <c r="C280" s="1">
        <v>17</v>
      </c>
      <c r="D280" s="1" t="s">
        <v>4657</v>
      </c>
      <c r="E280" s="4">
        <v>3</v>
      </c>
      <c r="F280" s="1">
        <f>IF(Creatures[[#This Row],[CR]]="","",VLOOKUP(Creatures[[#This Row],[CR]],CREXP[#All],2,FALSE))</f>
        <v>700</v>
      </c>
      <c r="G280" s="1" t="s">
        <v>4603</v>
      </c>
      <c r="H280" s="58">
        <v>14</v>
      </c>
      <c r="I280" s="58">
        <v>2</v>
      </c>
    </row>
    <row r="281" spans="1:9" x14ac:dyDescent="0.25">
      <c r="A281" s="3" t="s">
        <v>205</v>
      </c>
      <c r="B281" s="1" t="s">
        <v>5508</v>
      </c>
      <c r="C281" s="1">
        <v>22</v>
      </c>
      <c r="D281" s="1" t="s">
        <v>206</v>
      </c>
      <c r="E281" s="2">
        <v>23</v>
      </c>
      <c r="F281" s="1">
        <f>IF(Creatures[[#This Row],[CR]]="","",VLOOKUP(Creatures[[#This Row],[CR]],CREXP[#All],2,FALSE))</f>
        <v>50000</v>
      </c>
      <c r="G281" s="1" t="s">
        <v>4367</v>
      </c>
      <c r="H281" s="1">
        <v>21</v>
      </c>
      <c r="I281" s="1">
        <f>IFERROR(DexModifier(Creatures[[#This Row],[Dex Score]]),NA())</f>
        <v>5</v>
      </c>
    </row>
    <row r="282" spans="1:9" x14ac:dyDescent="0.25">
      <c r="A282" s="3" t="s">
        <v>207</v>
      </c>
      <c r="B282" s="1" t="s">
        <v>5470</v>
      </c>
      <c r="C282" s="1">
        <v>18</v>
      </c>
      <c r="D282" s="1" t="s">
        <v>4111</v>
      </c>
      <c r="E282" s="2">
        <v>12</v>
      </c>
      <c r="F282" s="1">
        <f>IF(Creatures[[#This Row],[CR]]="","",VLOOKUP(Creatures[[#This Row],[CR]],CREXP[#All],2,FALSE))</f>
        <v>8400</v>
      </c>
      <c r="G282" s="1" t="s">
        <v>4367</v>
      </c>
      <c r="H282" s="1">
        <v>16</v>
      </c>
      <c r="I282" s="1">
        <f>IFERROR(DexModifier(Creatures[[#This Row],[Dex Score]]),NA())</f>
        <v>3</v>
      </c>
    </row>
    <row r="283" spans="1:9" x14ac:dyDescent="0.25">
      <c r="A283" s="3" t="s">
        <v>4353</v>
      </c>
      <c r="B283" s="1" t="s">
        <v>5491</v>
      </c>
      <c r="C283" s="1">
        <v>17</v>
      </c>
      <c r="D283" s="1">
        <v>45</v>
      </c>
      <c r="E283" s="2">
        <v>2</v>
      </c>
      <c r="F283" s="1">
        <f>IF(Creatures[[#This Row],[CR]]="","",VLOOKUP(Creatures[[#This Row],[CR]],CREXP[#All],2,FALSE))</f>
        <v>450</v>
      </c>
      <c r="G283" s="1" t="s">
        <v>1336</v>
      </c>
      <c r="H283" s="1">
        <v>13</v>
      </c>
      <c r="I283" s="1">
        <f>IFERROR(DexModifier(Creatures[[#This Row],[Dex Score]]),NA())</f>
        <v>1</v>
      </c>
    </row>
    <row r="284" spans="1:9" x14ac:dyDescent="0.25">
      <c r="A284" s="3" t="s">
        <v>4352</v>
      </c>
      <c r="B284" s="1" t="s">
        <v>5491</v>
      </c>
      <c r="C284" s="1">
        <v>12</v>
      </c>
      <c r="D284" s="1">
        <v>52</v>
      </c>
      <c r="E284" s="2">
        <v>3</v>
      </c>
      <c r="F284" s="1">
        <f>IF(Creatures[[#This Row],[CR]]="","",VLOOKUP(Creatures[[#This Row],[CR]],CREXP[#All],2,FALSE))</f>
        <v>700</v>
      </c>
      <c r="G284" s="1" t="s">
        <v>1336</v>
      </c>
      <c r="H284" s="1">
        <v>15</v>
      </c>
      <c r="I284" s="1">
        <f>IFERROR(DexModifier(Creatures[[#This Row],[Dex Score]]),NA())</f>
        <v>2</v>
      </c>
    </row>
    <row r="285" spans="1:9" x14ac:dyDescent="0.25">
      <c r="A285" s="3" t="s">
        <v>208</v>
      </c>
      <c r="B285" s="1" t="s">
        <v>5461</v>
      </c>
      <c r="C285" s="1">
        <v>13</v>
      </c>
      <c r="D285" s="1" t="s">
        <v>209</v>
      </c>
      <c r="E285" s="2">
        <v>2</v>
      </c>
      <c r="F285" s="1">
        <f>IF(Creatures[[#This Row],[CR]]="","",VLOOKUP(Creatures[[#This Row],[CR]],CREXP[#All],2,FALSE))</f>
        <v>450</v>
      </c>
      <c r="G285" s="1" t="s">
        <v>4367</v>
      </c>
      <c r="H285" s="1">
        <v>15</v>
      </c>
      <c r="I285" s="1">
        <f>IFERROR(DexModifier(Creatures[[#This Row],[Dex Score]]),NA())</f>
        <v>2</v>
      </c>
    </row>
    <row r="286" spans="1:9" x14ac:dyDescent="0.25">
      <c r="A286" s="3" t="s">
        <v>210</v>
      </c>
      <c r="B286" s="1" t="s">
        <v>5509</v>
      </c>
      <c r="C286" s="1">
        <v>12</v>
      </c>
      <c r="D286" s="1" t="s">
        <v>78</v>
      </c>
      <c r="E286" s="2">
        <v>4</v>
      </c>
      <c r="F286" s="1">
        <f>IF(Creatures[[#This Row],[CR]]="","",VLOOKUP(Creatures[[#This Row],[CR]],CREXP[#All],2,FALSE))</f>
        <v>1100</v>
      </c>
      <c r="G286" s="1" t="s">
        <v>4367</v>
      </c>
      <c r="H286" s="1">
        <v>8</v>
      </c>
      <c r="I286" s="1">
        <f>IFERROR(DexModifier(Creatures[[#This Row],[Dex Score]]),NA())</f>
        <v>-1</v>
      </c>
    </row>
    <row r="287" spans="1:9" x14ac:dyDescent="0.25">
      <c r="A287" s="3" t="s">
        <v>211</v>
      </c>
      <c r="B287" s="1" t="s">
        <v>5510</v>
      </c>
      <c r="C287" s="1">
        <v>15</v>
      </c>
      <c r="D287" s="1" t="s">
        <v>212</v>
      </c>
      <c r="E287" s="2">
        <v>1</v>
      </c>
      <c r="F287" s="1">
        <f>IF(Creatures[[#This Row],[CR]]="","",VLOOKUP(Creatures[[#This Row],[CR]],CREXP[#All],2,FALSE))</f>
        <v>200</v>
      </c>
      <c r="G287" s="1" t="s">
        <v>4367</v>
      </c>
      <c r="H287" s="1">
        <v>20</v>
      </c>
      <c r="I287" s="1">
        <f>IFERROR(DexModifier(Creatures[[#This Row],[Dex Score]]),NA())</f>
        <v>5</v>
      </c>
    </row>
    <row r="288" spans="1:9" x14ac:dyDescent="0.25">
      <c r="A288" s="3" t="s">
        <v>4615</v>
      </c>
      <c r="B288" s="1" t="s">
        <v>5491</v>
      </c>
      <c r="C288" s="1">
        <v>15</v>
      </c>
      <c r="D288" s="1" t="s">
        <v>209</v>
      </c>
      <c r="E288" s="4">
        <v>3</v>
      </c>
      <c r="F288" s="1">
        <f>IF(Creatures[[#This Row],[CR]]="","",VLOOKUP(Creatures[[#This Row],[CR]],CREXP[#All],2,FALSE))</f>
        <v>700</v>
      </c>
      <c r="G288" s="1" t="s">
        <v>4603</v>
      </c>
      <c r="H288" s="58">
        <v>16</v>
      </c>
      <c r="I288" s="58">
        <v>3</v>
      </c>
    </row>
    <row r="289" spans="1:9" x14ac:dyDescent="0.25">
      <c r="A289" s="3" t="s">
        <v>4688</v>
      </c>
      <c r="B289" s="1" t="s">
        <v>5474</v>
      </c>
      <c r="C289" s="1">
        <v>19</v>
      </c>
      <c r="D289" s="1" t="s">
        <v>502</v>
      </c>
      <c r="E289" s="4">
        <v>8</v>
      </c>
      <c r="F289" s="1">
        <f>IF(Creatures[[#This Row],[CR]]="","",VLOOKUP(Creatures[[#This Row],[CR]],CREXP[#All],2,FALSE))</f>
        <v>3900</v>
      </c>
      <c r="G289" s="1" t="s">
        <v>4603</v>
      </c>
      <c r="H289" s="58">
        <v>12</v>
      </c>
      <c r="I289" s="58">
        <v>1</v>
      </c>
    </row>
    <row r="290" spans="1:9" x14ac:dyDescent="0.25">
      <c r="A290" s="3" t="s">
        <v>4433</v>
      </c>
      <c r="B290" s="1" t="s">
        <v>5491</v>
      </c>
      <c r="C290" s="1">
        <v>10</v>
      </c>
      <c r="D290" s="1">
        <v>52</v>
      </c>
      <c r="E290" s="2">
        <v>2</v>
      </c>
      <c r="F290" s="1">
        <f>IF(Creatures[[#This Row],[CR]]="","",VLOOKUP(Creatures[[#This Row],[CR]],CREXP[#All],2,FALSE))</f>
        <v>450</v>
      </c>
      <c r="G290" s="1" t="s">
        <v>1336</v>
      </c>
      <c r="H290" s="1">
        <v>11</v>
      </c>
      <c r="I290" s="1">
        <f>IFERROR(DexModifier(Creatures[[#This Row],[Dex Score]]),NA())</f>
        <v>0</v>
      </c>
    </row>
    <row r="291" spans="1:9" x14ac:dyDescent="0.25">
      <c r="A291" s="3" t="s">
        <v>4437</v>
      </c>
      <c r="B291" s="1" t="s">
        <v>5491</v>
      </c>
      <c r="C291" s="1">
        <v>16</v>
      </c>
      <c r="D291" s="1">
        <v>33</v>
      </c>
      <c r="E291" s="2">
        <v>1</v>
      </c>
      <c r="F291" s="1">
        <f>IF(Creatures[[#This Row],[CR]]="","",VLOOKUP(Creatures[[#This Row],[CR]],CREXP[#All],2,FALSE))</f>
        <v>200</v>
      </c>
      <c r="G291" s="1" t="s">
        <v>1336</v>
      </c>
      <c r="H291" s="1">
        <v>14</v>
      </c>
      <c r="I291" s="1">
        <f>IFERROR(DexModifier(Creatures[[#This Row],[Dex Score]]),NA())</f>
        <v>2</v>
      </c>
    </row>
    <row r="292" spans="1:9" x14ac:dyDescent="0.25">
      <c r="A292" s="3" t="s">
        <v>4472</v>
      </c>
      <c r="B292" s="1" t="s">
        <v>5466</v>
      </c>
      <c r="C292" s="1">
        <v>17</v>
      </c>
      <c r="D292" s="1" t="s">
        <v>508</v>
      </c>
      <c r="E292" s="2">
        <v>5</v>
      </c>
      <c r="F292" s="1">
        <f>IF(Creatures[[#This Row],[CR]]="","",VLOOKUP(Creatures[[#This Row],[CR]],CREXP[#All],2,FALSE))</f>
        <v>1800</v>
      </c>
      <c r="G292" s="1" t="s">
        <v>4695</v>
      </c>
      <c r="H292" s="58">
        <v>16</v>
      </c>
      <c r="I292" s="58">
        <f>IFERROR(DexModifier(Creatures[[#This Row],[Dex Score]]),NA())</f>
        <v>3</v>
      </c>
    </row>
    <row r="293" spans="1:9" x14ac:dyDescent="0.25">
      <c r="A293" s="3" t="s">
        <v>4112</v>
      </c>
      <c r="B293" s="1" t="s">
        <v>5473</v>
      </c>
      <c r="C293" s="1">
        <v>14</v>
      </c>
      <c r="D293" s="1" t="s">
        <v>332</v>
      </c>
      <c r="E293" s="2">
        <v>1</v>
      </c>
      <c r="F293" s="1">
        <f>IF(Creatures[[#This Row],[CR]]="","",VLOOKUP(Creatures[[#This Row],[CR]],CREXP[#All],2,FALSE))</f>
        <v>200</v>
      </c>
      <c r="G293" s="1" t="s">
        <v>4366</v>
      </c>
      <c r="H293" s="1">
        <v>16</v>
      </c>
      <c r="I293" s="1">
        <f>IFERROR(DexModifier(Creatures[[#This Row],[Dex Score]]),NA())</f>
        <v>3</v>
      </c>
    </row>
    <row r="294" spans="1:9" x14ac:dyDescent="0.25">
      <c r="A294" s="3" t="s">
        <v>213</v>
      </c>
      <c r="B294" s="1" t="s">
        <v>5463</v>
      </c>
      <c r="C294" s="1">
        <v>13</v>
      </c>
      <c r="D294" s="1" t="s">
        <v>214</v>
      </c>
      <c r="E294" s="2">
        <v>5</v>
      </c>
      <c r="F294" s="1">
        <f>IF(Creatures[[#This Row],[CR]]="","",VLOOKUP(Creatures[[#This Row],[CR]],CREXP[#All],2,FALSE))</f>
        <v>1800</v>
      </c>
      <c r="G294" s="1" t="s">
        <v>4367</v>
      </c>
      <c r="H294" s="1">
        <v>17</v>
      </c>
      <c r="I294" s="1">
        <f>IFERROR(DexModifier(Creatures[[#This Row],[Dex Score]]),NA())</f>
        <v>3</v>
      </c>
    </row>
    <row r="295" spans="1:9" x14ac:dyDescent="0.25">
      <c r="A295" s="3" t="s">
        <v>4054</v>
      </c>
      <c r="B295" s="1" t="s">
        <v>5464</v>
      </c>
      <c r="C295" s="1">
        <v>18</v>
      </c>
      <c r="D295" s="1" t="s">
        <v>4055</v>
      </c>
      <c r="E295" s="2">
        <v>7</v>
      </c>
      <c r="F295" s="1">
        <f>IF(Creatures[[#This Row],[CR]]="","",VLOOKUP(Creatures[[#This Row],[CR]],CREXP[#All],2,FALSE))</f>
        <v>2900</v>
      </c>
      <c r="G295" s="1" t="s">
        <v>4366</v>
      </c>
      <c r="H295" s="1">
        <v>18</v>
      </c>
      <c r="I295" s="1">
        <f>IFERROR(DexModifier(Creatures[[#This Row],[Dex Score]]),NA())</f>
        <v>4</v>
      </c>
    </row>
    <row r="296" spans="1:9" x14ac:dyDescent="0.25">
      <c r="A296" s="3" t="s">
        <v>215</v>
      </c>
      <c r="B296" s="1" t="s">
        <v>4540</v>
      </c>
      <c r="C296" s="1">
        <v>18</v>
      </c>
      <c r="D296" s="1" t="s">
        <v>216</v>
      </c>
      <c r="E296" s="2">
        <v>9</v>
      </c>
      <c r="F296" s="1">
        <f>IF(Creatures[[#This Row],[CR]]="","",VLOOKUP(Creatures[[#This Row],[CR]],CREXP[#All],2,FALSE))</f>
        <v>5000</v>
      </c>
      <c r="G296" s="1" t="s">
        <v>4367</v>
      </c>
      <c r="H296" s="1">
        <v>9</v>
      </c>
      <c r="I296" s="1">
        <f>IFERROR(DexModifier(Creatures[[#This Row],[Dex Score]]),NA())</f>
        <v>-1</v>
      </c>
    </row>
    <row r="297" spans="1:9" x14ac:dyDescent="0.25">
      <c r="A297" s="3" t="s">
        <v>4208</v>
      </c>
      <c r="B297" s="1" t="s">
        <v>4540</v>
      </c>
      <c r="C297" s="1">
        <v>21</v>
      </c>
      <c r="D297" s="1" t="s">
        <v>4272</v>
      </c>
      <c r="E297" s="2">
        <v>14</v>
      </c>
      <c r="F297" s="1">
        <f>IF(Creatures[[#This Row],[CR]]="","",VLOOKUP(Creatures[[#This Row],[CR]],CREXP[#All],2,FALSE))</f>
        <v>11500</v>
      </c>
      <c r="G297" s="1" t="s">
        <v>4296</v>
      </c>
      <c r="H297" s="1">
        <v>9</v>
      </c>
      <c r="I297" s="1">
        <f>IFERROR(DexModifier(Creatures[[#This Row],[Dex Score]]),NA())</f>
        <v>-1</v>
      </c>
    </row>
    <row r="298" spans="1:9" x14ac:dyDescent="0.25">
      <c r="A298" s="3" t="s">
        <v>4640</v>
      </c>
      <c r="B298" s="1" t="s">
        <v>5505</v>
      </c>
      <c r="C298" s="1">
        <v>13</v>
      </c>
      <c r="D298" s="1" t="s">
        <v>4641</v>
      </c>
      <c r="E298" s="4">
        <v>5</v>
      </c>
      <c r="F298" s="1">
        <f>IF(Creatures[[#This Row],[CR]]="","",VLOOKUP(Creatures[[#This Row],[CR]],CREXP[#All],2,FALSE))</f>
        <v>1800</v>
      </c>
      <c r="G298" s="1" t="s">
        <v>4603</v>
      </c>
      <c r="H298" s="58">
        <v>16</v>
      </c>
      <c r="I298" s="58">
        <v>3</v>
      </c>
    </row>
    <row r="299" spans="1:9" x14ac:dyDescent="0.25">
      <c r="A299" s="3" t="s">
        <v>217</v>
      </c>
      <c r="B299" s="1" t="s">
        <v>5464</v>
      </c>
      <c r="C299" s="1">
        <v>14</v>
      </c>
      <c r="D299" s="1" t="s">
        <v>191</v>
      </c>
      <c r="E299" s="2">
        <v>1</v>
      </c>
      <c r="F299" s="1">
        <f>IF(Creatures[[#This Row],[CR]]="","",VLOOKUP(Creatures[[#This Row],[CR]],CREXP[#All],2,FALSE))</f>
        <v>200</v>
      </c>
      <c r="G299" s="1" t="s">
        <v>4367</v>
      </c>
      <c r="H299" s="1">
        <v>14</v>
      </c>
      <c r="I299" s="1">
        <f>IFERROR(DexModifier(Creatures[[#This Row],[Dex Score]]),NA())</f>
        <v>2</v>
      </c>
    </row>
    <row r="300" spans="1:9" x14ac:dyDescent="0.25">
      <c r="A300" s="3" t="s">
        <v>4509</v>
      </c>
      <c r="B300" s="1" t="s">
        <v>15</v>
      </c>
      <c r="C300" s="1">
        <v>18</v>
      </c>
      <c r="D300" s="1" t="s">
        <v>4052</v>
      </c>
      <c r="E300" s="2">
        <v>7</v>
      </c>
      <c r="F300" s="1">
        <f>IF(Creatures[[#This Row],[CR]]="","",VLOOKUP(Creatures[[#This Row],[CR]],CREXP[#All],2,FALSE))</f>
        <v>2900</v>
      </c>
      <c r="G300" s="1" t="s">
        <v>4695</v>
      </c>
      <c r="H300" s="58">
        <v>10</v>
      </c>
      <c r="I300" s="58">
        <f>IFERROR(DexModifier(Creatures[[#This Row],[Dex Score]]),NA())</f>
        <v>0</v>
      </c>
    </row>
    <row r="301" spans="1:9" x14ac:dyDescent="0.25">
      <c r="A301" s="3" t="s">
        <v>4463</v>
      </c>
      <c r="B301" s="1" t="s">
        <v>5478</v>
      </c>
      <c r="C301" s="1">
        <v>18</v>
      </c>
      <c r="D301" s="1" t="s">
        <v>4135</v>
      </c>
      <c r="E301" s="2">
        <v>12</v>
      </c>
      <c r="F301" s="1">
        <f>IF(Creatures[[#This Row],[CR]]="","",VLOOKUP(Creatures[[#This Row],[CR]],CREXP[#All],2,FALSE))</f>
        <v>8400</v>
      </c>
      <c r="G301" s="1" t="s">
        <v>4695</v>
      </c>
      <c r="H301" s="58">
        <v>15</v>
      </c>
      <c r="I301" s="58">
        <f>IFERROR(DexModifier(Creatures[[#This Row],[Dex Score]]),NA())</f>
        <v>2</v>
      </c>
    </row>
    <row r="302" spans="1:9" x14ac:dyDescent="0.25">
      <c r="A302" s="3" t="s">
        <v>218</v>
      </c>
      <c r="B302" s="1" t="s">
        <v>5456</v>
      </c>
      <c r="C302" s="1" t="s">
        <v>219</v>
      </c>
      <c r="D302" s="1" t="s">
        <v>76</v>
      </c>
      <c r="E302" s="2">
        <v>1</v>
      </c>
      <c r="F302" s="1">
        <f>IF(Creatures[[#This Row],[CR]]="","",VLOOKUP(Creatures[[#This Row],[CR]],CREXP[#All],2,FALSE))</f>
        <v>200</v>
      </c>
      <c r="G302" s="1" t="s">
        <v>4296</v>
      </c>
      <c r="H302" s="1">
        <v>11</v>
      </c>
      <c r="I302" s="1">
        <f>IFERROR(DexModifier(Creatures[[#This Row],[Dex Score]]),NA())</f>
        <v>0</v>
      </c>
    </row>
    <row r="303" spans="1:9" x14ac:dyDescent="0.25">
      <c r="A303" s="3" t="s">
        <v>220</v>
      </c>
      <c r="B303" s="1" t="s">
        <v>5456</v>
      </c>
      <c r="C303" s="1">
        <v>16</v>
      </c>
      <c r="D303" s="1" t="s">
        <v>136</v>
      </c>
      <c r="E303" s="2" t="s">
        <v>724</v>
      </c>
      <c r="F303" s="1">
        <f>IF(Creatures[[#This Row],[CR]]="","",VLOOKUP(Creatures[[#This Row],[CR]],CREXP[#All],2,FALSE))</f>
        <v>100</v>
      </c>
      <c r="G303" s="1" t="s">
        <v>4296</v>
      </c>
      <c r="H303" s="1">
        <v>13</v>
      </c>
      <c r="I303" s="1">
        <f>IFERROR(DexModifier(Creatures[[#This Row],[Dex Score]]),NA())</f>
        <v>1</v>
      </c>
    </row>
    <row r="304" spans="1:9" x14ac:dyDescent="0.25">
      <c r="A304" s="3" t="s">
        <v>4206</v>
      </c>
      <c r="B304" s="1" t="s">
        <v>5463</v>
      </c>
      <c r="C304" s="1">
        <v>16</v>
      </c>
      <c r="D304" s="1" t="s">
        <v>4270</v>
      </c>
      <c r="E304" s="2">
        <v>3</v>
      </c>
      <c r="F304" s="1">
        <f>IF(Creatures[[#This Row],[CR]]="","",VLOOKUP(Creatures[[#This Row],[CR]],CREXP[#All],2,FALSE))</f>
        <v>700</v>
      </c>
      <c r="G304" s="1" t="s">
        <v>4296</v>
      </c>
      <c r="H304" s="1">
        <v>5</v>
      </c>
      <c r="I304" s="1">
        <f>IFERROR(DexModifier(Creatures[[#This Row],[Dex Score]]),NA())</f>
        <v>-3</v>
      </c>
    </row>
    <row r="305" spans="1:9" x14ac:dyDescent="0.25">
      <c r="A305" s="3" t="s">
        <v>221</v>
      </c>
      <c r="B305" s="1" t="s">
        <v>5500</v>
      </c>
      <c r="C305" s="1">
        <v>13</v>
      </c>
      <c r="D305" s="1" t="s">
        <v>222</v>
      </c>
      <c r="E305" s="2">
        <v>4</v>
      </c>
      <c r="F305" s="1">
        <f>IF(Creatures[[#This Row],[CR]]="","",VLOOKUP(Creatures[[#This Row],[CR]],CREXP[#All],2,FALSE))</f>
        <v>1100</v>
      </c>
      <c r="G305" s="1" t="s">
        <v>4367</v>
      </c>
      <c r="H305" s="1">
        <v>17</v>
      </c>
      <c r="I305" s="1">
        <f>IFERROR(DexModifier(Creatures[[#This Row],[Dex Score]]),NA())</f>
        <v>3</v>
      </c>
    </row>
    <row r="306" spans="1:9" x14ac:dyDescent="0.25">
      <c r="A306" s="3" t="s">
        <v>4435</v>
      </c>
      <c r="B306" s="1" t="s">
        <v>5491</v>
      </c>
      <c r="C306" s="1">
        <v>12</v>
      </c>
      <c r="D306" s="1">
        <v>105</v>
      </c>
      <c r="E306" s="2">
        <v>6</v>
      </c>
      <c r="F306" s="1">
        <f>IF(Creatures[[#This Row],[CR]]="","",VLOOKUP(Creatures[[#This Row],[CR]],CREXP[#All],2,FALSE))</f>
        <v>2300</v>
      </c>
      <c r="G306" s="1" t="s">
        <v>1336</v>
      </c>
      <c r="H306" s="1">
        <v>14</v>
      </c>
      <c r="I306" s="1">
        <f>IFERROR(DexModifier(Creatures[[#This Row],[Dex Score]]),NA())</f>
        <v>2</v>
      </c>
    </row>
    <row r="307" spans="1:9" x14ac:dyDescent="0.25">
      <c r="A307" s="3" t="s">
        <v>223</v>
      </c>
      <c r="B307" s="1" t="s">
        <v>5474</v>
      </c>
      <c r="C307" s="1">
        <v>9</v>
      </c>
      <c r="D307" s="1" t="s">
        <v>224</v>
      </c>
      <c r="E307" s="2">
        <v>5</v>
      </c>
      <c r="F307" s="1">
        <f>IF(Creatures[[#This Row],[CR]]="","",VLOOKUP(Creatures[[#This Row],[CR]],CREXP[#All],2,FALSE))</f>
        <v>1800</v>
      </c>
      <c r="G307" s="1" t="s">
        <v>4367</v>
      </c>
      <c r="H307" s="1">
        <v>9</v>
      </c>
      <c r="I307" s="1">
        <f>IFERROR(DexModifier(Creatures[[#This Row],[Dex Score]]),NA())</f>
        <v>-1</v>
      </c>
    </row>
    <row r="308" spans="1:9" x14ac:dyDescent="0.25">
      <c r="A308" s="3" t="s">
        <v>4213</v>
      </c>
      <c r="B308" s="1" t="s">
        <v>5456</v>
      </c>
      <c r="C308" s="1">
        <v>16</v>
      </c>
      <c r="D308" s="1" t="s">
        <v>4119</v>
      </c>
      <c r="E308" s="2">
        <v>9</v>
      </c>
      <c r="F308" s="1">
        <f>IF(Creatures[[#This Row],[CR]]="","",VLOOKUP(Creatures[[#This Row],[CR]],CREXP[#All],2,FALSE))</f>
        <v>5000</v>
      </c>
      <c r="G308" s="1" t="s">
        <v>4296</v>
      </c>
      <c r="H308" s="1">
        <v>10</v>
      </c>
      <c r="I308" s="1">
        <f>IFERROR(DexModifier(Creatures[[#This Row],[Dex Score]]),NA())</f>
        <v>0</v>
      </c>
    </row>
    <row r="309" spans="1:9" x14ac:dyDescent="0.25">
      <c r="A309" s="3" t="s">
        <v>225</v>
      </c>
      <c r="B309" s="1" t="s">
        <v>3936</v>
      </c>
      <c r="C309" s="1">
        <v>12</v>
      </c>
      <c r="D309" s="1" t="s">
        <v>226</v>
      </c>
      <c r="E309" s="4" t="s">
        <v>722</v>
      </c>
      <c r="F309" s="1">
        <f>IF(Creatures[[#This Row],[CR]]="","",VLOOKUP(Creatures[[#This Row],[CR]],CREXP[#All],2,FALSE))</f>
        <v>25</v>
      </c>
      <c r="G309" s="1" t="s">
        <v>4367</v>
      </c>
      <c r="H309" s="1">
        <v>15</v>
      </c>
      <c r="I309" s="1">
        <f>IFERROR(DexModifier(Creatures[[#This Row],[Dex Score]]),NA())</f>
        <v>2</v>
      </c>
    </row>
    <row r="310" spans="1:9" x14ac:dyDescent="0.25">
      <c r="A310" s="3" t="s">
        <v>4524</v>
      </c>
      <c r="B310" s="1" t="s">
        <v>15</v>
      </c>
      <c r="C310" s="1">
        <v>12</v>
      </c>
      <c r="D310" s="1" t="s">
        <v>321</v>
      </c>
      <c r="E310" s="2">
        <v>5</v>
      </c>
      <c r="F310" s="1">
        <f>IF(Creatures[[#This Row],[CR]]="","",VLOOKUP(Creatures[[#This Row],[CR]],CREXP[#All],2,FALSE))</f>
        <v>1800</v>
      </c>
      <c r="G310" s="1" t="s">
        <v>4695</v>
      </c>
      <c r="H310" s="58">
        <v>15</v>
      </c>
      <c r="I310" s="58">
        <f>IFERROR(DexModifier(Creatures[[#This Row],[Dex Score]]),NA())</f>
        <v>2</v>
      </c>
    </row>
    <row r="311" spans="1:9" x14ac:dyDescent="0.25">
      <c r="A311" s="3" t="s">
        <v>4482</v>
      </c>
      <c r="B311" s="1" t="s">
        <v>5463</v>
      </c>
      <c r="C311" s="1">
        <v>16</v>
      </c>
      <c r="D311" s="1" t="s">
        <v>430</v>
      </c>
      <c r="E311" s="2">
        <v>7</v>
      </c>
      <c r="F311" s="1">
        <f>IF(Creatures[[#This Row],[CR]]="","",VLOOKUP(Creatures[[#This Row],[CR]],CREXP[#All],2,FALSE))</f>
        <v>2900</v>
      </c>
      <c r="G311" s="1" t="s">
        <v>4695</v>
      </c>
      <c r="H311" s="58">
        <v>18</v>
      </c>
      <c r="I311" s="58">
        <f>IFERROR(DexModifier(Creatures[[#This Row],[Dex Score]]),NA())</f>
        <v>4</v>
      </c>
    </row>
    <row r="312" spans="1:9" x14ac:dyDescent="0.25">
      <c r="A312" s="3" t="s">
        <v>4477</v>
      </c>
      <c r="B312" s="1" t="s">
        <v>3927</v>
      </c>
      <c r="C312" s="1">
        <v>16</v>
      </c>
      <c r="D312" s="1" t="s">
        <v>289</v>
      </c>
      <c r="E312" s="2">
        <v>3</v>
      </c>
      <c r="F312" s="1">
        <f>IF(Creatures[[#This Row],[CR]]="","",VLOOKUP(Creatures[[#This Row],[CR]],CREXP[#All],2,FALSE))</f>
        <v>700</v>
      </c>
      <c r="G312" s="1" t="s">
        <v>4695</v>
      </c>
      <c r="H312" s="58">
        <v>20</v>
      </c>
      <c r="I312" s="58">
        <f>IFERROR(DexModifier(Creatures[[#This Row],[Dex Score]]),NA())</f>
        <v>5</v>
      </c>
    </row>
    <row r="313" spans="1:9" x14ac:dyDescent="0.25">
      <c r="A313" s="3" t="s">
        <v>4311</v>
      </c>
      <c r="B313" s="1" t="s">
        <v>5468</v>
      </c>
      <c r="C313" s="1">
        <v>12</v>
      </c>
      <c r="D313" s="1">
        <v>3</v>
      </c>
      <c r="E313" s="2">
        <v>0</v>
      </c>
      <c r="F313" s="1">
        <f>IF(Creatures[[#This Row],[CR]]="","",VLOOKUP(Creatures[[#This Row],[CR]],CREXP[#All],2,FALSE))</f>
        <v>10</v>
      </c>
      <c r="G313" s="1" t="s">
        <v>4297</v>
      </c>
      <c r="H313" s="1">
        <v>14</v>
      </c>
      <c r="I313" s="1">
        <f>IFERROR(DexModifier(Creatures[[#This Row],[Dex Score]]),NA())</f>
        <v>2</v>
      </c>
    </row>
    <row r="314" spans="1:9" x14ac:dyDescent="0.25">
      <c r="A314" s="3" t="s">
        <v>227</v>
      </c>
      <c r="B314" s="1" t="s">
        <v>5485</v>
      </c>
      <c r="C314" s="1">
        <v>14</v>
      </c>
      <c r="D314" s="1" t="s">
        <v>350</v>
      </c>
      <c r="E314" s="4" t="s">
        <v>722</v>
      </c>
      <c r="F314" s="1">
        <f>IF(Creatures[[#This Row],[CR]]="","",VLOOKUP(Creatures[[#This Row],[CR]],CREXP[#All],2,FALSE))</f>
        <v>25</v>
      </c>
      <c r="G314" s="1" t="s">
        <v>4367</v>
      </c>
      <c r="H314" s="1">
        <v>18</v>
      </c>
      <c r="I314" s="1">
        <f>IFERROR(DexModifier(Creatures[[#This Row],[Dex Score]]),NA())</f>
        <v>4</v>
      </c>
    </row>
    <row r="315" spans="1:9" x14ac:dyDescent="0.25">
      <c r="A315" s="3" t="s">
        <v>228</v>
      </c>
      <c r="B315" s="1" t="s">
        <v>5495</v>
      </c>
      <c r="C315" s="1">
        <v>17</v>
      </c>
      <c r="D315" s="1" t="s">
        <v>196</v>
      </c>
      <c r="E315" s="4" t="s">
        <v>723</v>
      </c>
      <c r="F315" s="1">
        <f>IF(Creatures[[#This Row],[CR]]="","",VLOOKUP(Creatures[[#This Row],[CR]],CREXP[#All],2,FALSE))</f>
        <v>50</v>
      </c>
      <c r="G315" s="1" t="s">
        <v>4367</v>
      </c>
      <c r="H315" s="1">
        <v>15</v>
      </c>
      <c r="I315" s="1">
        <f>IFERROR(DexModifier(Creatures[[#This Row],[Dex Score]]),NA())</f>
        <v>2</v>
      </c>
    </row>
    <row r="316" spans="1:9" x14ac:dyDescent="0.25">
      <c r="A316" s="3" t="s">
        <v>229</v>
      </c>
      <c r="B316" s="1" t="s">
        <v>4540</v>
      </c>
      <c r="C316" s="1">
        <v>14</v>
      </c>
      <c r="D316" s="1" t="s">
        <v>230</v>
      </c>
      <c r="E316" s="2">
        <v>8</v>
      </c>
      <c r="F316" s="1">
        <f>IF(Creatures[[#This Row],[CR]]="","",VLOOKUP(Creatures[[#This Row],[CR]],CREXP[#All],2,FALSE))</f>
        <v>3900</v>
      </c>
      <c r="G316" s="1" t="s">
        <v>4367</v>
      </c>
      <c r="H316" s="1">
        <v>10</v>
      </c>
      <c r="I316" s="1">
        <f>IFERROR(DexModifier(Creatures[[#This Row],[Dex Score]]),NA())</f>
        <v>0</v>
      </c>
    </row>
    <row r="317" spans="1:9" x14ac:dyDescent="0.25">
      <c r="A317" s="3" t="s">
        <v>3968</v>
      </c>
      <c r="B317" s="1" t="s">
        <v>5479</v>
      </c>
      <c r="C317" s="1">
        <v>18</v>
      </c>
      <c r="D317" s="1" t="s">
        <v>3969</v>
      </c>
      <c r="E317" s="2">
        <v>23</v>
      </c>
      <c r="F317" s="1">
        <f>IF(Creatures[[#This Row],[CR]]="","",VLOOKUP(Creatures[[#This Row],[CR]],CREXP[#All],2,FALSE))</f>
        <v>50000</v>
      </c>
      <c r="G317" s="1" t="s">
        <v>4366</v>
      </c>
      <c r="H317" s="1">
        <v>12</v>
      </c>
      <c r="I317" s="1">
        <f>IFERROR(DexModifier(Creatures[[#This Row],[Dex Score]]),NA())</f>
        <v>1</v>
      </c>
    </row>
    <row r="318" spans="1:9" x14ac:dyDescent="0.25">
      <c r="A318" s="3" t="s">
        <v>231</v>
      </c>
      <c r="B318" s="1" t="s">
        <v>5485</v>
      </c>
      <c r="C318" s="1">
        <v>11</v>
      </c>
      <c r="D318" s="1" t="s">
        <v>470</v>
      </c>
      <c r="E318" s="2">
        <v>0</v>
      </c>
      <c r="F318" s="1">
        <f>IF(Creatures[[#This Row],[CR]]="","",VLOOKUP(Creatures[[#This Row],[CR]],CREXP[#All],2,FALSE))</f>
        <v>10</v>
      </c>
      <c r="G318" s="1" t="s">
        <v>4367</v>
      </c>
      <c r="H318" s="1">
        <v>13</v>
      </c>
      <c r="I318" s="1">
        <f>IFERROR(DexModifier(Creatures[[#This Row],[Dex Score]]),NA())</f>
        <v>1</v>
      </c>
    </row>
    <row r="319" spans="1:9" x14ac:dyDescent="0.25">
      <c r="A319" s="3" t="s">
        <v>232</v>
      </c>
      <c r="B319" s="1" t="s">
        <v>5457</v>
      </c>
      <c r="C319" s="1">
        <v>14</v>
      </c>
      <c r="D319" s="1" t="s">
        <v>134</v>
      </c>
      <c r="E319" s="2">
        <v>10</v>
      </c>
      <c r="F319" s="1">
        <f>IF(Creatures[[#This Row],[CR]]="","",VLOOKUP(Creatures[[#This Row],[CR]],CREXP[#All],2,FALSE))</f>
        <v>5900</v>
      </c>
      <c r="G319" s="1" t="s">
        <v>4296</v>
      </c>
      <c r="H319" s="1">
        <v>13</v>
      </c>
      <c r="I319" s="1">
        <f>IFERROR(DexModifier(Creatures[[#This Row],[Dex Score]]),NA())</f>
        <v>1</v>
      </c>
    </row>
    <row r="320" spans="1:9" x14ac:dyDescent="0.25">
      <c r="A320" s="3" t="s">
        <v>4510</v>
      </c>
      <c r="B320" s="1" t="s">
        <v>15</v>
      </c>
      <c r="C320" s="1">
        <v>20</v>
      </c>
      <c r="D320" s="1" t="s">
        <v>4183</v>
      </c>
      <c r="E320" s="4" t="s">
        <v>723</v>
      </c>
      <c r="F320" s="1">
        <f>IF(Creatures[[#This Row],[CR]]="","",VLOOKUP(Creatures[[#This Row],[CR]],CREXP[#All],2,FALSE))</f>
        <v>50</v>
      </c>
      <c r="G320" s="1" t="s">
        <v>4695</v>
      </c>
      <c r="H320" s="58">
        <v>10</v>
      </c>
      <c r="I320" s="58">
        <f>IFERROR(DexModifier(Creatures[[#This Row],[Dex Score]]),NA())</f>
        <v>0</v>
      </c>
    </row>
    <row r="321" spans="1:9" x14ac:dyDescent="0.25">
      <c r="A321" s="3" t="s">
        <v>233</v>
      </c>
      <c r="B321" s="1" t="s">
        <v>4540</v>
      </c>
      <c r="C321" s="1">
        <v>15</v>
      </c>
      <c r="D321" s="1" t="s">
        <v>234</v>
      </c>
      <c r="E321" s="2">
        <v>8</v>
      </c>
      <c r="F321" s="1">
        <f>IF(Creatures[[#This Row],[CR]]="","",VLOOKUP(Creatures[[#This Row],[CR]],CREXP[#All],2,FALSE))</f>
        <v>3900</v>
      </c>
      <c r="G321" s="1" t="s">
        <v>4367</v>
      </c>
      <c r="H321" s="1">
        <v>9</v>
      </c>
      <c r="I321" s="1">
        <f>IFERROR(DexModifier(Creatures[[#This Row],[Dex Score]]),NA())</f>
        <v>-1</v>
      </c>
    </row>
    <row r="322" spans="1:9" x14ac:dyDescent="0.25">
      <c r="A322" s="3" t="s">
        <v>4209</v>
      </c>
      <c r="B322" s="1" t="s">
        <v>4540</v>
      </c>
      <c r="C322" s="1">
        <v>15</v>
      </c>
      <c r="D322" s="1" t="s">
        <v>4273</v>
      </c>
      <c r="E322" s="2">
        <v>12</v>
      </c>
      <c r="F322" s="1">
        <f>IF(Creatures[[#This Row],[CR]]="","",VLOOKUP(Creatures[[#This Row],[CR]],CREXP[#All],2,FALSE))</f>
        <v>8400</v>
      </c>
      <c r="G322" s="1" t="s">
        <v>4296</v>
      </c>
      <c r="H322" s="1">
        <v>9</v>
      </c>
      <c r="I322" s="1">
        <f>IFERROR(DexModifier(Creatures[[#This Row],[Dex Score]]),NA())</f>
        <v>-1</v>
      </c>
    </row>
    <row r="323" spans="1:9" x14ac:dyDescent="0.25">
      <c r="A323" s="3" t="s">
        <v>4090</v>
      </c>
      <c r="B323" s="1" t="s">
        <v>5511</v>
      </c>
      <c r="C323" s="1">
        <v>17</v>
      </c>
      <c r="D323" s="1" t="s">
        <v>4091</v>
      </c>
      <c r="E323" s="2">
        <v>9</v>
      </c>
      <c r="F323" s="1">
        <f>IF(Creatures[[#This Row],[CR]]="","",VLOOKUP(Creatures[[#This Row],[CR]],CREXP[#All],2,FALSE))</f>
        <v>5000</v>
      </c>
      <c r="G323" s="1" t="s">
        <v>4366</v>
      </c>
      <c r="H323" s="1">
        <v>12</v>
      </c>
      <c r="I323" s="1">
        <f>IFERROR(DexModifier(Creatures[[#This Row],[Dex Score]]),NA())</f>
        <v>1</v>
      </c>
    </row>
    <row r="324" spans="1:9" x14ac:dyDescent="0.25">
      <c r="A324" s="3" t="s">
        <v>235</v>
      </c>
      <c r="B324" s="1" t="s">
        <v>5464</v>
      </c>
      <c r="C324" s="1">
        <v>16</v>
      </c>
      <c r="D324" s="1" t="s">
        <v>236</v>
      </c>
      <c r="E324" s="2">
        <v>6</v>
      </c>
      <c r="F324" s="1">
        <f>IF(Creatures[[#This Row],[CR]]="","",VLOOKUP(Creatures[[#This Row],[CR]],CREXP[#All],2,FALSE))</f>
        <v>2300</v>
      </c>
      <c r="G324" s="1" t="s">
        <v>4367</v>
      </c>
      <c r="H324" s="1">
        <v>14</v>
      </c>
      <c r="I324" s="1">
        <f>IFERROR(DexModifier(Creatures[[#This Row],[Dex Score]]),NA())</f>
        <v>2</v>
      </c>
    </row>
    <row r="325" spans="1:9" x14ac:dyDescent="0.25">
      <c r="A325" s="3" t="s">
        <v>4525</v>
      </c>
      <c r="B325" s="1" t="s">
        <v>15</v>
      </c>
      <c r="C325" s="1">
        <v>13</v>
      </c>
      <c r="D325" s="1" t="s">
        <v>371</v>
      </c>
      <c r="E325" s="2">
        <v>5</v>
      </c>
      <c r="F325" s="1">
        <f>IF(Creatures[[#This Row],[CR]]="","",VLOOKUP(Creatures[[#This Row],[CR]],CREXP[#All],2,FALSE))</f>
        <v>1800</v>
      </c>
      <c r="G325" s="1" t="s">
        <v>4695</v>
      </c>
      <c r="H325" s="58">
        <v>17</v>
      </c>
      <c r="I325" s="58">
        <f>IFERROR(DexModifier(Creatures[[#This Row],[Dex Score]]),NA())</f>
        <v>3</v>
      </c>
    </row>
    <row r="326" spans="1:9" x14ac:dyDescent="0.25">
      <c r="A326" s="3" t="s">
        <v>4483</v>
      </c>
      <c r="B326" s="1" t="s">
        <v>5464</v>
      </c>
      <c r="C326" s="1">
        <v>12</v>
      </c>
      <c r="D326" s="1" t="s">
        <v>315</v>
      </c>
      <c r="E326" s="2">
        <v>1</v>
      </c>
      <c r="F326" s="1">
        <f>IF(Creatures[[#This Row],[CR]]="","",VLOOKUP(Creatures[[#This Row],[CR]],CREXP[#All],2,FALSE))</f>
        <v>200</v>
      </c>
      <c r="G326" s="1" t="s">
        <v>4695</v>
      </c>
      <c r="H326" s="58">
        <v>10</v>
      </c>
      <c r="I326" s="58">
        <f>IFERROR(DexModifier(Creatures[[#This Row],[Dex Score]]),NA())</f>
        <v>0</v>
      </c>
    </row>
    <row r="327" spans="1:9" x14ac:dyDescent="0.25">
      <c r="A327" s="3" t="s">
        <v>237</v>
      </c>
      <c r="B327" s="1" t="s">
        <v>5464</v>
      </c>
      <c r="C327" s="1">
        <v>15</v>
      </c>
      <c r="D327" s="1" t="s">
        <v>238</v>
      </c>
      <c r="E327" s="2">
        <v>2</v>
      </c>
      <c r="F327" s="1">
        <f>IF(Creatures[[#This Row],[CR]]="","",VLOOKUP(Creatures[[#This Row],[CR]],CREXP[#All],2,FALSE))</f>
        <v>450</v>
      </c>
      <c r="G327" s="1" t="s">
        <v>4367</v>
      </c>
      <c r="H327" s="1">
        <v>11</v>
      </c>
      <c r="I327" s="1">
        <f>IFERROR(DexModifier(Creatures[[#This Row],[Dex Score]]),NA())</f>
        <v>0</v>
      </c>
    </row>
    <row r="328" spans="1:9" x14ac:dyDescent="0.25">
      <c r="A328" s="3" t="s">
        <v>239</v>
      </c>
      <c r="B328" s="1" t="s">
        <v>5480</v>
      </c>
      <c r="C328" s="1">
        <v>5</v>
      </c>
      <c r="D328" s="1" t="s">
        <v>240</v>
      </c>
      <c r="E328" s="4" t="s">
        <v>724</v>
      </c>
      <c r="F328" s="1">
        <f>IF(Creatures[[#This Row],[CR]]="","",VLOOKUP(Creatures[[#This Row],[CR]],CREXP[#All],2,FALSE))</f>
        <v>100</v>
      </c>
      <c r="G328" s="1" t="s">
        <v>4367</v>
      </c>
      <c r="H328" s="1">
        <v>1</v>
      </c>
      <c r="I328" s="1">
        <f>IFERROR(DexModifier(Creatures[[#This Row],[Dex Score]]),NA())</f>
        <v>-5</v>
      </c>
    </row>
    <row r="329" spans="1:9" x14ac:dyDescent="0.25">
      <c r="A329" s="3" t="s">
        <v>241</v>
      </c>
      <c r="B329" s="1" t="s">
        <v>3927</v>
      </c>
      <c r="C329" s="1">
        <v>15</v>
      </c>
      <c r="D329" s="1" t="s">
        <v>73</v>
      </c>
      <c r="E329" s="2">
        <v>6</v>
      </c>
      <c r="F329" s="1">
        <f>IF(Creatures[[#This Row],[CR]]="","",VLOOKUP(Creatures[[#This Row],[CR]],CREXP[#All],2,FALSE))</f>
        <v>2300</v>
      </c>
      <c r="G329" s="1" t="s">
        <v>4296</v>
      </c>
      <c r="H329" s="1">
        <v>14</v>
      </c>
      <c r="I329" s="1">
        <f>IFERROR(DexModifier(Creatures[[#This Row],[Dex Score]]),NA())</f>
        <v>2</v>
      </c>
    </row>
    <row r="330" spans="1:9" x14ac:dyDescent="0.25">
      <c r="A330" s="3" t="s">
        <v>242</v>
      </c>
      <c r="B330" s="1" t="s">
        <v>5512</v>
      </c>
      <c r="C330" s="1">
        <v>13</v>
      </c>
      <c r="D330" s="1" t="s">
        <v>1034</v>
      </c>
      <c r="E330" s="2" t="s">
        <v>724</v>
      </c>
      <c r="F330" s="1">
        <f>IF(Creatures[[#This Row],[CR]]="","",VLOOKUP(Creatures[[#This Row],[CR]],CREXP[#All],2,FALSE))</f>
        <v>100</v>
      </c>
      <c r="G330" s="1" t="s">
        <v>4296</v>
      </c>
      <c r="H330" s="1">
        <v>17</v>
      </c>
      <c r="I330" s="1">
        <f>IFERROR(DexModifier(Creatures[[#This Row],[Dex Score]]),NA())</f>
        <v>3</v>
      </c>
    </row>
    <row r="331" spans="1:9" x14ac:dyDescent="0.25">
      <c r="A331" s="3" t="s">
        <v>243</v>
      </c>
      <c r="B331" s="1" t="s">
        <v>5492</v>
      </c>
      <c r="C331" s="1">
        <v>6</v>
      </c>
      <c r="D331" s="1" t="s">
        <v>244</v>
      </c>
      <c r="E331" s="2">
        <v>2</v>
      </c>
      <c r="F331" s="1">
        <f>IF(Creatures[[#This Row],[CR]]="","",VLOOKUP(Creatures[[#This Row],[CR]],CREXP[#All],2,FALSE))</f>
        <v>450</v>
      </c>
      <c r="G331" s="1" t="s">
        <v>4367</v>
      </c>
      <c r="H331" s="1">
        <v>3</v>
      </c>
      <c r="I331" s="1">
        <f>IFERROR(DexModifier(Creatures[[#This Row],[Dex Score]]),NA())</f>
        <v>-4</v>
      </c>
    </row>
    <row r="332" spans="1:9" x14ac:dyDescent="0.25">
      <c r="A332" s="3" t="s">
        <v>245</v>
      </c>
      <c r="B332" s="1" t="s">
        <v>5505</v>
      </c>
      <c r="C332" s="1" t="s">
        <v>246</v>
      </c>
      <c r="D332" s="1" t="s">
        <v>247</v>
      </c>
      <c r="E332" s="4" t="s">
        <v>723</v>
      </c>
      <c r="F332" s="1">
        <f>IF(Creatures[[#This Row],[CR]]="","",VLOOKUP(Creatures[[#This Row],[CR]],CREXP[#All],2,FALSE))</f>
        <v>50</v>
      </c>
      <c r="G332" s="1" t="s">
        <v>4292</v>
      </c>
      <c r="H332" s="1">
        <v>10</v>
      </c>
      <c r="I332" s="1">
        <f>IFERROR(DexModifier(Creatures[[#This Row],[Dex Score]]),NA())</f>
        <v>0</v>
      </c>
    </row>
    <row r="333" spans="1:9" x14ac:dyDescent="0.25">
      <c r="A333" s="3" t="s">
        <v>4001</v>
      </c>
      <c r="B333" s="1" t="s">
        <v>5513</v>
      </c>
      <c r="C333" s="1">
        <v>19</v>
      </c>
      <c r="D333" s="1" t="s">
        <v>4002</v>
      </c>
      <c r="E333" s="2">
        <v>22</v>
      </c>
      <c r="F333" s="1">
        <f>IF(Creatures[[#This Row],[CR]]="","",VLOOKUP(Creatures[[#This Row],[CR]],CREXP[#All],2,FALSE))</f>
        <v>41000</v>
      </c>
      <c r="G333" s="1" t="s">
        <v>4366</v>
      </c>
      <c r="H333" s="1">
        <v>17</v>
      </c>
      <c r="I333" s="1">
        <f>IFERROR(DexModifier(Creatures[[#This Row],[Dex Score]]),NA())</f>
        <v>3</v>
      </c>
    </row>
    <row r="334" spans="1:9" x14ac:dyDescent="0.25">
      <c r="A334" s="3" t="s">
        <v>248</v>
      </c>
      <c r="B334" s="1" t="s">
        <v>3921</v>
      </c>
      <c r="C334" s="1">
        <v>13</v>
      </c>
      <c r="D334" s="1" t="s">
        <v>249</v>
      </c>
      <c r="E334" s="2">
        <v>2</v>
      </c>
      <c r="F334" s="1">
        <f>IF(Creatures[[#This Row],[CR]]="","",VLOOKUP(Creatures[[#This Row],[CR]],CREXP[#All],2,FALSE))</f>
        <v>450</v>
      </c>
      <c r="G334" s="1" t="s">
        <v>4367</v>
      </c>
      <c r="H334" s="1">
        <v>17</v>
      </c>
      <c r="I334" s="1">
        <f>IFERROR(DexModifier(Creatures[[#This Row],[Dex Score]]),NA())</f>
        <v>3</v>
      </c>
    </row>
    <row r="335" spans="1:9" x14ac:dyDescent="0.25">
      <c r="A335" s="3" t="s">
        <v>250</v>
      </c>
      <c r="B335" s="1" t="s">
        <v>3921</v>
      </c>
      <c r="C335" s="1">
        <v>11</v>
      </c>
      <c r="D335" s="1" t="s">
        <v>186</v>
      </c>
      <c r="E335" s="2">
        <v>4</v>
      </c>
      <c r="F335" s="1">
        <f>IF(Creatures[[#This Row],[CR]]="","",VLOOKUP(Creatures[[#This Row],[CR]],CREXP[#All],2,FALSE))</f>
        <v>1100</v>
      </c>
      <c r="G335" s="1" t="s">
        <v>4367</v>
      </c>
      <c r="H335" s="1">
        <v>13</v>
      </c>
      <c r="I335" s="1">
        <f>IFERROR(DexModifier(Creatures[[#This Row],[Dex Score]]),NA())</f>
        <v>1</v>
      </c>
    </row>
    <row r="336" spans="1:9" x14ac:dyDescent="0.25">
      <c r="A336" s="3" t="s">
        <v>251</v>
      </c>
      <c r="B336" s="1" t="s">
        <v>3921</v>
      </c>
      <c r="C336" s="1">
        <v>12</v>
      </c>
      <c r="D336" s="1" t="s">
        <v>191</v>
      </c>
      <c r="E336" s="2">
        <v>1</v>
      </c>
      <c r="F336" s="1">
        <f>IF(Creatures[[#This Row],[CR]]="","",VLOOKUP(Creatures[[#This Row],[CR]],CREXP[#All],2,FALSE))</f>
        <v>200</v>
      </c>
      <c r="G336" s="1" t="s">
        <v>4367</v>
      </c>
      <c r="H336" s="1">
        <v>15</v>
      </c>
      <c r="I336" s="1">
        <f>IFERROR(DexModifier(Creatures[[#This Row],[Dex Score]]),NA())</f>
        <v>2</v>
      </c>
    </row>
    <row r="337" spans="1:9" x14ac:dyDescent="0.25">
      <c r="A337" s="3" t="s">
        <v>252</v>
      </c>
      <c r="B337" s="1" t="s">
        <v>5475</v>
      </c>
      <c r="C337" s="1">
        <v>12</v>
      </c>
      <c r="D337" s="1" t="s">
        <v>4149</v>
      </c>
      <c r="E337" s="2">
        <v>7</v>
      </c>
      <c r="F337" s="1">
        <f>IF(Creatures[[#This Row],[CR]]="","",VLOOKUP(Creatures[[#This Row],[CR]],CREXP[#All],2,FALSE))</f>
        <v>2900</v>
      </c>
      <c r="G337" s="1" t="s">
        <v>4367</v>
      </c>
      <c r="H337" s="1">
        <v>14</v>
      </c>
      <c r="I337" s="1">
        <f>IFERROR(DexModifier(Creatures[[#This Row],[Dex Score]]),NA())</f>
        <v>2</v>
      </c>
    </row>
    <row r="338" spans="1:9" x14ac:dyDescent="0.25">
      <c r="A338" s="3" t="s">
        <v>253</v>
      </c>
      <c r="B338" s="1" t="s">
        <v>5476</v>
      </c>
      <c r="C338" s="1">
        <v>10</v>
      </c>
      <c r="D338" s="1" t="s">
        <v>538</v>
      </c>
      <c r="E338" s="4" t="s">
        <v>723</v>
      </c>
      <c r="F338" s="1">
        <f>IF(Creatures[[#This Row],[CR]]="","",VLOOKUP(Creatures[[#This Row],[CR]],CREXP[#All],2,FALSE))</f>
        <v>50</v>
      </c>
      <c r="G338" s="1" t="s">
        <v>4367</v>
      </c>
      <c r="H338" s="1">
        <v>10</v>
      </c>
      <c r="I338" s="1">
        <f>IFERROR(DexModifier(Creatures[[#This Row],[Dex Score]]),NA())</f>
        <v>0</v>
      </c>
    </row>
    <row r="339" spans="1:9" x14ac:dyDescent="0.25">
      <c r="A339" s="3" t="s">
        <v>254</v>
      </c>
      <c r="B339" s="1" t="s">
        <v>5467</v>
      </c>
      <c r="C339" s="1">
        <v>13</v>
      </c>
      <c r="D339" s="1" t="s">
        <v>4186</v>
      </c>
      <c r="E339" s="4" t="s">
        <v>723</v>
      </c>
      <c r="F339" s="1">
        <f>IF(Creatures[[#This Row],[CR]]="","",VLOOKUP(Creatures[[#This Row],[CR]],CREXP[#All],2,FALSE))</f>
        <v>50</v>
      </c>
      <c r="G339" s="1" t="s">
        <v>4367</v>
      </c>
      <c r="H339" s="1">
        <v>16</v>
      </c>
      <c r="I339" s="1">
        <f>IFERROR(DexModifier(Creatures[[#This Row],[Dex Score]]),NA())</f>
        <v>3</v>
      </c>
    </row>
    <row r="340" spans="1:9" x14ac:dyDescent="0.25">
      <c r="A340" s="3" t="s">
        <v>255</v>
      </c>
      <c r="B340" s="1" t="s">
        <v>5467</v>
      </c>
      <c r="C340" s="1">
        <v>12</v>
      </c>
      <c r="D340" s="1" t="s">
        <v>4150</v>
      </c>
      <c r="E340" s="2">
        <v>2</v>
      </c>
      <c r="F340" s="1">
        <f>IF(Creatures[[#This Row],[CR]]="","",VLOOKUP(Creatures[[#This Row],[CR]],CREXP[#All],2,FALSE))</f>
        <v>450</v>
      </c>
      <c r="G340" s="1" t="s">
        <v>4367</v>
      </c>
      <c r="H340" s="1">
        <v>10</v>
      </c>
      <c r="I340" s="1">
        <f>IFERROR(DexModifier(Creatures[[#This Row],[Dex Score]]),NA())</f>
        <v>0</v>
      </c>
    </row>
    <row r="341" spans="1:9" x14ac:dyDescent="0.25">
      <c r="A341" s="3" t="s">
        <v>256</v>
      </c>
      <c r="B341" s="1" t="s">
        <v>5468</v>
      </c>
      <c r="C341" s="1">
        <v>13</v>
      </c>
      <c r="D341" s="1" t="s">
        <v>4151</v>
      </c>
      <c r="E341" s="4" t="s">
        <v>723</v>
      </c>
      <c r="F341" s="1">
        <f>IF(Creatures[[#This Row],[CR]]="","",VLOOKUP(Creatures[[#This Row],[CR]],CREXP[#All],2,FALSE))</f>
        <v>50</v>
      </c>
      <c r="G341" s="1" t="s">
        <v>4367</v>
      </c>
      <c r="H341" s="1">
        <v>14</v>
      </c>
      <c r="I341" s="1">
        <f>IFERROR(DexModifier(Creatures[[#This Row],[Dex Score]]),NA())</f>
        <v>2</v>
      </c>
    </row>
    <row r="342" spans="1:9" x14ac:dyDescent="0.25">
      <c r="A342" s="3" t="s">
        <v>257</v>
      </c>
      <c r="B342" s="1" t="s">
        <v>5475</v>
      </c>
      <c r="C342" s="1">
        <v>12</v>
      </c>
      <c r="D342" s="1" t="s">
        <v>4152</v>
      </c>
      <c r="E342" s="2">
        <v>2</v>
      </c>
      <c r="F342" s="1">
        <f>IF(Creatures[[#This Row],[CR]]="","",VLOOKUP(Creatures[[#This Row],[CR]],CREXP[#All],2,FALSE))</f>
        <v>450</v>
      </c>
      <c r="G342" s="1" t="s">
        <v>4367</v>
      </c>
      <c r="H342" s="1">
        <v>14</v>
      </c>
      <c r="I342" s="1">
        <f>IFERROR(DexModifier(Creatures[[#This Row],[Dex Score]]),NA())</f>
        <v>2</v>
      </c>
    </row>
    <row r="343" spans="1:9" x14ac:dyDescent="0.25">
      <c r="A343" s="3" t="s">
        <v>258</v>
      </c>
      <c r="B343" s="1" t="s">
        <v>5476</v>
      </c>
      <c r="C343" s="1">
        <v>15</v>
      </c>
      <c r="D343" s="1" t="s">
        <v>10</v>
      </c>
      <c r="E343" s="4" t="s">
        <v>722</v>
      </c>
      <c r="F343" s="1">
        <f>IF(Creatures[[#This Row],[CR]]="","",VLOOKUP(Creatures[[#This Row],[CR]],CREXP[#All],2,FALSE))</f>
        <v>25</v>
      </c>
      <c r="G343" s="1" t="s">
        <v>4367</v>
      </c>
      <c r="H343" s="1">
        <v>15</v>
      </c>
      <c r="I343" s="1">
        <f>IFERROR(DexModifier(Creatures[[#This Row],[Dex Score]]),NA())</f>
        <v>2</v>
      </c>
    </row>
    <row r="344" spans="1:9" x14ac:dyDescent="0.25">
      <c r="A344" s="3" t="s">
        <v>4334</v>
      </c>
      <c r="B344" s="1" t="s">
        <v>5467</v>
      </c>
      <c r="C344" s="1">
        <v>15</v>
      </c>
      <c r="D344" s="1">
        <v>45</v>
      </c>
      <c r="E344" s="2">
        <v>2</v>
      </c>
      <c r="F344" s="1">
        <f>IF(Creatures[[#This Row],[CR]]="","",VLOOKUP(Creatures[[#This Row],[CR]],CREXP[#All],2,FALSE))</f>
        <v>450</v>
      </c>
      <c r="G344" s="1" t="s">
        <v>1295</v>
      </c>
      <c r="H344" s="1">
        <v>13</v>
      </c>
      <c r="I344" s="1">
        <f>IFERROR(DexModifier(Creatures[[#This Row],[Dex Score]]),NA())</f>
        <v>1</v>
      </c>
    </row>
    <row r="345" spans="1:9" x14ac:dyDescent="0.25">
      <c r="A345" s="3" t="s">
        <v>259</v>
      </c>
      <c r="B345" s="1" t="s">
        <v>5475</v>
      </c>
      <c r="C345" s="1">
        <v>14</v>
      </c>
      <c r="D345" s="1" t="s">
        <v>4153</v>
      </c>
      <c r="E345" s="2">
        <v>5</v>
      </c>
      <c r="F345" s="1">
        <f>IF(Creatures[[#This Row],[CR]]="","",VLOOKUP(Creatures[[#This Row],[CR]],CREXP[#All],2,FALSE))</f>
        <v>1800</v>
      </c>
      <c r="G345" s="1" t="s">
        <v>4367</v>
      </c>
      <c r="H345" s="1">
        <v>9</v>
      </c>
      <c r="I345" s="1">
        <f>IFERROR(DexModifier(Creatures[[#This Row],[Dex Score]]),NA())</f>
        <v>-1</v>
      </c>
    </row>
    <row r="346" spans="1:9" x14ac:dyDescent="0.25">
      <c r="A346" s="3" t="s">
        <v>260</v>
      </c>
      <c r="B346" s="1" t="s">
        <v>5467</v>
      </c>
      <c r="C346" s="1">
        <v>13</v>
      </c>
      <c r="D346" s="1" t="s">
        <v>4154</v>
      </c>
      <c r="E346" s="2">
        <v>1</v>
      </c>
      <c r="F346" s="1">
        <f>IF(Creatures[[#This Row],[CR]]="","",VLOOKUP(Creatures[[#This Row],[CR]],CREXP[#All],2,FALSE))</f>
        <v>200</v>
      </c>
      <c r="G346" s="1" t="s">
        <v>4367</v>
      </c>
      <c r="H346" s="1">
        <v>17</v>
      </c>
      <c r="I346" s="1">
        <f>IFERROR(DexModifier(Creatures[[#This Row],[Dex Score]]),NA())</f>
        <v>3</v>
      </c>
    </row>
    <row r="347" spans="1:9" x14ac:dyDescent="0.25">
      <c r="A347" s="3" t="s">
        <v>261</v>
      </c>
      <c r="B347" s="1" t="s">
        <v>5475</v>
      </c>
      <c r="C347" s="1">
        <v>14</v>
      </c>
      <c r="D347" s="1" t="s">
        <v>262</v>
      </c>
      <c r="E347" s="2">
        <v>2</v>
      </c>
      <c r="F347" s="1">
        <f>IF(Creatures[[#This Row],[CR]]="","",VLOOKUP(Creatures[[#This Row],[CR]],CREXP[#All],2,FALSE))</f>
        <v>450</v>
      </c>
      <c r="G347" s="1" t="s">
        <v>4367</v>
      </c>
      <c r="H347" s="1">
        <v>16</v>
      </c>
      <c r="I347" s="1">
        <f>IFERROR(DexModifier(Creatures[[#This Row],[Dex Score]]),NA())</f>
        <v>3</v>
      </c>
    </row>
    <row r="348" spans="1:9" x14ac:dyDescent="0.25">
      <c r="A348" s="3" t="s">
        <v>263</v>
      </c>
      <c r="B348" s="1" t="s">
        <v>5468</v>
      </c>
      <c r="C348" s="1">
        <v>13</v>
      </c>
      <c r="D348" s="1" t="s">
        <v>578</v>
      </c>
      <c r="E348" s="2">
        <v>0</v>
      </c>
      <c r="F348" s="1">
        <f>IF(Creatures[[#This Row],[CR]]="","",VLOOKUP(Creatures[[#This Row],[CR]],CREXP[#All],2,FALSE))</f>
        <v>10</v>
      </c>
      <c r="G348" s="1" t="s">
        <v>4367</v>
      </c>
      <c r="H348" s="1">
        <v>10</v>
      </c>
      <c r="I348" s="1">
        <f>IFERROR(DexModifier(Creatures[[#This Row],[Dex Score]]),NA())</f>
        <v>0</v>
      </c>
    </row>
    <row r="349" spans="1:9" x14ac:dyDescent="0.25">
      <c r="A349" s="3" t="s">
        <v>4294</v>
      </c>
      <c r="B349" s="1" t="s">
        <v>5467</v>
      </c>
      <c r="C349" s="1">
        <v>11</v>
      </c>
      <c r="D349" s="1">
        <v>19</v>
      </c>
      <c r="E349" s="2">
        <v>0</v>
      </c>
      <c r="F349" s="1">
        <f>IF(Creatures[[#This Row],[CR]]="","",VLOOKUP(Creatures[[#This Row],[CR]],CREXP[#All],2,FALSE))</f>
        <v>10</v>
      </c>
      <c r="G349" s="1" t="s">
        <v>1276</v>
      </c>
      <c r="H349" s="1">
        <v>13</v>
      </c>
      <c r="I349" s="1">
        <f>IFERROR(DexModifier(Creatures[[#This Row],[Dex Score]]),NA())</f>
        <v>1</v>
      </c>
    </row>
    <row r="350" spans="1:9" x14ac:dyDescent="0.25">
      <c r="A350" s="3" t="s">
        <v>4447</v>
      </c>
      <c r="B350" s="1" t="s">
        <v>5463</v>
      </c>
      <c r="C350" s="1">
        <v>17</v>
      </c>
      <c r="D350" s="1">
        <v>147</v>
      </c>
      <c r="E350" s="2">
        <v>10</v>
      </c>
      <c r="F350" s="1">
        <f>IF(Creatures[[#This Row],[CR]]="","",VLOOKUP(Creatures[[#This Row],[CR]],CREXP[#All],2,FALSE))</f>
        <v>5900</v>
      </c>
      <c r="G350" s="1" t="s">
        <v>4297</v>
      </c>
      <c r="H350" s="1">
        <v>11</v>
      </c>
      <c r="I350" s="1">
        <f>IFERROR(DexModifier(Creatures[[#This Row],[Dex Score]]),NA())</f>
        <v>0</v>
      </c>
    </row>
    <row r="351" spans="1:9" x14ac:dyDescent="0.25">
      <c r="A351" s="3" t="s">
        <v>264</v>
      </c>
      <c r="B351" s="1" t="s">
        <v>5476</v>
      </c>
      <c r="C351" s="1">
        <v>11</v>
      </c>
      <c r="D351" s="1" t="s">
        <v>367</v>
      </c>
      <c r="E351" s="4" t="s">
        <v>723</v>
      </c>
      <c r="F351" s="1">
        <f>IF(Creatures[[#This Row],[CR]]="","",VLOOKUP(Creatures[[#This Row],[CR]],CREXP[#All],2,FALSE))</f>
        <v>50</v>
      </c>
      <c r="G351" s="1" t="s">
        <v>4367</v>
      </c>
      <c r="H351" s="1">
        <v>13</v>
      </c>
      <c r="I351" s="1">
        <f>IFERROR(DexModifier(Creatures[[#This Row],[Dex Score]]),NA())</f>
        <v>1</v>
      </c>
    </row>
    <row r="352" spans="1:9" x14ac:dyDescent="0.25">
      <c r="A352" s="3" t="s">
        <v>265</v>
      </c>
      <c r="B352" s="1" t="s">
        <v>5467</v>
      </c>
      <c r="C352" s="1">
        <v>11</v>
      </c>
      <c r="D352" s="1" t="s">
        <v>344</v>
      </c>
      <c r="E352" s="4" t="s">
        <v>724</v>
      </c>
      <c r="F352" s="1">
        <f>IF(Creatures[[#This Row],[CR]]="","",VLOOKUP(Creatures[[#This Row],[CR]],CREXP[#All],2,FALSE))</f>
        <v>100</v>
      </c>
      <c r="G352" s="1" t="s">
        <v>4367</v>
      </c>
      <c r="H352" s="1">
        <v>11</v>
      </c>
      <c r="I352" s="1">
        <f>IFERROR(DexModifier(Creatures[[#This Row],[Dex Score]]),NA())</f>
        <v>0</v>
      </c>
    </row>
    <row r="353" spans="1:9" x14ac:dyDescent="0.25">
      <c r="A353" s="3" t="s">
        <v>266</v>
      </c>
      <c r="B353" s="1" t="s">
        <v>5467</v>
      </c>
      <c r="C353" s="1">
        <v>12</v>
      </c>
      <c r="D353" s="1" t="s">
        <v>411</v>
      </c>
      <c r="E353" s="2">
        <v>1</v>
      </c>
      <c r="F353" s="1">
        <f>IF(Creatures[[#This Row],[CR]]="","",VLOOKUP(Creatures[[#This Row],[CR]],CREXP[#All],2,FALSE))</f>
        <v>200</v>
      </c>
      <c r="G353" s="1" t="s">
        <v>4367</v>
      </c>
      <c r="H353" s="1">
        <v>14</v>
      </c>
      <c r="I353" s="1">
        <f>IFERROR(DexModifier(Creatures[[#This Row],[Dex Score]]),NA())</f>
        <v>2</v>
      </c>
    </row>
    <row r="354" spans="1:9" x14ac:dyDescent="0.25">
      <c r="A354" s="3" t="s">
        <v>4333</v>
      </c>
      <c r="B354" s="1" t="s">
        <v>5473</v>
      </c>
      <c r="C354" s="1">
        <v>14</v>
      </c>
      <c r="D354" s="1">
        <v>52</v>
      </c>
      <c r="E354" s="2">
        <v>3</v>
      </c>
      <c r="F354" s="1">
        <f>IF(Creatures[[#This Row],[CR]]="","",VLOOKUP(Creatures[[#This Row],[CR]],CREXP[#All],2,FALSE))</f>
        <v>700</v>
      </c>
      <c r="G354" s="1" t="s">
        <v>1295</v>
      </c>
      <c r="H354" s="1">
        <v>13</v>
      </c>
      <c r="I354" s="1">
        <f>IFERROR(DexModifier(Creatures[[#This Row],[Dex Score]]),NA())</f>
        <v>1</v>
      </c>
    </row>
    <row r="355" spans="1:9" x14ac:dyDescent="0.25">
      <c r="A355" s="3" t="s">
        <v>4332</v>
      </c>
      <c r="B355" s="1" t="s">
        <v>5467</v>
      </c>
      <c r="C355" s="1">
        <v>13</v>
      </c>
      <c r="D355" s="1">
        <v>42</v>
      </c>
      <c r="E355" s="2">
        <v>3</v>
      </c>
      <c r="F355" s="1">
        <f>IF(Creatures[[#This Row],[CR]]="","",VLOOKUP(Creatures[[#This Row],[CR]],CREXP[#All],2,FALSE))</f>
        <v>700</v>
      </c>
      <c r="G355" s="1" t="s">
        <v>1295</v>
      </c>
      <c r="H355" s="1">
        <v>17</v>
      </c>
      <c r="I355" s="1">
        <f>IFERROR(DexModifier(Creatures[[#This Row],[Dex Score]]),NA())</f>
        <v>3</v>
      </c>
    </row>
    <row r="356" spans="1:9" x14ac:dyDescent="0.25">
      <c r="A356" s="3" t="s">
        <v>267</v>
      </c>
      <c r="B356" s="1" t="s">
        <v>5467</v>
      </c>
      <c r="C356" s="1">
        <v>12</v>
      </c>
      <c r="D356" s="1" t="s">
        <v>344</v>
      </c>
      <c r="E356" s="4" t="s">
        <v>723</v>
      </c>
      <c r="F356" s="1">
        <f>IF(Creatures[[#This Row],[CR]]="","",VLOOKUP(Creatures[[#This Row],[CR]],CREXP[#All],2,FALSE))</f>
        <v>50</v>
      </c>
      <c r="G356" s="1" t="s">
        <v>4367</v>
      </c>
      <c r="H356" s="1">
        <v>12</v>
      </c>
      <c r="I356" s="1">
        <f>IFERROR(DexModifier(Creatures[[#This Row],[Dex Score]]),NA())</f>
        <v>1</v>
      </c>
    </row>
    <row r="357" spans="1:9" x14ac:dyDescent="0.25">
      <c r="A357" s="3" t="s">
        <v>268</v>
      </c>
      <c r="B357" s="1" t="s">
        <v>5467</v>
      </c>
      <c r="C357" s="1">
        <v>11</v>
      </c>
      <c r="D357" s="1" t="s">
        <v>4155</v>
      </c>
      <c r="E357" s="2">
        <v>1</v>
      </c>
      <c r="F357" s="1">
        <f>IF(Creatures[[#This Row],[CR]]="","",VLOOKUP(Creatures[[#This Row],[CR]],CREXP[#All],2,FALSE))</f>
        <v>200</v>
      </c>
      <c r="G357" s="1" t="s">
        <v>4367</v>
      </c>
      <c r="H357" s="1">
        <v>13</v>
      </c>
      <c r="I357" s="1">
        <f>IFERROR(DexModifier(Creatures[[#This Row],[Dex Score]]),NA())</f>
        <v>1</v>
      </c>
    </row>
    <row r="358" spans="1:9" x14ac:dyDescent="0.25">
      <c r="A358" s="3" t="s">
        <v>269</v>
      </c>
      <c r="B358" s="1" t="s">
        <v>5467</v>
      </c>
      <c r="C358" s="1">
        <v>12</v>
      </c>
      <c r="D358" s="1" t="s">
        <v>344</v>
      </c>
      <c r="E358" s="4" t="s">
        <v>723</v>
      </c>
      <c r="F358" s="1">
        <f>IF(Creatures[[#This Row],[CR]]="","",VLOOKUP(Creatures[[#This Row],[CR]],CREXP[#All],2,FALSE))</f>
        <v>50</v>
      </c>
      <c r="G358" s="1" t="s">
        <v>4367</v>
      </c>
      <c r="H358" s="1">
        <v>15</v>
      </c>
      <c r="I358" s="1">
        <f>IFERROR(DexModifier(Creatures[[#This Row],[Dex Score]]),NA())</f>
        <v>2</v>
      </c>
    </row>
    <row r="359" spans="1:9" x14ac:dyDescent="0.25">
      <c r="A359" s="3" t="s">
        <v>270</v>
      </c>
      <c r="B359" s="1" t="s">
        <v>5476</v>
      </c>
      <c r="C359" s="1">
        <v>14</v>
      </c>
      <c r="D359" s="1" t="s">
        <v>52</v>
      </c>
      <c r="E359" s="4" t="s">
        <v>723</v>
      </c>
      <c r="F359" s="1">
        <f>IF(Creatures[[#This Row],[CR]]="","",VLOOKUP(Creatures[[#This Row],[CR]],CREXP[#All],2,FALSE))</f>
        <v>50</v>
      </c>
      <c r="G359" s="1" t="s">
        <v>4367</v>
      </c>
      <c r="H359" s="1">
        <v>18</v>
      </c>
      <c r="I359" s="1">
        <f>IFERROR(DexModifier(Creatures[[#This Row],[Dex Score]]),NA())</f>
        <v>4</v>
      </c>
    </row>
    <row r="360" spans="1:9" x14ac:dyDescent="0.25">
      <c r="A360" s="3" t="s">
        <v>271</v>
      </c>
      <c r="B360" s="1" t="s">
        <v>5468</v>
      </c>
      <c r="C360" s="1">
        <v>12</v>
      </c>
      <c r="D360" s="1" t="s">
        <v>226</v>
      </c>
      <c r="E360" s="4" t="s">
        <v>722</v>
      </c>
      <c r="F360" s="1">
        <f>IF(Creatures[[#This Row],[CR]]="","",VLOOKUP(Creatures[[#This Row],[CR]],CREXP[#All],2,FALSE))</f>
        <v>25</v>
      </c>
      <c r="G360" s="1" t="s">
        <v>4367</v>
      </c>
      <c r="H360" s="1">
        <v>15</v>
      </c>
      <c r="I360" s="1">
        <f>IFERROR(DexModifier(Creatures[[#This Row],[Dex Score]]),NA())</f>
        <v>2</v>
      </c>
    </row>
    <row r="361" spans="1:9" x14ac:dyDescent="0.25">
      <c r="A361" s="3" t="s">
        <v>272</v>
      </c>
      <c r="B361" s="1" t="s">
        <v>5467</v>
      </c>
      <c r="C361" s="1">
        <v>15</v>
      </c>
      <c r="D361" s="1" t="s">
        <v>4156</v>
      </c>
      <c r="E361" s="2">
        <v>3</v>
      </c>
      <c r="F361" s="1">
        <f>IF(Creatures[[#This Row],[CR]]="","",VLOOKUP(Creatures[[#This Row],[CR]],CREXP[#All],2,FALSE))</f>
        <v>700</v>
      </c>
      <c r="G361" s="1" t="s">
        <v>4367</v>
      </c>
      <c r="H361" s="1">
        <v>13</v>
      </c>
      <c r="I361" s="1">
        <f>IFERROR(DexModifier(Creatures[[#This Row],[Dex Score]]),NA())</f>
        <v>1</v>
      </c>
    </row>
    <row r="362" spans="1:9" x14ac:dyDescent="0.25">
      <c r="A362" s="3" t="s">
        <v>273</v>
      </c>
      <c r="B362" s="1" t="s">
        <v>5467</v>
      </c>
      <c r="C362" s="1">
        <v>13</v>
      </c>
      <c r="D362" s="1" t="s">
        <v>4157</v>
      </c>
      <c r="E362" s="4" t="s">
        <v>724</v>
      </c>
      <c r="F362" s="1">
        <f>IF(Creatures[[#This Row],[CR]]="","",VLOOKUP(Creatures[[#This Row],[CR]],CREXP[#All],2,FALSE))</f>
        <v>100</v>
      </c>
      <c r="G362" s="1" t="s">
        <v>4367</v>
      </c>
      <c r="H362" s="1">
        <v>15</v>
      </c>
      <c r="I362" s="1">
        <f>IFERROR(DexModifier(Creatures[[#This Row],[Dex Score]]),NA())</f>
        <v>2</v>
      </c>
    </row>
    <row r="363" spans="1:9" x14ac:dyDescent="0.25">
      <c r="A363" s="3" t="s">
        <v>274</v>
      </c>
      <c r="B363" s="1" t="s">
        <v>5475</v>
      </c>
      <c r="C363" s="1">
        <v>13</v>
      </c>
      <c r="D363" s="1" t="s">
        <v>553</v>
      </c>
      <c r="E363" s="2">
        <v>5</v>
      </c>
      <c r="F363" s="1">
        <f>IF(Creatures[[#This Row],[CR]]="","",VLOOKUP(Creatures[[#This Row],[CR]],CREXP[#All],2,FALSE))</f>
        <v>1800</v>
      </c>
      <c r="G363" s="1" t="s">
        <v>4367</v>
      </c>
      <c r="H363" s="1">
        <v>11</v>
      </c>
      <c r="I363" s="1">
        <f>IFERROR(DexModifier(Creatures[[#This Row],[Dex Score]]),NA())</f>
        <v>0</v>
      </c>
    </row>
    <row r="364" spans="1:9" x14ac:dyDescent="0.25">
      <c r="A364" s="3" t="s">
        <v>4310</v>
      </c>
      <c r="B364" s="1" t="s">
        <v>5467</v>
      </c>
      <c r="C364" s="1">
        <v>17</v>
      </c>
      <c r="D364" s="1">
        <v>75</v>
      </c>
      <c r="E364" s="2">
        <v>3</v>
      </c>
      <c r="F364" s="1">
        <f>IF(Creatures[[#This Row],[CR]]="","",VLOOKUP(Creatures[[#This Row],[CR]],CREXP[#All],2,FALSE))</f>
        <v>700</v>
      </c>
      <c r="G364" s="1" t="s">
        <v>4297</v>
      </c>
      <c r="H364" s="1">
        <v>10</v>
      </c>
      <c r="I364" s="1">
        <f>IFERROR(DexModifier(Creatures[[#This Row],[Dex Score]]),NA())</f>
        <v>0</v>
      </c>
    </row>
    <row r="365" spans="1:9" x14ac:dyDescent="0.25">
      <c r="A365" s="3" t="s">
        <v>275</v>
      </c>
      <c r="B365" s="1" t="s">
        <v>5467</v>
      </c>
      <c r="C365" s="1">
        <v>14</v>
      </c>
      <c r="D365" s="1" t="s">
        <v>4154</v>
      </c>
      <c r="E365" s="2">
        <v>1</v>
      </c>
      <c r="F365" s="1">
        <f>IF(Creatures[[#This Row],[CR]]="","",VLOOKUP(Creatures[[#This Row],[CR]],CREXP[#All],2,FALSE))</f>
        <v>200</v>
      </c>
      <c r="G365" s="1" t="s">
        <v>4367</v>
      </c>
      <c r="H365" s="1">
        <v>16</v>
      </c>
      <c r="I365" s="1">
        <f>IFERROR(DexModifier(Creatures[[#This Row],[Dex Score]]),NA())</f>
        <v>3</v>
      </c>
    </row>
    <row r="366" spans="1:9" x14ac:dyDescent="0.25">
      <c r="A366" s="3" t="s">
        <v>276</v>
      </c>
      <c r="B366" s="1" t="s">
        <v>5473</v>
      </c>
      <c r="C366" s="1">
        <v>14</v>
      </c>
      <c r="D366" s="1" t="s">
        <v>277</v>
      </c>
      <c r="E366" s="2">
        <v>1</v>
      </c>
      <c r="F366" s="1">
        <f>IF(Creatures[[#This Row],[CR]]="","",VLOOKUP(Creatures[[#This Row],[CR]],CREXP[#All],2,FALSE))</f>
        <v>200</v>
      </c>
      <c r="G366" s="1" t="s">
        <v>4296</v>
      </c>
      <c r="H366" s="1">
        <v>13</v>
      </c>
      <c r="I366" s="1">
        <f>IFERROR(DexModifier(Creatures[[#This Row],[Dex Score]]),NA())</f>
        <v>1</v>
      </c>
    </row>
    <row r="367" spans="1:9" x14ac:dyDescent="0.25">
      <c r="A367" s="3" t="s">
        <v>4330</v>
      </c>
      <c r="B367" s="1" t="s">
        <v>5475</v>
      </c>
      <c r="C367" s="1">
        <v>14</v>
      </c>
      <c r="D367" s="1">
        <v>66</v>
      </c>
      <c r="E367" s="2">
        <v>4</v>
      </c>
      <c r="F367" s="1">
        <f>IF(Creatures[[#This Row],[CR]]="","",VLOOKUP(Creatures[[#This Row],[CR]],CREXP[#All],2,FALSE))</f>
        <v>1100</v>
      </c>
      <c r="G367" s="1" t="s">
        <v>1295</v>
      </c>
      <c r="H367" s="1">
        <v>9</v>
      </c>
      <c r="I367" s="1">
        <f>IFERROR(DexModifier(Creatures[[#This Row],[Dex Score]]),NA())</f>
        <v>-1</v>
      </c>
    </row>
    <row r="368" spans="1:9" x14ac:dyDescent="0.25">
      <c r="A368" s="3" t="s">
        <v>278</v>
      </c>
      <c r="B368" s="1" t="s">
        <v>5467</v>
      </c>
      <c r="C368" s="1">
        <v>11</v>
      </c>
      <c r="D368" s="1" t="s">
        <v>29</v>
      </c>
      <c r="E368" s="2">
        <v>1</v>
      </c>
      <c r="F368" s="1">
        <f>IF(Creatures[[#This Row],[CR]]="","",VLOOKUP(Creatures[[#This Row],[CR]],CREXP[#All],2,FALSE))</f>
        <v>200</v>
      </c>
      <c r="G368" s="1" t="s">
        <v>4367</v>
      </c>
      <c r="H368" s="1">
        <v>13</v>
      </c>
      <c r="I368" s="1">
        <f>IFERROR(DexModifier(Creatures[[#This Row],[Dex Score]]),NA())</f>
        <v>1</v>
      </c>
    </row>
    <row r="369" spans="1:9" x14ac:dyDescent="0.25">
      <c r="A369" s="3" t="s">
        <v>279</v>
      </c>
      <c r="B369" s="1" t="s">
        <v>5467</v>
      </c>
      <c r="C369" s="1">
        <v>10</v>
      </c>
      <c r="D369" s="1" t="s">
        <v>277</v>
      </c>
      <c r="E369" s="2">
        <v>1</v>
      </c>
      <c r="F369" s="1">
        <f>IF(Creatures[[#This Row],[CR]]="","",VLOOKUP(Creatures[[#This Row],[CR]],CREXP[#All],2,FALSE))</f>
        <v>200</v>
      </c>
      <c r="G369" s="1" t="s">
        <v>4367</v>
      </c>
      <c r="H369" s="1">
        <v>10</v>
      </c>
      <c r="I369" s="1">
        <f>IFERROR(DexModifier(Creatures[[#This Row],[Dex Score]]),NA())</f>
        <v>0</v>
      </c>
    </row>
    <row r="370" spans="1:9" x14ac:dyDescent="0.25">
      <c r="A370" s="3" t="s">
        <v>280</v>
      </c>
      <c r="B370" s="1" t="s">
        <v>5476</v>
      </c>
      <c r="C370" s="1">
        <v>12</v>
      </c>
      <c r="D370" s="1" t="s">
        <v>10</v>
      </c>
      <c r="E370" s="4" t="s">
        <v>724</v>
      </c>
      <c r="F370" s="1">
        <f>IF(Creatures[[#This Row],[CR]]="","",VLOOKUP(Creatures[[#This Row],[CR]],CREXP[#All],2,FALSE))</f>
        <v>100</v>
      </c>
      <c r="G370" s="1" t="s">
        <v>4367</v>
      </c>
      <c r="H370" s="1">
        <v>14</v>
      </c>
      <c r="I370" s="1">
        <f>IFERROR(DexModifier(Creatures[[#This Row],[Dex Score]]),NA())</f>
        <v>2</v>
      </c>
    </row>
    <row r="371" spans="1:9" x14ac:dyDescent="0.25">
      <c r="A371" s="3" t="s">
        <v>281</v>
      </c>
      <c r="B371" s="1" t="s">
        <v>5476</v>
      </c>
      <c r="C371" s="1">
        <v>13</v>
      </c>
      <c r="D371" s="1" t="s">
        <v>16</v>
      </c>
      <c r="E371" s="4" t="s">
        <v>722</v>
      </c>
      <c r="F371" s="1">
        <f>IF(Creatures[[#This Row],[CR]]="","",VLOOKUP(Creatures[[#This Row],[CR]],CREXP[#All],2,FALSE))</f>
        <v>25</v>
      </c>
      <c r="G371" s="1" t="s">
        <v>4367</v>
      </c>
      <c r="H371" s="1">
        <v>16</v>
      </c>
      <c r="I371" s="1">
        <f>IFERROR(DexModifier(Creatures[[#This Row],[Dex Score]]),NA())</f>
        <v>3</v>
      </c>
    </row>
    <row r="372" spans="1:9" x14ac:dyDescent="0.25">
      <c r="A372" s="3" t="s">
        <v>282</v>
      </c>
      <c r="B372" s="1" t="s">
        <v>5476</v>
      </c>
      <c r="C372" s="1">
        <v>13</v>
      </c>
      <c r="D372" s="1" t="s">
        <v>52</v>
      </c>
      <c r="E372" s="4" t="s">
        <v>723</v>
      </c>
      <c r="F372" s="1">
        <f>IF(Creatures[[#This Row],[CR]]="","",VLOOKUP(Creatures[[#This Row],[CR]],CREXP[#All],2,FALSE))</f>
        <v>50</v>
      </c>
      <c r="G372" s="1" t="s">
        <v>4367</v>
      </c>
      <c r="H372" s="1">
        <v>16</v>
      </c>
      <c r="I372" s="1">
        <f>IFERROR(DexModifier(Creatures[[#This Row],[Dex Score]]),NA())</f>
        <v>3</v>
      </c>
    </row>
    <row r="373" spans="1:9" x14ac:dyDescent="0.25">
      <c r="A373" s="3" t="s">
        <v>283</v>
      </c>
      <c r="B373" s="1" t="s">
        <v>3927</v>
      </c>
      <c r="C373" s="1">
        <v>9</v>
      </c>
      <c r="D373" s="1" t="s">
        <v>73</v>
      </c>
      <c r="E373" s="2">
        <v>2</v>
      </c>
      <c r="F373" s="1">
        <f>IF(Creatures[[#This Row],[CR]]="","",VLOOKUP(Creatures[[#This Row],[CR]],CREXP[#All],2,FALSE))</f>
        <v>450</v>
      </c>
      <c r="G373" s="1" t="s">
        <v>4367</v>
      </c>
      <c r="H373" s="1">
        <v>8</v>
      </c>
      <c r="I373" s="1">
        <f>IFERROR(DexModifier(Creatures[[#This Row],[Dex Score]]),NA())</f>
        <v>-1</v>
      </c>
    </row>
    <row r="374" spans="1:9" x14ac:dyDescent="0.25">
      <c r="A374" s="3" t="s">
        <v>4057</v>
      </c>
      <c r="B374" s="1" t="s">
        <v>5456</v>
      </c>
      <c r="C374" s="1">
        <v>16</v>
      </c>
      <c r="D374" s="1" t="s">
        <v>308</v>
      </c>
      <c r="E374" s="2">
        <v>3</v>
      </c>
      <c r="F374" s="1">
        <f>IF(Creatures[[#This Row],[CR]]="","",VLOOKUP(Creatures[[#This Row],[CR]],CREXP[#All],2,FALSE))</f>
        <v>700</v>
      </c>
      <c r="G374" s="1" t="s">
        <v>4366</v>
      </c>
      <c r="H374" s="1">
        <v>14</v>
      </c>
      <c r="I374" s="1">
        <f>IFERROR(DexModifier(Creatures[[#This Row],[Dex Score]]),NA())</f>
        <v>2</v>
      </c>
    </row>
    <row r="375" spans="1:9" x14ac:dyDescent="0.25">
      <c r="A375" s="3" t="s">
        <v>284</v>
      </c>
      <c r="B375" s="1" t="s">
        <v>5473</v>
      </c>
      <c r="C375" s="1">
        <v>13</v>
      </c>
      <c r="D375" s="1" t="s">
        <v>285</v>
      </c>
      <c r="E375" s="2">
        <v>4</v>
      </c>
      <c r="F375" s="1">
        <f>IF(Creatures[[#This Row],[CR]]="","",VLOOKUP(Creatures[[#This Row],[CR]],CREXP[#All],2,FALSE))</f>
        <v>1100</v>
      </c>
      <c r="G375" s="1" t="s">
        <v>4296</v>
      </c>
      <c r="H375" s="1">
        <v>12</v>
      </c>
      <c r="I375" s="1">
        <f>IFERROR(DexModifier(Creatures[[#This Row],[Dex Score]]),NA())</f>
        <v>1</v>
      </c>
    </row>
    <row r="376" spans="1:9" x14ac:dyDescent="0.25">
      <c r="A376" s="3" t="s">
        <v>4058</v>
      </c>
      <c r="B376" s="1" t="s">
        <v>5514</v>
      </c>
      <c r="C376" s="1">
        <v>17</v>
      </c>
      <c r="D376" s="1" t="s">
        <v>4055</v>
      </c>
      <c r="E376" s="2">
        <v>10</v>
      </c>
      <c r="F376" s="1">
        <f>IF(Creatures[[#This Row],[CR]]="","",VLOOKUP(Creatures[[#This Row],[CR]],CREXP[#All],2,FALSE))</f>
        <v>5900</v>
      </c>
      <c r="G376" s="1" t="s">
        <v>4366</v>
      </c>
      <c r="H376" s="1">
        <v>15</v>
      </c>
      <c r="I376" s="1">
        <f>IFERROR(DexModifier(Creatures[[#This Row],[Dex Score]]),NA())</f>
        <v>2</v>
      </c>
    </row>
    <row r="377" spans="1:9" x14ac:dyDescent="0.25">
      <c r="A377" s="3" t="s">
        <v>4059</v>
      </c>
      <c r="B377" s="1" t="s">
        <v>5514</v>
      </c>
      <c r="C377" s="1">
        <v>18</v>
      </c>
      <c r="D377" s="1" t="s">
        <v>4060</v>
      </c>
      <c r="E377" s="2">
        <v>12</v>
      </c>
      <c r="F377" s="1">
        <f>IF(Creatures[[#This Row],[CR]]="","",VLOOKUP(Creatures[[#This Row],[CR]],CREXP[#All],2,FALSE))</f>
        <v>8400</v>
      </c>
      <c r="G377" s="1" t="s">
        <v>4366</v>
      </c>
      <c r="H377" s="1">
        <v>16</v>
      </c>
      <c r="I377" s="1">
        <f>IFERROR(DexModifier(Creatures[[#This Row],[Dex Score]]),NA())</f>
        <v>3</v>
      </c>
    </row>
    <row r="378" spans="1:9" x14ac:dyDescent="0.25">
      <c r="A378" s="3" t="s">
        <v>286</v>
      </c>
      <c r="B378" s="1" t="s">
        <v>5456</v>
      </c>
      <c r="C378" s="1">
        <v>18</v>
      </c>
      <c r="D378" s="1" t="s">
        <v>287</v>
      </c>
      <c r="E378" s="2">
        <v>8</v>
      </c>
      <c r="F378" s="1">
        <f>IF(Creatures[[#This Row],[CR]]="","",VLOOKUP(Creatures[[#This Row],[CR]],CREXP[#All],2,FALSE))</f>
        <v>3900</v>
      </c>
      <c r="G378" s="1" t="s">
        <v>4367</v>
      </c>
      <c r="H378" s="1">
        <v>14</v>
      </c>
      <c r="I378" s="1">
        <f>IFERROR(DexModifier(Creatures[[#This Row],[Dex Score]]),NA())</f>
        <v>2</v>
      </c>
    </row>
    <row r="379" spans="1:9" ht="30" x14ac:dyDescent="0.25">
      <c r="A379" s="3" t="s">
        <v>4061</v>
      </c>
      <c r="B379" s="1" t="s">
        <v>5514</v>
      </c>
      <c r="C379" s="1">
        <v>18</v>
      </c>
      <c r="D379" s="1" t="s">
        <v>4062</v>
      </c>
      <c r="E379" s="2">
        <v>14</v>
      </c>
      <c r="F379" s="1">
        <f>IF(Creatures[[#This Row],[CR]]="","",VLOOKUP(Creatures[[#This Row],[CR]],CREXP[#All],2,FALSE))</f>
        <v>11500</v>
      </c>
      <c r="G379" s="1" t="s">
        <v>4366</v>
      </c>
      <c r="H379" s="1">
        <v>17</v>
      </c>
      <c r="I379" s="1">
        <f>IFERROR(DexModifier(Creatures[[#This Row],[Dex Score]]),NA())</f>
        <v>3</v>
      </c>
    </row>
    <row r="380" spans="1:9" x14ac:dyDescent="0.25">
      <c r="A380" s="3" t="s">
        <v>288</v>
      </c>
      <c r="B380" s="1" t="s">
        <v>5456</v>
      </c>
      <c r="C380" s="1">
        <v>17</v>
      </c>
      <c r="D380" s="1" t="s">
        <v>289</v>
      </c>
      <c r="E380" s="2">
        <v>3</v>
      </c>
      <c r="F380" s="1">
        <f>IF(Creatures[[#This Row],[CR]]="","",VLOOKUP(Creatures[[#This Row],[CR]],CREXP[#All],2,FALSE))</f>
        <v>700</v>
      </c>
      <c r="G380" s="1" t="s">
        <v>4367</v>
      </c>
      <c r="H380" s="1">
        <v>14</v>
      </c>
      <c r="I380" s="1">
        <f>IFERROR(DexModifier(Creatures[[#This Row],[Dex Score]]),NA())</f>
        <v>2</v>
      </c>
    </row>
    <row r="381" spans="1:9" x14ac:dyDescent="0.25">
      <c r="A381" s="3" t="s">
        <v>4063</v>
      </c>
      <c r="B381" s="1" t="s">
        <v>5514</v>
      </c>
      <c r="C381" s="1">
        <v>20</v>
      </c>
      <c r="D381" s="1" t="s">
        <v>4064</v>
      </c>
      <c r="E381" s="2">
        <v>16</v>
      </c>
      <c r="F381" s="1">
        <f>IF(Creatures[[#This Row],[CR]]="","",VLOOKUP(Creatures[[#This Row],[CR]],CREXP[#All],2,FALSE))</f>
        <v>15000</v>
      </c>
      <c r="G381" s="1" t="s">
        <v>4366</v>
      </c>
      <c r="H381" s="1">
        <v>21</v>
      </c>
      <c r="I381" s="1">
        <f>IFERROR(DexModifier(Creatures[[#This Row],[Dex Score]]),NA())</f>
        <v>5</v>
      </c>
    </row>
    <row r="382" spans="1:9" x14ac:dyDescent="0.25">
      <c r="A382" s="3" t="s">
        <v>4065</v>
      </c>
      <c r="B382" s="1" t="s">
        <v>5514</v>
      </c>
      <c r="C382" s="1">
        <v>18</v>
      </c>
      <c r="D382" s="1" t="s">
        <v>297</v>
      </c>
      <c r="E382" s="2">
        <v>10</v>
      </c>
      <c r="F382" s="1">
        <f>IF(Creatures[[#This Row],[CR]]="","",VLOOKUP(Creatures[[#This Row],[CR]],CREXP[#All],2,FALSE))</f>
        <v>5900</v>
      </c>
      <c r="G382" s="1" t="s">
        <v>4366</v>
      </c>
      <c r="H382" s="1">
        <v>19</v>
      </c>
      <c r="I382" s="1">
        <f>IFERROR(DexModifier(Creatures[[#This Row],[Dex Score]]),NA())</f>
        <v>4</v>
      </c>
    </row>
    <row r="383" spans="1:9" x14ac:dyDescent="0.25">
      <c r="A383" s="3" t="s">
        <v>290</v>
      </c>
      <c r="B383" s="1" t="s">
        <v>5456</v>
      </c>
      <c r="C383" s="1">
        <v>14</v>
      </c>
      <c r="D383" s="1" t="s">
        <v>291</v>
      </c>
      <c r="E383" s="2">
        <v>2</v>
      </c>
      <c r="F383" s="1">
        <f>IF(Creatures[[#This Row],[CR]]="","",VLOOKUP(Creatures[[#This Row],[CR]],CREXP[#All],2,FALSE))</f>
        <v>450</v>
      </c>
      <c r="G383" s="1" t="s">
        <v>4367</v>
      </c>
      <c r="H383" s="1">
        <v>15</v>
      </c>
      <c r="I383" s="1">
        <f>IFERROR(DexModifier(Creatures[[#This Row],[Dex Score]]),NA())</f>
        <v>2</v>
      </c>
    </row>
    <row r="384" spans="1:9" x14ac:dyDescent="0.25">
      <c r="A384" s="3" t="s">
        <v>292</v>
      </c>
      <c r="B384" s="1" t="s">
        <v>5456</v>
      </c>
      <c r="C384" s="1">
        <v>17</v>
      </c>
      <c r="D384" s="1" t="s">
        <v>293</v>
      </c>
      <c r="E384" s="2">
        <v>6</v>
      </c>
      <c r="F384" s="1">
        <f>IF(Creatures[[#This Row],[CR]]="","",VLOOKUP(Creatures[[#This Row],[CR]],CREXP[#All],2,FALSE))</f>
        <v>2300</v>
      </c>
      <c r="G384" s="1" t="s">
        <v>4367</v>
      </c>
      <c r="H384" s="1">
        <v>18</v>
      </c>
      <c r="I384" s="1">
        <f>IFERROR(DexModifier(Creatures[[#This Row],[Dex Score]]),NA())</f>
        <v>4</v>
      </c>
    </row>
    <row r="385" spans="1:9" x14ac:dyDescent="0.25">
      <c r="A385" s="3" t="s">
        <v>294</v>
      </c>
      <c r="B385" s="1" t="s">
        <v>5490</v>
      </c>
      <c r="C385" s="1">
        <v>17</v>
      </c>
      <c r="D385" s="1" t="s">
        <v>295</v>
      </c>
      <c r="E385" s="2">
        <v>9</v>
      </c>
      <c r="F385" s="1">
        <f>IF(Creatures[[#This Row],[CR]]="","",VLOOKUP(Creatures[[#This Row],[CR]],CREXP[#All],2,FALSE))</f>
        <v>5000</v>
      </c>
      <c r="G385" s="1" t="s">
        <v>4367</v>
      </c>
      <c r="H385" s="1">
        <v>15</v>
      </c>
      <c r="I385" s="1">
        <f>IFERROR(DexModifier(Creatures[[#This Row],[Dex Score]]),NA())</f>
        <v>2</v>
      </c>
    </row>
    <row r="386" spans="1:9" x14ac:dyDescent="0.25">
      <c r="A386" s="3" t="s">
        <v>296</v>
      </c>
      <c r="B386" s="1" t="s">
        <v>5456</v>
      </c>
      <c r="C386" s="1">
        <v>16</v>
      </c>
      <c r="D386" s="1" t="s">
        <v>297</v>
      </c>
      <c r="E386" s="2">
        <v>5</v>
      </c>
      <c r="F386" s="1">
        <f>IF(Creatures[[#This Row],[CR]]="","",VLOOKUP(Creatures[[#This Row],[CR]],CREXP[#All],2,FALSE))</f>
        <v>1800</v>
      </c>
      <c r="G386" s="1" t="s">
        <v>4367</v>
      </c>
      <c r="H386" s="1">
        <v>15</v>
      </c>
      <c r="I386" s="1">
        <f>IFERROR(DexModifier(Creatures[[#This Row],[Dex Score]]),NA())</f>
        <v>2</v>
      </c>
    </row>
    <row r="387" spans="1:9" x14ac:dyDescent="0.25">
      <c r="A387" s="3" t="s">
        <v>4489</v>
      </c>
      <c r="B387" s="1" t="s">
        <v>3930</v>
      </c>
      <c r="C387" s="1">
        <v>16</v>
      </c>
      <c r="D387" s="1" t="s">
        <v>530</v>
      </c>
      <c r="E387" s="2">
        <v>8</v>
      </c>
      <c r="F387" s="1">
        <f>IF(Creatures[[#This Row],[CR]]="","",VLOOKUP(Creatures[[#This Row],[CR]],CREXP[#All],2,FALSE))</f>
        <v>3900</v>
      </c>
      <c r="G387" s="1" t="s">
        <v>4695</v>
      </c>
      <c r="H387" s="58">
        <v>16</v>
      </c>
      <c r="I387" s="58">
        <f>IFERROR(DexModifier(Creatures[[#This Row],[Dex Score]]),NA())</f>
        <v>3</v>
      </c>
    </row>
    <row r="388" spans="1:9" x14ac:dyDescent="0.25">
      <c r="A388" s="3" t="s">
        <v>4092</v>
      </c>
      <c r="B388" s="1" t="s">
        <v>5504</v>
      </c>
      <c r="C388" s="1">
        <v>14</v>
      </c>
      <c r="D388" s="1" t="s">
        <v>362</v>
      </c>
      <c r="E388" s="2">
        <v>9</v>
      </c>
      <c r="F388" s="1">
        <f>IF(Creatures[[#This Row],[CR]]="","",VLOOKUP(Creatures[[#This Row],[CR]],CREXP[#All],2,FALSE))</f>
        <v>5000</v>
      </c>
      <c r="G388" s="1" t="s">
        <v>4366</v>
      </c>
      <c r="H388" s="1">
        <v>18</v>
      </c>
      <c r="I388" s="1">
        <f>IFERROR(DexModifier(Creatures[[#This Row],[Dex Score]]),NA())</f>
        <v>4</v>
      </c>
    </row>
    <row r="389" spans="1:9" x14ac:dyDescent="0.25">
      <c r="A389" s="3" t="s">
        <v>298</v>
      </c>
      <c r="B389" s="1" t="s">
        <v>5456</v>
      </c>
      <c r="C389" s="1">
        <v>15</v>
      </c>
      <c r="D389" s="1" t="s">
        <v>191</v>
      </c>
      <c r="E389" s="4" t="s">
        <v>724</v>
      </c>
      <c r="F389" s="1">
        <f>IF(Creatures[[#This Row],[CR]]="","",VLOOKUP(Creatures[[#This Row],[CR]],CREXP[#All],2,FALSE))</f>
        <v>100</v>
      </c>
      <c r="G389" s="1" t="s">
        <v>4367</v>
      </c>
      <c r="H389" s="1">
        <v>12</v>
      </c>
      <c r="I389" s="1">
        <f>IFERROR(DexModifier(Creatures[[#This Row],[Dex Score]]),NA())</f>
        <v>1</v>
      </c>
    </row>
    <row r="390" spans="1:9" x14ac:dyDescent="0.25">
      <c r="A390" s="3" t="s">
        <v>299</v>
      </c>
      <c r="B390" s="1" t="s">
        <v>5456</v>
      </c>
      <c r="C390" s="1">
        <v>14</v>
      </c>
      <c r="D390" s="1" t="s">
        <v>55</v>
      </c>
      <c r="E390" s="2">
        <v>4</v>
      </c>
      <c r="F390" s="1">
        <f>IF(Creatures[[#This Row],[CR]]="","",VLOOKUP(Creatures[[#This Row],[CR]],CREXP[#All],2,FALSE))</f>
        <v>1100</v>
      </c>
      <c r="G390" s="1" t="s">
        <v>4367</v>
      </c>
      <c r="H390" s="1">
        <v>15</v>
      </c>
      <c r="I390" s="1">
        <f>IFERROR(DexModifier(Creatures[[#This Row],[Dex Score]]),NA())</f>
        <v>2</v>
      </c>
    </row>
    <row r="391" spans="1:9" x14ac:dyDescent="0.25">
      <c r="A391" s="3" t="s">
        <v>4215</v>
      </c>
      <c r="B391" s="1" t="s">
        <v>5456</v>
      </c>
      <c r="C391" s="1">
        <v>14</v>
      </c>
      <c r="D391" s="1" t="s">
        <v>136</v>
      </c>
      <c r="E391" s="2">
        <v>1</v>
      </c>
      <c r="F391" s="1">
        <f>IF(Creatures[[#This Row],[CR]]="","",VLOOKUP(Creatures[[#This Row],[CR]],CREXP[#All],2,FALSE))</f>
        <v>200</v>
      </c>
      <c r="G391" s="1" t="s">
        <v>4296</v>
      </c>
      <c r="H391" s="1">
        <v>14</v>
      </c>
      <c r="I391" s="1">
        <f>IFERROR(DexModifier(Creatures[[#This Row],[Dex Score]]),NA())</f>
        <v>2</v>
      </c>
    </row>
    <row r="392" spans="1:9" x14ac:dyDescent="0.25">
      <c r="A392" s="3" t="s">
        <v>4214</v>
      </c>
      <c r="B392" s="1" t="s">
        <v>5456</v>
      </c>
      <c r="C392" s="1">
        <v>13</v>
      </c>
      <c r="D392" s="1" t="s">
        <v>136</v>
      </c>
      <c r="E392" s="2" t="s">
        <v>724</v>
      </c>
      <c r="F392" s="1">
        <f>IF(Creatures[[#This Row],[CR]]="","",VLOOKUP(Creatures[[#This Row],[CR]],CREXP[#All],2,FALSE))</f>
        <v>100</v>
      </c>
      <c r="G392" s="1" t="s">
        <v>4296</v>
      </c>
      <c r="H392" s="1">
        <v>14</v>
      </c>
      <c r="I392" s="1">
        <f>IFERROR(DexModifier(Creatures[[#This Row],[Dex Score]]),NA())</f>
        <v>2</v>
      </c>
    </row>
    <row r="393" spans="1:9" x14ac:dyDescent="0.25">
      <c r="A393" s="3" t="s">
        <v>300</v>
      </c>
      <c r="B393" s="1" t="s">
        <v>5456</v>
      </c>
      <c r="C393" s="1">
        <v>15</v>
      </c>
      <c r="D393" s="1" t="s">
        <v>289</v>
      </c>
      <c r="E393" s="2">
        <v>2</v>
      </c>
      <c r="F393" s="1">
        <f>IF(Creatures[[#This Row],[CR]]="","",VLOOKUP(Creatures[[#This Row],[CR]],CREXP[#All],2,FALSE))</f>
        <v>450</v>
      </c>
      <c r="G393" s="1" t="s">
        <v>4367</v>
      </c>
      <c r="H393" s="1">
        <v>14</v>
      </c>
      <c r="I393" s="1">
        <f>IFERROR(DexModifier(Creatures[[#This Row],[Dex Score]]),NA())</f>
        <v>2</v>
      </c>
    </row>
    <row r="394" spans="1:9" x14ac:dyDescent="0.25">
      <c r="A394" s="3" t="s">
        <v>4216</v>
      </c>
      <c r="B394" s="1" t="s">
        <v>3921</v>
      </c>
      <c r="C394" s="1">
        <v>12</v>
      </c>
      <c r="D394" s="1" t="s">
        <v>52</v>
      </c>
      <c r="E394" s="2" t="s">
        <v>723</v>
      </c>
      <c r="F394" s="1">
        <f>IF(Creatures[[#This Row],[CR]]="","",VLOOKUP(Creatures[[#This Row],[CR]],CREXP[#All],2,FALSE))</f>
        <v>50</v>
      </c>
      <c r="G394" s="1" t="s">
        <v>4296</v>
      </c>
      <c r="H394" s="1">
        <v>8</v>
      </c>
      <c r="I394" s="1">
        <f>IFERROR(DexModifier(Creatures[[#This Row],[Dex Score]]),NA())</f>
        <v>-1</v>
      </c>
    </row>
    <row r="395" spans="1:9" x14ac:dyDescent="0.25">
      <c r="A395" s="3" t="s">
        <v>301</v>
      </c>
      <c r="B395" s="1" t="s">
        <v>5515</v>
      </c>
      <c r="C395" s="1">
        <v>15</v>
      </c>
      <c r="D395" s="1" t="s">
        <v>302</v>
      </c>
      <c r="E395" s="4" t="s">
        <v>724</v>
      </c>
      <c r="F395" s="1">
        <f>IF(Creatures[[#This Row],[CR]]="","",VLOOKUP(Creatures[[#This Row],[CR]],CREXP[#All],2,FALSE))</f>
        <v>100</v>
      </c>
      <c r="G395" s="1" t="s">
        <v>4367</v>
      </c>
      <c r="H395" s="1">
        <v>14</v>
      </c>
      <c r="I395" s="1">
        <f>IFERROR(DexModifier(Creatures[[#This Row],[Dex Score]]),NA())</f>
        <v>2</v>
      </c>
    </row>
    <row r="396" spans="1:9" x14ac:dyDescent="0.25">
      <c r="A396" s="3" t="s">
        <v>303</v>
      </c>
      <c r="B396" s="1" t="s">
        <v>5476</v>
      </c>
      <c r="C396" s="1">
        <v>10</v>
      </c>
      <c r="D396" s="1" t="s">
        <v>132</v>
      </c>
      <c r="E396" s="2">
        <v>0</v>
      </c>
      <c r="F396" s="1">
        <f>IF(Creatures[[#This Row],[CR]]="","",VLOOKUP(Creatures[[#This Row],[CR]],CREXP[#All],2,FALSE))</f>
        <v>10</v>
      </c>
      <c r="G396" s="1" t="s">
        <v>4367</v>
      </c>
      <c r="H396" s="1">
        <v>10</v>
      </c>
      <c r="I396" s="1">
        <f>IFERROR(DexModifier(Creatures[[#This Row],[Dex Score]]),NA())</f>
        <v>0</v>
      </c>
    </row>
    <row r="397" spans="1:9" x14ac:dyDescent="0.25">
      <c r="A397" s="3" t="s">
        <v>304</v>
      </c>
      <c r="B397" s="1" t="s">
        <v>5515</v>
      </c>
      <c r="C397" s="1">
        <v>15</v>
      </c>
      <c r="D397" s="1" t="s">
        <v>226</v>
      </c>
      <c r="E397" s="4" t="s">
        <v>723</v>
      </c>
      <c r="F397" s="1">
        <f>IF(Creatures[[#This Row],[CR]]="","",VLOOKUP(Creatures[[#This Row],[CR]],CREXP[#All],2,FALSE))</f>
        <v>50</v>
      </c>
      <c r="G397" s="1" t="s">
        <v>4367</v>
      </c>
      <c r="H397" s="1">
        <v>14</v>
      </c>
      <c r="I397" s="1">
        <f>IFERROR(DexModifier(Creatures[[#This Row],[Dex Score]]),NA())</f>
        <v>2</v>
      </c>
    </row>
    <row r="398" spans="1:9" x14ac:dyDescent="0.25">
      <c r="A398" s="3" t="s">
        <v>305</v>
      </c>
      <c r="B398" s="1" t="s">
        <v>5515</v>
      </c>
      <c r="C398" s="1">
        <v>17</v>
      </c>
      <c r="D398" s="1" t="s">
        <v>306</v>
      </c>
      <c r="E398" s="2">
        <v>1</v>
      </c>
      <c r="F398" s="1">
        <f>IF(Creatures[[#This Row],[CR]]="","",VLOOKUP(Creatures[[#This Row],[CR]],CREXP[#All],2,FALSE))</f>
        <v>200</v>
      </c>
      <c r="G398" s="1" t="s">
        <v>4367</v>
      </c>
      <c r="H398" s="1">
        <v>14</v>
      </c>
      <c r="I398" s="1">
        <f>IFERROR(DexModifier(Creatures[[#This Row],[Dex Score]]),NA())</f>
        <v>2</v>
      </c>
    </row>
    <row r="399" spans="1:9" x14ac:dyDescent="0.25">
      <c r="A399" s="3" t="s">
        <v>4414</v>
      </c>
      <c r="B399" s="1" t="s">
        <v>5469</v>
      </c>
      <c r="C399" s="1">
        <v>17</v>
      </c>
      <c r="D399" s="1" t="s">
        <v>308</v>
      </c>
      <c r="E399" s="2">
        <v>3</v>
      </c>
      <c r="F399" s="1">
        <f>IF(Creatures[[#This Row],[CR]]="","",VLOOKUP(Creatures[[#This Row],[CR]],CREXP[#All],2,FALSE))</f>
        <v>700</v>
      </c>
      <c r="G399" s="1" t="s">
        <v>4367</v>
      </c>
      <c r="H399" s="1">
        <v>14</v>
      </c>
      <c r="I399" s="1">
        <f>IFERROR(DexModifier(Creatures[[#This Row],[Dex Score]]),NA())</f>
        <v>2</v>
      </c>
    </row>
    <row r="400" spans="1:9" x14ac:dyDescent="0.25">
      <c r="A400" s="3" t="s">
        <v>4516</v>
      </c>
      <c r="B400" s="1" t="s">
        <v>5504</v>
      </c>
      <c r="C400" s="1">
        <v>14</v>
      </c>
      <c r="D400" s="1" t="s">
        <v>3953</v>
      </c>
      <c r="E400" s="2">
        <v>5</v>
      </c>
      <c r="F400" s="1">
        <f>IF(Creatures[[#This Row],[CR]]="","",VLOOKUP(Creatures[[#This Row],[CR]],CREXP[#All],2,FALSE))</f>
        <v>1800</v>
      </c>
      <c r="G400" s="1" t="s">
        <v>4695</v>
      </c>
      <c r="H400" s="58">
        <v>15</v>
      </c>
      <c r="I400" s="58">
        <f>IFERROR(DexModifier(Creatures[[#This Row],[Dex Score]]),NA())</f>
        <v>2</v>
      </c>
    </row>
    <row r="401" spans="1:9" x14ac:dyDescent="0.25">
      <c r="A401" s="3" t="s">
        <v>310</v>
      </c>
      <c r="B401" s="1" t="s">
        <v>3933</v>
      </c>
      <c r="C401" s="1">
        <v>19</v>
      </c>
      <c r="D401" s="1" t="s">
        <v>311</v>
      </c>
      <c r="E401" s="2">
        <v>5</v>
      </c>
      <c r="F401" s="1">
        <f>IF(Creatures[[#This Row],[CR]]="","",VLOOKUP(Creatures[[#This Row],[CR]],CREXP[#All],2,FALSE))</f>
        <v>1800</v>
      </c>
      <c r="G401" s="1" t="s">
        <v>4367</v>
      </c>
      <c r="H401" s="1">
        <v>11</v>
      </c>
      <c r="I401" s="1">
        <f>IFERROR(DexModifier(Creatures[[#This Row],[Dex Score]]),NA())</f>
        <v>0</v>
      </c>
    </row>
    <row r="402" spans="1:9" x14ac:dyDescent="0.25">
      <c r="A402" s="3" t="s">
        <v>312</v>
      </c>
      <c r="B402" s="1" t="s">
        <v>5488</v>
      </c>
      <c r="C402" s="1">
        <v>19</v>
      </c>
      <c r="D402" s="1" t="s">
        <v>313</v>
      </c>
      <c r="E402" s="2">
        <v>17</v>
      </c>
      <c r="F402" s="1">
        <f>IF(Creatures[[#This Row],[CR]]="","",VLOOKUP(Creatures[[#This Row],[CR]],CREXP[#All],2,FALSE))</f>
        <v>18000</v>
      </c>
      <c r="G402" s="1" t="s">
        <v>4367</v>
      </c>
      <c r="H402" s="1">
        <v>11</v>
      </c>
      <c r="I402" s="1">
        <f>IFERROR(DexModifier(Creatures[[#This Row],[Dex Score]]),NA())</f>
        <v>0</v>
      </c>
    </row>
    <row r="403" spans="1:9" x14ac:dyDescent="0.25">
      <c r="A403" s="3" t="s">
        <v>314</v>
      </c>
      <c r="B403" s="1" t="s">
        <v>5462</v>
      </c>
      <c r="C403" s="1">
        <v>8</v>
      </c>
      <c r="D403" s="1" t="s">
        <v>315</v>
      </c>
      <c r="E403" s="4" t="s">
        <v>724</v>
      </c>
      <c r="F403" s="1">
        <f>IF(Creatures[[#This Row],[CR]]="","",VLOOKUP(Creatures[[#This Row],[CR]],CREXP[#All],2,FALSE))</f>
        <v>100</v>
      </c>
      <c r="G403" s="1" t="s">
        <v>4367</v>
      </c>
      <c r="H403" s="1">
        <v>6</v>
      </c>
      <c r="I403" s="1">
        <f>IFERROR(DexModifier(Creatures[[#This Row],[Dex Score]]),NA())</f>
        <v>-2</v>
      </c>
    </row>
    <row r="404" spans="1:9" x14ac:dyDescent="0.25">
      <c r="A404" s="3" t="s">
        <v>4066</v>
      </c>
      <c r="B404" s="1" t="s">
        <v>5473</v>
      </c>
      <c r="C404" s="1">
        <v>19</v>
      </c>
      <c r="D404" s="1" t="s">
        <v>3934</v>
      </c>
      <c r="E404" s="2">
        <v>12</v>
      </c>
      <c r="F404" s="1">
        <f>IF(Creatures[[#This Row],[CR]]="","",VLOOKUP(Creatures[[#This Row],[CR]],CREXP[#All],2,FALSE))</f>
        <v>8400</v>
      </c>
      <c r="G404" s="1" t="s">
        <v>4366</v>
      </c>
      <c r="H404" s="1">
        <v>13</v>
      </c>
      <c r="I404" s="1">
        <f>IFERROR(DexModifier(Creatures[[#This Row],[Dex Score]]),NA())</f>
        <v>1</v>
      </c>
    </row>
    <row r="405" spans="1:9" x14ac:dyDescent="0.25">
      <c r="A405" s="3" t="s">
        <v>316</v>
      </c>
      <c r="B405" s="1" t="s">
        <v>5501</v>
      </c>
      <c r="C405" s="1">
        <v>18</v>
      </c>
      <c r="D405" s="1" t="s">
        <v>4008</v>
      </c>
      <c r="E405" s="2">
        <v>9</v>
      </c>
      <c r="F405" s="1">
        <f>IF(Creatures[[#This Row],[CR]]="","",VLOOKUP(Creatures[[#This Row],[CR]],CREXP[#All],2,FALSE))</f>
        <v>5000</v>
      </c>
      <c r="G405" s="1" t="s">
        <v>4367</v>
      </c>
      <c r="H405" s="1">
        <v>17</v>
      </c>
      <c r="I405" s="1">
        <f>IFERROR(DexModifier(Creatures[[#This Row],[Dex Score]]),NA())</f>
        <v>3</v>
      </c>
    </row>
    <row r="406" spans="1:9" x14ac:dyDescent="0.25">
      <c r="A406" s="3" t="s">
        <v>3970</v>
      </c>
      <c r="B406" s="1" t="s">
        <v>5479</v>
      </c>
      <c r="C406" s="1">
        <v>20</v>
      </c>
      <c r="D406" s="1" t="s">
        <v>3971</v>
      </c>
      <c r="E406" s="2">
        <v>24</v>
      </c>
      <c r="F406" s="1">
        <f>IF(Creatures[[#This Row],[CR]]="","",VLOOKUP(Creatures[[#This Row],[CR]],CREXP[#All],2,FALSE))</f>
        <v>62000</v>
      </c>
      <c r="G406" s="1" t="s">
        <v>4366</v>
      </c>
      <c r="H406" s="1">
        <v>15</v>
      </c>
      <c r="I406" s="1">
        <f>IFERROR(DexModifier(Creatures[[#This Row],[Dex Score]]),NA())</f>
        <v>2</v>
      </c>
    </row>
    <row r="407" spans="1:9" x14ac:dyDescent="0.25">
      <c r="A407" s="3" t="s">
        <v>4446</v>
      </c>
      <c r="B407" s="1" t="s">
        <v>3921</v>
      </c>
      <c r="C407" s="1">
        <v>15</v>
      </c>
      <c r="D407" s="1">
        <v>97</v>
      </c>
      <c r="E407" s="2">
        <v>5</v>
      </c>
      <c r="F407" s="1">
        <f>IF(Creatures[[#This Row],[CR]]="","",VLOOKUP(Creatures[[#This Row],[CR]],CREXP[#All],2,FALSE))</f>
        <v>1800</v>
      </c>
      <c r="G407" s="1" t="s">
        <v>1295</v>
      </c>
      <c r="H407" s="1">
        <v>10</v>
      </c>
      <c r="I407" s="1">
        <f>IFERROR(DexModifier(Creatures[[#This Row],[Dex Score]]),NA())</f>
        <v>0</v>
      </c>
    </row>
    <row r="408" spans="1:9" x14ac:dyDescent="0.25">
      <c r="A408" s="3" t="s">
        <v>3986</v>
      </c>
      <c r="B408" s="1" t="s">
        <v>5470</v>
      </c>
      <c r="C408" s="1">
        <v>18</v>
      </c>
      <c r="D408" s="1" t="s">
        <v>3987</v>
      </c>
      <c r="E408" s="2">
        <v>18</v>
      </c>
      <c r="F408" s="1">
        <f>IF(Creatures[[#This Row],[CR]]="","",VLOOKUP(Creatures[[#This Row],[CR]],CREXP[#All],2,FALSE))</f>
        <v>20000</v>
      </c>
      <c r="G408" s="1" t="s">
        <v>4366</v>
      </c>
      <c r="H408" s="1">
        <v>17</v>
      </c>
      <c r="I408" s="1">
        <f>IFERROR(DexModifier(Creatures[[#This Row],[Dex Score]]),NA())</f>
        <v>3</v>
      </c>
    </row>
    <row r="409" spans="1:9" x14ac:dyDescent="0.25">
      <c r="A409" s="3" t="s">
        <v>4418</v>
      </c>
      <c r="B409" s="1" t="s">
        <v>5469</v>
      </c>
      <c r="C409" s="1">
        <v>17</v>
      </c>
      <c r="D409" s="1" t="s">
        <v>291</v>
      </c>
      <c r="E409" s="2">
        <v>2</v>
      </c>
      <c r="F409" s="1">
        <f>IF(Creatures[[#This Row],[CR]]="","",VLOOKUP(Creatures[[#This Row],[CR]],CREXP[#All],2,FALSE))</f>
        <v>450</v>
      </c>
      <c r="G409" s="1" t="s">
        <v>4367</v>
      </c>
      <c r="H409" s="1">
        <v>12</v>
      </c>
      <c r="I409" s="1">
        <f>IFERROR(DexModifier(Creatures[[#This Row],[Dex Score]]),NA())</f>
        <v>1</v>
      </c>
    </row>
    <row r="410" spans="1:9" x14ac:dyDescent="0.25">
      <c r="A410" s="3" t="s">
        <v>317</v>
      </c>
      <c r="B410" s="1" t="s">
        <v>4537</v>
      </c>
      <c r="C410" s="1">
        <v>17</v>
      </c>
      <c r="D410" s="1" t="s">
        <v>318</v>
      </c>
      <c r="E410" s="2">
        <v>3</v>
      </c>
      <c r="F410" s="1">
        <f>IF(Creatures[[#This Row],[CR]]="","",VLOOKUP(Creatures[[#This Row],[CR]],CREXP[#All],2,FALSE))</f>
        <v>700</v>
      </c>
      <c r="G410" s="1" t="s">
        <v>4367</v>
      </c>
      <c r="H410" s="1">
        <v>12</v>
      </c>
      <c r="I410" s="1">
        <f>IFERROR(DexModifier(Creatures[[#This Row],[Dex Score]]),NA())</f>
        <v>1</v>
      </c>
    </row>
    <row r="411" spans="1:9" x14ac:dyDescent="0.25">
      <c r="A411" s="3" t="s">
        <v>319</v>
      </c>
      <c r="B411" s="1" t="s">
        <v>5516</v>
      </c>
      <c r="C411" s="1">
        <v>16</v>
      </c>
      <c r="D411" s="1" t="s">
        <v>620</v>
      </c>
      <c r="E411" s="2">
        <v>8</v>
      </c>
      <c r="F411" s="1">
        <f>IF(Creatures[[#This Row],[CR]]="","",VLOOKUP(Creatures[[#This Row],[CR]],CREXP[#All],2,FALSE))</f>
        <v>3900</v>
      </c>
      <c r="G411" s="1" t="s">
        <v>4367</v>
      </c>
      <c r="H411" s="1">
        <v>15</v>
      </c>
      <c r="I411" s="1">
        <f>IFERROR(DexModifier(Creatures[[#This Row],[Dex Score]]),NA())</f>
        <v>2</v>
      </c>
    </row>
    <row r="412" spans="1:9" x14ac:dyDescent="0.25">
      <c r="A412" s="3" t="s">
        <v>320</v>
      </c>
      <c r="B412" s="1" t="s">
        <v>3927</v>
      </c>
      <c r="C412" s="1">
        <v>12</v>
      </c>
      <c r="D412" s="1" t="s">
        <v>321</v>
      </c>
      <c r="E412" s="2">
        <v>3</v>
      </c>
      <c r="F412" s="1">
        <f>IF(Creatures[[#This Row],[CR]]="","",VLOOKUP(Creatures[[#This Row],[CR]],CREXP[#All],2,FALSE))</f>
        <v>700</v>
      </c>
      <c r="G412" s="1" t="s">
        <v>4367</v>
      </c>
      <c r="H412" s="1">
        <v>14</v>
      </c>
      <c r="I412" s="1">
        <f>IFERROR(DexModifier(Creatures[[#This Row],[Dex Score]]),NA())</f>
        <v>2</v>
      </c>
    </row>
    <row r="413" spans="1:9" x14ac:dyDescent="0.25">
      <c r="A413" s="3" t="s">
        <v>322</v>
      </c>
      <c r="B413" s="1" t="s">
        <v>5461</v>
      </c>
      <c r="C413" s="1">
        <v>14</v>
      </c>
      <c r="D413" s="1" t="s">
        <v>323</v>
      </c>
      <c r="E413" s="2">
        <v>2</v>
      </c>
      <c r="F413" s="1">
        <f>IF(Creatures[[#This Row],[CR]]="","",VLOOKUP(Creatures[[#This Row],[CR]],CREXP[#All],2,FALSE))</f>
        <v>450</v>
      </c>
      <c r="G413" s="1" t="s">
        <v>4367</v>
      </c>
      <c r="H413" s="1">
        <v>14</v>
      </c>
      <c r="I413" s="1">
        <f>IFERROR(DexModifier(Creatures[[#This Row],[Dex Score]]),NA())</f>
        <v>2</v>
      </c>
    </row>
    <row r="414" spans="1:9" x14ac:dyDescent="0.25">
      <c r="A414" s="3" t="s">
        <v>324</v>
      </c>
      <c r="B414" s="1" t="s">
        <v>5461</v>
      </c>
      <c r="C414" s="1">
        <v>18</v>
      </c>
      <c r="D414" s="1" t="s">
        <v>164</v>
      </c>
      <c r="E414" s="2">
        <v>7</v>
      </c>
      <c r="F414" s="1">
        <f>IF(Creatures[[#This Row],[CR]]="","",VLOOKUP(Creatures[[#This Row],[CR]],CREXP[#All],2,FALSE))</f>
        <v>2900</v>
      </c>
      <c r="G414" s="1" t="s">
        <v>4367</v>
      </c>
      <c r="H414" s="1">
        <v>16</v>
      </c>
      <c r="I414" s="1">
        <f>IFERROR(DexModifier(Creatures[[#This Row],[Dex Score]]),NA())</f>
        <v>3</v>
      </c>
    </row>
    <row r="415" spans="1:9" x14ac:dyDescent="0.25">
      <c r="A415" s="3" t="s">
        <v>325</v>
      </c>
      <c r="B415" s="1" t="s">
        <v>5473</v>
      </c>
      <c r="C415" s="1">
        <v>12</v>
      </c>
      <c r="D415" s="1" t="s">
        <v>285</v>
      </c>
      <c r="E415" s="2">
        <v>2</v>
      </c>
      <c r="F415" s="1">
        <f>IF(Creatures[[#This Row],[CR]]="","",VLOOKUP(Creatures[[#This Row],[CR]],CREXP[#All],2,FALSE))</f>
        <v>450</v>
      </c>
      <c r="G415" s="1" t="s">
        <v>4367</v>
      </c>
      <c r="H415" s="1">
        <v>15</v>
      </c>
      <c r="I415" s="1">
        <f>IFERROR(DexModifier(Creatures[[#This Row],[Dex Score]]),NA())</f>
        <v>2</v>
      </c>
    </row>
    <row r="416" spans="1:9" x14ac:dyDescent="0.25">
      <c r="A416" s="3" t="s">
        <v>326</v>
      </c>
      <c r="B416" s="1" t="s">
        <v>5456</v>
      </c>
      <c r="C416" s="1">
        <v>11</v>
      </c>
      <c r="D416" s="1" t="s">
        <v>52</v>
      </c>
      <c r="E416" s="4" t="s">
        <v>723</v>
      </c>
      <c r="F416" s="1">
        <f>IF(Creatures[[#This Row],[CR]]="","",VLOOKUP(Creatures[[#This Row],[CR]],CREXP[#All],2,FALSE))</f>
        <v>50</v>
      </c>
      <c r="G416" s="1" t="s">
        <v>4367</v>
      </c>
      <c r="H416" s="1">
        <v>12</v>
      </c>
      <c r="I416" s="1">
        <f>IFERROR(DexModifier(Creatures[[#This Row],[Dex Score]]),NA())</f>
        <v>1</v>
      </c>
    </row>
    <row r="417" spans="1:9" x14ac:dyDescent="0.25">
      <c r="A417" s="3" t="s">
        <v>873</v>
      </c>
      <c r="B417" s="1" t="s">
        <v>5515</v>
      </c>
      <c r="C417" s="1">
        <v>12</v>
      </c>
      <c r="D417" s="1" t="s">
        <v>4275</v>
      </c>
      <c r="E417" s="2" t="s">
        <v>723</v>
      </c>
      <c r="F417" s="1">
        <f>IF(Creatures[[#This Row],[CR]]="","",VLOOKUP(Creatures[[#This Row],[CR]],CREXP[#All],2,FALSE))</f>
        <v>50</v>
      </c>
      <c r="G417" s="1" t="s">
        <v>4296</v>
      </c>
      <c r="H417" s="1">
        <v>14</v>
      </c>
      <c r="I417" s="1">
        <f>IFERROR(DexModifier(Creatures[[#This Row],[Dex Score]]),NA())</f>
        <v>2</v>
      </c>
    </row>
    <row r="418" spans="1:9" x14ac:dyDescent="0.25">
      <c r="A418" s="3" t="s">
        <v>4218</v>
      </c>
      <c r="B418" s="1" t="s">
        <v>5515</v>
      </c>
      <c r="C418" s="1">
        <v>13</v>
      </c>
      <c r="D418" s="1" t="s">
        <v>4277</v>
      </c>
      <c r="E418" s="2">
        <v>2</v>
      </c>
      <c r="F418" s="1">
        <f>IF(Creatures[[#This Row],[CR]]="","",VLOOKUP(Creatures[[#This Row],[CR]],CREXP[#All],2,FALSE))</f>
        <v>450</v>
      </c>
      <c r="G418" s="1" t="s">
        <v>4296</v>
      </c>
      <c r="H418" s="1">
        <v>16</v>
      </c>
      <c r="I418" s="1">
        <f>IFERROR(DexModifier(Creatures[[#This Row],[Dex Score]]),NA())</f>
        <v>3</v>
      </c>
    </row>
    <row r="419" spans="1:9" x14ac:dyDescent="0.25">
      <c r="A419" s="3" t="s">
        <v>4217</v>
      </c>
      <c r="B419" s="1" t="s">
        <v>5515</v>
      </c>
      <c r="C419" s="1">
        <v>13</v>
      </c>
      <c r="D419" s="1" t="s">
        <v>4276</v>
      </c>
      <c r="E419" s="2">
        <v>1</v>
      </c>
      <c r="F419" s="1">
        <f>IF(Creatures[[#This Row],[CR]]="","",VLOOKUP(Creatures[[#This Row],[CR]],CREXP[#All],2,FALSE))</f>
        <v>200</v>
      </c>
      <c r="G419" s="1" t="s">
        <v>4296</v>
      </c>
      <c r="H419" s="1">
        <v>16</v>
      </c>
      <c r="I419" s="1">
        <f>IFERROR(DexModifier(Creatures[[#This Row],[Dex Score]]),NA())</f>
        <v>3</v>
      </c>
    </row>
    <row r="420" spans="1:9" x14ac:dyDescent="0.25">
      <c r="A420" s="3" t="s">
        <v>327</v>
      </c>
      <c r="B420" s="1" t="s">
        <v>5456</v>
      </c>
      <c r="C420" s="1">
        <v>16</v>
      </c>
      <c r="D420" s="1" t="s">
        <v>52</v>
      </c>
      <c r="E420" s="4" t="s">
        <v>722</v>
      </c>
      <c r="F420" s="1">
        <f>IF(Creatures[[#This Row],[CR]]="","",VLOOKUP(Creatures[[#This Row],[CR]],CREXP[#All],2,FALSE))</f>
        <v>25</v>
      </c>
      <c r="G420" s="1" t="s">
        <v>4367</v>
      </c>
      <c r="H420" s="1">
        <v>12</v>
      </c>
      <c r="I420" s="1">
        <f>IFERROR(DexModifier(Creatures[[#This Row],[Dex Score]]),NA())</f>
        <v>1</v>
      </c>
    </row>
    <row r="421" spans="1:9" x14ac:dyDescent="0.25">
      <c r="A421" s="3" t="s">
        <v>4219</v>
      </c>
      <c r="B421" s="1" t="s">
        <v>5469</v>
      </c>
      <c r="C421" s="1">
        <v>14</v>
      </c>
      <c r="D421" s="1" t="s">
        <v>238</v>
      </c>
      <c r="E421" s="2">
        <v>2</v>
      </c>
      <c r="F421" s="1">
        <f>IF(Creatures[[#This Row],[CR]]="","",VLOOKUP(Creatures[[#This Row],[CR]],CREXP[#All],2,FALSE))</f>
        <v>450</v>
      </c>
      <c r="G421" s="1" t="s">
        <v>4296</v>
      </c>
      <c r="H421" s="1">
        <v>11</v>
      </c>
      <c r="I421" s="1">
        <f>IFERROR(DexModifier(Creatures[[#This Row],[Dex Score]]),NA())</f>
        <v>0</v>
      </c>
    </row>
    <row r="422" spans="1:9" x14ac:dyDescent="0.25">
      <c r="A422" s="3" t="s">
        <v>4474</v>
      </c>
      <c r="B422" s="1" t="s">
        <v>4540</v>
      </c>
      <c r="C422" s="1">
        <v>8</v>
      </c>
      <c r="D422" s="1" t="s">
        <v>4182</v>
      </c>
      <c r="E422" s="2">
        <v>8</v>
      </c>
      <c r="F422" s="1">
        <f>IF(Creatures[[#This Row],[CR]]="","",VLOOKUP(Creatures[[#This Row],[CR]],CREXP[#All],2,FALSE))</f>
        <v>3900</v>
      </c>
      <c r="G422" s="1" t="s">
        <v>4695</v>
      </c>
      <c r="H422" s="58">
        <v>17</v>
      </c>
      <c r="I422" s="58">
        <f>IFERROR(DexModifier(Creatures[[#This Row],[Dex Score]]),NA())</f>
        <v>3</v>
      </c>
    </row>
    <row r="423" spans="1:9" x14ac:dyDescent="0.25">
      <c r="A423" s="3" t="s">
        <v>328</v>
      </c>
      <c r="B423" s="1" t="s">
        <v>5473</v>
      </c>
      <c r="C423" s="1">
        <v>18</v>
      </c>
      <c r="D423" s="1" t="s">
        <v>329</v>
      </c>
      <c r="E423" s="2">
        <v>10</v>
      </c>
      <c r="F423" s="1">
        <f>IF(Creatures[[#This Row],[CR]]="","",VLOOKUP(Creatures[[#This Row],[CR]],CREXP[#All],2,FALSE))</f>
        <v>5900</v>
      </c>
      <c r="G423" s="1" t="s">
        <v>4367</v>
      </c>
      <c r="H423" s="1">
        <v>18</v>
      </c>
      <c r="I423" s="1">
        <f>IFERROR(DexModifier(Creatures[[#This Row],[Dex Score]]),NA())</f>
        <v>4</v>
      </c>
    </row>
    <row r="424" spans="1:9" x14ac:dyDescent="0.25">
      <c r="A424" s="3" t="s">
        <v>4374</v>
      </c>
      <c r="B424" s="1" t="s">
        <v>5474</v>
      </c>
      <c r="C424" s="1">
        <v>5</v>
      </c>
      <c r="D424" s="1">
        <v>22</v>
      </c>
      <c r="E424" s="2">
        <v>1</v>
      </c>
      <c r="F424" s="1">
        <f>IF(Creatures[[#This Row],[CR]]="","",VLOOKUP(Creatures[[#This Row],[CR]],CREXP[#All],2,FALSE))</f>
        <v>200</v>
      </c>
      <c r="G424" s="1" t="s">
        <v>1361</v>
      </c>
      <c r="H424" s="1">
        <v>1</v>
      </c>
      <c r="I424" s="1">
        <f>IFERROR(DexModifier(Creatures[[#This Row],[Dex Score]]),NA())</f>
        <v>-5</v>
      </c>
    </row>
    <row r="425" spans="1:9" x14ac:dyDescent="0.25">
      <c r="A425" s="3" t="s">
        <v>330</v>
      </c>
      <c r="B425" s="1" t="s">
        <v>5473</v>
      </c>
      <c r="C425" s="1">
        <v>17</v>
      </c>
      <c r="D425" s="1" t="s">
        <v>530</v>
      </c>
      <c r="E425" s="2">
        <v>11</v>
      </c>
      <c r="F425" s="1">
        <f>IF(Creatures[[#This Row],[CR]]="","",VLOOKUP(Creatures[[#This Row],[CR]],CREXP[#All],2,FALSE))</f>
        <v>7200</v>
      </c>
      <c r="G425" s="1" t="s">
        <v>4367</v>
      </c>
      <c r="H425" s="1">
        <v>15</v>
      </c>
      <c r="I425" s="1">
        <f>IFERROR(DexModifier(Creatures[[#This Row],[Dex Score]]),NA())</f>
        <v>2</v>
      </c>
    </row>
    <row r="426" spans="1:9" x14ac:dyDescent="0.25">
      <c r="A426" s="3" t="s">
        <v>4201</v>
      </c>
      <c r="B426" s="1" t="s">
        <v>5467</v>
      </c>
      <c r="C426" s="1">
        <v>11</v>
      </c>
      <c r="D426" s="1" t="s">
        <v>4266</v>
      </c>
      <c r="E426" s="2" t="s">
        <v>723</v>
      </c>
      <c r="F426" s="1">
        <f>IF(Creatures[[#This Row],[CR]]="","",VLOOKUP(Creatures[[#This Row],[CR]],CREXP[#All],2,FALSE))</f>
        <v>50</v>
      </c>
      <c r="G426" s="1" t="s">
        <v>4296</v>
      </c>
      <c r="H426" s="1">
        <v>10</v>
      </c>
      <c r="I426" s="1">
        <f>IFERROR(DexModifier(Creatures[[#This Row],[Dex Score]]),NA())</f>
        <v>0</v>
      </c>
    </row>
    <row r="427" spans="1:9" x14ac:dyDescent="0.25">
      <c r="A427" s="3" t="s">
        <v>331</v>
      </c>
      <c r="B427" s="1" t="s">
        <v>5509</v>
      </c>
      <c r="C427" s="1">
        <v>12</v>
      </c>
      <c r="D427" s="1" t="s">
        <v>332</v>
      </c>
      <c r="E427" s="2">
        <v>1</v>
      </c>
      <c r="F427" s="1">
        <f>IF(Creatures[[#This Row],[CR]]="","",VLOOKUP(Creatures[[#This Row],[CR]],CREXP[#All],2,FALSE))</f>
        <v>200</v>
      </c>
      <c r="G427" s="1" t="s">
        <v>4367</v>
      </c>
      <c r="H427" s="1">
        <v>10</v>
      </c>
      <c r="I427" s="1">
        <f>IFERROR(DexModifier(Creatures[[#This Row],[Dex Score]]),NA())</f>
        <v>0</v>
      </c>
    </row>
    <row r="428" spans="1:9" x14ac:dyDescent="0.25">
      <c r="A428" s="3" t="s">
        <v>333</v>
      </c>
      <c r="B428" s="1" t="s">
        <v>5456</v>
      </c>
      <c r="C428" s="1">
        <v>18</v>
      </c>
      <c r="D428" s="1" t="s">
        <v>55</v>
      </c>
      <c r="E428" s="2">
        <v>5</v>
      </c>
      <c r="F428" s="1">
        <f>IF(Creatures[[#This Row],[CR]]="","",VLOOKUP(Creatures[[#This Row],[CR]],CREXP[#All],2,FALSE))</f>
        <v>1800</v>
      </c>
      <c r="G428" s="1" t="s">
        <v>4367</v>
      </c>
      <c r="H428" s="1">
        <v>13</v>
      </c>
      <c r="I428" s="1">
        <f>IFERROR(DexModifier(Creatures[[#This Row],[Dex Score]]),NA())</f>
        <v>1</v>
      </c>
    </row>
    <row r="429" spans="1:9" x14ac:dyDescent="0.25">
      <c r="A429" s="3" t="s">
        <v>334</v>
      </c>
      <c r="B429" s="1" t="s">
        <v>5461</v>
      </c>
      <c r="C429" s="1">
        <v>11</v>
      </c>
      <c r="D429" s="1" t="s">
        <v>291</v>
      </c>
      <c r="E429" s="2">
        <v>1</v>
      </c>
      <c r="F429" s="1">
        <f>IF(Creatures[[#This Row],[CR]]="","",VLOOKUP(Creatures[[#This Row],[CR]],CREXP[#All],2,FALSE))</f>
        <v>200</v>
      </c>
      <c r="G429" s="1" t="s">
        <v>4367</v>
      </c>
      <c r="H429" s="1">
        <v>13</v>
      </c>
      <c r="I429" s="1">
        <f>IFERROR(DexModifier(Creatures[[#This Row],[Dex Score]]),NA())</f>
        <v>1</v>
      </c>
    </row>
    <row r="430" spans="1:9" x14ac:dyDescent="0.25">
      <c r="A430" s="3" t="s">
        <v>335</v>
      </c>
      <c r="B430" s="1" t="s">
        <v>5485</v>
      </c>
      <c r="C430" s="1">
        <v>13</v>
      </c>
      <c r="D430" s="1" t="s">
        <v>470</v>
      </c>
      <c r="E430" s="2">
        <v>0</v>
      </c>
      <c r="F430" s="1">
        <f>IF(Creatures[[#This Row],[CR]]="","",VLOOKUP(Creatures[[#This Row],[CR]],CREXP[#All],2,FALSE))</f>
        <v>10</v>
      </c>
      <c r="G430" s="1" t="s">
        <v>4367</v>
      </c>
      <c r="H430" s="1">
        <v>16</v>
      </c>
      <c r="I430" s="1">
        <f>IFERROR(DexModifier(Creatures[[#This Row],[Dex Score]]),NA())</f>
        <v>3</v>
      </c>
    </row>
    <row r="431" spans="1:9" x14ac:dyDescent="0.25">
      <c r="A431" s="3" t="s">
        <v>336</v>
      </c>
      <c r="B431" s="1" t="s">
        <v>5477</v>
      </c>
      <c r="C431" s="1">
        <v>15</v>
      </c>
      <c r="D431" s="1" t="s">
        <v>337</v>
      </c>
      <c r="E431" s="2">
        <v>3</v>
      </c>
      <c r="F431" s="1">
        <f>IF(Creatures[[#This Row],[CR]]="","",VLOOKUP(Creatures[[#This Row],[CR]],CREXP[#All],2,FALSE))</f>
        <v>700</v>
      </c>
      <c r="G431" s="1" t="s">
        <v>4367</v>
      </c>
      <c r="H431" s="1">
        <v>12</v>
      </c>
      <c r="I431" s="1">
        <f>IFERROR(DexModifier(Creatures[[#This Row],[Dex Score]]),NA())</f>
        <v>1</v>
      </c>
    </row>
    <row r="432" spans="1:9" x14ac:dyDescent="0.25">
      <c r="A432" s="3" t="s">
        <v>3994</v>
      </c>
      <c r="B432" s="1" t="s">
        <v>5517</v>
      </c>
      <c r="C432" s="1">
        <v>16</v>
      </c>
      <c r="D432" s="1" t="s">
        <v>3955</v>
      </c>
      <c r="E432" s="2">
        <v>16</v>
      </c>
      <c r="F432" s="1">
        <f>IF(Creatures[[#This Row],[CR]]="","",VLOOKUP(Creatures[[#This Row],[CR]],CREXP[#All],2,FALSE))</f>
        <v>15000</v>
      </c>
      <c r="G432" s="1" t="s">
        <v>4366</v>
      </c>
      <c r="H432" s="1">
        <v>16</v>
      </c>
      <c r="I432" s="1">
        <f>IFERROR(DexModifier(Creatures[[#This Row],[Dex Score]]),NA())</f>
        <v>3</v>
      </c>
    </row>
    <row r="433" spans="1:9" x14ac:dyDescent="0.25">
      <c r="A433" s="3" t="s">
        <v>338</v>
      </c>
      <c r="B433" s="1" t="s">
        <v>5474</v>
      </c>
      <c r="C433" s="1">
        <v>20</v>
      </c>
      <c r="D433" s="1" t="s">
        <v>308</v>
      </c>
      <c r="E433" s="2">
        <v>4</v>
      </c>
      <c r="F433" s="1">
        <f>IF(Creatures[[#This Row],[CR]]="","",VLOOKUP(Creatures[[#This Row],[CR]],CREXP[#All],2,FALSE))</f>
        <v>1100</v>
      </c>
      <c r="G433" s="1" t="s">
        <v>4367</v>
      </c>
      <c r="H433" s="1">
        <v>13</v>
      </c>
      <c r="I433" s="1">
        <f>IFERROR(DexModifier(Creatures[[#This Row],[Dex Score]]),NA())</f>
        <v>1</v>
      </c>
    </row>
    <row r="434" spans="1:9" x14ac:dyDescent="0.25">
      <c r="A434" s="3" t="s">
        <v>339</v>
      </c>
      <c r="B434" s="1" t="s">
        <v>5490</v>
      </c>
      <c r="C434" s="1">
        <v>16</v>
      </c>
      <c r="D434" s="1" t="s">
        <v>340</v>
      </c>
      <c r="E434" s="2">
        <v>8</v>
      </c>
      <c r="F434" s="1">
        <f>IF(Creatures[[#This Row],[CR]]="","",VLOOKUP(Creatures[[#This Row],[CR]],CREXP[#All],2,FALSE))</f>
        <v>3900</v>
      </c>
      <c r="G434" s="1" t="s">
        <v>4367</v>
      </c>
      <c r="H434" s="1">
        <v>17</v>
      </c>
      <c r="I434" s="1">
        <f>IFERROR(DexModifier(Creatures[[#This Row],[Dex Score]]),NA())</f>
        <v>3</v>
      </c>
    </row>
    <row r="435" spans="1:9" x14ac:dyDescent="0.25">
      <c r="A435" s="3" t="s">
        <v>4649</v>
      </c>
      <c r="B435" s="1" t="s">
        <v>5463</v>
      </c>
      <c r="C435" s="1">
        <v>17</v>
      </c>
      <c r="D435" s="1" t="s">
        <v>3934</v>
      </c>
      <c r="E435" s="4">
        <v>10</v>
      </c>
      <c r="F435" s="1">
        <f>IF(Creatures[[#This Row],[CR]]="","",VLOOKUP(Creatures[[#This Row],[CR]],CREXP[#All],2,FALSE))</f>
        <v>5900</v>
      </c>
      <c r="G435" s="1" t="s">
        <v>4603</v>
      </c>
      <c r="H435" s="58">
        <v>22</v>
      </c>
      <c r="I435" s="58">
        <v>6</v>
      </c>
    </row>
    <row r="436" spans="1:9" x14ac:dyDescent="0.25">
      <c r="A436" s="3" t="s">
        <v>341</v>
      </c>
      <c r="B436" s="1" t="s">
        <v>4540</v>
      </c>
      <c r="C436" s="1">
        <v>13</v>
      </c>
      <c r="D436" s="1" t="s">
        <v>342</v>
      </c>
      <c r="E436" s="2">
        <v>5</v>
      </c>
      <c r="F436" s="1">
        <f>IF(Creatures[[#This Row],[CR]]="","",VLOOKUP(Creatures[[#This Row],[CR]],CREXP[#All],2,FALSE))</f>
        <v>1800</v>
      </c>
      <c r="G436" s="1" t="s">
        <v>4367</v>
      </c>
      <c r="H436" s="1">
        <v>8</v>
      </c>
      <c r="I436" s="1">
        <f>IFERROR(DexModifier(Creatures[[#This Row],[Dex Score]]),NA())</f>
        <v>-1</v>
      </c>
    </row>
    <row r="437" spans="1:9" x14ac:dyDescent="0.25">
      <c r="A437" s="3" t="s">
        <v>343</v>
      </c>
      <c r="B437" s="1" t="s">
        <v>5473</v>
      </c>
      <c r="C437" s="1">
        <v>11</v>
      </c>
      <c r="D437" s="1" t="s">
        <v>344</v>
      </c>
      <c r="E437" s="2">
        <v>1</v>
      </c>
      <c r="F437" s="1">
        <f>IF(Creatures[[#This Row],[CR]]="","",VLOOKUP(Creatures[[#This Row],[CR]],CREXP[#All],2,FALSE))</f>
        <v>200</v>
      </c>
      <c r="G437" s="1" t="s">
        <v>4367</v>
      </c>
      <c r="H437" s="1">
        <v>13</v>
      </c>
      <c r="I437" s="1">
        <f>IFERROR(DexModifier(Creatures[[#This Row],[Dex Score]]),NA())</f>
        <v>1</v>
      </c>
    </row>
    <row r="438" spans="1:9" x14ac:dyDescent="0.25">
      <c r="A438" s="3" t="s">
        <v>345</v>
      </c>
      <c r="B438" s="1" t="s">
        <v>5456</v>
      </c>
      <c r="C438" s="1">
        <v>18</v>
      </c>
      <c r="D438" s="1" t="s">
        <v>52</v>
      </c>
      <c r="E438" s="4" t="s">
        <v>724</v>
      </c>
      <c r="F438" s="1">
        <f>IF(Creatures[[#This Row],[CR]]="","",VLOOKUP(Creatures[[#This Row],[CR]],CREXP[#All],2,FALSE))</f>
        <v>100</v>
      </c>
      <c r="G438" s="1" t="s">
        <v>4367</v>
      </c>
      <c r="H438" s="1">
        <v>12</v>
      </c>
      <c r="I438" s="1">
        <f>IFERROR(DexModifier(Creatures[[#This Row],[Dex Score]]),NA())</f>
        <v>1</v>
      </c>
    </row>
    <row r="439" spans="1:9" x14ac:dyDescent="0.25">
      <c r="A439" s="3" t="s">
        <v>346</v>
      </c>
      <c r="B439" s="1" t="s">
        <v>5456</v>
      </c>
      <c r="C439" s="1">
        <v>17</v>
      </c>
      <c r="D439" s="1" t="s">
        <v>156</v>
      </c>
      <c r="E439" s="2">
        <v>3</v>
      </c>
      <c r="F439" s="1">
        <f>IF(Creatures[[#This Row],[CR]]="","",VLOOKUP(Creatures[[#This Row],[CR]],CREXP[#All],2,FALSE))</f>
        <v>700</v>
      </c>
      <c r="G439" s="1" t="s">
        <v>4367</v>
      </c>
      <c r="H439" s="1">
        <v>14</v>
      </c>
      <c r="I439" s="1">
        <f>IFERROR(DexModifier(Creatures[[#This Row],[Dex Score]]),NA())</f>
        <v>2</v>
      </c>
    </row>
    <row r="440" spans="1:9" x14ac:dyDescent="0.25">
      <c r="A440" s="3" t="s">
        <v>627</v>
      </c>
      <c r="B440" s="1" t="s">
        <v>5456</v>
      </c>
      <c r="C440" s="1">
        <v>13</v>
      </c>
      <c r="D440" s="1" t="s">
        <v>337</v>
      </c>
      <c r="E440" s="2">
        <v>4</v>
      </c>
      <c r="F440" s="1">
        <f>IF(Creatures[[#This Row],[CR]]="","",VLOOKUP(Creatures[[#This Row],[CR]],CREXP[#All],2,FALSE))</f>
        <v>1100</v>
      </c>
      <c r="G440" s="1" t="s">
        <v>4296</v>
      </c>
      <c r="H440" s="1">
        <v>12</v>
      </c>
      <c r="I440" s="1">
        <f>IFERROR(DexModifier(Creatures[[#This Row],[Dex Score]]),NA())</f>
        <v>1</v>
      </c>
    </row>
    <row r="441" spans="1:9" x14ac:dyDescent="0.25">
      <c r="A441" s="3" t="s">
        <v>4222</v>
      </c>
      <c r="B441" s="1" t="s">
        <v>5456</v>
      </c>
      <c r="C441" s="1">
        <v>15</v>
      </c>
      <c r="D441" s="1" t="s">
        <v>93</v>
      </c>
      <c r="E441" s="2">
        <v>2</v>
      </c>
      <c r="F441" s="1">
        <f>IF(Creatures[[#This Row],[CR]]="","",VLOOKUP(Creatures[[#This Row],[CR]],CREXP[#All],2,FALSE))</f>
        <v>450</v>
      </c>
      <c r="G441" s="1" t="s">
        <v>4296</v>
      </c>
      <c r="H441" s="1">
        <v>16</v>
      </c>
      <c r="I441" s="1">
        <f>IFERROR(DexModifier(Creatures[[#This Row],[Dex Score]]),NA())</f>
        <v>3</v>
      </c>
    </row>
    <row r="442" spans="1:9" x14ac:dyDescent="0.25">
      <c r="A442" s="3" t="s">
        <v>347</v>
      </c>
      <c r="B442" s="1" t="s">
        <v>5456</v>
      </c>
      <c r="C442" s="1">
        <v>20</v>
      </c>
      <c r="D442" s="1" t="s">
        <v>348</v>
      </c>
      <c r="E442" s="2">
        <v>6</v>
      </c>
      <c r="F442" s="1">
        <f>IF(Creatures[[#This Row],[CR]]="","",VLOOKUP(Creatures[[#This Row],[CR]],CREXP[#All],2,FALSE))</f>
        <v>2300</v>
      </c>
      <c r="G442" s="1" t="s">
        <v>4367</v>
      </c>
      <c r="H442" s="1">
        <v>14</v>
      </c>
      <c r="I442" s="1">
        <f>IFERROR(DexModifier(Creatures[[#This Row],[Dex Score]]),NA())</f>
        <v>2</v>
      </c>
    </row>
    <row r="443" spans="1:9" x14ac:dyDescent="0.25">
      <c r="A443" s="3" t="s">
        <v>349</v>
      </c>
      <c r="B443" s="1" t="s">
        <v>5518</v>
      </c>
      <c r="C443" s="1">
        <v>13</v>
      </c>
      <c r="D443" s="1" t="s">
        <v>350</v>
      </c>
      <c r="E443" s="2">
        <v>0</v>
      </c>
      <c r="F443" s="1">
        <f>IF(Creatures[[#This Row],[CR]]="","",VLOOKUP(Creatures[[#This Row],[CR]],CREXP[#All],2,FALSE))</f>
        <v>10</v>
      </c>
      <c r="G443" s="1" t="s">
        <v>4367</v>
      </c>
      <c r="H443" s="1">
        <v>15</v>
      </c>
      <c r="I443" s="1">
        <f>IFERROR(DexModifier(Creatures[[#This Row],[Dex Score]]),NA())</f>
        <v>2</v>
      </c>
    </row>
    <row r="444" spans="1:9" x14ac:dyDescent="0.25">
      <c r="A444" s="3" t="s">
        <v>351</v>
      </c>
      <c r="B444" s="1" t="s">
        <v>5473</v>
      </c>
      <c r="C444" s="1">
        <v>15</v>
      </c>
      <c r="D444" s="1" t="s">
        <v>164</v>
      </c>
      <c r="E444" s="2">
        <v>3</v>
      </c>
      <c r="F444" s="1">
        <f>IF(Creatures[[#This Row],[CR]]="","",VLOOKUP(Creatures[[#This Row],[CR]],CREXP[#All],2,FALSE))</f>
        <v>700</v>
      </c>
      <c r="G444" s="1" t="s">
        <v>4367</v>
      </c>
      <c r="H444" s="1">
        <v>10</v>
      </c>
      <c r="I444" s="1">
        <f>IFERROR(DexModifier(Creatures[[#This Row],[Dex Score]]),NA())</f>
        <v>0</v>
      </c>
    </row>
    <row r="445" spans="1:9" x14ac:dyDescent="0.25">
      <c r="A445" s="3" t="s">
        <v>4532</v>
      </c>
      <c r="B445" s="1" t="s">
        <v>15</v>
      </c>
      <c r="C445" s="1">
        <v>13</v>
      </c>
      <c r="D445" s="1" t="s">
        <v>156</v>
      </c>
      <c r="E445" s="2">
        <v>1</v>
      </c>
      <c r="F445" s="1">
        <f>IF(Creatures[[#This Row],[CR]]="","",VLOOKUP(Creatures[[#This Row],[CR]],CREXP[#All],2,FALSE))</f>
        <v>200</v>
      </c>
      <c r="G445" s="1" t="s">
        <v>4695</v>
      </c>
      <c r="H445" s="58">
        <v>12</v>
      </c>
      <c r="I445" s="58">
        <f>IFERROR(DexModifier(Creatures[[#This Row],[Dex Score]]),NA())</f>
        <v>1</v>
      </c>
    </row>
    <row r="446" spans="1:9" x14ac:dyDescent="0.25">
      <c r="A446" s="3" t="s">
        <v>352</v>
      </c>
      <c r="B446" s="1" t="s">
        <v>5486</v>
      </c>
      <c r="C446" s="1">
        <v>18</v>
      </c>
      <c r="D446" s="1" t="s">
        <v>4162</v>
      </c>
      <c r="E446" s="2">
        <v>11</v>
      </c>
      <c r="F446" s="1">
        <f>IF(Creatures[[#This Row],[CR]]="","",VLOOKUP(Creatures[[#This Row],[CR]],CREXP[#All],2,FALSE))</f>
        <v>7200</v>
      </c>
      <c r="G446" s="1" t="s">
        <v>4367</v>
      </c>
      <c r="H446" s="1">
        <v>17</v>
      </c>
      <c r="I446" s="1">
        <f>IFERROR(DexModifier(Creatures[[#This Row],[Dex Score]]),NA())</f>
        <v>3</v>
      </c>
    </row>
    <row r="447" spans="1:9" x14ac:dyDescent="0.25">
      <c r="A447" s="3" t="s">
        <v>4067</v>
      </c>
      <c r="B447" s="1" t="s">
        <v>5490</v>
      </c>
      <c r="C447" s="1">
        <v>16</v>
      </c>
      <c r="D447" s="1" t="s">
        <v>23</v>
      </c>
      <c r="E447" s="2">
        <v>8</v>
      </c>
      <c r="F447" s="1">
        <f>IF(Creatures[[#This Row],[CR]]="","",VLOOKUP(Creatures[[#This Row],[CR]],CREXP[#All],2,FALSE))</f>
        <v>3900</v>
      </c>
      <c r="G447" s="1" t="s">
        <v>4366</v>
      </c>
      <c r="H447" s="1">
        <v>16</v>
      </c>
      <c r="I447" s="1">
        <f>IFERROR(DexModifier(Creatures[[#This Row],[Dex Score]]),NA())</f>
        <v>3</v>
      </c>
    </row>
    <row r="448" spans="1:9" x14ac:dyDescent="0.25">
      <c r="A448" s="3" t="s">
        <v>4351</v>
      </c>
      <c r="B448" s="1" t="s">
        <v>5491</v>
      </c>
      <c r="C448" s="1">
        <v>13</v>
      </c>
      <c r="D448" s="1">
        <v>9</v>
      </c>
      <c r="E448" s="2" t="s">
        <v>722</v>
      </c>
      <c r="F448" s="1">
        <f>IF(Creatures[[#This Row],[CR]]="","",VLOOKUP(Creatures[[#This Row],[CR]],CREXP[#All],2,FALSE))</f>
        <v>25</v>
      </c>
      <c r="G448" s="1" t="s">
        <v>1336</v>
      </c>
      <c r="H448" s="1">
        <v>15</v>
      </c>
      <c r="I448" s="1">
        <f>IFERROR(DexModifier(Creatures[[#This Row],[Dex Score]]),NA())</f>
        <v>2</v>
      </c>
    </row>
    <row r="449" spans="1:9" x14ac:dyDescent="0.25">
      <c r="A449" s="3" t="s">
        <v>4350</v>
      </c>
      <c r="B449" s="1" t="s">
        <v>5491</v>
      </c>
      <c r="C449" s="1">
        <v>15</v>
      </c>
      <c r="D449" s="1">
        <v>45</v>
      </c>
      <c r="E449" s="2">
        <v>2</v>
      </c>
      <c r="F449" s="1">
        <f>IF(Creatures[[#This Row],[CR]]="","",VLOOKUP(Creatures[[#This Row],[CR]],CREXP[#All],2,FALSE))</f>
        <v>450</v>
      </c>
      <c r="G449" s="1" t="s">
        <v>1336</v>
      </c>
      <c r="H449" s="1">
        <v>16</v>
      </c>
      <c r="I449" s="1">
        <f>IFERROR(DexModifier(Creatures[[#This Row],[Dex Score]]),NA())</f>
        <v>3</v>
      </c>
    </row>
    <row r="450" spans="1:9" x14ac:dyDescent="0.25">
      <c r="A450" s="3" t="s">
        <v>4343</v>
      </c>
      <c r="B450" s="1" t="s">
        <v>5475</v>
      </c>
      <c r="C450" s="1">
        <v>17</v>
      </c>
      <c r="D450" s="1">
        <v>76</v>
      </c>
      <c r="E450" s="2">
        <v>5</v>
      </c>
      <c r="F450" s="1">
        <f>IF(Creatures[[#This Row],[CR]]="","",VLOOKUP(Creatures[[#This Row],[CR]],CREXP[#All],2,FALSE))</f>
        <v>1800</v>
      </c>
      <c r="G450" s="1" t="s">
        <v>1338</v>
      </c>
      <c r="H450" s="1">
        <v>8</v>
      </c>
      <c r="I450" s="1">
        <f>IFERROR(DexModifier(Creatures[[#This Row],[Dex Score]]),NA())</f>
        <v>-1</v>
      </c>
    </row>
    <row r="451" spans="1:9" x14ac:dyDescent="0.25">
      <c r="A451" s="3" t="s">
        <v>353</v>
      </c>
      <c r="B451" s="1" t="s">
        <v>5467</v>
      </c>
      <c r="C451" s="1">
        <v>12</v>
      </c>
      <c r="D451" s="1" t="s">
        <v>411</v>
      </c>
      <c r="E451" s="2">
        <v>2</v>
      </c>
      <c r="F451" s="1">
        <f>IF(Creatures[[#This Row],[CR]]="","",VLOOKUP(Creatures[[#This Row],[CR]],CREXP[#All],2,FALSE))</f>
        <v>450</v>
      </c>
      <c r="G451" s="1" t="s">
        <v>4367</v>
      </c>
      <c r="H451" s="1">
        <v>13</v>
      </c>
      <c r="I451" s="1">
        <f>IFERROR(DexModifier(Creatures[[#This Row],[Dex Score]]),NA())</f>
        <v>1</v>
      </c>
    </row>
    <row r="452" spans="1:9" x14ac:dyDescent="0.25">
      <c r="A452" s="3" t="s">
        <v>4438</v>
      </c>
      <c r="B452" s="1" t="s">
        <v>5491</v>
      </c>
      <c r="C452" s="1">
        <v>14</v>
      </c>
      <c r="D452" s="1">
        <v>33</v>
      </c>
      <c r="E452" s="2">
        <v>2</v>
      </c>
      <c r="F452" s="1">
        <f>IF(Creatures[[#This Row],[CR]]="","",VLOOKUP(Creatures[[#This Row],[CR]],CREXP[#All],2,FALSE))</f>
        <v>450</v>
      </c>
      <c r="G452" s="1" t="s">
        <v>1336</v>
      </c>
      <c r="H452" s="1">
        <v>16</v>
      </c>
      <c r="I452" s="1">
        <f>IFERROR(DexModifier(Creatures[[#This Row],[Dex Score]]),NA())</f>
        <v>3</v>
      </c>
    </row>
    <row r="453" spans="1:9" x14ac:dyDescent="0.25">
      <c r="A453" s="3" t="s">
        <v>4003</v>
      </c>
      <c r="B453" s="1" t="s">
        <v>5486</v>
      </c>
      <c r="C453" s="1">
        <v>21</v>
      </c>
      <c r="D453" s="1" t="s">
        <v>4004</v>
      </c>
      <c r="E453" s="2">
        <v>21</v>
      </c>
      <c r="F453" s="1">
        <f>IF(Creatures[[#This Row],[CR]]="","",VLOOKUP(Creatures[[#This Row],[CR]],CREXP[#All],2,FALSE))</f>
        <v>33000</v>
      </c>
      <c r="G453" s="1" t="s">
        <v>4366</v>
      </c>
      <c r="H453" s="1">
        <v>15</v>
      </c>
      <c r="I453" s="1">
        <f>IFERROR(DexModifier(Creatures[[#This Row],[Dex Score]]),NA())</f>
        <v>2</v>
      </c>
    </row>
    <row r="454" spans="1:9" x14ac:dyDescent="0.25">
      <c r="A454" s="3" t="s">
        <v>4491</v>
      </c>
      <c r="B454" s="1" t="s">
        <v>5519</v>
      </c>
      <c r="C454" s="1">
        <v>18</v>
      </c>
      <c r="D454" s="1" t="s">
        <v>371</v>
      </c>
      <c r="E454" s="2">
        <v>2</v>
      </c>
      <c r="F454" s="1">
        <f>IF(Creatures[[#This Row],[CR]]="","",VLOOKUP(Creatures[[#This Row],[CR]],CREXP[#All],2,FALSE))</f>
        <v>450</v>
      </c>
      <c r="G454" s="1" t="s">
        <v>4695</v>
      </c>
      <c r="H454" s="58">
        <v>11</v>
      </c>
      <c r="I454" s="58">
        <f>IFERROR(DexModifier(Creatures[[#This Row],[Dex Score]]),NA())</f>
        <v>0</v>
      </c>
    </row>
    <row r="455" spans="1:9" x14ac:dyDescent="0.25">
      <c r="A455" s="3" t="s">
        <v>4492</v>
      </c>
      <c r="B455" s="1" t="s">
        <v>5519</v>
      </c>
      <c r="C455" s="1">
        <v>13</v>
      </c>
      <c r="D455" s="1" t="s">
        <v>156</v>
      </c>
      <c r="E455" s="2">
        <v>2</v>
      </c>
      <c r="F455" s="1">
        <f>IF(Creatures[[#This Row],[CR]]="","",VLOOKUP(Creatures[[#This Row],[CR]],CREXP[#All],2,FALSE))</f>
        <v>450</v>
      </c>
      <c r="G455" s="1" t="s">
        <v>4695</v>
      </c>
      <c r="H455" s="58">
        <v>16</v>
      </c>
      <c r="I455" s="58">
        <f>IFERROR(DexModifier(Creatures[[#This Row],[Dex Score]]),NA())</f>
        <v>3</v>
      </c>
    </row>
    <row r="456" spans="1:9" x14ac:dyDescent="0.25">
      <c r="A456" s="3" t="s">
        <v>4493</v>
      </c>
      <c r="B456" s="1" t="s">
        <v>5519</v>
      </c>
      <c r="C456" s="1">
        <v>14</v>
      </c>
      <c r="D456" s="1" t="s">
        <v>193</v>
      </c>
      <c r="E456" s="2">
        <v>1</v>
      </c>
      <c r="F456" s="1">
        <f>IF(Creatures[[#This Row],[CR]]="","",VLOOKUP(Creatures[[#This Row],[CR]],CREXP[#All],2,FALSE))</f>
        <v>200</v>
      </c>
      <c r="G456" s="1" t="s">
        <v>4695</v>
      </c>
      <c r="H456" s="58">
        <v>19</v>
      </c>
      <c r="I456" s="58">
        <f>IFERROR(DexModifier(Creatures[[#This Row],[Dex Score]]),NA())</f>
        <v>4</v>
      </c>
    </row>
    <row r="457" spans="1:9" x14ac:dyDescent="0.25">
      <c r="A457" s="3" t="s">
        <v>4494</v>
      </c>
      <c r="B457" s="1" t="s">
        <v>5519</v>
      </c>
      <c r="C457" s="1">
        <v>12</v>
      </c>
      <c r="D457" s="1" t="s">
        <v>156</v>
      </c>
      <c r="E457" s="2">
        <v>1</v>
      </c>
      <c r="F457" s="1">
        <f>IF(Creatures[[#This Row],[CR]]="","",VLOOKUP(Creatures[[#This Row],[CR]],CREXP[#All],2,FALSE))</f>
        <v>200</v>
      </c>
      <c r="G457" s="1" t="s">
        <v>4695</v>
      </c>
      <c r="H457" s="58">
        <v>14</v>
      </c>
      <c r="I457" s="58">
        <f>IFERROR(DexModifier(Creatures[[#This Row],[Dex Score]]),NA())</f>
        <v>2</v>
      </c>
    </row>
    <row r="458" spans="1:9" x14ac:dyDescent="0.25">
      <c r="A458" s="3" t="s">
        <v>4495</v>
      </c>
      <c r="B458" s="1" t="s">
        <v>5519</v>
      </c>
      <c r="C458" s="1">
        <v>13</v>
      </c>
      <c r="D458" s="1" t="s">
        <v>136</v>
      </c>
      <c r="E458" s="4" t="s">
        <v>724</v>
      </c>
      <c r="F458" s="1">
        <f>IF(Creatures[[#This Row],[CR]]="","",VLOOKUP(Creatures[[#This Row],[CR]],CREXP[#All],2,FALSE))</f>
        <v>100</v>
      </c>
      <c r="G458" s="1" t="s">
        <v>4695</v>
      </c>
      <c r="H458" s="58">
        <v>17</v>
      </c>
      <c r="I458" s="58">
        <f>IFERROR(DexModifier(Creatures[[#This Row],[Dex Score]]),NA())</f>
        <v>3</v>
      </c>
    </row>
    <row r="459" spans="1:9" x14ac:dyDescent="0.25">
      <c r="A459" s="3" t="s">
        <v>354</v>
      </c>
      <c r="B459" s="1" t="s">
        <v>5457</v>
      </c>
      <c r="C459" s="1">
        <v>15</v>
      </c>
      <c r="D459" s="1" t="s">
        <v>87</v>
      </c>
      <c r="E459" s="2">
        <v>8</v>
      </c>
      <c r="F459" s="1">
        <f>IF(Creatures[[#This Row],[CR]]="","",VLOOKUP(Creatures[[#This Row],[CR]],CREXP[#All],2,FALSE))</f>
        <v>3900</v>
      </c>
      <c r="G459" s="1" t="s">
        <v>4367</v>
      </c>
      <c r="H459" s="1">
        <v>12</v>
      </c>
      <c r="I459" s="1">
        <f>IFERROR(DexModifier(Creatures[[#This Row],[Dex Score]]),NA())</f>
        <v>1</v>
      </c>
    </row>
    <row r="460" spans="1:9" x14ac:dyDescent="0.25">
      <c r="A460" s="3" t="s">
        <v>4134</v>
      </c>
      <c r="B460" s="1" t="s">
        <v>5497</v>
      </c>
      <c r="C460" s="1">
        <v>9</v>
      </c>
      <c r="D460" s="1" t="s">
        <v>4135</v>
      </c>
      <c r="E460" s="2">
        <v>9</v>
      </c>
      <c r="F460" s="1">
        <f>IF(Creatures[[#This Row],[CR]]="","",VLOOKUP(Creatures[[#This Row],[CR]],CREXP[#All],2,FALSE))</f>
        <v>5000</v>
      </c>
      <c r="G460" s="1" t="s">
        <v>4366</v>
      </c>
      <c r="H460" s="1">
        <v>21</v>
      </c>
      <c r="I460" s="1">
        <f>IFERROR(DexModifier(Creatures[[#This Row],[Dex Score]]),NA())</f>
        <v>5</v>
      </c>
    </row>
    <row r="461" spans="1:9" x14ac:dyDescent="0.25">
      <c r="A461" s="3" t="s">
        <v>355</v>
      </c>
      <c r="B461" s="1" t="s">
        <v>5476</v>
      </c>
      <c r="C461" s="1">
        <v>11</v>
      </c>
      <c r="D461" s="1" t="s">
        <v>422</v>
      </c>
      <c r="E461" s="2">
        <v>0</v>
      </c>
      <c r="F461" s="1">
        <f>IF(Creatures[[#This Row],[CR]]="","",VLOOKUP(Creatures[[#This Row],[CR]],CREXP[#All],2,FALSE))</f>
        <v>10</v>
      </c>
      <c r="G461" s="1" t="s">
        <v>4367</v>
      </c>
      <c r="H461" s="1">
        <v>13</v>
      </c>
      <c r="I461" s="1">
        <f>IFERROR(DexModifier(Creatures[[#This Row],[Dex Score]]),NA())</f>
        <v>1</v>
      </c>
    </row>
    <row r="462" spans="1:9" x14ac:dyDescent="0.25">
      <c r="A462" s="3" t="s">
        <v>356</v>
      </c>
      <c r="B462" s="1" t="s">
        <v>5486</v>
      </c>
      <c r="C462" s="1">
        <v>18</v>
      </c>
      <c r="D462" s="1" t="s">
        <v>4163</v>
      </c>
      <c r="E462" s="2">
        <v>14</v>
      </c>
      <c r="F462" s="1">
        <f>IF(Creatures[[#This Row],[CR]]="","",VLOOKUP(Creatures[[#This Row],[CR]],CREXP[#All],2,FALSE))</f>
        <v>11500</v>
      </c>
      <c r="G462" s="1" t="s">
        <v>4367</v>
      </c>
      <c r="H462" s="1">
        <v>14</v>
      </c>
      <c r="I462" s="1">
        <f>IFERROR(DexModifier(Creatures[[#This Row],[Dex Score]]),NA())</f>
        <v>2</v>
      </c>
    </row>
    <row r="463" spans="1:9" x14ac:dyDescent="0.25">
      <c r="A463" s="3" t="s">
        <v>357</v>
      </c>
      <c r="B463" s="1" t="s">
        <v>5505</v>
      </c>
      <c r="C463" s="1">
        <v>11</v>
      </c>
      <c r="D463" s="1" t="s">
        <v>306</v>
      </c>
      <c r="E463" s="4" t="s">
        <v>724</v>
      </c>
      <c r="F463" s="1">
        <f>IF(Creatures[[#This Row],[CR]]="","",VLOOKUP(Creatures[[#This Row],[CR]],CREXP[#All],2,FALSE))</f>
        <v>100</v>
      </c>
      <c r="G463" s="1" t="s">
        <v>4367</v>
      </c>
      <c r="H463" s="1">
        <v>13</v>
      </c>
      <c r="I463" s="1">
        <f>IFERROR(DexModifier(Creatures[[#This Row],[Dex Score]]),NA())</f>
        <v>1</v>
      </c>
    </row>
    <row r="464" spans="1:9" x14ac:dyDescent="0.25">
      <c r="A464" s="3" t="s">
        <v>4347</v>
      </c>
      <c r="B464" s="1" t="s">
        <v>5461</v>
      </c>
      <c r="C464" s="1">
        <v>12</v>
      </c>
      <c r="D464" s="1">
        <v>32</v>
      </c>
      <c r="E464" s="2">
        <v>1</v>
      </c>
      <c r="F464" s="1">
        <f>IF(Creatures[[#This Row],[CR]]="","",VLOOKUP(Creatures[[#This Row],[CR]],CREXP[#All],2,FALSE))</f>
        <v>200</v>
      </c>
      <c r="G464" s="1" t="s">
        <v>4735</v>
      </c>
      <c r="H464" s="1">
        <v>10</v>
      </c>
      <c r="I464" s="1">
        <f>IFERROR(DexModifier(Creatures[[#This Row],[Dex Score]]),NA())</f>
        <v>0</v>
      </c>
    </row>
    <row r="465" spans="1:9" x14ac:dyDescent="0.25">
      <c r="A465" s="3" t="s">
        <v>4440</v>
      </c>
      <c r="B465" s="1" t="s">
        <v>5511</v>
      </c>
      <c r="C465" s="1">
        <v>17</v>
      </c>
      <c r="D465" s="1">
        <v>325</v>
      </c>
      <c r="E465" s="2">
        <v>19</v>
      </c>
      <c r="F465" s="1">
        <f>IF(Creatures[[#This Row],[CR]]="","",VLOOKUP(Creatures[[#This Row],[CR]],CREXP[#All],2,FALSE))</f>
        <v>22000</v>
      </c>
      <c r="G465" s="1" t="s">
        <v>1336</v>
      </c>
      <c r="H465" s="1">
        <v>24</v>
      </c>
      <c r="I465" s="1">
        <f>IFERROR(DexModifier(Creatures[[#This Row],[Dex Score]]),NA())</f>
        <v>7</v>
      </c>
    </row>
    <row r="466" spans="1:9" x14ac:dyDescent="0.25">
      <c r="A466" s="3" t="s">
        <v>358</v>
      </c>
      <c r="B466" s="1" t="s">
        <v>5520</v>
      </c>
      <c r="C466" s="1">
        <v>13</v>
      </c>
      <c r="D466" s="1" t="s">
        <v>4164</v>
      </c>
      <c r="E466" s="2">
        <v>1</v>
      </c>
      <c r="F466" s="1">
        <f>IF(Creatures[[#This Row],[CR]]="","",VLOOKUP(Creatures[[#This Row],[CR]],CREXP[#All],2,FALSE))</f>
        <v>200</v>
      </c>
      <c r="G466" s="1" t="s">
        <v>4367</v>
      </c>
      <c r="H466" s="1">
        <v>17</v>
      </c>
      <c r="I466" s="1">
        <f>IFERROR(DexModifier(Creatures[[#This Row],[Dex Score]]),NA())</f>
        <v>3</v>
      </c>
    </row>
    <row r="467" spans="1:9" x14ac:dyDescent="0.25">
      <c r="A467" s="3" t="s">
        <v>4480</v>
      </c>
      <c r="B467" s="1" t="s">
        <v>3921</v>
      </c>
      <c r="C467" s="1">
        <v>11</v>
      </c>
      <c r="D467" s="1" t="s">
        <v>10</v>
      </c>
      <c r="E467" s="2">
        <v>1</v>
      </c>
      <c r="F467" s="1">
        <f>IF(Creatures[[#This Row],[CR]]="","",VLOOKUP(Creatures[[#This Row],[CR]],CREXP[#All],2,FALSE))</f>
        <v>200</v>
      </c>
      <c r="G467" s="1" t="s">
        <v>4695</v>
      </c>
      <c r="H467" s="58">
        <v>13</v>
      </c>
      <c r="I467" s="58">
        <f>IFERROR(DexModifier(Creatures[[#This Row],[Dex Score]]),NA())</f>
        <v>1</v>
      </c>
    </row>
    <row r="468" spans="1:9" x14ac:dyDescent="0.25">
      <c r="A468" s="3" t="s">
        <v>359</v>
      </c>
      <c r="B468" s="1" t="s">
        <v>5512</v>
      </c>
      <c r="C468" s="1">
        <v>12</v>
      </c>
      <c r="D468" s="1" t="s">
        <v>360</v>
      </c>
      <c r="E468" s="2">
        <v>2</v>
      </c>
      <c r="F468" s="1">
        <f>IF(Creatures[[#This Row],[CR]]="","",VLOOKUP(Creatures[[#This Row],[CR]],CREXP[#All],2,FALSE))</f>
        <v>450</v>
      </c>
      <c r="G468" s="1" t="s">
        <v>4367</v>
      </c>
      <c r="H468" s="1">
        <v>14</v>
      </c>
      <c r="I468" s="1">
        <f>IFERROR(DexModifier(Creatures[[#This Row],[Dex Score]]),NA())</f>
        <v>2</v>
      </c>
    </row>
    <row r="469" spans="1:9" x14ac:dyDescent="0.25">
      <c r="A469" s="3" t="s">
        <v>361</v>
      </c>
      <c r="B469" s="1" t="s">
        <v>5464</v>
      </c>
      <c r="C469" s="1">
        <v>14</v>
      </c>
      <c r="D469" s="1" t="s">
        <v>362</v>
      </c>
      <c r="E469" s="2">
        <v>6</v>
      </c>
      <c r="F469" s="1">
        <f>IF(Creatures[[#This Row],[CR]]="","",VLOOKUP(Creatures[[#This Row],[CR]],CREXP[#All],2,FALSE))</f>
        <v>2300</v>
      </c>
      <c r="G469" s="1" t="s">
        <v>4367</v>
      </c>
      <c r="H469" s="1">
        <v>19</v>
      </c>
      <c r="I469" s="1">
        <f>IFERROR(DexModifier(Creatures[[#This Row],[Dex Score]]),NA())</f>
        <v>4</v>
      </c>
    </row>
    <row r="470" spans="1:9" x14ac:dyDescent="0.25">
      <c r="A470" s="3" t="s">
        <v>3938</v>
      </c>
      <c r="B470" s="1" t="s">
        <v>5474</v>
      </c>
      <c r="C470" s="1">
        <v>13</v>
      </c>
      <c r="D470" s="1" t="s">
        <v>337</v>
      </c>
      <c r="E470" s="2">
        <v>4</v>
      </c>
      <c r="F470" s="1">
        <f>IF(Creatures[[#This Row],[CR]]="","",VLOOKUP(Creatures[[#This Row],[CR]],CREXP[#All],2,FALSE))</f>
        <v>1100</v>
      </c>
      <c r="G470" s="1" t="s">
        <v>4366</v>
      </c>
      <c r="H470" s="1">
        <v>16</v>
      </c>
      <c r="I470" s="1">
        <f>IFERROR(DexModifier(Creatures[[#This Row],[Dex Score]]),NA())</f>
        <v>3</v>
      </c>
    </row>
    <row r="471" spans="1:9" x14ac:dyDescent="0.25">
      <c r="A471" s="3" t="s">
        <v>363</v>
      </c>
      <c r="B471" s="1" t="s">
        <v>3933</v>
      </c>
      <c r="C471" s="1">
        <v>20</v>
      </c>
      <c r="D471" s="1" t="s">
        <v>364</v>
      </c>
      <c r="E471" s="2">
        <v>16</v>
      </c>
      <c r="F471" s="1">
        <f>IF(Creatures[[#This Row],[CR]]="","",VLOOKUP(Creatures[[#This Row],[CR]],CREXP[#All],2,FALSE))</f>
        <v>15000</v>
      </c>
      <c r="G471" s="1" t="s">
        <v>4367</v>
      </c>
      <c r="H471" s="1">
        <v>9</v>
      </c>
      <c r="I471" s="1">
        <f>IFERROR(DexModifier(Creatures[[#This Row],[Dex Score]]),NA())</f>
        <v>-1</v>
      </c>
    </row>
    <row r="472" spans="1:9" x14ac:dyDescent="0.25">
      <c r="A472" s="3" t="s">
        <v>4505</v>
      </c>
      <c r="B472" s="1" t="s">
        <v>5521</v>
      </c>
      <c r="C472" s="1">
        <v>17</v>
      </c>
      <c r="D472" s="1" t="s">
        <v>4548</v>
      </c>
      <c r="E472" s="2">
        <v>21</v>
      </c>
      <c r="F472" s="1">
        <f>IF(Creatures[[#This Row],[CR]]="","",VLOOKUP(Creatures[[#This Row],[CR]],CREXP[#All],2,FALSE))</f>
        <v>33000</v>
      </c>
      <c r="G472" s="1" t="s">
        <v>4695</v>
      </c>
      <c r="H472" s="58">
        <v>14</v>
      </c>
      <c r="I472" s="58">
        <f>IFERROR(DexModifier(Creatures[[#This Row],[Dex Score]]),NA())</f>
        <v>2</v>
      </c>
    </row>
    <row r="473" spans="1:9" x14ac:dyDescent="0.25">
      <c r="A473" s="3" t="s">
        <v>4362</v>
      </c>
      <c r="B473" s="1" t="s">
        <v>3936</v>
      </c>
      <c r="C473" s="1">
        <v>15</v>
      </c>
      <c r="D473" s="1">
        <v>18</v>
      </c>
      <c r="E473" s="2" t="s">
        <v>723</v>
      </c>
      <c r="F473" s="1">
        <f>IF(Creatures[[#This Row],[CR]]="","",VLOOKUP(Creatures[[#This Row],[CR]],CREXP[#All],2,FALSE))</f>
        <v>50</v>
      </c>
      <c r="G473" s="1" t="s">
        <v>1444</v>
      </c>
      <c r="H473" s="1">
        <v>16</v>
      </c>
      <c r="I473" s="1">
        <f>IFERROR(DexModifier(Creatures[[#This Row],[Dex Score]]),NA())</f>
        <v>3</v>
      </c>
    </row>
    <row r="474" spans="1:9" x14ac:dyDescent="0.25">
      <c r="A474" s="3" t="s">
        <v>4361</v>
      </c>
      <c r="B474" s="1" t="s">
        <v>3927</v>
      </c>
      <c r="C474" s="1">
        <v>16</v>
      </c>
      <c r="D474" s="1">
        <v>44</v>
      </c>
      <c r="E474" s="2">
        <v>2</v>
      </c>
      <c r="F474" s="1">
        <f>IF(Creatures[[#This Row],[CR]]="","",VLOOKUP(Creatures[[#This Row],[CR]],CREXP[#All],2,FALSE))</f>
        <v>450</v>
      </c>
      <c r="G474" s="1" t="s">
        <v>1444</v>
      </c>
      <c r="H474" s="1">
        <v>16</v>
      </c>
      <c r="I474" s="1">
        <f>IFERROR(DexModifier(Creatures[[#This Row],[Dex Score]]),NA())</f>
        <v>3</v>
      </c>
    </row>
    <row r="475" spans="1:9" x14ac:dyDescent="0.25">
      <c r="A475" s="3" t="s">
        <v>365</v>
      </c>
      <c r="B475" s="1" t="s">
        <v>5468</v>
      </c>
      <c r="C475" s="1">
        <v>12</v>
      </c>
      <c r="D475" s="1" t="s">
        <v>4147</v>
      </c>
      <c r="E475" s="2">
        <v>0</v>
      </c>
      <c r="F475" s="1">
        <f>IF(Creatures[[#This Row],[CR]]="","",VLOOKUP(Creatures[[#This Row],[CR]],CREXP[#All],2,FALSE))</f>
        <v>10</v>
      </c>
      <c r="G475" s="1" t="s">
        <v>4367</v>
      </c>
      <c r="H475" s="1">
        <v>15</v>
      </c>
      <c r="I475" s="1">
        <f>IFERROR(DexModifier(Creatures[[#This Row],[Dex Score]]),NA())</f>
        <v>2</v>
      </c>
    </row>
    <row r="476" spans="1:9" x14ac:dyDescent="0.25">
      <c r="A476" s="3" t="s">
        <v>366</v>
      </c>
      <c r="B476" s="1" t="s">
        <v>5456</v>
      </c>
      <c r="C476" s="1">
        <v>12</v>
      </c>
      <c r="D476" s="1" t="s">
        <v>367</v>
      </c>
      <c r="E476" s="4" t="s">
        <v>724</v>
      </c>
      <c r="F476" s="1">
        <f>IF(Creatures[[#This Row],[CR]]="","",VLOOKUP(Creatures[[#This Row],[CR]],CREXP[#All],2,FALSE))</f>
        <v>100</v>
      </c>
      <c r="G476" s="1" t="s">
        <v>4367</v>
      </c>
      <c r="H476" s="1">
        <v>15</v>
      </c>
      <c r="I476" s="1">
        <f>IFERROR(DexModifier(Creatures[[#This Row],[Dex Score]]),NA())</f>
        <v>2</v>
      </c>
    </row>
    <row r="477" spans="1:9" x14ac:dyDescent="0.25">
      <c r="A477" s="3" t="s">
        <v>4309</v>
      </c>
      <c r="B477" s="1" t="s">
        <v>5467</v>
      </c>
      <c r="C477" s="1">
        <v>14</v>
      </c>
      <c r="D477" s="1">
        <v>16</v>
      </c>
      <c r="E477" s="2" t="s">
        <v>724</v>
      </c>
      <c r="F477" s="1">
        <f>IF(Creatures[[#This Row],[CR]]="","",VLOOKUP(Creatures[[#This Row],[CR]],CREXP[#All],2,FALSE))</f>
        <v>100</v>
      </c>
      <c r="G477" s="1" t="s">
        <v>4297</v>
      </c>
      <c r="H477" s="1">
        <v>14</v>
      </c>
      <c r="I477" s="1">
        <f>IFERROR(DexModifier(Creatures[[#This Row],[Dex Score]]),NA())</f>
        <v>2</v>
      </c>
    </row>
    <row r="478" spans="1:9" x14ac:dyDescent="0.25">
      <c r="A478" s="3" t="s">
        <v>4515</v>
      </c>
      <c r="B478" s="1" t="s">
        <v>3921</v>
      </c>
      <c r="C478" s="1">
        <v>17</v>
      </c>
      <c r="D478" s="1" t="s">
        <v>4060</v>
      </c>
      <c r="E478" s="2">
        <v>22</v>
      </c>
      <c r="F478" s="1">
        <f>IF(Creatures[[#This Row],[CR]]="","",VLOOKUP(Creatures[[#This Row],[CR]],CREXP[#All],2,FALSE))</f>
        <v>41000</v>
      </c>
      <c r="G478" s="1" t="s">
        <v>4695</v>
      </c>
      <c r="H478" s="58">
        <v>16</v>
      </c>
      <c r="I478" s="58">
        <f>IFERROR(DexModifier(Creatures[[#This Row],[Dex Score]]),NA())</f>
        <v>3</v>
      </c>
    </row>
    <row r="479" spans="1:9" x14ac:dyDescent="0.25">
      <c r="A479" s="3" t="s">
        <v>3972</v>
      </c>
      <c r="B479" s="1" t="s">
        <v>5489</v>
      </c>
      <c r="C479" s="1">
        <v>18</v>
      </c>
      <c r="D479" s="1" t="s">
        <v>3973</v>
      </c>
      <c r="E479" s="2">
        <v>23</v>
      </c>
      <c r="F479" s="1">
        <f>IF(Creatures[[#This Row],[CR]]="","",VLOOKUP(Creatures[[#This Row],[CR]],CREXP[#All],2,FALSE))</f>
        <v>50000</v>
      </c>
      <c r="G479" s="1" t="s">
        <v>4366</v>
      </c>
      <c r="H479" s="1">
        <v>10</v>
      </c>
      <c r="I479" s="1">
        <f>IFERROR(DexModifier(Creatures[[#This Row],[Dex Score]]),NA())</f>
        <v>0</v>
      </c>
    </row>
    <row r="480" spans="1:9" x14ac:dyDescent="0.25">
      <c r="A480" s="3" t="s">
        <v>4329</v>
      </c>
      <c r="B480" s="1" t="s">
        <v>5473</v>
      </c>
      <c r="C480" s="1">
        <v>15</v>
      </c>
      <c r="D480" s="1">
        <v>85</v>
      </c>
      <c r="E480" s="2">
        <v>3</v>
      </c>
      <c r="F480" s="1">
        <f>IF(Creatures[[#This Row],[CR]]="","",VLOOKUP(Creatures[[#This Row],[CR]],CREXP[#All],2,FALSE))</f>
        <v>700</v>
      </c>
      <c r="G480" s="1" t="s">
        <v>1295</v>
      </c>
      <c r="H480" s="1">
        <v>12</v>
      </c>
      <c r="I480" s="1">
        <f>IFERROR(DexModifier(Creatures[[#This Row],[Dex Score]]),NA())</f>
        <v>1</v>
      </c>
    </row>
    <row r="481" spans="1:9" x14ac:dyDescent="0.25">
      <c r="A481" s="3" t="s">
        <v>4308</v>
      </c>
      <c r="B481" s="1" t="s">
        <v>5473</v>
      </c>
      <c r="C481" s="1">
        <v>13</v>
      </c>
      <c r="D481" s="1">
        <v>67</v>
      </c>
      <c r="E481" s="2">
        <v>4</v>
      </c>
      <c r="F481" s="1">
        <f>IF(Creatures[[#This Row],[CR]]="","",VLOOKUP(Creatures[[#This Row],[CR]],CREXP[#All],2,FALSE))</f>
        <v>1100</v>
      </c>
      <c r="G481" s="1" t="s">
        <v>4297</v>
      </c>
      <c r="H481" s="1">
        <v>16</v>
      </c>
      <c r="I481" s="1">
        <f>IFERROR(DexModifier(Creatures[[#This Row],[Dex Score]]),NA())</f>
        <v>3</v>
      </c>
    </row>
    <row r="482" spans="1:9" x14ac:dyDescent="0.25">
      <c r="A482" s="3" t="s">
        <v>4328</v>
      </c>
      <c r="B482" s="1" t="s">
        <v>5522</v>
      </c>
      <c r="C482" s="1">
        <v>14</v>
      </c>
      <c r="D482" s="1">
        <v>67</v>
      </c>
      <c r="E482" s="2">
        <v>4</v>
      </c>
      <c r="F482" s="1">
        <f>IF(Creatures[[#This Row],[CR]]="","",VLOOKUP(Creatures[[#This Row],[CR]],CREXP[#All],2,FALSE))</f>
        <v>1100</v>
      </c>
      <c r="G482" s="1" t="s">
        <v>1295</v>
      </c>
      <c r="H482" s="1">
        <v>14</v>
      </c>
      <c r="I482" s="1">
        <f>IFERROR(DexModifier(Creatures[[#This Row],[Dex Score]]),NA())</f>
        <v>2</v>
      </c>
    </row>
    <row r="483" spans="1:9" x14ac:dyDescent="0.25">
      <c r="A483" s="3" t="s">
        <v>368</v>
      </c>
      <c r="B483" s="1" t="s">
        <v>5456</v>
      </c>
      <c r="C483" s="1">
        <v>13</v>
      </c>
      <c r="D483" s="1" t="s">
        <v>10</v>
      </c>
      <c r="E483" s="4" t="s">
        <v>723</v>
      </c>
      <c r="F483" s="1">
        <f>IF(Creatures[[#This Row],[CR]]="","",VLOOKUP(Creatures[[#This Row],[CR]],CREXP[#All],2,FALSE))</f>
        <v>50</v>
      </c>
      <c r="G483" s="1" t="s">
        <v>4367</v>
      </c>
      <c r="H483" s="1">
        <v>16</v>
      </c>
      <c r="I483" s="1">
        <f>IFERROR(DexModifier(Creatures[[#This Row],[Dex Score]]),NA())</f>
        <v>3</v>
      </c>
    </row>
    <row r="484" spans="1:9" x14ac:dyDescent="0.25">
      <c r="A484" s="3" t="s">
        <v>369</v>
      </c>
      <c r="B484" s="1" t="s">
        <v>5475</v>
      </c>
      <c r="C484" s="1">
        <v>12</v>
      </c>
      <c r="D484" s="1" t="s">
        <v>4158</v>
      </c>
      <c r="E484" s="2">
        <v>3</v>
      </c>
      <c r="F484" s="1">
        <f>IF(Creatures[[#This Row],[CR]]="","",VLOOKUP(Creatures[[#This Row],[CR]],CREXP[#All],2,FALSE))</f>
        <v>700</v>
      </c>
      <c r="G484" s="1" t="s">
        <v>4367</v>
      </c>
      <c r="H484" s="1">
        <v>10</v>
      </c>
      <c r="I484" s="1">
        <f>IFERROR(DexModifier(Creatures[[#This Row],[Dex Score]]),NA())</f>
        <v>0</v>
      </c>
    </row>
    <row r="485" spans="1:9" x14ac:dyDescent="0.25">
      <c r="A485" s="3" t="s">
        <v>4223</v>
      </c>
      <c r="B485" s="1" t="s">
        <v>5508</v>
      </c>
      <c r="C485" s="1">
        <v>20</v>
      </c>
      <c r="D485" s="1" t="s">
        <v>4279</v>
      </c>
      <c r="E485" s="2">
        <v>12</v>
      </c>
      <c r="F485" s="1">
        <f>IF(Creatures[[#This Row],[CR]]="","",VLOOKUP(Creatures[[#This Row],[CR]],CREXP[#All],2,FALSE))</f>
        <v>8400</v>
      </c>
      <c r="G485" s="1" t="s">
        <v>4296</v>
      </c>
      <c r="H485" s="1">
        <v>16</v>
      </c>
      <c r="I485" s="1">
        <f>IFERROR(DexModifier(Creatures[[#This Row],[Dex Score]]),NA())</f>
        <v>3</v>
      </c>
    </row>
    <row r="486" spans="1:9" x14ac:dyDescent="0.25">
      <c r="A486" s="3" t="s">
        <v>370</v>
      </c>
      <c r="B486" s="1" t="s">
        <v>5456</v>
      </c>
      <c r="C486" s="1">
        <v>18</v>
      </c>
      <c r="D486" s="1" t="s">
        <v>371</v>
      </c>
      <c r="E486" s="2">
        <v>3</v>
      </c>
      <c r="F486" s="1">
        <f>IF(Creatures[[#This Row],[CR]]="","",VLOOKUP(Creatures[[#This Row],[CR]],CREXP[#All],2,FALSE))</f>
        <v>700</v>
      </c>
      <c r="G486" s="1" t="s">
        <v>4367</v>
      </c>
      <c r="H486" s="1">
        <v>11</v>
      </c>
      <c r="I486" s="1">
        <f>IFERROR(DexModifier(Creatures[[#This Row],[Dex Score]]),NA())</f>
        <v>0</v>
      </c>
    </row>
    <row r="487" spans="1:9" x14ac:dyDescent="0.25">
      <c r="A487" s="3" t="s">
        <v>4646</v>
      </c>
      <c r="B487" s="1" t="s">
        <v>5464</v>
      </c>
      <c r="C487" s="1">
        <v>20</v>
      </c>
      <c r="D487" s="1" t="s">
        <v>4647</v>
      </c>
      <c r="E487" s="4">
        <v>8</v>
      </c>
      <c r="F487" s="1">
        <f>IF(Creatures[[#This Row],[CR]]="","",VLOOKUP(Creatures[[#This Row],[CR]],CREXP[#All],2,FALSE))</f>
        <v>3900</v>
      </c>
      <c r="G487" s="1" t="s">
        <v>4603</v>
      </c>
      <c r="H487" s="58">
        <v>22</v>
      </c>
      <c r="I487" s="58">
        <v>6</v>
      </c>
    </row>
    <row r="488" spans="1:9" x14ac:dyDescent="0.25">
      <c r="A488" s="3" t="s">
        <v>372</v>
      </c>
      <c r="B488" s="1" t="s">
        <v>5515</v>
      </c>
      <c r="C488" s="1">
        <v>12</v>
      </c>
      <c r="D488" s="1" t="s">
        <v>373</v>
      </c>
      <c r="E488" s="4" t="s">
        <v>722</v>
      </c>
      <c r="F488" s="1">
        <f>IF(Creatures[[#This Row],[CR]]="","",VLOOKUP(Creatures[[#This Row],[CR]],CREXP[#All],2,FALSE))</f>
        <v>25</v>
      </c>
      <c r="G488" s="1" t="s">
        <v>4367</v>
      </c>
      <c r="H488" s="1">
        <v>15</v>
      </c>
      <c r="I488" s="1">
        <f>IFERROR(DexModifier(Creatures[[#This Row],[Dex Score]]),NA())</f>
        <v>2</v>
      </c>
    </row>
    <row r="489" spans="1:9" x14ac:dyDescent="0.25">
      <c r="A489" s="3" t="s">
        <v>4224</v>
      </c>
      <c r="B489" s="1" t="s">
        <v>5515</v>
      </c>
      <c r="C489" s="1">
        <v>15</v>
      </c>
      <c r="D489" s="1" t="s">
        <v>4280</v>
      </c>
      <c r="E489" s="2">
        <v>1</v>
      </c>
      <c r="F489" s="1">
        <f>IF(Creatures[[#This Row],[CR]]="","",VLOOKUP(Creatures[[#This Row],[CR]],CREXP[#All],2,FALSE))</f>
        <v>200</v>
      </c>
      <c r="G489" s="1" t="s">
        <v>4296</v>
      </c>
      <c r="H489" s="1">
        <v>15</v>
      </c>
      <c r="I489" s="1">
        <f>IFERROR(DexModifier(Creatures[[#This Row],[Dex Score]]),NA())</f>
        <v>2</v>
      </c>
    </row>
    <row r="490" spans="1:9" x14ac:dyDescent="0.25">
      <c r="A490" s="3" t="s">
        <v>4225</v>
      </c>
      <c r="B490" s="1" t="s">
        <v>5515</v>
      </c>
      <c r="C490" s="1">
        <v>12</v>
      </c>
      <c r="D490" s="1" t="s">
        <v>4281</v>
      </c>
      <c r="E490" s="2">
        <v>1</v>
      </c>
      <c r="F490" s="1">
        <f>IF(Creatures[[#This Row],[CR]]="","",VLOOKUP(Creatures[[#This Row],[CR]],CREXP[#All],2,FALSE))</f>
        <v>200</v>
      </c>
      <c r="G490" s="1" t="s">
        <v>4296</v>
      </c>
      <c r="H490" s="1">
        <v>15</v>
      </c>
      <c r="I490" s="1">
        <f>IFERROR(DexModifier(Creatures[[#This Row],[Dex Score]]),NA())</f>
        <v>2</v>
      </c>
    </row>
    <row r="491" spans="1:9" x14ac:dyDescent="0.25">
      <c r="A491" s="3" t="s">
        <v>4226</v>
      </c>
      <c r="B491" s="1" t="s">
        <v>5515</v>
      </c>
      <c r="C491" s="1">
        <v>15</v>
      </c>
      <c r="D491" s="1" t="s">
        <v>4276</v>
      </c>
      <c r="E491" s="2">
        <v>1</v>
      </c>
      <c r="F491" s="1">
        <f>IF(Creatures[[#This Row],[CR]]="","",VLOOKUP(Creatures[[#This Row],[CR]],CREXP[#All],2,FALSE))</f>
        <v>200</v>
      </c>
      <c r="G491" s="1" t="s">
        <v>4296</v>
      </c>
      <c r="H491" s="1">
        <v>15</v>
      </c>
      <c r="I491" s="1">
        <f>IFERROR(DexModifier(Creatures[[#This Row],[Dex Score]]),NA())</f>
        <v>2</v>
      </c>
    </row>
    <row r="492" spans="1:9" x14ac:dyDescent="0.25">
      <c r="A492" s="3" t="s">
        <v>4227</v>
      </c>
      <c r="B492" s="1" t="s">
        <v>5493</v>
      </c>
      <c r="C492" s="1">
        <v>17</v>
      </c>
      <c r="D492" s="1" t="s">
        <v>4282</v>
      </c>
      <c r="E492" s="2">
        <v>7</v>
      </c>
      <c r="F492" s="1">
        <f>IF(Creatures[[#This Row],[CR]]="","",VLOOKUP(Creatures[[#This Row],[CR]],CREXP[#All],2,FALSE))</f>
        <v>2900</v>
      </c>
      <c r="G492" s="1" t="s">
        <v>4296</v>
      </c>
      <c r="H492" s="1">
        <v>14</v>
      </c>
      <c r="I492" s="1">
        <f>IFERROR(DexModifier(Creatures[[#This Row],[Dex Score]]),NA())</f>
        <v>2</v>
      </c>
    </row>
    <row r="493" spans="1:9" x14ac:dyDescent="0.25">
      <c r="A493" s="3" t="s">
        <v>4626</v>
      </c>
      <c r="B493" s="1" t="s">
        <v>3927</v>
      </c>
      <c r="C493" s="1">
        <v>16</v>
      </c>
      <c r="D493" s="1" t="s">
        <v>37</v>
      </c>
      <c r="E493" s="4">
        <v>6</v>
      </c>
      <c r="F493" s="1">
        <f>IF(Creatures[[#This Row],[CR]]="","",VLOOKUP(Creatures[[#This Row],[CR]],CREXP[#All],2,FALSE))</f>
        <v>2300</v>
      </c>
      <c r="G493" s="1" t="s">
        <v>4603</v>
      </c>
      <c r="H493" s="58">
        <v>18</v>
      </c>
      <c r="I493" s="58">
        <v>4</v>
      </c>
    </row>
    <row r="494" spans="1:9" x14ac:dyDescent="0.25">
      <c r="A494" s="3" t="s">
        <v>374</v>
      </c>
      <c r="B494" s="1" t="s">
        <v>3923</v>
      </c>
      <c r="C494" s="1">
        <v>18</v>
      </c>
      <c r="D494" s="1" t="s">
        <v>375</v>
      </c>
      <c r="E494" s="2">
        <v>23</v>
      </c>
      <c r="F494" s="1">
        <f>IF(Creatures[[#This Row],[CR]]="","",VLOOKUP(Creatures[[#This Row],[CR]],CREXP[#All],2,FALSE))</f>
        <v>50000</v>
      </c>
      <c r="G494" s="1" t="s">
        <v>4367</v>
      </c>
      <c r="H494" s="1">
        <v>11</v>
      </c>
      <c r="I494" s="1">
        <f>IFERROR(DexModifier(Creatures[[#This Row],[Dex Score]]),NA())</f>
        <v>0</v>
      </c>
    </row>
    <row r="495" spans="1:9" x14ac:dyDescent="0.25">
      <c r="A495" s="3" t="s">
        <v>4487</v>
      </c>
      <c r="B495" s="1" t="s">
        <v>5523</v>
      </c>
      <c r="C495" s="1">
        <v>18</v>
      </c>
      <c r="D495" s="1" t="s">
        <v>55</v>
      </c>
      <c r="E495" s="2">
        <v>4</v>
      </c>
      <c r="F495" s="1">
        <f>IF(Creatures[[#This Row],[CR]]="","",VLOOKUP(Creatures[[#This Row],[CR]],CREXP[#All],2,FALSE))</f>
        <v>1100</v>
      </c>
      <c r="G495" s="1" t="s">
        <v>4695</v>
      </c>
      <c r="H495" s="58">
        <v>12</v>
      </c>
      <c r="I495" s="58">
        <f>IFERROR(DexModifier(Creatures[[#This Row],[Dex Score]]),NA())</f>
        <v>1</v>
      </c>
    </row>
    <row r="496" spans="1:9" x14ac:dyDescent="0.25">
      <c r="A496" s="3" t="s">
        <v>4556</v>
      </c>
      <c r="B496" s="1" t="s">
        <v>5523</v>
      </c>
      <c r="C496" s="1">
        <v>18</v>
      </c>
      <c r="D496" s="1" t="s">
        <v>153</v>
      </c>
      <c r="E496" s="4" t="s">
        <v>724</v>
      </c>
      <c r="F496" s="1">
        <f>IF(Creatures[[#This Row],[CR]]="","",VLOOKUP(Creatures[[#This Row],[CR]],CREXP[#All],2,FALSE))</f>
        <v>100</v>
      </c>
      <c r="G496" s="1" t="s">
        <v>4695</v>
      </c>
      <c r="H496" s="58">
        <v>12</v>
      </c>
      <c r="I496" s="58">
        <f>IFERROR(DexModifier(Creatures[[#This Row],[Dex Score]]),NA())</f>
        <v>1</v>
      </c>
    </row>
    <row r="497" spans="1:9" x14ac:dyDescent="0.25">
      <c r="A497" s="3" t="s">
        <v>4070</v>
      </c>
      <c r="B497" s="1" t="s">
        <v>5473</v>
      </c>
      <c r="C497" s="1">
        <v>20</v>
      </c>
      <c r="D497" s="1" t="s">
        <v>214</v>
      </c>
      <c r="E497" s="2">
        <v>5</v>
      </c>
      <c r="F497" s="1">
        <f>IF(Creatures[[#This Row],[CR]]="","",VLOOKUP(Creatures[[#This Row],[CR]],CREXP[#All],2,FALSE))</f>
        <v>1800</v>
      </c>
      <c r="G497" s="1" t="s">
        <v>4366</v>
      </c>
      <c r="H497" s="1">
        <v>16</v>
      </c>
      <c r="I497" s="1">
        <f>IFERROR(DexModifier(Creatures[[#This Row],[Dex Score]]),NA())</f>
        <v>3</v>
      </c>
    </row>
    <row r="498" spans="1:9" x14ac:dyDescent="0.25">
      <c r="A498" s="3" t="s">
        <v>376</v>
      </c>
      <c r="B498" s="1" t="s">
        <v>5456</v>
      </c>
      <c r="C498" s="1">
        <v>13</v>
      </c>
      <c r="D498" s="1" t="s">
        <v>367</v>
      </c>
      <c r="E498" s="4" t="s">
        <v>723</v>
      </c>
      <c r="F498" s="1">
        <f>IF(Creatures[[#This Row],[CR]]="","",VLOOKUP(Creatures[[#This Row],[CR]],CREXP[#All],2,FALSE))</f>
        <v>50</v>
      </c>
      <c r="G498" s="1" t="s">
        <v>4367</v>
      </c>
      <c r="H498" s="1">
        <v>10</v>
      </c>
      <c r="I498" s="1">
        <f>IFERROR(DexModifier(Creatures[[#This Row],[Dex Score]]),NA())</f>
        <v>0</v>
      </c>
    </row>
    <row r="499" spans="1:9" x14ac:dyDescent="0.25">
      <c r="A499" s="3" t="s">
        <v>377</v>
      </c>
      <c r="B499" s="1" t="s">
        <v>5456</v>
      </c>
      <c r="C499" s="1">
        <v>13</v>
      </c>
      <c r="D499" s="1" t="s">
        <v>348</v>
      </c>
      <c r="E499" s="2">
        <v>6</v>
      </c>
      <c r="F499" s="1">
        <f>IF(Creatures[[#This Row],[CR]]="","",VLOOKUP(Creatures[[#This Row],[CR]],CREXP[#All],2,FALSE))</f>
        <v>2300</v>
      </c>
      <c r="G499" s="1" t="s">
        <v>4367</v>
      </c>
      <c r="H499" s="1">
        <v>14</v>
      </c>
      <c r="I499" s="1">
        <f>IFERROR(DexModifier(Creatures[[#This Row],[Dex Score]]),NA())</f>
        <v>2</v>
      </c>
    </row>
    <row r="500" spans="1:9" x14ac:dyDescent="0.25">
      <c r="A500" s="3" t="s">
        <v>378</v>
      </c>
      <c r="B500" s="1" t="s">
        <v>5456</v>
      </c>
      <c r="C500" s="1">
        <v>11</v>
      </c>
      <c r="D500" s="1" t="s">
        <v>55</v>
      </c>
      <c r="E500" s="2">
        <v>1</v>
      </c>
      <c r="F500" s="1">
        <f>IF(Creatures[[#This Row],[CR]]="","",VLOOKUP(Creatures[[#This Row],[CR]],CREXP[#All],2,FALSE))</f>
        <v>200</v>
      </c>
      <c r="G500" s="1" t="s">
        <v>4367</v>
      </c>
      <c r="H500" s="1">
        <v>10</v>
      </c>
      <c r="I500" s="1">
        <f>IFERROR(DexModifier(Creatures[[#This Row],[Dex Score]]),NA())</f>
        <v>0</v>
      </c>
    </row>
    <row r="501" spans="1:9" x14ac:dyDescent="0.25">
      <c r="A501" s="3" t="s">
        <v>4694</v>
      </c>
      <c r="B501" s="1" t="s">
        <v>3921</v>
      </c>
      <c r="C501" s="1">
        <v>18</v>
      </c>
      <c r="D501" s="1" t="s">
        <v>348</v>
      </c>
      <c r="E501" s="4">
        <v>12</v>
      </c>
      <c r="F501" s="1">
        <f>IF(Creatures[[#This Row],[CR]]="","",VLOOKUP(Creatures[[#This Row],[CR]],CREXP[#All],2,FALSE))</f>
        <v>8400</v>
      </c>
      <c r="G501" s="1" t="s">
        <v>4603</v>
      </c>
      <c r="H501" s="58">
        <v>10</v>
      </c>
      <c r="I501" s="58">
        <v>0</v>
      </c>
    </row>
    <row r="502" spans="1:9" x14ac:dyDescent="0.25">
      <c r="A502" s="3" t="s">
        <v>379</v>
      </c>
      <c r="B502" s="1" t="s">
        <v>5473</v>
      </c>
      <c r="C502" s="1">
        <v>13</v>
      </c>
      <c r="D502" s="1" t="s">
        <v>380</v>
      </c>
      <c r="E502" s="2">
        <v>4</v>
      </c>
      <c r="F502" s="1">
        <f>IF(Creatures[[#This Row],[CR]]="","",VLOOKUP(Creatures[[#This Row],[CR]],CREXP[#All],2,FALSE))</f>
        <v>1100</v>
      </c>
      <c r="G502" s="1" t="s">
        <v>4367</v>
      </c>
      <c r="H502" s="1">
        <v>13</v>
      </c>
      <c r="I502" s="1">
        <f>IFERROR(DexModifier(Creatures[[#This Row],[Dex Score]]),NA())</f>
        <v>1</v>
      </c>
    </row>
    <row r="503" spans="1:9" x14ac:dyDescent="0.25">
      <c r="A503" s="3" t="s">
        <v>4506</v>
      </c>
      <c r="B503" s="1" t="s">
        <v>15</v>
      </c>
      <c r="C503" s="1">
        <v>15</v>
      </c>
      <c r="D503" s="1" t="s">
        <v>293</v>
      </c>
      <c r="E503" s="2">
        <v>6</v>
      </c>
      <c r="F503" s="1">
        <f>IF(Creatures[[#This Row],[CR]]="","",VLOOKUP(Creatures[[#This Row],[CR]],CREXP[#All],2,FALSE))</f>
        <v>2300</v>
      </c>
      <c r="G503" s="1" t="s">
        <v>4695</v>
      </c>
      <c r="H503" s="58">
        <v>12</v>
      </c>
      <c r="I503" s="58">
        <f>IFERROR(DexModifier(Creatures[[#This Row],[Dex Score]]),NA())</f>
        <v>1</v>
      </c>
    </row>
    <row r="504" spans="1:9" x14ac:dyDescent="0.25">
      <c r="A504" s="3" t="s">
        <v>4512</v>
      </c>
      <c r="B504" s="1" t="s">
        <v>5461</v>
      </c>
      <c r="C504" s="1">
        <v>18</v>
      </c>
      <c r="D504" s="1" t="s">
        <v>4551</v>
      </c>
      <c r="E504" s="2">
        <v>17</v>
      </c>
      <c r="F504" s="1">
        <f>IF(Creatures[[#This Row],[CR]]="","",VLOOKUP(Creatures[[#This Row],[CR]],CREXP[#All],2,FALSE))</f>
        <v>18000</v>
      </c>
      <c r="G504" s="1" t="s">
        <v>4695</v>
      </c>
      <c r="H504" s="58">
        <v>24</v>
      </c>
      <c r="I504" s="58">
        <f>IFERROR(DexModifier(Creatures[[#This Row],[Dex Score]]),NA())</f>
        <v>7</v>
      </c>
    </row>
    <row r="505" spans="1:9" x14ac:dyDescent="0.25">
      <c r="A505" s="3" t="s">
        <v>381</v>
      </c>
      <c r="B505" s="1" t="s">
        <v>5470</v>
      </c>
      <c r="C505" s="1">
        <v>7</v>
      </c>
      <c r="D505" s="1" t="s">
        <v>10</v>
      </c>
      <c r="E505" s="2">
        <v>0</v>
      </c>
      <c r="F505" s="1">
        <f>IF(Creatures[[#This Row],[CR]]="","",VLOOKUP(Creatures[[#This Row],[CR]],CREXP[#All],2,FALSE))</f>
        <v>10</v>
      </c>
      <c r="G505" s="1" t="s">
        <v>4367</v>
      </c>
      <c r="H505" s="1">
        <v>5</v>
      </c>
      <c r="I505" s="1">
        <f>IFERROR(DexModifier(Creatures[[#This Row],[Dex Score]]),NA())</f>
        <v>-3</v>
      </c>
    </row>
    <row r="506" spans="1:9" x14ac:dyDescent="0.25">
      <c r="A506" s="3" t="s">
        <v>4617</v>
      </c>
      <c r="B506" s="1" t="s">
        <v>5479</v>
      </c>
      <c r="C506" s="1">
        <v>18</v>
      </c>
      <c r="D506" s="1" t="s">
        <v>4177</v>
      </c>
      <c r="E506" s="4">
        <v>10</v>
      </c>
      <c r="F506" s="1">
        <f>IF(Creatures[[#This Row],[CR]]="","",VLOOKUP(Creatures[[#This Row],[CR]],CREXP[#All],2,FALSE))</f>
        <v>5900</v>
      </c>
      <c r="G506" s="1" t="s">
        <v>4603</v>
      </c>
      <c r="H506" s="58">
        <v>14</v>
      </c>
      <c r="I506" s="58">
        <v>2</v>
      </c>
    </row>
    <row r="507" spans="1:9" x14ac:dyDescent="0.25">
      <c r="A507" s="3" t="s">
        <v>4618</v>
      </c>
      <c r="B507" s="1" t="s">
        <v>5470</v>
      </c>
      <c r="C507" s="1">
        <v>18</v>
      </c>
      <c r="D507" s="1" t="s">
        <v>73</v>
      </c>
      <c r="E507" s="4">
        <v>7</v>
      </c>
      <c r="F507" s="1">
        <f>IF(Creatures[[#This Row],[CR]]="","",VLOOKUP(Creatures[[#This Row],[CR]],CREXP[#All],2,FALSE))</f>
        <v>2900</v>
      </c>
      <c r="G507" s="1" t="s">
        <v>4603</v>
      </c>
      <c r="H507" s="58">
        <v>14</v>
      </c>
      <c r="I507" s="58">
        <v>2</v>
      </c>
    </row>
    <row r="508" spans="1:9" x14ac:dyDescent="0.25">
      <c r="A508" s="3" t="s">
        <v>4616</v>
      </c>
      <c r="B508" s="1" t="s">
        <v>5458</v>
      </c>
      <c r="C508" s="1">
        <v>16</v>
      </c>
      <c r="D508" s="1" t="s">
        <v>348</v>
      </c>
      <c r="E508" s="4">
        <v>5</v>
      </c>
      <c r="F508" s="1">
        <f>IF(Creatures[[#This Row],[CR]]="","",VLOOKUP(Creatures[[#This Row],[CR]],CREXP[#All],2,FALSE))</f>
        <v>1800</v>
      </c>
      <c r="G508" s="1" t="s">
        <v>4603</v>
      </c>
      <c r="H508" s="58">
        <v>14</v>
      </c>
      <c r="I508" s="58">
        <v>2</v>
      </c>
    </row>
    <row r="509" spans="1:9" x14ac:dyDescent="0.25">
      <c r="A509" s="3" t="s">
        <v>4228</v>
      </c>
      <c r="B509" s="1" t="s">
        <v>5473</v>
      </c>
      <c r="C509" s="1">
        <v>14</v>
      </c>
      <c r="D509" s="1" t="s">
        <v>420</v>
      </c>
      <c r="E509" s="2">
        <v>3</v>
      </c>
      <c r="F509" s="1">
        <f>IF(Creatures[[#This Row],[CR]]="","",VLOOKUP(Creatures[[#This Row],[CR]],CREXP[#All],2,FALSE))</f>
        <v>700</v>
      </c>
      <c r="G509" s="1" t="s">
        <v>4296</v>
      </c>
      <c r="H509" s="1">
        <v>14</v>
      </c>
      <c r="I509" s="1">
        <f>IFERROR(DexModifier(Creatures[[#This Row],[Dex Score]]),NA())</f>
        <v>2</v>
      </c>
    </row>
    <row r="510" spans="1:9" x14ac:dyDescent="0.25">
      <c r="A510" s="3" t="s">
        <v>4043</v>
      </c>
      <c r="B510" s="1" t="s">
        <v>5507</v>
      </c>
      <c r="C510" s="1">
        <v>17</v>
      </c>
      <c r="D510" s="1" t="s">
        <v>4044</v>
      </c>
      <c r="E510" s="2">
        <v>20</v>
      </c>
      <c r="F510" s="1">
        <f>IF(Creatures[[#This Row],[CR]]="","",VLOOKUP(Creatures[[#This Row],[CR]],CREXP[#All],2,FALSE))</f>
        <v>25000</v>
      </c>
      <c r="G510" s="1" t="s">
        <v>4366</v>
      </c>
      <c r="H510" s="1">
        <v>24</v>
      </c>
      <c r="I510" s="1">
        <f>IFERROR(DexModifier(Creatures[[#This Row],[Dex Score]]),NA())</f>
        <v>7</v>
      </c>
    </row>
    <row r="511" spans="1:9" x14ac:dyDescent="0.25">
      <c r="A511" s="3" t="s">
        <v>382</v>
      </c>
      <c r="B511" s="1" t="s">
        <v>3921</v>
      </c>
      <c r="C511" s="1">
        <v>17</v>
      </c>
      <c r="D511" s="1" t="s">
        <v>383</v>
      </c>
      <c r="E511" s="2">
        <v>21</v>
      </c>
      <c r="F511" s="1">
        <f>IF(Creatures[[#This Row],[CR]]="","",VLOOKUP(Creatures[[#This Row],[CR]],CREXP[#All],2,FALSE))</f>
        <v>33000</v>
      </c>
      <c r="G511" s="1" t="s">
        <v>4367</v>
      </c>
      <c r="H511" s="1">
        <v>16</v>
      </c>
      <c r="I511" s="1">
        <f>IFERROR(DexModifier(Creatures[[#This Row],[Dex Score]]),NA())</f>
        <v>3</v>
      </c>
    </row>
    <row r="512" spans="1:9" x14ac:dyDescent="0.25">
      <c r="A512" s="3" t="s">
        <v>384</v>
      </c>
      <c r="B512" s="1" t="s">
        <v>5467</v>
      </c>
      <c r="C512" s="1">
        <v>12</v>
      </c>
      <c r="D512" s="1" t="s">
        <v>4154</v>
      </c>
      <c r="E512" s="2">
        <v>1</v>
      </c>
      <c r="F512" s="1">
        <f>IF(Creatures[[#This Row],[CR]]="","",VLOOKUP(Creatures[[#This Row],[CR]],CREXP[#All],2,FALSE))</f>
        <v>200</v>
      </c>
      <c r="G512" s="1" t="s">
        <v>4367</v>
      </c>
      <c r="H512" s="1">
        <v>15</v>
      </c>
      <c r="I512" s="1">
        <f>IFERROR(DexModifier(Creatures[[#This Row],[Dex Score]]),NA())</f>
        <v>2</v>
      </c>
    </row>
    <row r="513" spans="1:9" x14ac:dyDescent="0.25">
      <c r="A513" s="3" t="s">
        <v>385</v>
      </c>
      <c r="B513" s="1" t="s">
        <v>5485</v>
      </c>
      <c r="C513" s="1">
        <v>10</v>
      </c>
      <c r="D513" s="1" t="s">
        <v>142</v>
      </c>
      <c r="E513" s="2">
        <v>0</v>
      </c>
      <c r="F513" s="1">
        <f>IF(Creatures[[#This Row],[CR]]="","",VLOOKUP(Creatures[[#This Row],[CR]],CREXP[#All],2,FALSE))</f>
        <v>10</v>
      </c>
      <c r="G513" s="1" t="s">
        <v>4367</v>
      </c>
      <c r="H513" s="1">
        <v>11</v>
      </c>
      <c r="I513" s="1">
        <f>IFERROR(DexModifier(Creatures[[#This Row],[Dex Score]]),NA())</f>
        <v>0</v>
      </c>
    </row>
    <row r="514" spans="1:9" x14ac:dyDescent="0.25">
      <c r="A514" s="3" t="s">
        <v>386</v>
      </c>
      <c r="B514" s="1" t="s">
        <v>5456</v>
      </c>
      <c r="C514" s="1">
        <v>15</v>
      </c>
      <c r="D514" s="1" t="s">
        <v>387</v>
      </c>
      <c r="E514" s="2">
        <v>4</v>
      </c>
      <c r="F514" s="1">
        <f>IF(Creatures[[#This Row],[CR]]="","",VLOOKUP(Creatures[[#This Row],[CR]],CREXP[#All],2,FALSE))</f>
        <v>1100</v>
      </c>
      <c r="G514" s="1" t="s">
        <v>4367</v>
      </c>
      <c r="H514" s="1">
        <v>12</v>
      </c>
      <c r="I514" s="1">
        <f>IFERROR(DexModifier(Creatures[[#This Row],[Dex Score]]),NA())</f>
        <v>1</v>
      </c>
    </row>
    <row r="515" spans="1:9" x14ac:dyDescent="0.25">
      <c r="A515" s="3" t="s">
        <v>388</v>
      </c>
      <c r="B515" s="1" t="s">
        <v>5456</v>
      </c>
      <c r="C515" s="1">
        <v>15</v>
      </c>
      <c r="D515" s="1" t="s">
        <v>136</v>
      </c>
      <c r="E515" s="4" t="s">
        <v>724</v>
      </c>
      <c r="F515" s="1">
        <f>IF(Creatures[[#This Row],[CR]]="","",VLOOKUP(Creatures[[#This Row],[CR]],CREXP[#All],2,FALSE))</f>
        <v>100</v>
      </c>
      <c r="G515" s="1" t="s">
        <v>4367</v>
      </c>
      <c r="H515" s="1">
        <v>10</v>
      </c>
      <c r="I515" s="1">
        <f>IFERROR(DexModifier(Creatures[[#This Row],[Dex Score]]),NA())</f>
        <v>0</v>
      </c>
    </row>
    <row r="516" spans="1:9" x14ac:dyDescent="0.25">
      <c r="A516" s="3" t="s">
        <v>389</v>
      </c>
      <c r="B516" s="1" t="s">
        <v>5456</v>
      </c>
      <c r="C516" s="1">
        <v>13</v>
      </c>
      <c r="D516" s="1" t="s">
        <v>153</v>
      </c>
      <c r="E516" s="2">
        <v>2</v>
      </c>
      <c r="F516" s="1">
        <f>IF(Creatures[[#This Row],[CR]]="","",VLOOKUP(Creatures[[#This Row],[CR]],CREXP[#All],2,FALSE))</f>
        <v>450</v>
      </c>
      <c r="G516" s="1" t="s">
        <v>4367</v>
      </c>
      <c r="H516" s="1">
        <v>10</v>
      </c>
      <c r="I516" s="1">
        <f>IFERROR(DexModifier(Creatures[[#This Row],[Dex Score]]),NA())</f>
        <v>0</v>
      </c>
    </row>
    <row r="517" spans="1:9" x14ac:dyDescent="0.25">
      <c r="A517" s="3" t="s">
        <v>4628</v>
      </c>
      <c r="B517" s="1" t="s">
        <v>3927</v>
      </c>
      <c r="C517" s="1">
        <v>12</v>
      </c>
      <c r="D517" s="1" t="s">
        <v>4278</v>
      </c>
      <c r="E517" s="4">
        <v>8</v>
      </c>
      <c r="F517" s="1">
        <f>IF(Creatures[[#This Row],[CR]]="","",VLOOKUP(Creatures[[#This Row],[CR]],CREXP[#All],2,FALSE))</f>
        <v>3900</v>
      </c>
      <c r="G517" s="1" t="s">
        <v>4603</v>
      </c>
      <c r="H517" s="58">
        <v>10</v>
      </c>
      <c r="I517" s="58">
        <v>0</v>
      </c>
    </row>
    <row r="518" spans="1:9" x14ac:dyDescent="0.25">
      <c r="A518" s="3" t="s">
        <v>4693</v>
      </c>
      <c r="B518" s="1" t="s">
        <v>5474</v>
      </c>
      <c r="C518" s="1">
        <v>20</v>
      </c>
      <c r="D518" s="1" t="s">
        <v>430</v>
      </c>
      <c r="E518" s="4">
        <v>4</v>
      </c>
      <c r="F518" s="1">
        <f>IF(Creatures[[#This Row],[CR]]="","",VLOOKUP(Creatures[[#This Row],[CR]],CREXP[#All],2,FALSE))</f>
        <v>1100</v>
      </c>
      <c r="G518" s="1" t="s">
        <v>4603</v>
      </c>
      <c r="H518" s="58">
        <v>13</v>
      </c>
      <c r="I518" s="58">
        <v>1</v>
      </c>
    </row>
    <row r="519" spans="1:9" x14ac:dyDescent="0.25">
      <c r="A519" s="3" t="s">
        <v>390</v>
      </c>
      <c r="B519" s="1" t="s">
        <v>5456</v>
      </c>
      <c r="C519" s="1">
        <v>12</v>
      </c>
      <c r="D519" s="1" t="s">
        <v>391</v>
      </c>
      <c r="E519" s="2">
        <v>6</v>
      </c>
      <c r="F519" s="1">
        <f>IF(Creatures[[#This Row],[CR]]="","",VLOOKUP(Creatures[[#This Row],[CR]],CREXP[#All],2,FALSE))</f>
        <v>2300</v>
      </c>
      <c r="G519" s="1" t="s">
        <v>4367</v>
      </c>
      <c r="H519" s="1">
        <v>14</v>
      </c>
      <c r="I519" s="1">
        <f>IFERROR(DexModifier(Creatures[[#This Row],[Dex Score]]),NA())</f>
        <v>2</v>
      </c>
    </row>
    <row r="520" spans="1:9" x14ac:dyDescent="0.25">
      <c r="A520" s="3" t="s">
        <v>392</v>
      </c>
      <c r="B520" s="1" t="s">
        <v>5505</v>
      </c>
      <c r="C520" s="1">
        <v>11</v>
      </c>
      <c r="D520" s="1" t="s">
        <v>393</v>
      </c>
      <c r="E520" s="4" t="s">
        <v>724</v>
      </c>
      <c r="F520" s="1">
        <f>IF(Creatures[[#This Row],[CR]]="","",VLOOKUP(Creatures[[#This Row],[CR]],CREXP[#All],2,FALSE))</f>
        <v>100</v>
      </c>
      <c r="G520" s="1" t="s">
        <v>4367</v>
      </c>
      <c r="H520" s="1">
        <v>12</v>
      </c>
      <c r="I520" s="1">
        <f>IFERROR(DexModifier(Creatures[[#This Row],[Dex Score]]),NA())</f>
        <v>1</v>
      </c>
    </row>
    <row r="521" spans="1:9" x14ac:dyDescent="0.25">
      <c r="A521" s="3" t="s">
        <v>394</v>
      </c>
      <c r="B521" s="1" t="s">
        <v>5505</v>
      </c>
      <c r="C521" s="1">
        <v>14</v>
      </c>
      <c r="D521" s="1" t="s">
        <v>395</v>
      </c>
      <c r="E521" s="4" t="s">
        <v>724</v>
      </c>
      <c r="F521" s="1">
        <f>IF(Creatures[[#This Row],[CR]]="","",VLOOKUP(Creatures[[#This Row],[CR]],CREXP[#All],2,FALSE))</f>
        <v>100</v>
      </c>
      <c r="G521" s="1" t="s">
        <v>4367</v>
      </c>
      <c r="H521" s="1">
        <v>15</v>
      </c>
      <c r="I521" s="1">
        <f>IFERROR(DexModifier(Creatures[[#This Row],[Dex Score]]),NA())</f>
        <v>2</v>
      </c>
    </row>
    <row r="522" spans="1:9" x14ac:dyDescent="0.25">
      <c r="A522" s="3" t="s">
        <v>4630</v>
      </c>
      <c r="B522" s="1" t="s">
        <v>5524</v>
      </c>
      <c r="C522" s="1">
        <v>20</v>
      </c>
      <c r="D522" s="1" t="s">
        <v>4631</v>
      </c>
      <c r="E522" s="4">
        <v>10</v>
      </c>
      <c r="F522" s="1">
        <f>IF(Creatures[[#This Row],[CR]]="","",VLOOKUP(Creatures[[#This Row],[CR]],CREXP[#All],2,FALSE))</f>
        <v>5900</v>
      </c>
      <c r="G522" s="1" t="s">
        <v>4603</v>
      </c>
      <c r="H522" s="58">
        <v>15</v>
      </c>
      <c r="I522" s="58">
        <v>2</v>
      </c>
    </row>
    <row r="523" spans="1:9" x14ac:dyDescent="0.25">
      <c r="A523" s="3" t="s">
        <v>4113</v>
      </c>
      <c r="B523" s="1" t="s">
        <v>5461</v>
      </c>
      <c r="C523" s="1">
        <v>12</v>
      </c>
      <c r="D523" s="1" t="s">
        <v>538</v>
      </c>
      <c r="E523" s="2" t="s">
        <v>723</v>
      </c>
      <c r="F523" s="1">
        <f>IF(Creatures[[#This Row],[CR]]="","",VLOOKUP(Creatures[[#This Row],[CR]],CREXP[#All],2,FALSE))</f>
        <v>50</v>
      </c>
      <c r="G523" s="1" t="s">
        <v>4366</v>
      </c>
      <c r="H523" s="1">
        <v>12</v>
      </c>
      <c r="I523" s="1">
        <f>IFERROR(DexModifier(Creatures[[#This Row],[Dex Score]]),NA())</f>
        <v>1</v>
      </c>
    </row>
    <row r="524" spans="1:9" x14ac:dyDescent="0.25">
      <c r="A524" s="3" t="s">
        <v>4445</v>
      </c>
      <c r="B524" s="1" t="s">
        <v>5457</v>
      </c>
      <c r="C524" s="1">
        <v>17</v>
      </c>
      <c r="D524" s="1">
        <v>172</v>
      </c>
      <c r="E524" s="2">
        <v>10</v>
      </c>
      <c r="F524" s="1">
        <f>IF(Creatures[[#This Row],[CR]]="","",VLOOKUP(Creatures[[#This Row],[CR]],CREXP[#All],2,FALSE))</f>
        <v>5900</v>
      </c>
      <c r="G524" s="1" t="s">
        <v>1295</v>
      </c>
      <c r="H524" s="1">
        <v>11</v>
      </c>
      <c r="I524" s="1">
        <f>IFERROR(DexModifier(Creatures[[#This Row],[Dex Score]]),NA())</f>
        <v>0</v>
      </c>
    </row>
    <row r="525" spans="1:9" x14ac:dyDescent="0.25">
      <c r="A525" s="3" t="s">
        <v>396</v>
      </c>
      <c r="B525" s="1" t="s">
        <v>5475</v>
      </c>
      <c r="C525" s="1">
        <v>13</v>
      </c>
      <c r="D525" s="1" t="s">
        <v>553</v>
      </c>
      <c r="E525" s="2">
        <v>6</v>
      </c>
      <c r="F525" s="1">
        <f>IF(Creatures[[#This Row],[CR]]="","",VLOOKUP(Creatures[[#This Row],[CR]],CREXP[#All],2,FALSE))</f>
        <v>2300</v>
      </c>
      <c r="G525" s="1" t="s">
        <v>4367</v>
      </c>
      <c r="H525" s="1">
        <v>9</v>
      </c>
      <c r="I525" s="1">
        <f>IFERROR(DexModifier(Creatures[[#This Row],[Dex Score]]),NA())</f>
        <v>-1</v>
      </c>
    </row>
    <row r="526" spans="1:9" x14ac:dyDescent="0.25">
      <c r="A526" s="3" t="s">
        <v>397</v>
      </c>
      <c r="B526" s="1" t="s">
        <v>5503</v>
      </c>
      <c r="C526" s="1">
        <v>9</v>
      </c>
      <c r="D526" s="1" t="s">
        <v>398</v>
      </c>
      <c r="E526" s="4" t="s">
        <v>722</v>
      </c>
      <c r="F526" s="1">
        <f>IF(Creatures[[#This Row],[CR]]="","",VLOOKUP(Creatures[[#This Row],[CR]],CREXP[#All],2,FALSE))</f>
        <v>25</v>
      </c>
      <c r="G526" s="1" t="s">
        <v>4367</v>
      </c>
      <c r="H526" s="1">
        <v>9</v>
      </c>
      <c r="I526" s="1">
        <f>IFERROR(DexModifier(Creatures[[#This Row],[Dex Score]]),NA())</f>
        <v>-1</v>
      </c>
    </row>
    <row r="527" spans="1:9" x14ac:dyDescent="0.25">
      <c r="A527" s="3" t="s">
        <v>399</v>
      </c>
      <c r="B527" s="1" t="s">
        <v>5487</v>
      </c>
      <c r="C527" s="1">
        <v>15</v>
      </c>
      <c r="D527" s="1">
        <v>100</v>
      </c>
      <c r="E527" s="2"/>
      <c r="F527" s="1" t="str">
        <f>IF(Creatures[[#This Row],[CR]]="","",VLOOKUP(Creatures[[#This Row],[CR]],CREXP[#All],2,FALSE))</f>
        <v/>
      </c>
      <c r="G527" s="1" t="s">
        <v>1276</v>
      </c>
      <c r="H527" s="1"/>
      <c r="I527" s="1"/>
    </row>
    <row r="528" spans="1:9" x14ac:dyDescent="0.25">
      <c r="A528" s="3" t="s">
        <v>400</v>
      </c>
      <c r="B528" s="1" t="s">
        <v>5473</v>
      </c>
      <c r="C528" s="1">
        <v>14</v>
      </c>
      <c r="D528" s="1" t="s">
        <v>401</v>
      </c>
      <c r="E528" s="2">
        <v>3</v>
      </c>
      <c r="F528" s="1">
        <f>IF(Creatures[[#This Row],[CR]]="","",VLOOKUP(Creatures[[#This Row],[CR]],CREXP[#All],2,FALSE))</f>
        <v>700</v>
      </c>
      <c r="G528" s="1" t="s">
        <v>4367</v>
      </c>
      <c r="H528" s="1">
        <v>16</v>
      </c>
      <c r="I528" s="1">
        <f>IFERROR(DexModifier(Creatures[[#This Row],[Dex Score]]),NA())</f>
        <v>3</v>
      </c>
    </row>
    <row r="529" spans="1:9" x14ac:dyDescent="0.25">
      <c r="A529" s="3" t="s">
        <v>4632</v>
      </c>
      <c r="B529" s="1" t="s">
        <v>4537</v>
      </c>
      <c r="C529" s="1">
        <v>16</v>
      </c>
      <c r="D529" s="1" t="s">
        <v>184</v>
      </c>
      <c r="E529" s="4">
        <v>5</v>
      </c>
      <c r="F529" s="1">
        <f>IF(Creatures[[#This Row],[CR]]="","",VLOOKUP(Creatures[[#This Row],[CR]],CREXP[#All],2,FALSE))</f>
        <v>1800</v>
      </c>
      <c r="G529" s="1" t="s">
        <v>4603</v>
      </c>
      <c r="H529" s="58">
        <v>18</v>
      </c>
      <c r="I529" s="58">
        <v>4</v>
      </c>
    </row>
    <row r="530" spans="1:9" x14ac:dyDescent="0.25">
      <c r="A530" s="3" t="s">
        <v>4307</v>
      </c>
      <c r="B530" s="1" t="s">
        <v>5480</v>
      </c>
      <c r="C530" s="1">
        <v>12</v>
      </c>
      <c r="D530" s="1">
        <v>45</v>
      </c>
      <c r="E530" s="2">
        <v>1</v>
      </c>
      <c r="F530" s="1">
        <f>IF(Creatures[[#This Row],[CR]]="","",VLOOKUP(Creatures[[#This Row],[CR]],CREXP[#All],2,FALSE))</f>
        <v>200</v>
      </c>
      <c r="G530" s="1" t="s">
        <v>4297</v>
      </c>
      <c r="H530" s="1">
        <v>14</v>
      </c>
      <c r="I530" s="1">
        <f>IFERROR(DexModifier(Creatures[[#This Row],[Dex Score]]),NA())</f>
        <v>2</v>
      </c>
    </row>
    <row r="531" spans="1:9" x14ac:dyDescent="0.25">
      <c r="A531" s="3" t="s">
        <v>402</v>
      </c>
      <c r="B531" s="1" t="s">
        <v>5463</v>
      </c>
      <c r="C531" s="1">
        <v>17</v>
      </c>
      <c r="D531" s="1" t="s">
        <v>403</v>
      </c>
      <c r="E531" s="2">
        <v>11</v>
      </c>
      <c r="F531" s="1">
        <f>IF(Creatures[[#This Row],[CR]]="","",VLOOKUP(Creatures[[#This Row],[CR]],CREXP[#All],2,FALSE))</f>
        <v>7200</v>
      </c>
      <c r="G531" s="1" t="s">
        <v>4367</v>
      </c>
      <c r="H531" s="1">
        <v>12</v>
      </c>
      <c r="I531" s="1">
        <f>IFERROR(DexModifier(Creatures[[#This Row],[Dex Score]]),NA())</f>
        <v>1</v>
      </c>
    </row>
    <row r="532" spans="1:9" x14ac:dyDescent="0.25">
      <c r="A532" s="3" t="s">
        <v>404</v>
      </c>
      <c r="B532" s="1" t="s">
        <v>5479</v>
      </c>
      <c r="C532" s="1">
        <v>18</v>
      </c>
      <c r="D532" s="1" t="s">
        <v>405</v>
      </c>
      <c r="E532" s="2">
        <v>16</v>
      </c>
      <c r="F532" s="1">
        <f>IF(Creatures[[#This Row],[CR]]="","",VLOOKUP(Creatures[[#This Row],[CR]],CREXP[#All],2,FALSE))</f>
        <v>15000</v>
      </c>
      <c r="G532" s="1" t="s">
        <v>4367</v>
      </c>
      <c r="H532" s="1">
        <v>20</v>
      </c>
      <c r="I532" s="1">
        <f>IFERROR(DexModifier(Creatures[[#This Row],[Dex Score]]),NA())</f>
        <v>5</v>
      </c>
    </row>
    <row r="533" spans="1:9" x14ac:dyDescent="0.25">
      <c r="A533" s="3" t="s">
        <v>4071</v>
      </c>
      <c r="B533" s="1" t="s">
        <v>3933</v>
      </c>
      <c r="C533" s="1">
        <v>22</v>
      </c>
      <c r="D533" s="1" t="s">
        <v>4072</v>
      </c>
      <c r="E533" s="2">
        <v>25</v>
      </c>
      <c r="F533" s="1">
        <f>IF(Creatures[[#This Row],[CR]]="","",VLOOKUP(Creatures[[#This Row],[CR]],CREXP[#All],2,FALSE))</f>
        <v>75000</v>
      </c>
      <c r="G533" s="1" t="s">
        <v>4366</v>
      </c>
      <c r="H533" s="1">
        <v>12</v>
      </c>
      <c r="I533" s="1">
        <f>IFERROR(DexModifier(Creatures[[#This Row],[Dex Score]]),NA())</f>
        <v>1</v>
      </c>
    </row>
    <row r="534" spans="1:9" x14ac:dyDescent="0.25">
      <c r="A534" s="3" t="s">
        <v>4469</v>
      </c>
      <c r="B534" s="1" t="s">
        <v>5479</v>
      </c>
      <c r="C534" s="1">
        <v>18</v>
      </c>
      <c r="D534" s="1" t="s">
        <v>620</v>
      </c>
      <c r="E534" s="2">
        <v>9</v>
      </c>
      <c r="F534" s="1">
        <f>IF(Creatures[[#This Row],[CR]]="","",VLOOKUP(Creatures[[#This Row],[CR]],CREXP[#All],2,FALSE))</f>
        <v>5000</v>
      </c>
      <c r="G534" s="1" t="s">
        <v>4695</v>
      </c>
      <c r="H534" s="58">
        <v>17</v>
      </c>
      <c r="I534" s="58">
        <f>IFERROR(DexModifier(Creatures[[#This Row],[Dex Score]]),NA())</f>
        <v>3</v>
      </c>
    </row>
    <row r="535" spans="1:9" x14ac:dyDescent="0.25">
      <c r="A535" s="3" t="s">
        <v>406</v>
      </c>
      <c r="B535" s="1" t="s">
        <v>5476</v>
      </c>
      <c r="C535" s="1">
        <v>12</v>
      </c>
      <c r="D535" s="1" t="s">
        <v>422</v>
      </c>
      <c r="E535" s="4" t="s">
        <v>722</v>
      </c>
      <c r="F535" s="1">
        <f>IF(Creatures[[#This Row],[CR]]="","",VLOOKUP(Creatures[[#This Row],[CR]],CREXP[#All],2,FALSE))</f>
        <v>25</v>
      </c>
      <c r="G535" s="1" t="s">
        <v>4367</v>
      </c>
      <c r="H535" s="1">
        <v>14</v>
      </c>
      <c r="I535" s="1">
        <f>IFERROR(DexModifier(Creatures[[#This Row],[Dex Score]]),NA())</f>
        <v>2</v>
      </c>
    </row>
    <row r="536" spans="1:9" x14ac:dyDescent="0.25">
      <c r="A536" s="3" t="s">
        <v>3952</v>
      </c>
      <c r="B536" s="1" t="s">
        <v>5458</v>
      </c>
      <c r="C536" s="1">
        <v>15</v>
      </c>
      <c r="D536" s="1" t="s">
        <v>3953</v>
      </c>
      <c r="E536" s="2">
        <v>7</v>
      </c>
      <c r="F536" s="1">
        <f>IF(Creatures[[#This Row],[CR]]="","",VLOOKUP(Creatures[[#This Row],[CR]],CREXP[#All],2,FALSE))</f>
        <v>2900</v>
      </c>
      <c r="G536" s="1" t="s">
        <v>4366</v>
      </c>
      <c r="H536" s="1">
        <v>17</v>
      </c>
      <c r="I536" s="1">
        <f>IFERROR(DexModifier(Creatures[[#This Row],[Dex Score]]),NA())</f>
        <v>3</v>
      </c>
    </row>
    <row r="537" spans="1:9" x14ac:dyDescent="0.25">
      <c r="A537" s="3" t="s">
        <v>4195</v>
      </c>
      <c r="B537" s="1" t="s">
        <v>5477</v>
      </c>
      <c r="C537" s="1">
        <v>13</v>
      </c>
      <c r="D537" s="1" t="s">
        <v>76</v>
      </c>
      <c r="E537" s="2">
        <v>1</v>
      </c>
      <c r="F537" s="1">
        <f>IF(Creatures[[#This Row],[CR]]="","",VLOOKUP(Creatures[[#This Row],[CR]],CREXP[#All],2,FALSE))</f>
        <v>200</v>
      </c>
      <c r="G537" s="1" t="s">
        <v>4296</v>
      </c>
      <c r="H537" s="1">
        <v>8</v>
      </c>
      <c r="I537" s="1">
        <f>IFERROR(DexModifier(Creatures[[#This Row],[Dex Score]]),NA())</f>
        <v>-1</v>
      </c>
    </row>
    <row r="538" spans="1:9" x14ac:dyDescent="0.25">
      <c r="A538" s="3" t="s">
        <v>4073</v>
      </c>
      <c r="B538" s="1" t="s">
        <v>5525</v>
      </c>
      <c r="C538" s="1">
        <v>13</v>
      </c>
      <c r="D538" s="1" t="s">
        <v>4074</v>
      </c>
      <c r="E538" s="2">
        <v>1</v>
      </c>
      <c r="F538" s="1">
        <f>IF(Creatures[[#This Row],[CR]]="","",VLOOKUP(Creatures[[#This Row],[CR]],CREXP[#All],2,FALSE))</f>
        <v>200</v>
      </c>
      <c r="G538" s="1" t="s">
        <v>4366</v>
      </c>
      <c r="H538" s="1">
        <v>17</v>
      </c>
      <c r="I538" s="1">
        <f>IFERROR(DexModifier(Creatures[[#This Row],[Dex Score]]),NA())</f>
        <v>3</v>
      </c>
    </row>
    <row r="539" spans="1:9" x14ac:dyDescent="0.25">
      <c r="A539" s="3" t="s">
        <v>407</v>
      </c>
      <c r="B539" s="1" t="s">
        <v>5461</v>
      </c>
      <c r="C539" s="1">
        <v>15</v>
      </c>
      <c r="D539" s="1" t="s">
        <v>408</v>
      </c>
      <c r="E539" s="2">
        <v>6</v>
      </c>
      <c r="F539" s="1">
        <f>IF(Creatures[[#This Row],[CR]]="","",VLOOKUP(Creatures[[#This Row],[CR]],CREXP[#All],2,FALSE))</f>
        <v>2300</v>
      </c>
      <c r="G539" s="1" t="s">
        <v>4367</v>
      </c>
      <c r="H539" s="1">
        <v>15</v>
      </c>
      <c r="I539" s="1">
        <f>IFERROR(DexModifier(Creatures[[#This Row],[Dex Score]]),NA())</f>
        <v>2</v>
      </c>
    </row>
    <row r="540" spans="1:9" x14ac:dyDescent="0.25">
      <c r="A540" s="3" t="s">
        <v>4229</v>
      </c>
      <c r="B540" s="1" t="s">
        <v>5493</v>
      </c>
      <c r="C540" s="1">
        <v>15</v>
      </c>
      <c r="D540" s="1" t="s">
        <v>4283</v>
      </c>
      <c r="E540" s="2">
        <v>2</v>
      </c>
      <c r="F540" s="1">
        <f>IF(Creatures[[#This Row],[CR]]="","",VLOOKUP(Creatures[[#This Row],[CR]],CREXP[#All],2,FALSE))</f>
        <v>450</v>
      </c>
      <c r="G540" s="1" t="s">
        <v>4296</v>
      </c>
      <c r="H540" s="1">
        <v>15</v>
      </c>
      <c r="I540" s="1">
        <f>IFERROR(DexModifier(Creatures[[#This Row],[Dex Score]]),NA())</f>
        <v>2</v>
      </c>
    </row>
    <row r="541" spans="1:9" x14ac:dyDescent="0.25">
      <c r="A541" s="3" t="s">
        <v>409</v>
      </c>
      <c r="B541" s="1" t="s">
        <v>5456</v>
      </c>
      <c r="C541" s="1">
        <v>11</v>
      </c>
      <c r="D541" s="1" t="s">
        <v>52</v>
      </c>
      <c r="E541" s="4" t="s">
        <v>722</v>
      </c>
      <c r="F541" s="1">
        <f>IF(Creatures[[#This Row],[CR]]="","",VLOOKUP(Creatures[[#This Row],[CR]],CREXP[#All],2,FALSE))</f>
        <v>25</v>
      </c>
      <c r="G541" s="1" t="s">
        <v>4367</v>
      </c>
      <c r="H541" s="1">
        <v>13</v>
      </c>
      <c r="I541" s="1">
        <f>IFERROR(DexModifier(Creatures[[#This Row],[Dex Score]]),NA())</f>
        <v>1</v>
      </c>
    </row>
    <row r="542" spans="1:9" x14ac:dyDescent="0.25">
      <c r="A542" s="3" t="s">
        <v>3995</v>
      </c>
      <c r="B542" s="1" t="s">
        <v>5470</v>
      </c>
      <c r="C542" s="1">
        <v>16</v>
      </c>
      <c r="D542" s="1" t="s">
        <v>439</v>
      </c>
      <c r="E542" s="2">
        <v>4</v>
      </c>
      <c r="F542" s="1">
        <f>IF(Creatures[[#This Row],[CR]]="","",VLOOKUP(Creatures[[#This Row],[CR]],CREXP[#All],2,FALSE))</f>
        <v>1100</v>
      </c>
      <c r="G542" s="1" t="s">
        <v>4366</v>
      </c>
      <c r="H542" s="1">
        <v>14</v>
      </c>
      <c r="I542" s="1">
        <f>IFERROR(DexModifier(Creatures[[#This Row],[Dex Score]]),NA())</f>
        <v>2</v>
      </c>
    </row>
    <row r="543" spans="1:9" x14ac:dyDescent="0.25">
      <c r="A543" s="3" t="s">
        <v>4136</v>
      </c>
      <c r="B543" s="1" t="s">
        <v>5497</v>
      </c>
      <c r="C543" s="1">
        <v>13</v>
      </c>
      <c r="D543" s="1" t="s">
        <v>391</v>
      </c>
      <c r="E543" s="2">
        <v>3</v>
      </c>
      <c r="F543" s="1">
        <f>IF(Creatures[[#This Row],[CR]]="","",VLOOKUP(Creatures[[#This Row],[CR]],CREXP[#All],2,FALSE))</f>
        <v>700</v>
      </c>
      <c r="G543" s="1" t="s">
        <v>4366</v>
      </c>
      <c r="H543" s="1">
        <v>17</v>
      </c>
      <c r="I543" s="1">
        <f>IFERROR(DexModifier(Creatures[[#This Row],[Dex Score]]),NA())</f>
        <v>3</v>
      </c>
    </row>
    <row r="544" spans="1:9" x14ac:dyDescent="0.25">
      <c r="A544" s="3" t="s">
        <v>410</v>
      </c>
      <c r="B544" s="1" t="s">
        <v>5473</v>
      </c>
      <c r="C544" s="1">
        <v>13</v>
      </c>
      <c r="D544" s="1" t="s">
        <v>411</v>
      </c>
      <c r="E544" s="2">
        <v>2</v>
      </c>
      <c r="F544" s="1">
        <f>IF(Creatures[[#This Row],[CR]]="","",VLOOKUP(Creatures[[#This Row],[CR]],CREXP[#All],2,FALSE))</f>
        <v>450</v>
      </c>
      <c r="G544" s="1" t="s">
        <v>4367</v>
      </c>
      <c r="H544" s="1">
        <v>10</v>
      </c>
      <c r="I544" s="1">
        <f>IFERROR(DexModifier(Creatures[[#This Row],[Dex Score]]),NA())</f>
        <v>0</v>
      </c>
    </row>
    <row r="545" spans="1:9" x14ac:dyDescent="0.25">
      <c r="A545" s="3" t="s">
        <v>412</v>
      </c>
      <c r="B545" s="1" t="s">
        <v>5477</v>
      </c>
      <c r="C545" s="1">
        <v>18</v>
      </c>
      <c r="D545" s="1" t="s">
        <v>4031</v>
      </c>
      <c r="E545" s="2">
        <v>5</v>
      </c>
      <c r="F545" s="1">
        <f>IF(Creatures[[#This Row],[CR]]="","",VLOOKUP(Creatures[[#This Row],[CR]],CREXP[#All],2,FALSE))</f>
        <v>1800</v>
      </c>
      <c r="G545" s="1" t="s">
        <v>4367</v>
      </c>
      <c r="H545" s="1">
        <v>11</v>
      </c>
      <c r="I545" s="1">
        <f>IFERROR(DexModifier(Creatures[[#This Row],[Dex Score]]),NA())</f>
        <v>0</v>
      </c>
    </row>
    <row r="546" spans="1:9" x14ac:dyDescent="0.25">
      <c r="A546" s="3" t="s">
        <v>413</v>
      </c>
      <c r="B546" s="1" t="s">
        <v>5526</v>
      </c>
      <c r="C546" s="1">
        <v>12</v>
      </c>
      <c r="D546" s="1" t="s">
        <v>414</v>
      </c>
      <c r="E546" s="2">
        <v>2</v>
      </c>
      <c r="F546" s="1">
        <f>IF(Creatures[[#This Row],[CR]]="","",VLOOKUP(Creatures[[#This Row],[CR]],CREXP[#All],2,FALSE))</f>
        <v>450</v>
      </c>
      <c r="G546" s="1" t="s">
        <v>4367</v>
      </c>
      <c r="H546" s="1">
        <v>12</v>
      </c>
      <c r="I546" s="1">
        <f>IFERROR(DexModifier(Creatures[[#This Row],[Dex Score]]),NA())</f>
        <v>1</v>
      </c>
    </row>
    <row r="547" spans="1:9" x14ac:dyDescent="0.25">
      <c r="A547" s="3" t="s">
        <v>4502</v>
      </c>
      <c r="B547" s="1" t="s">
        <v>3921</v>
      </c>
      <c r="C547" s="1">
        <v>14</v>
      </c>
      <c r="D547" s="1" t="s">
        <v>321</v>
      </c>
      <c r="E547" s="2">
        <v>4</v>
      </c>
      <c r="F547" s="1">
        <f>IF(Creatures[[#This Row],[CR]]="","",VLOOKUP(Creatures[[#This Row],[CR]],CREXP[#All],2,FALSE))</f>
        <v>1100</v>
      </c>
      <c r="G547" s="1" t="s">
        <v>4695</v>
      </c>
      <c r="H547" s="58">
        <v>18</v>
      </c>
      <c r="I547" s="58">
        <f>IFERROR(DexModifier(Creatures[[#This Row],[Dex Score]]),NA())</f>
        <v>4</v>
      </c>
    </row>
    <row r="548" spans="1:9" x14ac:dyDescent="0.25">
      <c r="A548" s="3" t="s">
        <v>416</v>
      </c>
      <c r="B548" s="1" t="s">
        <v>3927</v>
      </c>
      <c r="C548" s="1">
        <v>15</v>
      </c>
      <c r="D548" s="1" t="s">
        <v>188</v>
      </c>
      <c r="E548" s="2">
        <v>7</v>
      </c>
      <c r="F548" s="1">
        <f>IF(Creatures[[#This Row],[CR]]="","",VLOOKUP(Creatures[[#This Row],[CR]],CREXP[#All],2,FALSE))</f>
        <v>2900</v>
      </c>
      <c r="G548" s="1" t="s">
        <v>4367</v>
      </c>
      <c r="H548" s="1">
        <v>12</v>
      </c>
      <c r="I548" s="1">
        <f>IFERROR(DexModifier(Creatures[[#This Row],[Dex Score]]),NA())</f>
        <v>1</v>
      </c>
    </row>
    <row r="549" spans="1:9" x14ac:dyDescent="0.25">
      <c r="A549" s="3" t="s">
        <v>415</v>
      </c>
      <c r="B549" s="1" t="s">
        <v>3927</v>
      </c>
      <c r="C549" s="1">
        <v>15</v>
      </c>
      <c r="D549" s="1" t="s">
        <v>188</v>
      </c>
      <c r="E549" s="2">
        <v>8</v>
      </c>
      <c r="F549" s="1">
        <f>IF(Creatures[[#This Row],[CR]]="","",VLOOKUP(Creatures[[#This Row],[CR]],CREXP[#All],2,FALSE))</f>
        <v>3900</v>
      </c>
      <c r="G549" s="1" t="s">
        <v>4367</v>
      </c>
      <c r="H549" s="1">
        <v>12</v>
      </c>
      <c r="I549" s="1">
        <f>IFERROR(DexModifier(Creatures[[#This Row],[Dex Score]]),NA())</f>
        <v>1</v>
      </c>
    </row>
    <row r="550" spans="1:9" x14ac:dyDescent="0.25">
      <c r="A550" s="3" t="s">
        <v>4389</v>
      </c>
      <c r="B550" s="1" t="s">
        <v>3921</v>
      </c>
      <c r="C550" s="1">
        <v>17</v>
      </c>
      <c r="D550" s="1" t="s">
        <v>4135</v>
      </c>
      <c r="E550" s="2">
        <v>22</v>
      </c>
      <c r="F550" s="1">
        <f>IF(Creatures[[#This Row],[CR]]="","",VLOOKUP(Creatures[[#This Row],[CR]],CREXP[#All],2,FALSE))</f>
        <v>41000</v>
      </c>
      <c r="G550" s="1" t="s">
        <v>4296</v>
      </c>
      <c r="H550" s="1">
        <v>12</v>
      </c>
      <c r="I550" s="1">
        <f>IFERROR(DexModifier(Creatures[[#This Row],[Dex Score]]),NA())</f>
        <v>1</v>
      </c>
    </row>
    <row r="551" spans="1:9" x14ac:dyDescent="0.25">
      <c r="A551" s="3" t="s">
        <v>4513</v>
      </c>
      <c r="B551" s="1" t="s">
        <v>15</v>
      </c>
      <c r="C551" s="1">
        <v>12</v>
      </c>
      <c r="D551" s="1" t="s">
        <v>4552</v>
      </c>
      <c r="E551" s="2">
        <v>5</v>
      </c>
      <c r="F551" s="1">
        <f>IF(Creatures[[#This Row],[CR]]="","",VLOOKUP(Creatures[[#This Row],[CR]],CREXP[#All],2,FALSE))</f>
        <v>1800</v>
      </c>
      <c r="G551" s="1" t="s">
        <v>4695</v>
      </c>
      <c r="H551" s="58">
        <v>14</v>
      </c>
      <c r="I551" s="58">
        <f>IFERROR(DexModifier(Creatures[[#This Row],[Dex Score]]),NA())</f>
        <v>2</v>
      </c>
    </row>
    <row r="552" spans="1:9" x14ac:dyDescent="0.25">
      <c r="A552" s="3" t="s">
        <v>4233</v>
      </c>
      <c r="B552" s="1" t="s">
        <v>3925</v>
      </c>
      <c r="C552" s="1">
        <v>15</v>
      </c>
      <c r="D552" s="1" t="s">
        <v>164</v>
      </c>
      <c r="E552" s="2">
        <v>5</v>
      </c>
      <c r="F552" s="1">
        <f>IF(Creatures[[#This Row],[CR]]="","",VLOOKUP(Creatures[[#This Row],[CR]],CREXP[#All],2,FALSE))</f>
        <v>1800</v>
      </c>
      <c r="G552" s="1" t="s">
        <v>4296</v>
      </c>
      <c r="H552" s="1">
        <v>14</v>
      </c>
      <c r="I552" s="1">
        <f>IFERROR(DexModifier(Creatures[[#This Row],[Dex Score]]),NA())</f>
        <v>2</v>
      </c>
    </row>
    <row r="553" spans="1:9" x14ac:dyDescent="0.25">
      <c r="A553" s="3" t="s">
        <v>417</v>
      </c>
      <c r="B553" s="1" t="s">
        <v>5473</v>
      </c>
      <c r="C553" s="1">
        <v>14</v>
      </c>
      <c r="D553" s="1" t="s">
        <v>418</v>
      </c>
      <c r="E553" s="2">
        <v>3</v>
      </c>
      <c r="F553" s="1">
        <f>IF(Creatures[[#This Row],[CR]]="","",VLOOKUP(Creatures[[#This Row],[CR]],CREXP[#All],2,FALSE))</f>
        <v>700</v>
      </c>
      <c r="G553" s="1" t="s">
        <v>4367</v>
      </c>
      <c r="H553" s="1">
        <v>11</v>
      </c>
      <c r="I553" s="1">
        <f>IFERROR(DexModifier(Creatures[[#This Row],[Dex Score]]),NA())</f>
        <v>0</v>
      </c>
    </row>
    <row r="554" spans="1:9" x14ac:dyDescent="0.25">
      <c r="A554" s="3" t="s">
        <v>419</v>
      </c>
      <c r="B554" s="1" t="s">
        <v>3930</v>
      </c>
      <c r="C554" s="1">
        <v>12</v>
      </c>
      <c r="D554" s="1" t="s">
        <v>420</v>
      </c>
      <c r="E554" s="2">
        <v>2</v>
      </c>
      <c r="F554" s="1">
        <f>IF(Creatures[[#This Row],[CR]]="","",VLOOKUP(Creatures[[#This Row],[CR]],CREXP[#All],2,FALSE))</f>
        <v>450</v>
      </c>
      <c r="G554" s="1" t="s">
        <v>4367</v>
      </c>
      <c r="H554" s="1">
        <v>11</v>
      </c>
      <c r="I554" s="1">
        <f>IFERROR(DexModifier(Creatures[[#This Row],[Dex Score]]),NA())</f>
        <v>0</v>
      </c>
    </row>
    <row r="555" spans="1:9" x14ac:dyDescent="0.25">
      <c r="A555" s="3" t="s">
        <v>4005</v>
      </c>
      <c r="B555" s="1" t="s">
        <v>5486</v>
      </c>
      <c r="C555" s="1">
        <v>21</v>
      </c>
      <c r="D555" s="1" t="s">
        <v>4006</v>
      </c>
      <c r="E555" s="2">
        <v>21</v>
      </c>
      <c r="F555" s="1">
        <f>IF(Creatures[[#This Row],[CR]]="","",VLOOKUP(Creatures[[#This Row],[CR]],CREXP[#All],2,FALSE))</f>
        <v>33000</v>
      </c>
      <c r="G555" s="1" t="s">
        <v>4366</v>
      </c>
      <c r="H555" s="1">
        <v>19</v>
      </c>
      <c r="I555" s="1">
        <f>IFERROR(DexModifier(Creatures[[#This Row],[Dex Score]]),NA())</f>
        <v>4</v>
      </c>
    </row>
    <row r="556" spans="1:9" x14ac:dyDescent="0.25">
      <c r="A556" s="3" t="s">
        <v>3954</v>
      </c>
      <c r="B556" s="1" t="s">
        <v>5489</v>
      </c>
      <c r="C556" s="1">
        <v>19</v>
      </c>
      <c r="D556" s="1" t="s">
        <v>3955</v>
      </c>
      <c r="E556" s="2">
        <v>21</v>
      </c>
      <c r="F556" s="1">
        <f>IF(Creatures[[#This Row],[CR]]="","",VLOOKUP(Creatures[[#This Row],[CR]],CREXP[#All],2,FALSE))</f>
        <v>33000</v>
      </c>
      <c r="G556" s="1" t="s">
        <v>4366</v>
      </c>
      <c r="H556" s="1">
        <v>22</v>
      </c>
      <c r="I556" s="1">
        <f>IFERROR(DexModifier(Creatures[[#This Row],[Dex Score]]),NA())</f>
        <v>6</v>
      </c>
    </row>
    <row r="557" spans="1:9" x14ac:dyDescent="0.25">
      <c r="A557" s="3" t="s">
        <v>4633</v>
      </c>
      <c r="B557" s="1" t="s">
        <v>4537</v>
      </c>
      <c r="C557" s="1">
        <v>17</v>
      </c>
      <c r="D557" s="1" t="s">
        <v>90</v>
      </c>
      <c r="E557" s="4">
        <v>7</v>
      </c>
      <c r="F557" s="1">
        <f>IF(Creatures[[#This Row],[CR]]="","",VLOOKUP(Creatures[[#This Row],[CR]],CREXP[#All],2,FALSE))</f>
        <v>2900</v>
      </c>
      <c r="G557" s="1" t="s">
        <v>4603</v>
      </c>
      <c r="H557" s="58">
        <v>15</v>
      </c>
      <c r="I557" s="58">
        <v>2</v>
      </c>
    </row>
    <row r="558" spans="1:9" x14ac:dyDescent="0.25">
      <c r="A558" s="3" t="s">
        <v>4373</v>
      </c>
      <c r="B558" s="1" t="s">
        <v>5527</v>
      </c>
      <c r="C558" s="1">
        <v>11</v>
      </c>
      <c r="D558" s="1">
        <v>26</v>
      </c>
      <c r="E558" s="2" t="s">
        <v>723</v>
      </c>
      <c r="F558" s="1">
        <f>IF(Creatures[[#This Row],[CR]]="","",VLOOKUP(Creatures[[#This Row],[CR]],CREXP[#All],2,FALSE))</f>
        <v>50</v>
      </c>
      <c r="G558" s="1" t="s">
        <v>1361</v>
      </c>
      <c r="H558" s="1">
        <v>9</v>
      </c>
      <c r="I558" s="1">
        <f>IFERROR(DexModifier(Creatures[[#This Row],[Dex Score]]),NA())</f>
        <v>-1</v>
      </c>
    </row>
    <row r="559" spans="1:9" x14ac:dyDescent="0.25">
      <c r="A559" s="3" t="s">
        <v>421</v>
      </c>
      <c r="B559" s="1" t="s">
        <v>5474</v>
      </c>
      <c r="C559" s="1">
        <v>15</v>
      </c>
      <c r="D559" s="1" t="s">
        <v>422</v>
      </c>
      <c r="E559" s="4" t="s">
        <v>722</v>
      </c>
      <c r="F559" s="1">
        <f>IF(Creatures[[#This Row],[CR]]="","",VLOOKUP(Creatures[[#This Row],[CR]],CREXP[#All],2,FALSE))</f>
        <v>25</v>
      </c>
      <c r="G559" s="1" t="s">
        <v>4367</v>
      </c>
      <c r="H559" s="1">
        <v>13</v>
      </c>
      <c r="I559" s="1">
        <f>IFERROR(DexModifier(Creatures[[#This Row],[Dex Score]]),NA())</f>
        <v>1</v>
      </c>
    </row>
    <row r="560" spans="1:9" x14ac:dyDescent="0.25">
      <c r="A560" s="3" t="s">
        <v>4234</v>
      </c>
      <c r="B560" s="1" t="s">
        <v>3927</v>
      </c>
      <c r="C560" s="1">
        <v>17</v>
      </c>
      <c r="D560" s="1" t="s">
        <v>4284</v>
      </c>
      <c r="E560" s="2">
        <v>11</v>
      </c>
      <c r="F560" s="1">
        <f>IF(Creatures[[#This Row],[CR]]="","",VLOOKUP(Creatures[[#This Row],[CR]],CREXP[#All],2,FALSE))</f>
        <v>7200</v>
      </c>
      <c r="G560" s="1" t="s">
        <v>4296</v>
      </c>
      <c r="H560" s="1">
        <v>14</v>
      </c>
      <c r="I560" s="1">
        <f>IFERROR(DexModifier(Creatures[[#This Row],[Dex Score]]),NA())</f>
        <v>2</v>
      </c>
    </row>
    <row r="561" spans="1:9" x14ac:dyDescent="0.25">
      <c r="A561" s="3" t="s">
        <v>4235</v>
      </c>
      <c r="B561" s="1" t="s">
        <v>3927</v>
      </c>
      <c r="C561" s="1">
        <v>17</v>
      </c>
      <c r="D561" s="1" t="s">
        <v>4284</v>
      </c>
      <c r="E561" s="2">
        <v>12</v>
      </c>
      <c r="F561" s="1">
        <f>IF(Creatures[[#This Row],[CR]]="","",VLOOKUP(Creatures[[#This Row],[CR]],CREXP[#All],2,FALSE))</f>
        <v>8400</v>
      </c>
      <c r="G561" s="1" t="s">
        <v>4296</v>
      </c>
      <c r="H561" s="1">
        <v>14</v>
      </c>
      <c r="I561" s="1">
        <f>IFERROR(DexModifier(Creatures[[#This Row],[Dex Score]]),NA())</f>
        <v>2</v>
      </c>
    </row>
    <row r="562" spans="1:9" x14ac:dyDescent="0.25">
      <c r="A562" s="3" t="s">
        <v>4210</v>
      </c>
      <c r="B562" s="1" t="s">
        <v>4540</v>
      </c>
      <c r="C562" s="1">
        <v>14</v>
      </c>
      <c r="D562" s="1" t="s">
        <v>342</v>
      </c>
      <c r="E562" s="2">
        <v>6</v>
      </c>
      <c r="F562" s="1">
        <f>IF(Creatures[[#This Row],[CR]]="","",VLOOKUP(Creatures[[#This Row],[CR]],CREXP[#All],2,FALSE))</f>
        <v>2300</v>
      </c>
      <c r="G562" s="1" t="s">
        <v>4296</v>
      </c>
      <c r="H562" s="1">
        <v>10</v>
      </c>
      <c r="I562" s="1">
        <f>IFERROR(DexModifier(Creatures[[#This Row],[Dex Score]]),NA())</f>
        <v>0</v>
      </c>
    </row>
    <row r="563" spans="1:9" x14ac:dyDescent="0.25">
      <c r="A563" s="3" t="s">
        <v>423</v>
      </c>
      <c r="B563" s="1" t="s">
        <v>5505</v>
      </c>
      <c r="C563" s="1">
        <v>11</v>
      </c>
      <c r="D563" s="1" t="s">
        <v>424</v>
      </c>
      <c r="E563" s="4" t="s">
        <v>723</v>
      </c>
      <c r="F563" s="1">
        <f>IF(Creatures[[#This Row],[CR]]="","",VLOOKUP(Creatures[[#This Row],[CR]],CREXP[#All],2,FALSE))</f>
        <v>50</v>
      </c>
      <c r="G563" s="1" t="s">
        <v>4367</v>
      </c>
      <c r="H563" s="1">
        <v>12</v>
      </c>
      <c r="I563" s="1">
        <f>IFERROR(DexModifier(Creatures[[#This Row],[Dex Score]]),NA())</f>
        <v>1</v>
      </c>
    </row>
    <row r="564" spans="1:9" x14ac:dyDescent="0.25">
      <c r="A564" s="3" t="s">
        <v>425</v>
      </c>
      <c r="B564" s="1" t="s">
        <v>5476</v>
      </c>
      <c r="C564" s="1">
        <v>10</v>
      </c>
      <c r="D564" s="1" t="s">
        <v>52</v>
      </c>
      <c r="E564" s="4" t="s">
        <v>722</v>
      </c>
      <c r="F564" s="1">
        <f>IF(Creatures[[#This Row],[CR]]="","",VLOOKUP(Creatures[[#This Row],[CR]],CREXP[#All],2,FALSE))</f>
        <v>25</v>
      </c>
      <c r="G564" s="1" t="s">
        <v>4367</v>
      </c>
      <c r="H564" s="1">
        <v>10</v>
      </c>
      <c r="I564" s="1">
        <f>IFERROR(DexModifier(Creatures[[#This Row],[Dex Score]]),NA())</f>
        <v>0</v>
      </c>
    </row>
    <row r="565" spans="1:9" x14ac:dyDescent="0.25">
      <c r="A565" s="3" t="s">
        <v>426</v>
      </c>
      <c r="B565" s="1" t="s">
        <v>3921</v>
      </c>
      <c r="C565" s="1">
        <v>11</v>
      </c>
      <c r="D565" s="1" t="s">
        <v>414</v>
      </c>
      <c r="E565" s="2">
        <v>3</v>
      </c>
      <c r="F565" s="1">
        <f>IF(Creatures[[#This Row],[CR]]="","",VLOOKUP(Creatures[[#This Row],[CR]],CREXP[#All],2,FALSE))</f>
        <v>700</v>
      </c>
      <c r="G565" s="1" t="s">
        <v>4367</v>
      </c>
      <c r="H565" s="1">
        <v>8</v>
      </c>
      <c r="I565" s="1">
        <f>IFERROR(DexModifier(Creatures[[#This Row],[Dex Score]]),NA())</f>
        <v>-1</v>
      </c>
    </row>
    <row r="566" spans="1:9" x14ac:dyDescent="0.25">
      <c r="A566" s="3" t="s">
        <v>427</v>
      </c>
      <c r="B566" s="1" t="s">
        <v>3921</v>
      </c>
      <c r="C566" s="1">
        <v>17</v>
      </c>
      <c r="D566" s="1" t="s">
        <v>348</v>
      </c>
      <c r="E566" s="2">
        <v>15</v>
      </c>
      <c r="F566" s="1">
        <f>IF(Creatures[[#This Row],[CR]]="","",VLOOKUP(Creatures[[#This Row],[CR]],CREXP[#All],2,FALSE))</f>
        <v>13000</v>
      </c>
      <c r="G566" s="1" t="s">
        <v>4367</v>
      </c>
      <c r="H566" s="1">
        <v>10</v>
      </c>
      <c r="I566" s="1">
        <f>IFERROR(DexModifier(Creatures[[#This Row],[Dex Score]]),NA())</f>
        <v>0</v>
      </c>
    </row>
    <row r="567" spans="1:9" x14ac:dyDescent="0.25">
      <c r="A567" s="3" t="s">
        <v>428</v>
      </c>
      <c r="B567" s="1" t="s">
        <v>5522</v>
      </c>
      <c r="C567" s="1">
        <v>12</v>
      </c>
      <c r="D567" s="1" t="s">
        <v>136</v>
      </c>
      <c r="E567" s="4" t="s">
        <v>724</v>
      </c>
      <c r="F567" s="1">
        <f>IF(Creatures[[#This Row],[CR]]="","",VLOOKUP(Creatures[[#This Row],[CR]],CREXP[#All],2,FALSE))</f>
        <v>100</v>
      </c>
      <c r="G567" s="1" t="s">
        <v>4367</v>
      </c>
      <c r="H567" s="1">
        <v>10</v>
      </c>
      <c r="I567" s="1">
        <f>IFERROR(DexModifier(Creatures[[#This Row],[Dex Score]]),NA())</f>
        <v>0</v>
      </c>
    </row>
    <row r="568" spans="1:9" x14ac:dyDescent="0.25">
      <c r="A568" s="3" t="s">
        <v>429</v>
      </c>
      <c r="B568" s="1" t="s">
        <v>5480</v>
      </c>
      <c r="C568" s="1">
        <v>13</v>
      </c>
      <c r="D568" s="1" t="s">
        <v>430</v>
      </c>
      <c r="E568" s="2">
        <v>2</v>
      </c>
      <c r="F568" s="1">
        <f>IF(Creatures[[#This Row],[CR]]="","",VLOOKUP(Creatures[[#This Row],[CR]],CREXP[#All],2,FALSE))</f>
        <v>450</v>
      </c>
      <c r="G568" s="1" t="s">
        <v>4367</v>
      </c>
      <c r="H568" s="1">
        <v>10</v>
      </c>
      <c r="I568" s="1">
        <f>IFERROR(DexModifier(Creatures[[#This Row],[Dex Score]]),NA())</f>
        <v>0</v>
      </c>
    </row>
    <row r="569" spans="1:9" x14ac:dyDescent="0.25">
      <c r="A569" s="3" t="s">
        <v>431</v>
      </c>
      <c r="B569" s="1" t="s">
        <v>5482</v>
      </c>
      <c r="C569" s="1">
        <v>10</v>
      </c>
      <c r="D569" s="1" t="s">
        <v>226</v>
      </c>
      <c r="E569" s="2">
        <v>0</v>
      </c>
      <c r="F569" s="1">
        <f>IF(Creatures[[#This Row],[CR]]="","",VLOOKUP(Creatures[[#This Row],[CR]],CREXP[#All],2,FALSE))</f>
        <v>10</v>
      </c>
      <c r="G569" s="1" t="s">
        <v>4367</v>
      </c>
      <c r="H569" s="1">
        <v>10</v>
      </c>
      <c r="I569" s="1">
        <f>IFERROR(DexModifier(Creatures[[#This Row],[Dex Score]]),NA())</f>
        <v>0</v>
      </c>
    </row>
    <row r="570" spans="1:9" x14ac:dyDescent="0.25">
      <c r="A570" s="3" t="s">
        <v>3956</v>
      </c>
      <c r="B570" s="1" t="s">
        <v>5458</v>
      </c>
      <c r="C570" s="1">
        <v>18</v>
      </c>
      <c r="D570" s="1" t="s">
        <v>3957</v>
      </c>
      <c r="E570" s="2">
        <v>15</v>
      </c>
      <c r="F570" s="1">
        <f>IF(Creatures[[#This Row],[CR]]="","",VLOOKUP(Creatures[[#This Row],[CR]],CREXP[#All],2,FALSE))</f>
        <v>13000</v>
      </c>
      <c r="G570" s="1" t="s">
        <v>4366</v>
      </c>
      <c r="H570" s="1">
        <v>14</v>
      </c>
      <c r="I570" s="1">
        <f>IFERROR(DexModifier(Creatures[[#This Row],[Dex Score]]),NA())</f>
        <v>2</v>
      </c>
    </row>
    <row r="571" spans="1:9" x14ac:dyDescent="0.25">
      <c r="A571" s="3" t="s">
        <v>4346</v>
      </c>
      <c r="B571" s="1" t="s">
        <v>3921</v>
      </c>
      <c r="C571" s="1">
        <v>18</v>
      </c>
      <c r="D571" s="1">
        <v>135</v>
      </c>
      <c r="E571" s="2">
        <v>11</v>
      </c>
      <c r="F571" s="1">
        <f>IF(Creatures[[#This Row],[CR]]="","",VLOOKUP(Creatures[[#This Row],[CR]],CREXP[#All],2,FALSE))</f>
        <v>7200</v>
      </c>
      <c r="G571" s="1" t="s">
        <v>4735</v>
      </c>
      <c r="H571" s="1">
        <v>12</v>
      </c>
      <c r="I571" s="1">
        <f>IFERROR(DexModifier(Creatures[[#This Row],[Dex Score]]),NA())</f>
        <v>1</v>
      </c>
    </row>
    <row r="572" spans="1:9" x14ac:dyDescent="0.25">
      <c r="A572" s="3" t="s">
        <v>4075</v>
      </c>
      <c r="B572" s="1" t="s">
        <v>5528</v>
      </c>
      <c r="C572" s="1">
        <v>19</v>
      </c>
      <c r="D572" s="1" t="s">
        <v>4076</v>
      </c>
      <c r="E572" s="2">
        <v>17</v>
      </c>
      <c r="F572" s="1">
        <f>IF(Creatures[[#This Row],[CR]]="","",VLOOKUP(Creatures[[#This Row],[CR]],CREXP[#All],2,FALSE))</f>
        <v>18000</v>
      </c>
      <c r="G572" s="1" t="s">
        <v>4366</v>
      </c>
      <c r="H572" s="1">
        <v>15</v>
      </c>
      <c r="I572" s="1">
        <f>IFERROR(DexModifier(Creatures[[#This Row],[Dex Score]]),NA())</f>
        <v>2</v>
      </c>
    </row>
    <row r="573" spans="1:9" x14ac:dyDescent="0.25">
      <c r="A573" s="3" t="s">
        <v>432</v>
      </c>
      <c r="B573" s="1" t="s">
        <v>5490</v>
      </c>
      <c r="C573" s="1">
        <v>18</v>
      </c>
      <c r="D573" s="1" t="s">
        <v>433</v>
      </c>
      <c r="E573" s="2">
        <v>13</v>
      </c>
      <c r="F573" s="1">
        <f>IF(Creatures[[#This Row],[CR]]="","",VLOOKUP(Creatures[[#This Row],[CR]],CREXP[#All],2,FALSE))</f>
        <v>10000</v>
      </c>
      <c r="G573" s="1" t="s">
        <v>4367</v>
      </c>
      <c r="H573" s="1">
        <v>10</v>
      </c>
      <c r="I573" s="1">
        <f>IFERROR(DexModifier(Creatures[[#This Row],[Dex Score]]),NA())</f>
        <v>0</v>
      </c>
    </row>
    <row r="574" spans="1:9" x14ac:dyDescent="0.25">
      <c r="A574" s="3" t="s">
        <v>3996</v>
      </c>
      <c r="B574" s="1" t="s">
        <v>5470</v>
      </c>
      <c r="C574" s="1">
        <v>20</v>
      </c>
      <c r="D574" s="1" t="s">
        <v>297</v>
      </c>
      <c r="E574" s="2">
        <v>13</v>
      </c>
      <c r="F574" s="1">
        <f>IF(Creatures[[#This Row],[CR]]="","",VLOOKUP(Creatures[[#This Row],[CR]],CREXP[#All],2,FALSE))</f>
        <v>10000</v>
      </c>
      <c r="G574" s="1" t="s">
        <v>4366</v>
      </c>
      <c r="H574" s="1">
        <v>10</v>
      </c>
      <c r="I574" s="1">
        <f>IFERROR(DexModifier(Creatures[[#This Row],[Dex Score]]),NA())</f>
        <v>0</v>
      </c>
    </row>
    <row r="575" spans="1:9" x14ac:dyDescent="0.25">
      <c r="A575" s="3" t="s">
        <v>4690</v>
      </c>
      <c r="B575" s="1" t="s">
        <v>3933</v>
      </c>
      <c r="C575" s="1">
        <v>20</v>
      </c>
      <c r="D575" s="1" t="s">
        <v>4691</v>
      </c>
      <c r="E575" s="4">
        <v>10</v>
      </c>
      <c r="F575" s="1">
        <f>IF(Creatures[[#This Row],[CR]]="","",VLOOKUP(Creatures[[#This Row],[CR]],CREXP[#All],2,FALSE))</f>
        <v>5900</v>
      </c>
      <c r="G575" s="1" t="s">
        <v>4603</v>
      </c>
      <c r="H575" s="58">
        <v>11</v>
      </c>
      <c r="I575" s="58">
        <v>0</v>
      </c>
    </row>
    <row r="576" spans="1:9" x14ac:dyDescent="0.25">
      <c r="A576" s="3" t="s">
        <v>434</v>
      </c>
      <c r="B576" s="1" t="s">
        <v>5529</v>
      </c>
      <c r="C576" s="1">
        <v>12</v>
      </c>
      <c r="D576" s="1" t="s">
        <v>103</v>
      </c>
      <c r="E576" s="4" t="s">
        <v>723</v>
      </c>
      <c r="F576" s="1">
        <f>IF(Creatures[[#This Row],[CR]]="","",VLOOKUP(Creatures[[#This Row],[CR]],CREXP[#All],2,FALSE))</f>
        <v>50</v>
      </c>
      <c r="G576" s="1" t="s">
        <v>4367</v>
      </c>
      <c r="H576" s="1">
        <v>12</v>
      </c>
      <c r="I576" s="1">
        <f>IFERROR(DexModifier(Creatures[[#This Row],[Dex Score]]),NA())</f>
        <v>1</v>
      </c>
    </row>
    <row r="577" spans="1:9" x14ac:dyDescent="0.25">
      <c r="A577" s="3" t="s">
        <v>4237</v>
      </c>
      <c r="B577" s="1" t="s">
        <v>3936</v>
      </c>
      <c r="C577" s="1">
        <v>15</v>
      </c>
      <c r="D577" s="1" t="s">
        <v>1035</v>
      </c>
      <c r="E577" s="2">
        <v>3</v>
      </c>
      <c r="F577" s="1">
        <f>IF(Creatures[[#This Row],[CR]]="","",VLOOKUP(Creatures[[#This Row],[CR]],CREXP[#All],2,FALSE))</f>
        <v>700</v>
      </c>
      <c r="G577" s="1" t="s">
        <v>4296</v>
      </c>
      <c r="H577" s="1">
        <v>16</v>
      </c>
      <c r="I577" s="1">
        <f>IFERROR(DexModifier(Creatures[[#This Row],[Dex Score]]),NA())</f>
        <v>3</v>
      </c>
    </row>
    <row r="578" spans="1:9" x14ac:dyDescent="0.25">
      <c r="A578" s="3" t="s">
        <v>4236</v>
      </c>
      <c r="B578" s="1" t="s">
        <v>5512</v>
      </c>
      <c r="C578" s="1">
        <v>11</v>
      </c>
      <c r="D578" s="1" t="s">
        <v>488</v>
      </c>
      <c r="E578" s="2" t="s">
        <v>722</v>
      </c>
      <c r="F578" s="1">
        <f>IF(Creatures[[#This Row],[CR]]="","",VLOOKUP(Creatures[[#This Row],[CR]],CREXP[#All],2,FALSE))</f>
        <v>25</v>
      </c>
      <c r="G578" s="1" t="s">
        <v>4296</v>
      </c>
      <c r="H578" s="1">
        <v>13</v>
      </c>
      <c r="I578" s="1">
        <f>IFERROR(DexModifier(Creatures[[#This Row],[Dex Score]]),NA())</f>
        <v>1</v>
      </c>
    </row>
    <row r="579" spans="1:9" x14ac:dyDescent="0.25">
      <c r="A579" s="3" t="s">
        <v>4238</v>
      </c>
      <c r="B579" s="1" t="s">
        <v>3927</v>
      </c>
      <c r="C579" s="1">
        <v>15</v>
      </c>
      <c r="D579" s="1" t="s">
        <v>4285</v>
      </c>
      <c r="E579" s="2">
        <v>4</v>
      </c>
      <c r="F579" s="1">
        <f>IF(Creatures[[#This Row],[CR]]="","",VLOOKUP(Creatures[[#This Row],[CR]],CREXP[#All],2,FALSE))</f>
        <v>1100</v>
      </c>
      <c r="G579" s="1" t="s">
        <v>4296</v>
      </c>
      <c r="H579" s="1">
        <v>16</v>
      </c>
      <c r="I579" s="1">
        <f>IFERROR(DexModifier(Creatures[[#This Row],[Dex Score]]),NA())</f>
        <v>3</v>
      </c>
    </row>
    <row r="580" spans="1:9" x14ac:dyDescent="0.25">
      <c r="A580" s="3" t="s">
        <v>4239</v>
      </c>
      <c r="B580" s="1" t="s">
        <v>5530</v>
      </c>
      <c r="C580" s="1">
        <v>16</v>
      </c>
      <c r="D580" s="1" t="s">
        <v>4286</v>
      </c>
      <c r="E580" s="2">
        <v>13</v>
      </c>
      <c r="F580" s="1">
        <f>IF(Creatures[[#This Row],[CR]]="","",VLOOKUP(Creatures[[#This Row],[CR]],CREXP[#All],2,FALSE))</f>
        <v>10000</v>
      </c>
      <c r="G580" s="1" t="s">
        <v>4296</v>
      </c>
      <c r="H580" s="1">
        <v>7</v>
      </c>
      <c r="I580" s="1">
        <f>IFERROR(DexModifier(Creatures[[#This Row],[Dex Score]]),NA())</f>
        <v>-2</v>
      </c>
    </row>
    <row r="581" spans="1:9" x14ac:dyDescent="0.25">
      <c r="A581" s="3" t="s">
        <v>4327</v>
      </c>
      <c r="B581" s="1" t="s">
        <v>4537</v>
      </c>
      <c r="C581" s="1">
        <v>13</v>
      </c>
      <c r="D581" s="1">
        <v>44</v>
      </c>
      <c r="E581" s="2">
        <v>2</v>
      </c>
      <c r="F581" s="1">
        <f>IF(Creatures[[#This Row],[CR]]="","",VLOOKUP(Creatures[[#This Row],[CR]],CREXP[#All],2,FALSE))</f>
        <v>450</v>
      </c>
      <c r="G581" s="1" t="s">
        <v>1295</v>
      </c>
      <c r="H581" s="1">
        <v>17</v>
      </c>
      <c r="I581" s="1">
        <f>IFERROR(DexModifier(Creatures[[#This Row],[Dex Score]]),NA())</f>
        <v>3</v>
      </c>
    </row>
    <row r="582" spans="1:9" x14ac:dyDescent="0.25">
      <c r="A582" s="3" t="s">
        <v>435</v>
      </c>
      <c r="B582" s="1" t="s">
        <v>5477</v>
      </c>
      <c r="C582" s="1">
        <v>17</v>
      </c>
      <c r="D582" s="1" t="s">
        <v>297</v>
      </c>
      <c r="E582" s="2">
        <v>5</v>
      </c>
      <c r="F582" s="1">
        <f>IF(Creatures[[#This Row],[CR]]="","",VLOOKUP(Creatures[[#This Row],[CR]],CREXP[#All],2,FALSE))</f>
        <v>1800</v>
      </c>
      <c r="G582" s="1" t="s">
        <v>4367</v>
      </c>
      <c r="H582" s="1">
        <v>15</v>
      </c>
      <c r="I582" s="1">
        <f>IFERROR(DexModifier(Creatures[[#This Row],[Dex Score]]),NA())</f>
        <v>2</v>
      </c>
    </row>
    <row r="583" spans="1:9" x14ac:dyDescent="0.25">
      <c r="A583" s="3" t="s">
        <v>436</v>
      </c>
      <c r="B583" s="1" t="s">
        <v>5490</v>
      </c>
      <c r="C583" s="1">
        <v>13</v>
      </c>
      <c r="D583" s="1" t="s">
        <v>401</v>
      </c>
      <c r="E583" s="2">
        <v>3</v>
      </c>
      <c r="F583" s="1">
        <f>IF(Creatures[[#This Row],[CR]]="","",VLOOKUP(Creatures[[#This Row],[CR]],CREXP[#All],2,FALSE))</f>
        <v>700</v>
      </c>
      <c r="G583" s="1" t="s">
        <v>4367</v>
      </c>
      <c r="H583" s="1">
        <v>15</v>
      </c>
      <c r="I583" s="1">
        <f>IFERROR(DexModifier(Creatures[[#This Row],[Dex Score]]),NA())</f>
        <v>2</v>
      </c>
    </row>
    <row r="584" spans="1:9" x14ac:dyDescent="0.25">
      <c r="A584" s="3" t="s">
        <v>4488</v>
      </c>
      <c r="B584" s="1" t="s">
        <v>3921</v>
      </c>
      <c r="C584" s="1">
        <v>17</v>
      </c>
      <c r="D584" s="1" t="s">
        <v>4097</v>
      </c>
      <c r="E584" s="2">
        <v>10</v>
      </c>
      <c r="F584" s="1">
        <f>IF(Creatures[[#This Row],[CR]]="","",VLOOKUP(Creatures[[#This Row],[CR]],CREXP[#All],2,FALSE))</f>
        <v>5900</v>
      </c>
      <c r="G584" s="1" t="s">
        <v>4695</v>
      </c>
      <c r="H584" s="58">
        <v>19</v>
      </c>
      <c r="I584" s="58">
        <f>IFERROR(DexModifier(Creatures[[#This Row],[Dex Score]]),NA())</f>
        <v>4</v>
      </c>
    </row>
    <row r="585" spans="1:9" x14ac:dyDescent="0.25">
      <c r="A585" s="3" t="s">
        <v>4077</v>
      </c>
      <c r="B585" s="1" t="s">
        <v>5531</v>
      </c>
      <c r="C585" s="1">
        <v>14</v>
      </c>
      <c r="D585" s="1" t="s">
        <v>4078</v>
      </c>
      <c r="E585" s="2">
        <v>20</v>
      </c>
      <c r="F585" s="1">
        <f>IF(Creatures[[#This Row],[CR]]="","",VLOOKUP(Creatures[[#This Row],[CR]],CREXP[#All],2,FALSE))</f>
        <v>25000</v>
      </c>
      <c r="G585" s="1" t="s">
        <v>4366</v>
      </c>
      <c r="H585" s="1">
        <v>19</v>
      </c>
      <c r="I585" s="1">
        <f>IFERROR(DexModifier(Creatures[[#This Row],[Dex Score]]),NA())</f>
        <v>4</v>
      </c>
    </row>
    <row r="586" spans="1:9" x14ac:dyDescent="0.25">
      <c r="A586" s="3" t="s">
        <v>4240</v>
      </c>
      <c r="B586" s="1" t="s">
        <v>5515</v>
      </c>
      <c r="C586" s="1">
        <v>13</v>
      </c>
      <c r="D586" s="1" t="s">
        <v>226</v>
      </c>
      <c r="E586" s="2">
        <v>1</v>
      </c>
      <c r="F586" s="1">
        <f>IF(Creatures[[#This Row],[CR]]="","",VLOOKUP(Creatures[[#This Row],[CR]],CREXP[#All],2,FALSE))</f>
        <v>200</v>
      </c>
      <c r="G586" s="1" t="s">
        <v>4296</v>
      </c>
      <c r="H586" s="1">
        <v>14</v>
      </c>
      <c r="I586" s="1">
        <f>IFERROR(DexModifier(Creatures[[#This Row],[Dex Score]]),NA())</f>
        <v>2</v>
      </c>
    </row>
    <row r="587" spans="1:9" x14ac:dyDescent="0.25">
      <c r="A587" s="3" t="s">
        <v>4490</v>
      </c>
      <c r="B587" s="1" t="s">
        <v>5509</v>
      </c>
      <c r="C587" s="1">
        <v>14</v>
      </c>
      <c r="D587" s="1" t="s">
        <v>4544</v>
      </c>
      <c r="E587" s="2">
        <v>8</v>
      </c>
      <c r="F587" s="1">
        <f>IF(Creatures[[#This Row],[CR]]="","",VLOOKUP(Creatures[[#This Row],[CR]],CREXP[#All],2,FALSE))</f>
        <v>3900</v>
      </c>
      <c r="G587" s="1" t="s">
        <v>4695</v>
      </c>
      <c r="H587" s="58">
        <v>9</v>
      </c>
      <c r="I587" s="58">
        <f>IFERROR(DexModifier(Creatures[[#This Row],[Dex Score]]),NA())</f>
        <v>-1</v>
      </c>
    </row>
    <row r="588" spans="1:9" x14ac:dyDescent="0.25">
      <c r="A588" s="3" t="s">
        <v>4521</v>
      </c>
      <c r="B588" s="1" t="s">
        <v>5472</v>
      </c>
      <c r="C588" s="1">
        <v>22</v>
      </c>
      <c r="D588" s="1" t="s">
        <v>4554</v>
      </c>
      <c r="E588" s="2">
        <v>26</v>
      </c>
      <c r="F588" s="1">
        <f>IF(Creatures[[#This Row],[CR]]="","",VLOOKUP(Creatures[[#This Row],[CR]],CREXP[#All],2,FALSE))</f>
        <v>90000</v>
      </c>
      <c r="G588" s="1" t="s">
        <v>4695</v>
      </c>
      <c r="H588" s="58">
        <v>14</v>
      </c>
      <c r="I588" s="58">
        <f>IFERROR(DexModifier(Creatures[[#This Row],[Dex Score]]),NA())</f>
        <v>2</v>
      </c>
    </row>
    <row r="589" spans="1:9" x14ac:dyDescent="0.25">
      <c r="A589" s="3" t="s">
        <v>437</v>
      </c>
      <c r="B589" s="1" t="s">
        <v>5456</v>
      </c>
      <c r="C589" s="1">
        <v>15</v>
      </c>
      <c r="D589" s="1" t="s">
        <v>16</v>
      </c>
      <c r="E589" s="4" t="s">
        <v>722</v>
      </c>
      <c r="F589" s="1">
        <f>IF(Creatures[[#This Row],[CR]]="","",VLOOKUP(Creatures[[#This Row],[CR]],CREXP[#All],2,FALSE))</f>
        <v>25</v>
      </c>
      <c r="G589" s="1" t="s">
        <v>4367</v>
      </c>
      <c r="H589" s="1">
        <v>12</v>
      </c>
      <c r="I589" s="1">
        <f>IFERROR(DexModifier(Creatures[[#This Row],[Dex Score]]),NA())</f>
        <v>1</v>
      </c>
    </row>
    <row r="590" spans="1:9" x14ac:dyDescent="0.25">
      <c r="A590" s="3" t="s">
        <v>438</v>
      </c>
      <c r="B590" s="1" t="s">
        <v>3927</v>
      </c>
      <c r="C590" s="1">
        <v>15</v>
      </c>
      <c r="D590" s="1" t="s">
        <v>439</v>
      </c>
      <c r="E590" s="2">
        <v>2</v>
      </c>
      <c r="F590" s="1">
        <f>IF(Creatures[[#This Row],[CR]]="","",VLOOKUP(Creatures[[#This Row],[CR]],CREXP[#All],2,FALSE))</f>
        <v>450</v>
      </c>
      <c r="G590" s="1" t="s">
        <v>4367</v>
      </c>
      <c r="H590" s="1">
        <v>16</v>
      </c>
      <c r="I590" s="1">
        <f>IFERROR(DexModifier(Creatures[[#This Row],[Dex Score]]),NA())</f>
        <v>3</v>
      </c>
    </row>
    <row r="591" spans="1:9" x14ac:dyDescent="0.25">
      <c r="A591" s="3" t="s">
        <v>3997</v>
      </c>
      <c r="B591" s="1" t="s">
        <v>5470</v>
      </c>
      <c r="C591" s="1">
        <v>13</v>
      </c>
      <c r="D591" s="1" t="s">
        <v>52</v>
      </c>
      <c r="E591" s="2" t="s">
        <v>724</v>
      </c>
      <c r="F591" s="1">
        <f>IF(Creatures[[#This Row],[CR]]="","",VLOOKUP(Creatures[[#This Row],[CR]],CREXP[#All],2,FALSE))</f>
        <v>100</v>
      </c>
      <c r="G591" s="1" t="s">
        <v>4366</v>
      </c>
      <c r="H591" s="1">
        <v>11</v>
      </c>
      <c r="I591" s="1">
        <f>IFERROR(DexModifier(Creatures[[#This Row],[Dex Score]]),NA())</f>
        <v>0</v>
      </c>
    </row>
    <row r="592" spans="1:9" x14ac:dyDescent="0.25">
      <c r="A592" s="3" t="s">
        <v>440</v>
      </c>
      <c r="B592" s="1" t="s">
        <v>5490</v>
      </c>
      <c r="C592" s="1">
        <v>18</v>
      </c>
      <c r="D592" s="1" t="s">
        <v>181</v>
      </c>
      <c r="E592" s="2">
        <v>9</v>
      </c>
      <c r="F592" s="1">
        <f>IF(Creatures[[#This Row],[CR]]="","",VLOOKUP(Creatures[[#This Row],[CR]],CREXP[#All],2,FALSE))</f>
        <v>5000</v>
      </c>
      <c r="G592" s="1" t="s">
        <v>4367</v>
      </c>
      <c r="H592" s="1">
        <v>11</v>
      </c>
      <c r="I592" s="1">
        <f>IFERROR(DexModifier(Creatures[[#This Row],[Dex Score]]),NA())</f>
        <v>0</v>
      </c>
    </row>
    <row r="593" spans="1:9" x14ac:dyDescent="0.25">
      <c r="A593" s="3" t="s">
        <v>3939</v>
      </c>
      <c r="B593" s="1" t="s">
        <v>5474</v>
      </c>
      <c r="C593" s="1">
        <v>16</v>
      </c>
      <c r="D593" s="1" t="s">
        <v>414</v>
      </c>
      <c r="E593" s="2">
        <v>5</v>
      </c>
      <c r="F593" s="1">
        <f>IF(Creatures[[#This Row],[CR]]="","",VLOOKUP(Creatures[[#This Row],[CR]],CREXP[#All],2,FALSE))</f>
        <v>1800</v>
      </c>
      <c r="G593" s="1" t="s">
        <v>4366</v>
      </c>
      <c r="H593" s="1">
        <v>18</v>
      </c>
      <c r="I593" s="1">
        <f>IFERROR(DexModifier(Creatures[[#This Row],[Dex Score]]),NA())</f>
        <v>4</v>
      </c>
    </row>
    <row r="594" spans="1:9" x14ac:dyDescent="0.25">
      <c r="A594" s="3" t="s">
        <v>4079</v>
      </c>
      <c r="B594" s="1" t="s">
        <v>5532</v>
      </c>
      <c r="C594" s="1">
        <v>13</v>
      </c>
      <c r="D594" s="1" t="s">
        <v>4080</v>
      </c>
      <c r="E594" s="2" t="s">
        <v>723</v>
      </c>
      <c r="F594" s="1">
        <f>IF(Creatures[[#This Row],[CR]]="","",VLOOKUP(Creatures[[#This Row],[CR]],CREXP[#All],2,FALSE))</f>
        <v>50</v>
      </c>
      <c r="G594" s="1" t="s">
        <v>4366</v>
      </c>
      <c r="H594" s="1">
        <v>16</v>
      </c>
      <c r="I594" s="1">
        <f>IFERROR(DexModifier(Creatures[[#This Row],[Dex Score]]),NA())</f>
        <v>3</v>
      </c>
    </row>
    <row r="595" spans="1:9" ht="45" x14ac:dyDescent="0.25">
      <c r="A595" s="3" t="s">
        <v>4527</v>
      </c>
      <c r="B595" s="1" t="s">
        <v>3921</v>
      </c>
      <c r="C595" s="1" t="s">
        <v>4555</v>
      </c>
      <c r="D595" s="1" t="s">
        <v>3945</v>
      </c>
      <c r="E595" s="2">
        <v>8</v>
      </c>
      <c r="F595" s="1">
        <f>IF(Creatures[[#This Row],[CR]]="","",VLOOKUP(Creatures[[#This Row],[CR]],CREXP[#All],2,FALSE))</f>
        <v>3900</v>
      </c>
      <c r="G595" s="1" t="s">
        <v>4695</v>
      </c>
      <c r="H595" s="58">
        <v>10</v>
      </c>
      <c r="I595" s="58">
        <f>IFERROR(DexModifier(Creatures[[#This Row],[Dex Score]]),NA())</f>
        <v>0</v>
      </c>
    </row>
    <row r="596" spans="1:9" x14ac:dyDescent="0.25">
      <c r="A596" s="3" t="s">
        <v>441</v>
      </c>
      <c r="B596" s="1" t="s">
        <v>5492</v>
      </c>
      <c r="C596" s="1">
        <v>8</v>
      </c>
      <c r="D596" s="1" t="s">
        <v>411</v>
      </c>
      <c r="E596" s="2">
        <v>2</v>
      </c>
      <c r="F596" s="1">
        <f>IF(Creatures[[#This Row],[CR]]="","",VLOOKUP(Creatures[[#This Row],[CR]],CREXP[#All],2,FALSE))</f>
        <v>450</v>
      </c>
      <c r="G596" s="1" t="s">
        <v>4367</v>
      </c>
      <c r="H596" s="1">
        <v>6</v>
      </c>
      <c r="I596" s="1">
        <f>IFERROR(DexModifier(Creatures[[#This Row],[Dex Score]]),NA())</f>
        <v>-2</v>
      </c>
    </row>
    <row r="597" spans="1:9" x14ac:dyDescent="0.25">
      <c r="A597" s="3" t="s">
        <v>442</v>
      </c>
      <c r="B597" s="1" t="s">
        <v>5468</v>
      </c>
      <c r="C597" s="1">
        <v>12</v>
      </c>
      <c r="D597" s="1" t="s">
        <v>4147</v>
      </c>
      <c r="E597" s="2">
        <v>0</v>
      </c>
      <c r="F597" s="1">
        <f>IF(Creatures[[#This Row],[CR]]="","",VLOOKUP(Creatures[[#This Row],[CR]],CREXP[#All],2,FALSE))</f>
        <v>10</v>
      </c>
      <c r="G597" s="1" t="s">
        <v>4367</v>
      </c>
      <c r="H597" s="1">
        <v>15</v>
      </c>
      <c r="I597" s="1">
        <f>IFERROR(DexModifier(Creatures[[#This Row],[Dex Score]]),NA())</f>
        <v>2</v>
      </c>
    </row>
    <row r="598" spans="1:9" x14ac:dyDescent="0.25">
      <c r="A598" s="3" t="s">
        <v>443</v>
      </c>
      <c r="B598" s="1" t="s">
        <v>5509</v>
      </c>
      <c r="C598" s="1">
        <v>11</v>
      </c>
      <c r="D598" s="1" t="s">
        <v>285</v>
      </c>
      <c r="E598" s="2">
        <v>2</v>
      </c>
      <c r="F598" s="1">
        <f>IF(Creatures[[#This Row],[CR]]="","",VLOOKUP(Creatures[[#This Row],[CR]],CREXP[#All],2,FALSE))</f>
        <v>450</v>
      </c>
      <c r="G598" s="1" t="s">
        <v>4367</v>
      </c>
      <c r="H598" s="1">
        <v>8</v>
      </c>
      <c r="I598" s="1">
        <f>IFERROR(DexModifier(Creatures[[#This Row],[Dex Score]]),NA())</f>
        <v>-1</v>
      </c>
    </row>
    <row r="599" spans="1:9" x14ac:dyDescent="0.25">
      <c r="A599" s="3" t="s">
        <v>4084</v>
      </c>
      <c r="B599" s="1" t="s">
        <v>5509</v>
      </c>
      <c r="C599" s="1">
        <v>14</v>
      </c>
      <c r="D599" s="1" t="s">
        <v>4085</v>
      </c>
      <c r="E599" s="2">
        <v>4</v>
      </c>
      <c r="F599" s="1">
        <f>IF(Creatures[[#This Row],[CR]]="","",VLOOKUP(Creatures[[#This Row],[CR]],CREXP[#All],2,FALSE))</f>
        <v>1100</v>
      </c>
      <c r="G599" s="1" t="s">
        <v>4366</v>
      </c>
      <c r="H599" s="1">
        <v>8</v>
      </c>
      <c r="I599" s="1">
        <f>IFERROR(DexModifier(Creatures[[#This Row],[Dex Score]]),NA())</f>
        <v>-1</v>
      </c>
    </row>
    <row r="600" spans="1:9" x14ac:dyDescent="0.25">
      <c r="A600" s="3" t="s">
        <v>4086</v>
      </c>
      <c r="B600" s="1" t="s">
        <v>5509</v>
      </c>
      <c r="C600" s="1">
        <v>13</v>
      </c>
      <c r="D600" s="1" t="s">
        <v>285</v>
      </c>
      <c r="E600" s="2">
        <v>2</v>
      </c>
      <c r="F600" s="1">
        <f>IF(Creatures[[#This Row],[CR]]="","",VLOOKUP(Creatures[[#This Row],[CR]],CREXP[#All],2,FALSE))</f>
        <v>450</v>
      </c>
      <c r="G600" s="1" t="s">
        <v>4366</v>
      </c>
      <c r="H600" s="1">
        <v>12</v>
      </c>
      <c r="I600" s="1">
        <f>IFERROR(DexModifier(Creatures[[#This Row],[Dex Score]]),NA())</f>
        <v>1</v>
      </c>
    </row>
    <row r="601" spans="1:9" x14ac:dyDescent="0.25">
      <c r="A601" s="3" t="s">
        <v>4087</v>
      </c>
      <c r="B601" s="1" t="s">
        <v>5509</v>
      </c>
      <c r="C601" s="1">
        <v>11</v>
      </c>
      <c r="D601" s="1" t="s">
        <v>285</v>
      </c>
      <c r="E601" s="2">
        <v>3</v>
      </c>
      <c r="F601" s="1">
        <f>IF(Creatures[[#This Row],[CR]]="","",VLOOKUP(Creatures[[#This Row],[CR]],CREXP[#All],2,FALSE))</f>
        <v>700</v>
      </c>
      <c r="G601" s="1" t="s">
        <v>4366</v>
      </c>
      <c r="H601" s="1">
        <v>8</v>
      </c>
      <c r="I601" s="1">
        <f>IFERROR(DexModifier(Creatures[[#This Row],[Dex Score]]),NA())</f>
        <v>-1</v>
      </c>
    </row>
    <row r="602" spans="1:9" x14ac:dyDescent="0.25">
      <c r="A602" s="3" t="s">
        <v>4088</v>
      </c>
      <c r="B602" s="1" t="s">
        <v>5509</v>
      </c>
      <c r="C602" s="1">
        <v>13</v>
      </c>
      <c r="D602" s="1" t="s">
        <v>285</v>
      </c>
      <c r="E602" s="2">
        <v>2</v>
      </c>
      <c r="F602" s="1">
        <f>IF(Creatures[[#This Row],[CR]]="","",VLOOKUP(Creatures[[#This Row],[CR]],CREXP[#All],2,FALSE))</f>
        <v>450</v>
      </c>
      <c r="G602" s="1" t="s">
        <v>4366</v>
      </c>
      <c r="H602" s="1">
        <v>8</v>
      </c>
      <c r="I602" s="1">
        <f>IFERROR(DexModifier(Creatures[[#This Row],[Dex Score]]),NA())</f>
        <v>-1</v>
      </c>
    </row>
    <row r="603" spans="1:9" x14ac:dyDescent="0.25">
      <c r="A603" s="3" t="s">
        <v>444</v>
      </c>
      <c r="B603" s="1" t="s">
        <v>3930</v>
      </c>
      <c r="C603" s="1">
        <v>8</v>
      </c>
      <c r="D603" s="1" t="s">
        <v>445</v>
      </c>
      <c r="E603" s="2">
        <v>2</v>
      </c>
      <c r="F603" s="1">
        <f>IF(Creatures[[#This Row],[CR]]="","",VLOOKUP(Creatures[[#This Row],[CR]],CREXP[#All],2,FALSE))</f>
        <v>450</v>
      </c>
      <c r="G603" s="1" t="s">
        <v>4367</v>
      </c>
      <c r="H603" s="1">
        <v>6</v>
      </c>
      <c r="I603" s="1">
        <f>IFERROR(DexModifier(Creatures[[#This Row],[Dex Score]]),NA())</f>
        <v>-2</v>
      </c>
    </row>
    <row r="604" spans="1:9" x14ac:dyDescent="0.25">
      <c r="A604" s="3" t="s">
        <v>4441</v>
      </c>
      <c r="B604" s="1" t="s">
        <v>5507</v>
      </c>
      <c r="C604" s="1">
        <v>20</v>
      </c>
      <c r="D604" s="1">
        <v>526</v>
      </c>
      <c r="E604" s="2">
        <v>20</v>
      </c>
      <c r="F604" s="1">
        <f>IF(Creatures[[#This Row],[CR]]="","",VLOOKUP(Creatures[[#This Row],[CR]],CREXP[#All],2,FALSE))</f>
        <v>25000</v>
      </c>
      <c r="G604" s="1" t="s">
        <v>1336</v>
      </c>
      <c r="H604" s="1">
        <v>11</v>
      </c>
      <c r="I604" s="1">
        <f>IFERROR(DexModifier(Creatures[[#This Row],[Dex Score]]),NA())</f>
        <v>0</v>
      </c>
    </row>
    <row r="605" spans="1:9" x14ac:dyDescent="0.25">
      <c r="A605" s="3" t="s">
        <v>4137</v>
      </c>
      <c r="B605" s="1" t="s">
        <v>5497</v>
      </c>
      <c r="C605" s="1">
        <v>17</v>
      </c>
      <c r="D605" s="1" t="s">
        <v>199</v>
      </c>
      <c r="E605" s="2">
        <v>12</v>
      </c>
      <c r="F605" s="1">
        <f>IF(Creatures[[#This Row],[CR]]="","",VLOOKUP(Creatures[[#This Row],[CR]],CREXP[#All],2,FALSE))</f>
        <v>8400</v>
      </c>
      <c r="G605" s="1" t="s">
        <v>4366</v>
      </c>
      <c r="H605" s="1">
        <v>17</v>
      </c>
      <c r="I605" s="1">
        <f>IFERROR(DexModifier(Creatures[[#This Row],[Dex Score]]),NA())</f>
        <v>3</v>
      </c>
    </row>
    <row r="606" spans="1:9" x14ac:dyDescent="0.25">
      <c r="A606" s="3" t="s">
        <v>4635</v>
      </c>
      <c r="B606" s="1" t="s">
        <v>5533</v>
      </c>
      <c r="C606" s="1">
        <v>16</v>
      </c>
      <c r="D606" s="1" t="s">
        <v>4636</v>
      </c>
      <c r="E606" s="4">
        <v>8</v>
      </c>
      <c r="F606" s="1">
        <f>IF(Creatures[[#This Row],[CR]]="","",VLOOKUP(Creatures[[#This Row],[CR]],CREXP[#All],2,FALSE))</f>
        <v>3900</v>
      </c>
      <c r="G606" s="1" t="s">
        <v>4603</v>
      </c>
      <c r="H606" s="58">
        <v>16</v>
      </c>
      <c r="I606" s="58">
        <v>3</v>
      </c>
    </row>
    <row r="607" spans="1:9" x14ac:dyDescent="0.25">
      <c r="A607" s="3" t="s">
        <v>4442</v>
      </c>
      <c r="B607" s="1" t="s">
        <v>5511</v>
      </c>
      <c r="C607" s="1">
        <v>18</v>
      </c>
      <c r="D607" s="1">
        <v>324</v>
      </c>
      <c r="E607" s="2">
        <v>18</v>
      </c>
      <c r="F607" s="1">
        <f>IF(Creatures[[#This Row],[CR]]="","",VLOOKUP(Creatures[[#This Row],[CR]],CREXP[#All],2,FALSE))</f>
        <v>20000</v>
      </c>
      <c r="G607" s="1" t="s">
        <v>1336</v>
      </c>
      <c r="H607" s="1">
        <v>22</v>
      </c>
      <c r="I607" s="1">
        <f>IFERROR(DexModifier(Creatures[[#This Row],[Dex Score]]),NA())</f>
        <v>6</v>
      </c>
    </row>
    <row r="608" spans="1:9" x14ac:dyDescent="0.25">
      <c r="A608" s="3" t="s">
        <v>4434</v>
      </c>
      <c r="B608" s="1" t="s">
        <v>5491</v>
      </c>
      <c r="C608" s="1">
        <v>12</v>
      </c>
      <c r="D608" s="1">
        <v>49</v>
      </c>
      <c r="E608" s="2">
        <v>3</v>
      </c>
      <c r="F608" s="1">
        <f>IF(Creatures[[#This Row],[CR]]="","",VLOOKUP(Creatures[[#This Row],[CR]],CREXP[#All],2,FALSE))</f>
        <v>700</v>
      </c>
      <c r="G608" s="1" t="s">
        <v>1336</v>
      </c>
      <c r="H608" s="1">
        <v>14</v>
      </c>
      <c r="I608" s="1">
        <f>IFERROR(DexModifier(Creatures[[#This Row],[Dex Score]]),NA())</f>
        <v>2</v>
      </c>
    </row>
    <row r="609" spans="1:9" x14ac:dyDescent="0.25">
      <c r="A609" s="3" t="s">
        <v>446</v>
      </c>
      <c r="B609" s="1" t="s">
        <v>5509</v>
      </c>
      <c r="C609" s="1">
        <v>16</v>
      </c>
      <c r="D609" s="1" t="s">
        <v>90</v>
      </c>
      <c r="E609" s="2">
        <v>7</v>
      </c>
      <c r="F609" s="1">
        <f>IF(Creatures[[#This Row],[CR]]="","",VLOOKUP(Creatures[[#This Row],[CR]],CREXP[#All],2,FALSE))</f>
        <v>2900</v>
      </c>
      <c r="G609" s="1" t="s">
        <v>4367</v>
      </c>
      <c r="H609" s="1">
        <v>11</v>
      </c>
      <c r="I609" s="1">
        <f>IFERROR(DexModifier(Creatures[[#This Row],[Dex Score]]),NA())</f>
        <v>0</v>
      </c>
    </row>
    <row r="610" spans="1:9" x14ac:dyDescent="0.25">
      <c r="A610" s="3" t="s">
        <v>4326</v>
      </c>
      <c r="B610" s="1" t="s">
        <v>5531</v>
      </c>
      <c r="C610" s="1">
        <v>9</v>
      </c>
      <c r="D610" s="1">
        <v>138</v>
      </c>
      <c r="E610" s="2">
        <v>10</v>
      </c>
      <c r="F610" s="1">
        <f>IF(Creatures[[#This Row],[CR]]="","",VLOOKUP(Creatures[[#This Row],[CR]],CREXP[#All],2,FALSE))</f>
        <v>5900</v>
      </c>
      <c r="G610" s="1" t="s">
        <v>1295</v>
      </c>
      <c r="H610" s="1">
        <v>1</v>
      </c>
      <c r="I610" s="1">
        <f>IFERROR(DexModifier(Creatures[[#This Row],[Dex Score]]),NA())</f>
        <v>-5</v>
      </c>
    </row>
    <row r="611" spans="1:9" x14ac:dyDescent="0.25">
      <c r="A611" s="3" t="s">
        <v>447</v>
      </c>
      <c r="B611" s="1" t="s">
        <v>4605</v>
      </c>
      <c r="C611" s="1">
        <v>13</v>
      </c>
      <c r="D611" s="1" t="s">
        <v>448</v>
      </c>
      <c r="E611" s="4" t="s">
        <v>724</v>
      </c>
      <c r="F611" s="1">
        <f>IF(Creatures[[#This Row],[CR]]="","",VLOOKUP(Creatures[[#This Row],[CR]],CREXP[#All],2,FALSE))</f>
        <v>100</v>
      </c>
      <c r="G611" s="1" t="s">
        <v>4367</v>
      </c>
      <c r="H611" s="1">
        <v>12</v>
      </c>
      <c r="I611" s="1">
        <f>IFERROR(DexModifier(Creatures[[#This Row],[Dex Score]]),NA())</f>
        <v>1</v>
      </c>
    </row>
    <row r="612" spans="1:9" x14ac:dyDescent="0.25">
      <c r="A612" s="3" t="s">
        <v>449</v>
      </c>
      <c r="B612" s="1" t="s">
        <v>5456</v>
      </c>
      <c r="C612" s="1">
        <v>18</v>
      </c>
      <c r="D612" s="1" t="s">
        <v>308</v>
      </c>
      <c r="E612" s="2">
        <v>4</v>
      </c>
      <c r="F612" s="1">
        <f>IF(Creatures[[#This Row],[CR]]="","",VLOOKUP(Creatures[[#This Row],[CR]],CREXP[#All],2,FALSE))</f>
        <v>1100</v>
      </c>
      <c r="G612" s="1" t="s">
        <v>4296</v>
      </c>
      <c r="H612" s="1">
        <v>11</v>
      </c>
      <c r="I612" s="1">
        <f>IFERROR(DexModifier(Creatures[[#This Row],[Dex Score]]),NA())</f>
        <v>0</v>
      </c>
    </row>
    <row r="613" spans="1:9" x14ac:dyDescent="0.25">
      <c r="A613" s="3" t="s">
        <v>450</v>
      </c>
      <c r="B613" s="1" t="s">
        <v>5456</v>
      </c>
      <c r="C613" s="1">
        <v>14</v>
      </c>
      <c r="D613" s="1" t="s">
        <v>439</v>
      </c>
      <c r="E613" s="2">
        <v>2</v>
      </c>
      <c r="F613" s="1">
        <f>IF(Creatures[[#This Row],[CR]]="","",VLOOKUP(Creatures[[#This Row],[CR]],CREXP[#All],2,FALSE))</f>
        <v>450</v>
      </c>
      <c r="G613" s="1" t="s">
        <v>4296</v>
      </c>
      <c r="H613" s="1">
        <v>15</v>
      </c>
      <c r="I613" s="1">
        <f>IFERROR(DexModifier(Creatures[[#This Row],[Dex Score]]),NA())</f>
        <v>2</v>
      </c>
    </row>
    <row r="614" spans="1:9" x14ac:dyDescent="0.25">
      <c r="A614" s="3" t="s">
        <v>451</v>
      </c>
      <c r="B614" s="1" t="s">
        <v>4605</v>
      </c>
      <c r="C614" s="1">
        <v>16</v>
      </c>
      <c r="D614" s="1" t="s">
        <v>439</v>
      </c>
      <c r="E614" s="2">
        <v>2</v>
      </c>
      <c r="F614" s="1">
        <f>IF(Creatures[[#This Row],[CR]]="","",VLOOKUP(Creatures[[#This Row],[CR]],CREXP[#All],2,FALSE))</f>
        <v>450</v>
      </c>
      <c r="G614" s="1" t="s">
        <v>4367</v>
      </c>
      <c r="H614" s="1">
        <v>12</v>
      </c>
      <c r="I614" s="1">
        <f>IFERROR(DexModifier(Creatures[[#This Row],[Dex Score]]),NA())</f>
        <v>1</v>
      </c>
    </row>
    <row r="615" spans="1:9" x14ac:dyDescent="0.25">
      <c r="A615" s="3" t="s">
        <v>452</v>
      </c>
      <c r="B615" s="1" t="s">
        <v>5456</v>
      </c>
      <c r="C615" s="1">
        <v>12</v>
      </c>
      <c r="D615" s="1" t="s">
        <v>1031</v>
      </c>
      <c r="E615" s="2">
        <v>2</v>
      </c>
      <c r="F615" s="1">
        <f>IF(Creatures[[#This Row],[CR]]="","",VLOOKUP(Creatures[[#This Row],[CR]],CREXP[#All],2,FALSE))</f>
        <v>450</v>
      </c>
      <c r="G615" s="1" t="s">
        <v>4296</v>
      </c>
      <c r="H615" s="1">
        <v>11</v>
      </c>
      <c r="I615" s="1">
        <f>IFERROR(DexModifier(Creatures[[#This Row],[Dex Score]]),NA())</f>
        <v>0</v>
      </c>
    </row>
    <row r="616" spans="1:9" x14ac:dyDescent="0.25">
      <c r="A616" s="3" t="s">
        <v>453</v>
      </c>
      <c r="B616" s="1" t="s">
        <v>5456</v>
      </c>
      <c r="C616" s="1">
        <v>9</v>
      </c>
      <c r="D616" s="1" t="s">
        <v>4131</v>
      </c>
      <c r="E616" s="2" t="s">
        <v>724</v>
      </c>
      <c r="F616" s="1">
        <f>IF(Creatures[[#This Row],[CR]]="","",VLOOKUP(Creatures[[#This Row],[CR]],CREXP[#All],2,FALSE))</f>
        <v>100</v>
      </c>
      <c r="G616" s="1" t="s">
        <v>4296</v>
      </c>
      <c r="H616" s="1">
        <v>8</v>
      </c>
      <c r="I616" s="1">
        <f>IFERROR(DexModifier(Creatures[[#This Row],[Dex Score]]),NA())</f>
        <v>-1</v>
      </c>
    </row>
    <row r="617" spans="1:9" x14ac:dyDescent="0.25">
      <c r="A617" s="3" t="s">
        <v>454</v>
      </c>
      <c r="B617" s="1" t="s">
        <v>5456</v>
      </c>
      <c r="C617" s="1">
        <v>15</v>
      </c>
      <c r="D617" s="1" t="s">
        <v>371</v>
      </c>
      <c r="E617" s="2">
        <v>3</v>
      </c>
      <c r="F617" s="1">
        <f>IF(Creatures[[#This Row],[CR]]="","",VLOOKUP(Creatures[[#This Row],[CR]],CREXP[#All],2,FALSE))</f>
        <v>700</v>
      </c>
      <c r="G617" s="1" t="s">
        <v>4296</v>
      </c>
      <c r="H617" s="1">
        <v>16</v>
      </c>
      <c r="I617" s="1">
        <f>IFERROR(DexModifier(Creatures[[#This Row],[Dex Score]]),NA())</f>
        <v>3</v>
      </c>
    </row>
    <row r="618" spans="1:9" x14ac:dyDescent="0.25">
      <c r="A618" s="3" t="s">
        <v>455</v>
      </c>
      <c r="B618" s="1" t="s">
        <v>4605</v>
      </c>
      <c r="C618" s="1">
        <v>16</v>
      </c>
      <c r="D618" s="1" t="s">
        <v>224</v>
      </c>
      <c r="E618" s="2">
        <v>4</v>
      </c>
      <c r="F618" s="1">
        <f>IF(Creatures[[#This Row],[CR]]="","",VLOOKUP(Creatures[[#This Row],[CR]],CREXP[#All],2,FALSE))</f>
        <v>1100</v>
      </c>
      <c r="G618" s="1" t="s">
        <v>4367</v>
      </c>
      <c r="H618" s="1">
        <v>12</v>
      </c>
      <c r="I618" s="1">
        <f>IFERROR(DexModifier(Creatures[[#This Row],[Dex Score]]),NA())</f>
        <v>1</v>
      </c>
    </row>
    <row r="619" spans="1:9" x14ac:dyDescent="0.25">
      <c r="A619" s="3" t="s">
        <v>4634</v>
      </c>
      <c r="B619" s="1" t="s">
        <v>4537</v>
      </c>
      <c r="C619" s="1">
        <v>16</v>
      </c>
      <c r="D619" s="1" t="s">
        <v>348</v>
      </c>
      <c r="E619" s="4">
        <v>6</v>
      </c>
      <c r="F619" s="1">
        <f>IF(Creatures[[#This Row],[CR]]="","",VLOOKUP(Creatures[[#This Row],[CR]],CREXP[#All],2,FALSE))</f>
        <v>2300</v>
      </c>
      <c r="G619" s="1" t="s">
        <v>4603</v>
      </c>
      <c r="H619" s="58">
        <v>18</v>
      </c>
      <c r="I619" s="58">
        <v>4</v>
      </c>
    </row>
    <row r="620" spans="1:9" x14ac:dyDescent="0.25">
      <c r="A620" s="3" t="s">
        <v>3974</v>
      </c>
      <c r="B620" s="1" t="s">
        <v>5489</v>
      </c>
      <c r="C620" s="1">
        <v>17</v>
      </c>
      <c r="D620" s="1" t="s">
        <v>3975</v>
      </c>
      <c r="E620" s="2">
        <v>26</v>
      </c>
      <c r="F620" s="1">
        <f>IF(Creatures[[#This Row],[CR]]="","",VLOOKUP(Creatures[[#This Row],[CR]],CREXP[#All],2,FALSE))</f>
        <v>90000</v>
      </c>
      <c r="G620" s="1" t="s">
        <v>4366</v>
      </c>
      <c r="H620" s="1">
        <v>14</v>
      </c>
      <c r="I620" s="1">
        <f>IFERROR(DexModifier(Creatures[[#This Row],[Dex Score]]),NA())</f>
        <v>2</v>
      </c>
    </row>
    <row r="621" spans="1:9" x14ac:dyDescent="0.25">
      <c r="A621" s="3" t="s">
        <v>4610</v>
      </c>
      <c r="B621" s="1" t="s">
        <v>4605</v>
      </c>
      <c r="C621" s="1">
        <v>16</v>
      </c>
      <c r="D621" s="1" t="s">
        <v>318</v>
      </c>
      <c r="E621" s="4">
        <v>5</v>
      </c>
      <c r="F621" s="1">
        <f>IF(Creatures[[#This Row],[CR]]="","",VLOOKUP(Creatures[[#This Row],[CR]],CREXP[#All],2,FALSE))</f>
        <v>1800</v>
      </c>
      <c r="G621" s="1" t="s">
        <v>4603</v>
      </c>
      <c r="H621" s="58">
        <v>12</v>
      </c>
      <c r="I621" s="58">
        <v>1</v>
      </c>
    </row>
    <row r="622" spans="1:9" x14ac:dyDescent="0.25">
      <c r="A622" s="3" t="s">
        <v>456</v>
      </c>
      <c r="B622" s="1" t="s">
        <v>4605</v>
      </c>
      <c r="C622" s="1">
        <v>18</v>
      </c>
      <c r="D622" s="1" t="s">
        <v>457</v>
      </c>
      <c r="E622" s="2">
        <v>2</v>
      </c>
      <c r="F622" s="1">
        <f>IF(Creatures[[#This Row],[CR]]="","",VLOOKUP(Creatures[[#This Row],[CR]],CREXP[#All],2,FALSE))</f>
        <v>450</v>
      </c>
      <c r="G622" s="1" t="s">
        <v>4367</v>
      </c>
      <c r="H622" s="1">
        <v>12</v>
      </c>
      <c r="I622" s="1">
        <f>IFERROR(DexModifier(Creatures[[#This Row],[Dex Score]]),NA())</f>
        <v>1</v>
      </c>
    </row>
    <row r="623" spans="1:9" x14ac:dyDescent="0.25">
      <c r="A623" s="3" t="s">
        <v>3998</v>
      </c>
      <c r="B623" s="1" t="s">
        <v>5486</v>
      </c>
      <c r="C623" s="1">
        <v>17</v>
      </c>
      <c r="D623" s="1" t="s">
        <v>3999</v>
      </c>
      <c r="E623" s="2">
        <v>10</v>
      </c>
      <c r="F623" s="1">
        <f>IF(Creatures[[#This Row],[CR]]="","",VLOOKUP(Creatures[[#This Row],[CR]],CREXP[#All],2,FALSE))</f>
        <v>5900</v>
      </c>
      <c r="G623" s="1" t="s">
        <v>4366</v>
      </c>
      <c r="H623" s="1">
        <v>16</v>
      </c>
      <c r="I623" s="1">
        <f>IFERROR(DexModifier(Creatures[[#This Row],[Dex Score]]),NA())</f>
        <v>3</v>
      </c>
    </row>
    <row r="624" spans="1:9" x14ac:dyDescent="0.25">
      <c r="A624" s="3" t="s">
        <v>4475</v>
      </c>
      <c r="B624" s="1" t="s">
        <v>5509</v>
      </c>
      <c r="C624" s="1">
        <v>6</v>
      </c>
      <c r="D624" s="1" t="s">
        <v>244</v>
      </c>
      <c r="E624" s="2">
        <v>6</v>
      </c>
      <c r="F624" s="1">
        <f>IF(Creatures[[#This Row],[CR]]="","",VLOOKUP(Creatures[[#This Row],[CR]],CREXP[#All],2,FALSE))</f>
        <v>2300</v>
      </c>
      <c r="G624" s="1" t="s">
        <v>4695</v>
      </c>
      <c r="H624" s="58">
        <v>13</v>
      </c>
      <c r="I624" s="58">
        <f>IFERROR(DexModifier(Creatures[[#This Row],[Dex Score]]),NA())</f>
        <v>1</v>
      </c>
    </row>
    <row r="625" spans="1:9" x14ac:dyDescent="0.25">
      <c r="A625" s="3" t="s">
        <v>458</v>
      </c>
      <c r="B625" s="1" t="s">
        <v>3925</v>
      </c>
      <c r="C625" s="1">
        <v>14</v>
      </c>
      <c r="D625" s="1" t="s">
        <v>311</v>
      </c>
      <c r="E625" s="2">
        <v>5</v>
      </c>
      <c r="F625" s="1">
        <f>IF(Creatures[[#This Row],[CR]]="","",VLOOKUP(Creatures[[#This Row],[CR]],CREXP[#All],2,FALSE))</f>
        <v>1800</v>
      </c>
      <c r="G625" s="1" t="s">
        <v>4367</v>
      </c>
      <c r="H625" s="1">
        <v>11</v>
      </c>
      <c r="I625" s="1">
        <f>IFERROR(DexModifier(Creatures[[#This Row],[Dex Score]]),NA())</f>
        <v>0</v>
      </c>
    </row>
    <row r="626" spans="1:9" x14ac:dyDescent="0.25">
      <c r="A626" s="3" t="s">
        <v>459</v>
      </c>
      <c r="B626" s="1" t="s">
        <v>5485</v>
      </c>
      <c r="C626" s="1">
        <v>11</v>
      </c>
      <c r="D626" s="1" t="s">
        <v>470</v>
      </c>
      <c r="E626" s="2">
        <v>0</v>
      </c>
      <c r="F626" s="1">
        <f>IF(Creatures[[#This Row],[CR]]="","",VLOOKUP(Creatures[[#This Row],[CR]],CREXP[#All],2,FALSE))</f>
        <v>10</v>
      </c>
      <c r="G626" s="1" t="s">
        <v>4367</v>
      </c>
      <c r="H626" s="1">
        <v>13</v>
      </c>
      <c r="I626" s="1">
        <f>IFERROR(DexModifier(Creatures[[#This Row],[Dex Score]]),NA())</f>
        <v>1</v>
      </c>
    </row>
    <row r="627" spans="1:9" x14ac:dyDescent="0.25">
      <c r="A627" s="3" t="s">
        <v>460</v>
      </c>
      <c r="B627" s="1" t="s">
        <v>5473</v>
      </c>
      <c r="C627" s="1">
        <v>13</v>
      </c>
      <c r="D627" s="1" t="s">
        <v>285</v>
      </c>
      <c r="E627" s="2">
        <v>3</v>
      </c>
      <c r="F627" s="1">
        <f>IF(Creatures[[#This Row],[CR]]="","",VLOOKUP(Creatures[[#This Row],[CR]],CREXP[#All],2,FALSE))</f>
        <v>700</v>
      </c>
      <c r="G627" s="1" t="s">
        <v>4367</v>
      </c>
      <c r="H627" s="1">
        <v>12</v>
      </c>
      <c r="I627" s="1">
        <f>IFERROR(DexModifier(Creatures[[#This Row],[Dex Score]]),NA())</f>
        <v>1</v>
      </c>
    </row>
    <row r="628" spans="1:9" x14ac:dyDescent="0.25">
      <c r="A628" s="3" t="s">
        <v>4259</v>
      </c>
      <c r="B628" s="1" t="s">
        <v>5467</v>
      </c>
      <c r="C628" s="1">
        <v>10</v>
      </c>
      <c r="D628" s="1" t="s">
        <v>4290</v>
      </c>
      <c r="E628" s="2" t="s">
        <v>723</v>
      </c>
      <c r="F628" s="1">
        <f>IF(Creatures[[#This Row],[CR]]="","",VLOOKUP(Creatures[[#This Row],[CR]],CREXP[#All],2,FALSE))</f>
        <v>50</v>
      </c>
      <c r="G628" s="1" t="s">
        <v>4296</v>
      </c>
      <c r="H628" s="1">
        <v>10</v>
      </c>
      <c r="I628" s="1">
        <f>IFERROR(DexModifier(Creatures[[#This Row],[Dex Score]]),NA())</f>
        <v>0</v>
      </c>
    </row>
    <row r="629" spans="1:9" x14ac:dyDescent="0.25">
      <c r="A629" s="3" t="s">
        <v>461</v>
      </c>
      <c r="B629" s="1" t="s">
        <v>5476</v>
      </c>
      <c r="C629" s="1">
        <v>12</v>
      </c>
      <c r="D629" s="1" t="s">
        <v>10</v>
      </c>
      <c r="E629" s="4" t="s">
        <v>723</v>
      </c>
      <c r="F629" s="1">
        <f>IF(Creatures[[#This Row],[CR]]="","",VLOOKUP(Creatures[[#This Row],[CR]],CREXP[#All],2,FALSE))</f>
        <v>50</v>
      </c>
      <c r="G629" s="1" t="s">
        <v>4367</v>
      </c>
      <c r="H629" s="1">
        <v>15</v>
      </c>
      <c r="I629" s="1">
        <f>IFERROR(DexModifier(Creatures[[#This Row],[Dex Score]]),NA())</f>
        <v>2</v>
      </c>
    </row>
    <row r="630" spans="1:9" x14ac:dyDescent="0.25">
      <c r="A630" s="3" t="s">
        <v>462</v>
      </c>
      <c r="B630" s="1" t="s">
        <v>5466</v>
      </c>
      <c r="C630" s="1">
        <v>12</v>
      </c>
      <c r="D630" s="1" t="s">
        <v>285</v>
      </c>
      <c r="E630" s="2">
        <v>2</v>
      </c>
      <c r="F630" s="1">
        <f>IF(Creatures[[#This Row],[CR]]="","",VLOOKUP(Creatures[[#This Row],[CR]],CREXP[#All],2,FALSE))</f>
        <v>450</v>
      </c>
      <c r="G630" s="1" t="s">
        <v>4367</v>
      </c>
      <c r="H630" s="1">
        <v>15</v>
      </c>
      <c r="I630" s="1">
        <f>IFERROR(DexModifier(Creatures[[#This Row],[Dex Score]]),NA())</f>
        <v>2</v>
      </c>
    </row>
    <row r="631" spans="1:9" x14ac:dyDescent="0.25">
      <c r="A631" s="3" t="s">
        <v>463</v>
      </c>
      <c r="B631" s="1" t="s">
        <v>3933</v>
      </c>
      <c r="C631" s="1">
        <v>16</v>
      </c>
      <c r="D631" s="1" t="s">
        <v>464</v>
      </c>
      <c r="E631" s="2">
        <v>2</v>
      </c>
      <c r="F631" s="1">
        <f>IF(Creatures[[#This Row],[CR]]="","",VLOOKUP(Creatures[[#This Row],[CR]],CREXP[#All],2,FALSE))</f>
        <v>450</v>
      </c>
      <c r="G631" s="1" t="s">
        <v>4367</v>
      </c>
      <c r="H631" s="1">
        <v>14</v>
      </c>
      <c r="I631" s="1">
        <f>IFERROR(DexModifier(Creatures[[#This Row],[Dex Score]]),NA())</f>
        <v>2</v>
      </c>
    </row>
    <row r="632" spans="1:9" x14ac:dyDescent="0.25">
      <c r="A632" s="3" t="s">
        <v>465</v>
      </c>
      <c r="B632" s="1" t="s">
        <v>5461</v>
      </c>
      <c r="C632" s="1">
        <v>13</v>
      </c>
      <c r="D632" s="1" t="s">
        <v>76</v>
      </c>
      <c r="E632" s="2">
        <v>2</v>
      </c>
      <c r="F632" s="1">
        <f>IF(Creatures[[#This Row],[CR]]="","",VLOOKUP(Creatures[[#This Row],[CR]],CREXP[#All],2,FALSE))</f>
        <v>450</v>
      </c>
      <c r="G632" s="1" t="s">
        <v>4367</v>
      </c>
      <c r="H632" s="1">
        <v>12</v>
      </c>
      <c r="I632" s="1">
        <f>IFERROR(DexModifier(Creatures[[#This Row],[Dex Score]]),NA())</f>
        <v>1</v>
      </c>
    </row>
    <row r="633" spans="1:9" x14ac:dyDescent="0.25">
      <c r="A633" s="3" t="s">
        <v>4372</v>
      </c>
      <c r="B633" s="1" t="s">
        <v>3921</v>
      </c>
      <c r="C633" s="1">
        <v>16</v>
      </c>
      <c r="D633" s="1">
        <v>45</v>
      </c>
      <c r="E633" s="2">
        <v>3</v>
      </c>
      <c r="F633" s="1">
        <f>IF(Creatures[[#This Row],[CR]]="","",VLOOKUP(Creatures[[#This Row],[CR]],CREXP[#All],2,FALSE))</f>
        <v>700</v>
      </c>
      <c r="G633" s="1" t="s">
        <v>1361</v>
      </c>
      <c r="H633" s="1">
        <v>11</v>
      </c>
      <c r="I633" s="1">
        <f>IFERROR(DexModifier(Creatures[[#This Row],[Dex Score]]),NA())</f>
        <v>0</v>
      </c>
    </row>
    <row r="634" spans="1:9" x14ac:dyDescent="0.25">
      <c r="A634" s="3" t="s">
        <v>466</v>
      </c>
      <c r="B634" s="1" t="s">
        <v>5473</v>
      </c>
      <c r="C634" s="1">
        <v>13</v>
      </c>
      <c r="D634" s="1" t="s">
        <v>464</v>
      </c>
      <c r="E634" s="2">
        <v>3</v>
      </c>
      <c r="F634" s="1">
        <f>IF(Creatures[[#This Row],[CR]]="","",VLOOKUP(Creatures[[#This Row],[CR]],CREXP[#All],2,FALSE))</f>
        <v>700</v>
      </c>
      <c r="G634" s="1" t="s">
        <v>4367</v>
      </c>
      <c r="H634" s="1">
        <v>15</v>
      </c>
      <c r="I634" s="1">
        <f>IFERROR(DexModifier(Creatures[[#This Row],[Dex Score]]),NA())</f>
        <v>2</v>
      </c>
    </row>
    <row r="635" spans="1:9" x14ac:dyDescent="0.25">
      <c r="A635" s="3" t="s">
        <v>4045</v>
      </c>
      <c r="B635" s="1" t="s">
        <v>5507</v>
      </c>
      <c r="C635" s="1">
        <v>18</v>
      </c>
      <c r="D635" s="1" t="s">
        <v>4046</v>
      </c>
      <c r="E635" s="2">
        <v>16</v>
      </c>
      <c r="F635" s="1">
        <f>IF(Creatures[[#This Row],[CR]]="","",VLOOKUP(Creatures[[#This Row],[CR]],CREXP[#All],2,FALSE))</f>
        <v>15000</v>
      </c>
      <c r="G635" s="1" t="s">
        <v>4366</v>
      </c>
      <c r="H635" s="1">
        <v>26</v>
      </c>
      <c r="I635" s="1">
        <f>IFERROR(DexModifier(Creatures[[#This Row],[Dex Score]]),NA())</f>
        <v>8</v>
      </c>
    </row>
    <row r="636" spans="1:9" x14ac:dyDescent="0.25">
      <c r="A636" s="3" t="s">
        <v>467</v>
      </c>
      <c r="B636" s="1" t="s">
        <v>5461</v>
      </c>
      <c r="C636" s="1">
        <v>15</v>
      </c>
      <c r="D636" s="1" t="s">
        <v>315</v>
      </c>
      <c r="E636" s="4" t="s">
        <v>724</v>
      </c>
      <c r="F636" s="1">
        <f>IF(Creatures[[#This Row],[CR]]="","",VLOOKUP(Creatures[[#This Row],[CR]],CREXP[#All],2,FALSE))</f>
        <v>100</v>
      </c>
      <c r="G636" s="1" t="s">
        <v>4367</v>
      </c>
      <c r="H636" s="1">
        <v>13</v>
      </c>
      <c r="I636" s="1">
        <f>IFERROR(DexModifier(Creatures[[#This Row],[Dex Score]]),NA())</f>
        <v>1</v>
      </c>
    </row>
    <row r="637" spans="1:9" x14ac:dyDescent="0.25">
      <c r="A637" s="3" t="s">
        <v>4644</v>
      </c>
      <c r="B637" s="1" t="s">
        <v>5463</v>
      </c>
      <c r="C637" s="1">
        <v>13</v>
      </c>
      <c r="D637" s="1" t="s">
        <v>4645</v>
      </c>
      <c r="E637" s="4">
        <v>7</v>
      </c>
      <c r="F637" s="1">
        <f>IF(Creatures[[#This Row],[CR]]="","",VLOOKUP(Creatures[[#This Row],[CR]],CREXP[#All],2,FALSE))</f>
        <v>2900</v>
      </c>
      <c r="G637" s="1" t="s">
        <v>4603</v>
      </c>
      <c r="H637" s="58">
        <v>5</v>
      </c>
      <c r="I637" s="58">
        <v>-3</v>
      </c>
    </row>
    <row r="638" spans="1:9" x14ac:dyDescent="0.25">
      <c r="A638" s="3" t="s">
        <v>4614</v>
      </c>
      <c r="B638" s="1" t="s">
        <v>5491</v>
      </c>
      <c r="C638" s="1">
        <v>12</v>
      </c>
      <c r="D638" s="1" t="s">
        <v>151</v>
      </c>
      <c r="E638" s="4">
        <v>1</v>
      </c>
      <c r="F638" s="1">
        <f>IF(Creatures[[#This Row],[CR]]="","",VLOOKUP(Creatures[[#This Row],[CR]],CREXP[#All],2,FALSE))</f>
        <v>200</v>
      </c>
      <c r="G638" s="1" t="s">
        <v>4603</v>
      </c>
      <c r="H638" s="58">
        <v>8</v>
      </c>
      <c r="I638" s="58">
        <v>-1</v>
      </c>
    </row>
    <row r="639" spans="1:9" x14ac:dyDescent="0.25">
      <c r="A639" s="3" t="s">
        <v>468</v>
      </c>
      <c r="B639" s="1" t="s">
        <v>5486</v>
      </c>
      <c r="C639" s="1">
        <v>19</v>
      </c>
      <c r="D639" s="1" t="s">
        <v>4165</v>
      </c>
      <c r="E639" s="2">
        <v>20</v>
      </c>
      <c r="F639" s="1">
        <f>IF(Creatures[[#This Row],[CR]]="","",VLOOKUP(Creatures[[#This Row],[CR]],CREXP[#All],2,FALSE))</f>
        <v>25000</v>
      </c>
      <c r="G639" s="1" t="s">
        <v>4367</v>
      </c>
      <c r="H639" s="1">
        <v>14</v>
      </c>
      <c r="I639" s="1">
        <f>IFERROR(DexModifier(Creatures[[#This Row],[Dex Score]]),NA())</f>
        <v>2</v>
      </c>
    </row>
    <row r="640" spans="1:9" x14ac:dyDescent="0.25">
      <c r="A640" s="3" t="s">
        <v>469</v>
      </c>
      <c r="B640" s="1" t="s">
        <v>5534</v>
      </c>
      <c r="C640" s="1">
        <v>15</v>
      </c>
      <c r="D640" s="1" t="s">
        <v>470</v>
      </c>
      <c r="E640" s="4" t="s">
        <v>723</v>
      </c>
      <c r="F640" s="1">
        <f>IF(Creatures[[#This Row],[CR]]="","",VLOOKUP(Creatures[[#This Row],[CR]],CREXP[#All],2,FALSE))</f>
        <v>50</v>
      </c>
      <c r="G640" s="1" t="s">
        <v>4367</v>
      </c>
      <c r="H640" s="1">
        <v>20</v>
      </c>
      <c r="I640" s="1">
        <f>IFERROR(DexModifier(Creatures[[#This Row],[Dex Score]]),NA())</f>
        <v>5</v>
      </c>
    </row>
    <row r="641" spans="1:9" x14ac:dyDescent="0.25">
      <c r="A641" s="3" t="s">
        <v>471</v>
      </c>
      <c r="B641" s="1" t="s">
        <v>5466</v>
      </c>
      <c r="C641" s="1">
        <v>19</v>
      </c>
      <c r="D641" s="1" t="s">
        <v>472</v>
      </c>
      <c r="E641" s="2">
        <v>16</v>
      </c>
      <c r="F641" s="1">
        <f>IF(Creatures[[#This Row],[CR]]="","",VLOOKUP(Creatures[[#This Row],[CR]],CREXP[#All],2,FALSE))</f>
        <v>15000</v>
      </c>
      <c r="G641" s="1" t="s">
        <v>4367</v>
      </c>
      <c r="H641" s="1">
        <v>20</v>
      </c>
      <c r="I641" s="1">
        <f>IFERROR(DexModifier(Creatures[[#This Row],[Dex Score]]),NA())</f>
        <v>5</v>
      </c>
    </row>
    <row r="642" spans="1:9" x14ac:dyDescent="0.25">
      <c r="A642" s="3" t="s">
        <v>473</v>
      </c>
      <c r="B642" s="1" t="s">
        <v>5467</v>
      </c>
      <c r="C642" s="1">
        <v>13</v>
      </c>
      <c r="D642" s="1" t="s">
        <v>401</v>
      </c>
      <c r="E642" s="2">
        <v>2</v>
      </c>
      <c r="F642" s="1">
        <f>IF(Creatures[[#This Row],[CR]]="","",VLOOKUP(Creatures[[#This Row],[CR]],CREXP[#All],2,FALSE))</f>
        <v>450</v>
      </c>
      <c r="G642" s="1" t="s">
        <v>4367</v>
      </c>
      <c r="H642" s="1">
        <v>15</v>
      </c>
      <c r="I642" s="1">
        <f>IFERROR(DexModifier(Creatures[[#This Row],[Dex Score]]),NA())</f>
        <v>2</v>
      </c>
    </row>
    <row r="643" spans="1:9" x14ac:dyDescent="0.25">
      <c r="A643" s="3" t="s">
        <v>474</v>
      </c>
      <c r="B643" s="1" t="s">
        <v>5485</v>
      </c>
      <c r="C643" s="1">
        <v>13</v>
      </c>
      <c r="D643" s="1" t="s">
        <v>142</v>
      </c>
      <c r="E643" s="4" t="s">
        <v>722</v>
      </c>
      <c r="F643" s="1">
        <f>IF(Creatures[[#This Row],[CR]]="","",VLOOKUP(Creatures[[#This Row],[CR]],CREXP[#All],2,FALSE))</f>
        <v>25</v>
      </c>
      <c r="G643" s="1" t="s">
        <v>4367</v>
      </c>
      <c r="H643" s="1">
        <v>16</v>
      </c>
      <c r="I643" s="1">
        <f>IFERROR(DexModifier(Creatures[[#This Row],[Dex Score]]),NA())</f>
        <v>3</v>
      </c>
    </row>
    <row r="644" spans="1:9" x14ac:dyDescent="0.25">
      <c r="A644" s="3" t="s">
        <v>475</v>
      </c>
      <c r="B644" s="1" t="s">
        <v>5467</v>
      </c>
      <c r="C644" s="1">
        <v>12</v>
      </c>
      <c r="D644" s="1" t="s">
        <v>4150</v>
      </c>
      <c r="E644" s="2">
        <v>2</v>
      </c>
      <c r="F644" s="1">
        <f>IF(Creatures[[#This Row],[CR]]="","",VLOOKUP(Creatures[[#This Row],[CR]],CREXP[#All],2,FALSE))</f>
        <v>450</v>
      </c>
      <c r="G644" s="1" t="s">
        <v>4367</v>
      </c>
      <c r="H644" s="1">
        <v>10</v>
      </c>
      <c r="I644" s="1">
        <f>IFERROR(DexModifier(Creatures[[#This Row],[Dex Score]]),NA())</f>
        <v>0</v>
      </c>
    </row>
    <row r="645" spans="1:9" x14ac:dyDescent="0.25">
      <c r="A645" s="3" t="s">
        <v>476</v>
      </c>
      <c r="B645" s="1" t="s">
        <v>5476</v>
      </c>
      <c r="C645" s="1">
        <v>10</v>
      </c>
      <c r="D645" s="1" t="s">
        <v>52</v>
      </c>
      <c r="E645" s="4" t="s">
        <v>722</v>
      </c>
      <c r="F645" s="1">
        <f>IF(Creatures[[#This Row],[CR]]="","",VLOOKUP(Creatures[[#This Row],[CR]],CREXP[#All],2,FALSE))</f>
        <v>25</v>
      </c>
      <c r="G645" s="1" t="s">
        <v>4367</v>
      </c>
      <c r="H645" s="1">
        <v>10</v>
      </c>
      <c r="I645" s="1">
        <f>IFERROR(DexModifier(Creatures[[#This Row],[Dex Score]]),NA())</f>
        <v>0</v>
      </c>
    </row>
    <row r="646" spans="1:9" x14ac:dyDescent="0.25">
      <c r="A646" s="3" t="s">
        <v>4507</v>
      </c>
      <c r="B646" s="1" t="s">
        <v>15</v>
      </c>
      <c r="C646" s="1">
        <v>11</v>
      </c>
      <c r="D646" s="1" t="s">
        <v>4549</v>
      </c>
      <c r="E646" s="2">
        <v>3</v>
      </c>
      <c r="F646" s="1">
        <f>IF(Creatures[[#This Row],[CR]]="","",VLOOKUP(Creatures[[#This Row],[CR]],CREXP[#All],2,FALSE))</f>
        <v>700</v>
      </c>
      <c r="G646" s="1" t="s">
        <v>4695</v>
      </c>
      <c r="H646" s="58">
        <v>13</v>
      </c>
      <c r="I646" s="58">
        <f>IFERROR(DexModifier(Creatures[[#This Row],[Dex Score]]),NA())</f>
        <v>1</v>
      </c>
    </row>
    <row r="647" spans="1:9" x14ac:dyDescent="0.25">
      <c r="A647" s="3" t="s">
        <v>477</v>
      </c>
      <c r="B647" s="1" t="s">
        <v>5456</v>
      </c>
      <c r="C647" s="1">
        <v>13</v>
      </c>
      <c r="D647" s="1" t="s">
        <v>478</v>
      </c>
      <c r="E647" s="2">
        <v>2</v>
      </c>
      <c r="F647" s="1">
        <f>IF(Creatures[[#This Row],[CR]]="","",VLOOKUP(Creatures[[#This Row],[CR]],CREXP[#All],2,FALSE))</f>
        <v>450</v>
      </c>
      <c r="G647" s="1" t="s">
        <v>4367</v>
      </c>
      <c r="H647" s="1">
        <v>10</v>
      </c>
      <c r="I647" s="1">
        <f>IFERROR(DexModifier(Creatures[[#This Row],[Dex Score]]),NA())</f>
        <v>0</v>
      </c>
    </row>
    <row r="648" spans="1:9" x14ac:dyDescent="0.25">
      <c r="A648" s="3" t="s">
        <v>4619</v>
      </c>
      <c r="B648" s="1" t="s">
        <v>5478</v>
      </c>
      <c r="C648" s="1">
        <v>15</v>
      </c>
      <c r="D648" s="1" t="s">
        <v>318</v>
      </c>
      <c r="E648" s="4">
        <v>5</v>
      </c>
      <c r="F648" s="1">
        <f>IF(Creatures[[#This Row],[CR]]="","",VLOOKUP(Creatures[[#This Row],[CR]],CREXP[#All],2,FALSE))</f>
        <v>1800</v>
      </c>
      <c r="G648" s="1" t="s">
        <v>4603</v>
      </c>
      <c r="H648" s="58">
        <v>15</v>
      </c>
      <c r="I648" s="58">
        <v>2</v>
      </c>
    </row>
    <row r="649" spans="1:9" x14ac:dyDescent="0.25">
      <c r="A649" s="3" t="s">
        <v>479</v>
      </c>
      <c r="B649" s="1" t="s">
        <v>5510</v>
      </c>
      <c r="C649" s="1">
        <v>13</v>
      </c>
      <c r="D649" s="1" t="s">
        <v>480</v>
      </c>
      <c r="E649" s="4" t="s">
        <v>723</v>
      </c>
      <c r="F649" s="1">
        <f>IF(Creatures[[#This Row],[CR]]="","",VLOOKUP(Creatures[[#This Row],[CR]],CREXP[#All],2,FALSE))</f>
        <v>50</v>
      </c>
      <c r="G649" s="1" t="s">
        <v>4367</v>
      </c>
      <c r="H649" s="1">
        <v>15</v>
      </c>
      <c r="I649" s="1">
        <f>IFERROR(DexModifier(Creatures[[#This Row],[Dex Score]]),NA())</f>
        <v>2</v>
      </c>
    </row>
    <row r="650" spans="1:9" x14ac:dyDescent="0.25">
      <c r="A650" s="3" t="s">
        <v>4306</v>
      </c>
      <c r="B650" s="1" t="s">
        <v>5473</v>
      </c>
      <c r="C650" s="1">
        <v>12</v>
      </c>
      <c r="D650" s="1">
        <v>26</v>
      </c>
      <c r="E650" s="2">
        <v>1</v>
      </c>
      <c r="F650" s="1">
        <f>IF(Creatures[[#This Row],[CR]]="","",VLOOKUP(Creatures[[#This Row],[CR]],CREXP[#All],2,FALSE))</f>
        <v>200</v>
      </c>
      <c r="G650" s="1" t="s">
        <v>4297</v>
      </c>
      <c r="H650" s="1">
        <v>13</v>
      </c>
      <c r="I650" s="1">
        <f>IFERROR(DexModifier(Creatures[[#This Row],[Dex Score]]),NA())</f>
        <v>1</v>
      </c>
    </row>
    <row r="651" spans="1:9" x14ac:dyDescent="0.25">
      <c r="A651" s="3" t="s">
        <v>481</v>
      </c>
      <c r="B651" s="1" t="s">
        <v>5476</v>
      </c>
      <c r="C651" s="1">
        <v>13</v>
      </c>
      <c r="D651" s="1" t="s">
        <v>10</v>
      </c>
      <c r="E651" s="4" t="s">
        <v>723</v>
      </c>
      <c r="F651" s="1">
        <f>IF(Creatures[[#This Row],[CR]]="","",VLOOKUP(Creatures[[#This Row],[CR]],CREXP[#All],2,FALSE))</f>
        <v>50</v>
      </c>
      <c r="G651" s="1" t="s">
        <v>4367</v>
      </c>
      <c r="H651" s="1">
        <v>15</v>
      </c>
      <c r="I651" s="1">
        <f>IFERROR(DexModifier(Creatures[[#This Row],[Dex Score]]),NA())</f>
        <v>2</v>
      </c>
    </row>
    <row r="652" spans="1:9" x14ac:dyDescent="0.25">
      <c r="A652" s="3" t="s">
        <v>482</v>
      </c>
      <c r="B652" s="1" t="s">
        <v>5521</v>
      </c>
      <c r="C652" s="1">
        <v>18</v>
      </c>
      <c r="D652" s="1" t="s">
        <v>483</v>
      </c>
      <c r="E652" s="2">
        <v>15</v>
      </c>
      <c r="F652" s="1">
        <f>IF(Creatures[[#This Row],[CR]]="","",VLOOKUP(Creatures[[#This Row],[CR]],CREXP[#All],2,FALSE))</f>
        <v>13000</v>
      </c>
      <c r="G652" s="1" t="s">
        <v>4367</v>
      </c>
      <c r="H652" s="1">
        <v>7</v>
      </c>
      <c r="I652" s="1">
        <f>IFERROR(DexModifier(Creatures[[#This Row],[Dex Score]]),NA())</f>
        <v>-2</v>
      </c>
    </row>
    <row r="653" spans="1:9" x14ac:dyDescent="0.25">
      <c r="A653" s="3" t="s">
        <v>4444</v>
      </c>
      <c r="B653" s="1" t="s">
        <v>5473</v>
      </c>
      <c r="C653" s="1">
        <v>12</v>
      </c>
      <c r="D653" s="1">
        <v>42</v>
      </c>
      <c r="E653" s="2">
        <v>2</v>
      </c>
      <c r="F653" s="1">
        <f>IF(Creatures[[#This Row],[CR]]="","",VLOOKUP(Creatures[[#This Row],[CR]],CREXP[#All],2,FALSE))</f>
        <v>450</v>
      </c>
      <c r="G653" s="1" t="s">
        <v>1338</v>
      </c>
      <c r="H653" s="1">
        <v>7</v>
      </c>
      <c r="I653" s="1">
        <f>IFERROR(DexModifier(Creatures[[#This Row],[Dex Score]]),NA())</f>
        <v>-2</v>
      </c>
    </row>
    <row r="654" spans="1:9" x14ac:dyDescent="0.25">
      <c r="A654" s="3" t="s">
        <v>484</v>
      </c>
      <c r="B654" s="1" t="s">
        <v>5474</v>
      </c>
      <c r="C654" s="1">
        <v>16</v>
      </c>
      <c r="D654" s="1" t="s">
        <v>136</v>
      </c>
      <c r="E654" s="2">
        <v>1</v>
      </c>
      <c r="F654" s="1">
        <f>IF(Creatures[[#This Row],[CR]]="","",VLOOKUP(Creatures[[#This Row],[CR]],CREXP[#All],2,FALSE))</f>
        <v>200</v>
      </c>
      <c r="G654" s="1" t="s">
        <v>4367</v>
      </c>
      <c r="H654" s="1">
        <v>14</v>
      </c>
      <c r="I654" s="1">
        <f>IFERROR(DexModifier(Creatures[[#This Row],[Dex Score]]),NA())</f>
        <v>2</v>
      </c>
    </row>
    <row r="655" spans="1:9" x14ac:dyDescent="0.25">
      <c r="A655" s="3" t="s">
        <v>485</v>
      </c>
      <c r="B655" s="1" t="s">
        <v>5456</v>
      </c>
      <c r="C655" s="1">
        <v>13</v>
      </c>
      <c r="D655" s="1" t="s">
        <v>439</v>
      </c>
      <c r="E655" s="2">
        <v>2</v>
      </c>
      <c r="F655" s="1">
        <f>IF(Creatures[[#This Row],[CR]]="","",VLOOKUP(Creatures[[#This Row],[CR]],CREXP[#All],2,FALSE))</f>
        <v>450</v>
      </c>
      <c r="G655" s="1" t="s">
        <v>4367</v>
      </c>
      <c r="H655" s="1">
        <v>12</v>
      </c>
      <c r="I655" s="1">
        <f>IFERROR(DexModifier(Creatures[[#This Row],[Dex Score]]),NA())</f>
        <v>1</v>
      </c>
    </row>
    <row r="656" spans="1:9" x14ac:dyDescent="0.25">
      <c r="A656" s="3" t="s">
        <v>486</v>
      </c>
      <c r="B656" s="1" t="s">
        <v>5522</v>
      </c>
      <c r="C656" s="1">
        <v>13</v>
      </c>
      <c r="D656" s="1" t="s">
        <v>439</v>
      </c>
      <c r="E656" s="2">
        <v>1</v>
      </c>
      <c r="F656" s="1">
        <f>IF(Creatures[[#This Row],[CR]]="","",VLOOKUP(Creatures[[#This Row],[CR]],CREXP[#All],2,FALSE))</f>
        <v>200</v>
      </c>
      <c r="G656" s="1" t="s">
        <v>4367</v>
      </c>
      <c r="H656" s="1">
        <v>12</v>
      </c>
      <c r="I656" s="1">
        <f>IFERROR(DexModifier(Creatures[[#This Row],[Dex Score]]),NA())</f>
        <v>1</v>
      </c>
    </row>
    <row r="657" spans="1:9" x14ac:dyDescent="0.25">
      <c r="A657" s="3" t="s">
        <v>487</v>
      </c>
      <c r="B657" s="1" t="s">
        <v>5535</v>
      </c>
      <c r="C657" s="1">
        <v>13</v>
      </c>
      <c r="D657" s="1" t="s">
        <v>488</v>
      </c>
      <c r="E657" s="2">
        <v>1</v>
      </c>
      <c r="F657" s="1">
        <f>IF(Creatures[[#This Row],[CR]]="","",VLOOKUP(Creatures[[#This Row],[CR]],CREXP[#All],2,FALSE))</f>
        <v>200</v>
      </c>
      <c r="G657" s="1" t="s">
        <v>4367</v>
      </c>
      <c r="H657" s="1">
        <v>17</v>
      </c>
      <c r="I657" s="1">
        <f>IFERROR(DexModifier(Creatures[[#This Row],[Dex Score]]),NA())</f>
        <v>3</v>
      </c>
    </row>
    <row r="658" spans="1:9" x14ac:dyDescent="0.25">
      <c r="A658" s="3" t="s">
        <v>4203</v>
      </c>
      <c r="B658" s="1" t="s">
        <v>5475</v>
      </c>
      <c r="C658" s="1">
        <v>13</v>
      </c>
      <c r="D658" s="1" t="s">
        <v>4268</v>
      </c>
      <c r="E658" s="2">
        <v>2</v>
      </c>
      <c r="F658" s="1">
        <f>IF(Creatures[[#This Row],[CR]]="","",VLOOKUP(Creatures[[#This Row],[CR]],CREXP[#All],2,FALSE))</f>
        <v>450</v>
      </c>
      <c r="G658" s="1" t="s">
        <v>4296</v>
      </c>
      <c r="H658" s="1">
        <v>13</v>
      </c>
      <c r="I658" s="1">
        <f>IFERROR(DexModifier(Creatures[[#This Row],[Dex Score]]),NA())</f>
        <v>1</v>
      </c>
    </row>
    <row r="659" spans="1:9" x14ac:dyDescent="0.25">
      <c r="A659" s="3" t="s">
        <v>4242</v>
      </c>
      <c r="B659" s="1" t="s">
        <v>5534</v>
      </c>
      <c r="C659" s="1">
        <v>16</v>
      </c>
      <c r="D659" s="1" t="s">
        <v>4267</v>
      </c>
      <c r="E659" s="2">
        <v>1</v>
      </c>
      <c r="F659" s="1">
        <f>IF(Creatures[[#This Row],[CR]]="","",VLOOKUP(Creatures[[#This Row],[CR]],CREXP[#All],2,FALSE))</f>
        <v>200</v>
      </c>
      <c r="G659" s="1" t="s">
        <v>4296</v>
      </c>
      <c r="H659" s="1">
        <v>23</v>
      </c>
      <c r="I659" s="1">
        <f>IFERROR(DexModifier(Creatures[[#This Row],[Dex Score]]),NA())</f>
        <v>6</v>
      </c>
    </row>
    <row r="660" spans="1:9" x14ac:dyDescent="0.25">
      <c r="A660" s="3" t="s">
        <v>489</v>
      </c>
      <c r="B660" s="1" t="s">
        <v>5485</v>
      </c>
      <c r="C660" s="1">
        <v>13</v>
      </c>
      <c r="D660" s="1" t="s">
        <v>470</v>
      </c>
      <c r="E660" s="2">
        <v>0</v>
      </c>
      <c r="F660" s="1">
        <f>IF(Creatures[[#This Row],[CR]]="","",VLOOKUP(Creatures[[#This Row],[CR]],CREXP[#All],2,FALSE))</f>
        <v>10</v>
      </c>
      <c r="G660" s="1" t="s">
        <v>4367</v>
      </c>
      <c r="H660" s="1">
        <v>16</v>
      </c>
      <c r="I660" s="1">
        <f>IFERROR(DexModifier(Creatures[[#This Row],[Dex Score]]),NA())</f>
        <v>3</v>
      </c>
    </row>
    <row r="661" spans="1:9" x14ac:dyDescent="0.25">
      <c r="A661" s="3" t="s">
        <v>4528</v>
      </c>
      <c r="B661" s="1" t="s">
        <v>5489</v>
      </c>
      <c r="C661" s="1">
        <v>20</v>
      </c>
      <c r="D661" s="1" t="s">
        <v>4002</v>
      </c>
      <c r="E661" s="2">
        <v>24</v>
      </c>
      <c r="F661" s="1">
        <f>IF(Creatures[[#This Row],[CR]]="","",VLOOKUP(Creatures[[#This Row],[CR]],CREXP[#All],2,FALSE))</f>
        <v>62000</v>
      </c>
      <c r="G661" s="1" t="s">
        <v>4695</v>
      </c>
      <c r="H661" s="58">
        <v>15</v>
      </c>
      <c r="I661" s="58">
        <f>IFERROR(DexModifier(Creatures[[#This Row],[Dex Score]]),NA())</f>
        <v>2</v>
      </c>
    </row>
    <row r="662" spans="1:9" x14ac:dyDescent="0.25">
      <c r="A662" s="3" t="s">
        <v>4557</v>
      </c>
      <c r="B662" s="1" t="s">
        <v>15</v>
      </c>
      <c r="C662" s="1">
        <v>12</v>
      </c>
      <c r="D662" s="1" t="s">
        <v>153</v>
      </c>
      <c r="E662" s="2">
        <v>2</v>
      </c>
      <c r="F662" s="1">
        <f>IF(Creatures[[#This Row],[CR]]="","",VLOOKUP(Creatures[[#This Row],[CR]],CREXP[#All],2,FALSE))</f>
        <v>450</v>
      </c>
      <c r="G662" s="1" t="s">
        <v>4695</v>
      </c>
      <c r="H662" s="58">
        <v>12</v>
      </c>
      <c r="I662" s="58">
        <f>IFERROR(DexModifier(Creatures[[#This Row],[Dex Score]]),NA())</f>
        <v>1</v>
      </c>
    </row>
    <row r="663" spans="1:9" x14ac:dyDescent="0.25">
      <c r="A663" s="3" t="s">
        <v>4530</v>
      </c>
      <c r="B663" s="1" t="s">
        <v>15</v>
      </c>
      <c r="C663" s="1">
        <v>13</v>
      </c>
      <c r="D663" s="1" t="s">
        <v>136</v>
      </c>
      <c r="E663" s="2">
        <v>1</v>
      </c>
      <c r="F663" s="1">
        <f>IF(Creatures[[#This Row],[CR]]="","",VLOOKUP(Creatures[[#This Row],[CR]],CREXP[#All],2,FALSE))</f>
        <v>200</v>
      </c>
      <c r="G663" s="1" t="s">
        <v>4695</v>
      </c>
      <c r="H663" s="58">
        <v>17</v>
      </c>
      <c r="I663" s="58">
        <f>IFERROR(DexModifier(Creatures[[#This Row],[Dex Score]]),NA())</f>
        <v>3</v>
      </c>
    </row>
    <row r="664" spans="1:9" x14ac:dyDescent="0.25">
      <c r="A664" s="3" t="s">
        <v>490</v>
      </c>
      <c r="B664" s="1" t="s">
        <v>5477</v>
      </c>
      <c r="C664" s="1">
        <v>16</v>
      </c>
      <c r="D664" s="1" t="s">
        <v>491</v>
      </c>
      <c r="E664" s="2">
        <v>13</v>
      </c>
      <c r="F664" s="1">
        <f>IF(Creatures[[#This Row],[CR]]="","",VLOOKUP(Creatures[[#This Row],[CR]],CREXP[#All],2,FALSE))</f>
        <v>10000</v>
      </c>
      <c r="G664" s="1" t="s">
        <v>4367</v>
      </c>
      <c r="H664" s="1">
        <v>17</v>
      </c>
      <c r="I664" s="1">
        <f>IFERROR(DexModifier(Creatures[[#This Row],[Dex Score]]),NA())</f>
        <v>3</v>
      </c>
    </row>
    <row r="665" spans="1:9" x14ac:dyDescent="0.25">
      <c r="A665" s="3" t="s">
        <v>492</v>
      </c>
      <c r="B665" s="1" t="s">
        <v>5487</v>
      </c>
      <c r="C665" s="1">
        <v>15</v>
      </c>
      <c r="D665" s="1">
        <v>100</v>
      </c>
      <c r="E665" s="2"/>
      <c r="F665" s="1" t="str">
        <f>IF(Creatures[[#This Row],[CR]]="","",VLOOKUP(Creatures[[#This Row],[CR]],CREXP[#All],2,FALSE))</f>
        <v/>
      </c>
      <c r="G665" s="1" t="s">
        <v>1276</v>
      </c>
      <c r="H665" s="1"/>
      <c r="I665" s="1"/>
    </row>
    <row r="666" spans="1:9" x14ac:dyDescent="0.25">
      <c r="A666" s="3" t="s">
        <v>493</v>
      </c>
      <c r="B666" s="1" t="s">
        <v>5485</v>
      </c>
      <c r="C666" s="1">
        <v>10</v>
      </c>
      <c r="D666" s="1" t="s">
        <v>470</v>
      </c>
      <c r="E666" s="2">
        <v>0</v>
      </c>
      <c r="F666" s="1">
        <f>IF(Creatures[[#This Row],[CR]]="","",VLOOKUP(Creatures[[#This Row],[CR]],CREXP[#All],2,FALSE))</f>
        <v>10</v>
      </c>
      <c r="G666" s="1" t="s">
        <v>4367</v>
      </c>
      <c r="H666" s="1">
        <v>11</v>
      </c>
      <c r="I666" s="1">
        <f>IFERROR(DexModifier(Creatures[[#This Row],[Dex Score]]),NA())</f>
        <v>0</v>
      </c>
    </row>
    <row r="667" spans="1:9" x14ac:dyDescent="0.25">
      <c r="A667" s="3" t="s">
        <v>494</v>
      </c>
      <c r="B667" s="1" t="s">
        <v>5485</v>
      </c>
      <c r="C667" s="1">
        <v>12</v>
      </c>
      <c r="D667" s="1" t="s">
        <v>470</v>
      </c>
      <c r="E667" s="2">
        <v>0</v>
      </c>
      <c r="F667" s="1">
        <f>IF(Creatures[[#This Row],[CR]]="","",VLOOKUP(Creatures[[#This Row],[CR]],CREXP[#All],2,FALSE))</f>
        <v>10</v>
      </c>
      <c r="G667" s="1" t="s">
        <v>4367</v>
      </c>
      <c r="H667" s="1">
        <v>14</v>
      </c>
      <c r="I667" s="1">
        <f>IFERROR(DexModifier(Creatures[[#This Row],[Dex Score]]),NA())</f>
        <v>2</v>
      </c>
    </row>
    <row r="668" spans="1:9" x14ac:dyDescent="0.25">
      <c r="A668" s="3" t="s">
        <v>4436</v>
      </c>
      <c r="B668" s="1" t="s">
        <v>5491</v>
      </c>
      <c r="C668" s="1">
        <v>17</v>
      </c>
      <c r="D668" s="1">
        <v>112</v>
      </c>
      <c r="E668" s="2">
        <v>5</v>
      </c>
      <c r="F668" s="1">
        <f>IF(Creatures[[#This Row],[CR]]="","",VLOOKUP(Creatures[[#This Row],[CR]],CREXP[#All],2,FALSE))</f>
        <v>1800</v>
      </c>
      <c r="G668" s="1" t="s">
        <v>1336</v>
      </c>
      <c r="H668" s="1">
        <v>11</v>
      </c>
      <c r="I668" s="1">
        <f>IFERROR(DexModifier(Creatures[[#This Row],[Dex Score]]),NA())</f>
        <v>0</v>
      </c>
    </row>
    <row r="669" spans="1:9" x14ac:dyDescent="0.25">
      <c r="A669" s="3" t="s">
        <v>4511</v>
      </c>
      <c r="B669" s="1" t="s">
        <v>15</v>
      </c>
      <c r="C669" s="1">
        <v>18</v>
      </c>
      <c r="D669" s="1" t="s">
        <v>371</v>
      </c>
      <c r="E669" s="2">
        <v>4</v>
      </c>
      <c r="F669" s="1">
        <f>IF(Creatures[[#This Row],[CR]]="","",VLOOKUP(Creatures[[#This Row],[CR]],CREXP[#All],2,FALSE))</f>
        <v>1100</v>
      </c>
      <c r="G669" s="1" t="s">
        <v>4695</v>
      </c>
      <c r="H669" s="58">
        <v>12</v>
      </c>
      <c r="I669" s="58">
        <f>IFERROR(DexModifier(Creatures[[#This Row],[Dex Score]]),NA())</f>
        <v>1</v>
      </c>
    </row>
    <row r="670" spans="1:9" x14ac:dyDescent="0.25">
      <c r="A670" s="3" t="s">
        <v>3988</v>
      </c>
      <c r="B670" s="1" t="s">
        <v>5470</v>
      </c>
      <c r="C670" s="1">
        <v>22</v>
      </c>
      <c r="D670" s="1" t="s">
        <v>3989</v>
      </c>
      <c r="E670" s="2">
        <v>19</v>
      </c>
      <c r="F670" s="1">
        <f>IF(Creatures[[#This Row],[CR]]="","",VLOOKUP(Creatures[[#This Row],[CR]],CREXP[#All],2,FALSE))</f>
        <v>22000</v>
      </c>
      <c r="G670" s="1" t="s">
        <v>4366</v>
      </c>
      <c r="H670" s="1">
        <v>16</v>
      </c>
      <c r="I670" s="1">
        <f>IFERROR(DexModifier(Creatures[[#This Row],[Dex Score]]),NA())</f>
        <v>3</v>
      </c>
    </row>
    <row r="671" spans="1:9" x14ac:dyDescent="0.25">
      <c r="A671" s="3" t="s">
        <v>495</v>
      </c>
      <c r="B671" s="1" t="s">
        <v>5469</v>
      </c>
      <c r="C671" s="1">
        <v>17</v>
      </c>
      <c r="D671" s="1" t="s">
        <v>496</v>
      </c>
      <c r="E671" s="2">
        <v>4</v>
      </c>
      <c r="F671" s="1">
        <f>IF(Creatures[[#This Row],[CR]]="","",VLOOKUP(Creatures[[#This Row],[CR]],CREXP[#All],2,FALSE))</f>
        <v>1100</v>
      </c>
      <c r="G671" s="1" t="s">
        <v>4367</v>
      </c>
      <c r="H671" s="1">
        <v>10</v>
      </c>
      <c r="I671" s="1">
        <f>IFERROR(DexModifier(Creatures[[#This Row],[Dex Score]]),NA())</f>
        <v>0</v>
      </c>
    </row>
    <row r="672" spans="1:9" x14ac:dyDescent="0.25">
      <c r="A672" s="3" t="s">
        <v>495</v>
      </c>
      <c r="B672" s="1" t="s">
        <v>5469</v>
      </c>
      <c r="C672" s="1">
        <v>17</v>
      </c>
      <c r="D672" s="1" t="s">
        <v>4031</v>
      </c>
      <c r="E672" s="2">
        <v>4</v>
      </c>
      <c r="F672" s="1">
        <f>IF(Creatures[[#This Row],[CR]]="","",VLOOKUP(Creatures[[#This Row],[CR]],CREXP[#All],2,FALSE))</f>
        <v>1100</v>
      </c>
      <c r="G672" s="1" t="s">
        <v>4367</v>
      </c>
      <c r="H672" s="1">
        <v>10</v>
      </c>
      <c r="I672" s="1">
        <f>IFERROR(DexModifier(Creatures[[#This Row],[Dex Score]]),NA())</f>
        <v>0</v>
      </c>
    </row>
    <row r="673" spans="1:9" x14ac:dyDescent="0.25">
      <c r="A673" s="3" t="s">
        <v>497</v>
      </c>
      <c r="B673" s="1" t="s">
        <v>3925</v>
      </c>
      <c r="C673" s="1">
        <v>14</v>
      </c>
      <c r="D673" s="1" t="s">
        <v>508</v>
      </c>
      <c r="E673" s="2">
        <v>5</v>
      </c>
      <c r="F673" s="1">
        <f>IF(Creatures[[#This Row],[CR]]="","",VLOOKUP(Creatures[[#This Row],[CR]],CREXP[#All],2,FALSE))</f>
        <v>1800</v>
      </c>
      <c r="G673" s="1" t="s">
        <v>4367</v>
      </c>
      <c r="H673" s="1">
        <v>12</v>
      </c>
      <c r="I673" s="1">
        <f>IFERROR(DexModifier(Creatures[[#This Row],[Dex Score]]),NA())</f>
        <v>1</v>
      </c>
    </row>
    <row r="674" spans="1:9" x14ac:dyDescent="0.25">
      <c r="A674" s="3" t="s">
        <v>4243</v>
      </c>
      <c r="B674" s="1" t="s">
        <v>5493</v>
      </c>
      <c r="C674" s="1">
        <v>13</v>
      </c>
      <c r="D674" s="1" t="s">
        <v>4287</v>
      </c>
      <c r="E674" s="2">
        <v>3</v>
      </c>
      <c r="F674" s="1">
        <f>IF(Creatures[[#This Row],[CR]]="","",VLOOKUP(Creatures[[#This Row],[CR]],CREXP[#All],2,FALSE))</f>
        <v>700</v>
      </c>
      <c r="G674" s="1" t="s">
        <v>4296</v>
      </c>
      <c r="H674" s="1">
        <v>13</v>
      </c>
      <c r="I674" s="1">
        <f>IFERROR(DexModifier(Creatures[[#This Row],[Dex Score]]),NA())</f>
        <v>1</v>
      </c>
    </row>
    <row r="675" spans="1:9" x14ac:dyDescent="0.25">
      <c r="A675" s="3" t="s">
        <v>498</v>
      </c>
      <c r="B675" s="1" t="s">
        <v>5476</v>
      </c>
      <c r="C675" s="1">
        <v>12</v>
      </c>
      <c r="D675" s="1" t="s">
        <v>136</v>
      </c>
      <c r="E675" s="4" t="s">
        <v>724</v>
      </c>
      <c r="F675" s="1">
        <f>IF(Creatures[[#This Row],[CR]]="","",VLOOKUP(Creatures[[#This Row],[CR]],CREXP[#All],2,FALSE))</f>
        <v>100</v>
      </c>
      <c r="G675" s="1" t="s">
        <v>4367</v>
      </c>
      <c r="H675" s="1">
        <v>13</v>
      </c>
      <c r="I675" s="1">
        <f>IFERROR(DexModifier(Creatures[[#This Row],[Dex Score]]),NA())</f>
        <v>1</v>
      </c>
    </row>
    <row r="676" spans="1:9" x14ac:dyDescent="0.25">
      <c r="A676" s="3" t="s">
        <v>499</v>
      </c>
      <c r="B676" s="1" t="s">
        <v>5457</v>
      </c>
      <c r="C676" s="1">
        <v>17</v>
      </c>
      <c r="D676" s="1" t="s">
        <v>500</v>
      </c>
      <c r="E676" s="2">
        <v>11</v>
      </c>
      <c r="F676" s="1">
        <f>IF(Creatures[[#This Row],[CR]]="","",VLOOKUP(Creatures[[#This Row],[CR]],CREXP[#All],2,FALSE))</f>
        <v>7200</v>
      </c>
      <c r="G676" s="1" t="s">
        <v>4367</v>
      </c>
      <c r="H676" s="1">
        <v>13</v>
      </c>
      <c r="I676" s="1">
        <f>IFERROR(DexModifier(Creatures[[#This Row],[Dex Score]]),NA())</f>
        <v>1</v>
      </c>
    </row>
    <row r="677" spans="1:9" x14ac:dyDescent="0.25">
      <c r="A677" s="3" t="s">
        <v>4089</v>
      </c>
      <c r="B677" s="1" t="s">
        <v>3933</v>
      </c>
      <c r="C677" s="1">
        <v>19</v>
      </c>
      <c r="D677" s="1" t="s">
        <v>364</v>
      </c>
      <c r="E677" s="2">
        <v>14</v>
      </c>
      <c r="F677" s="1">
        <f>IF(Creatures[[#This Row],[CR]]="","",VLOOKUP(Creatures[[#This Row],[CR]],CREXP[#All],2,FALSE))</f>
        <v>11500</v>
      </c>
      <c r="G677" s="1" t="s">
        <v>4366</v>
      </c>
      <c r="H677" s="1">
        <v>16</v>
      </c>
      <c r="I677" s="1">
        <f>IFERROR(DexModifier(Creatures[[#This Row],[Dex Score]]),NA())</f>
        <v>3</v>
      </c>
    </row>
    <row r="678" spans="1:9" x14ac:dyDescent="0.25">
      <c r="A678" s="3" t="s">
        <v>501</v>
      </c>
      <c r="B678" s="1" t="s">
        <v>3921</v>
      </c>
      <c r="C678" s="1">
        <v>13</v>
      </c>
      <c r="D678" s="1" t="s">
        <v>502</v>
      </c>
      <c r="E678" s="2">
        <v>5</v>
      </c>
      <c r="F678" s="1">
        <f>IF(Creatures[[#This Row],[CR]]="","",VLOOKUP(Creatures[[#This Row],[CR]],CREXP[#All],2,FALSE))</f>
        <v>1800</v>
      </c>
      <c r="G678" s="1" t="s">
        <v>4367</v>
      </c>
      <c r="H678" s="1">
        <v>14</v>
      </c>
      <c r="I678" s="1">
        <f>IFERROR(DexModifier(Creatures[[#This Row],[Dex Score]]),NA())</f>
        <v>2</v>
      </c>
    </row>
    <row r="679" spans="1:9" x14ac:dyDescent="0.25">
      <c r="A679" s="3" t="s">
        <v>503</v>
      </c>
      <c r="B679" s="1" t="s">
        <v>5467</v>
      </c>
      <c r="C679" s="1">
        <v>11</v>
      </c>
      <c r="D679" s="1" t="s">
        <v>411</v>
      </c>
      <c r="E679" s="2">
        <v>2</v>
      </c>
      <c r="F679" s="1">
        <f>IF(Creatures[[#This Row],[CR]]="","",VLOOKUP(Creatures[[#This Row],[CR]],CREXP[#All],2,FALSE))</f>
        <v>450</v>
      </c>
      <c r="G679" s="1" t="s">
        <v>4367</v>
      </c>
      <c r="H679" s="1">
        <v>8</v>
      </c>
      <c r="I679" s="1">
        <f>IFERROR(DexModifier(Creatures[[#This Row],[Dex Score]]),NA())</f>
        <v>-1</v>
      </c>
    </row>
    <row r="680" spans="1:9" x14ac:dyDescent="0.25">
      <c r="A680" s="3" t="s">
        <v>504</v>
      </c>
      <c r="B680" s="1" t="s">
        <v>5467</v>
      </c>
      <c r="C680" s="1">
        <v>10</v>
      </c>
      <c r="D680" s="1" t="s">
        <v>204</v>
      </c>
      <c r="E680" s="4" t="s">
        <v>723</v>
      </c>
      <c r="F680" s="1">
        <f>IF(Creatures[[#This Row],[CR]]="","",VLOOKUP(Creatures[[#This Row],[CR]],CREXP[#All],2,FALSE))</f>
        <v>50</v>
      </c>
      <c r="G680" s="1" t="s">
        <v>4367</v>
      </c>
      <c r="H680" s="1">
        <v>10</v>
      </c>
      <c r="I680" s="1">
        <f>IFERROR(DexModifier(Creatures[[#This Row],[Dex Score]]),NA())</f>
        <v>0</v>
      </c>
    </row>
    <row r="681" spans="1:9" x14ac:dyDescent="0.25">
      <c r="A681" s="3" t="s">
        <v>505</v>
      </c>
      <c r="B681" s="1" t="s">
        <v>5521</v>
      </c>
      <c r="C681" s="1">
        <v>15</v>
      </c>
      <c r="D681" s="1" t="s">
        <v>506</v>
      </c>
      <c r="E681" s="2">
        <v>11</v>
      </c>
      <c r="F681" s="1">
        <f>IF(Creatures[[#This Row],[CR]]="","",VLOOKUP(Creatures[[#This Row],[CR]],CREXP[#All],2,FALSE))</f>
        <v>7200</v>
      </c>
      <c r="G681" s="1" t="s">
        <v>4367</v>
      </c>
      <c r="H681" s="1">
        <v>10</v>
      </c>
      <c r="I681" s="1">
        <f>IFERROR(DexModifier(Creatures[[#This Row],[Dex Score]]),NA())</f>
        <v>0</v>
      </c>
    </row>
    <row r="682" spans="1:9" x14ac:dyDescent="0.25">
      <c r="A682" s="3" t="s">
        <v>507</v>
      </c>
      <c r="B682" s="1" t="s">
        <v>5473</v>
      </c>
      <c r="C682" s="1">
        <v>20</v>
      </c>
      <c r="D682" s="1" t="s">
        <v>508</v>
      </c>
      <c r="E682" s="2">
        <v>5</v>
      </c>
      <c r="F682" s="1">
        <f>IF(Creatures[[#This Row],[CR]]="","",VLOOKUP(Creatures[[#This Row],[CR]],CREXP[#All],2,FALSE))</f>
        <v>1800</v>
      </c>
      <c r="G682" s="1" t="s">
        <v>4367</v>
      </c>
      <c r="H682" s="1">
        <v>8</v>
      </c>
      <c r="I682" s="1">
        <f>IFERROR(DexModifier(Creatures[[#This Row],[Dex Score]]),NA())</f>
        <v>-1</v>
      </c>
    </row>
    <row r="683" spans="1:9" x14ac:dyDescent="0.25">
      <c r="A683" s="3" t="s">
        <v>4124</v>
      </c>
      <c r="B683" s="1" t="s">
        <v>5509</v>
      </c>
      <c r="C683" s="1">
        <v>16</v>
      </c>
      <c r="D683" s="1" t="s">
        <v>4125</v>
      </c>
      <c r="E683" s="2">
        <v>16</v>
      </c>
      <c r="F683" s="1">
        <f>IF(Creatures[[#This Row],[CR]]="","",VLOOKUP(Creatures[[#This Row],[CR]],CREXP[#All],2,FALSE))</f>
        <v>15000</v>
      </c>
      <c r="G683" s="1" t="s">
        <v>4366</v>
      </c>
      <c r="H683" s="1">
        <v>13</v>
      </c>
      <c r="I683" s="1">
        <f>IFERROR(DexModifier(Creatures[[#This Row],[Dex Score]]),NA())</f>
        <v>1</v>
      </c>
    </row>
    <row r="684" spans="1:9" x14ac:dyDescent="0.25">
      <c r="A684" s="3" t="s">
        <v>4260</v>
      </c>
      <c r="B684" s="1" t="s">
        <v>5467</v>
      </c>
      <c r="C684" s="1">
        <v>10</v>
      </c>
      <c r="D684" s="1" t="s">
        <v>4290</v>
      </c>
      <c r="E684" s="2" t="s">
        <v>723</v>
      </c>
      <c r="F684" s="1">
        <f>IF(Creatures[[#This Row],[CR]]="","",VLOOKUP(Creatures[[#This Row],[CR]],CREXP[#All],2,FALSE))</f>
        <v>50</v>
      </c>
      <c r="G684" s="1" t="s">
        <v>4296</v>
      </c>
      <c r="H684" s="1">
        <v>10</v>
      </c>
      <c r="I684" s="1">
        <f>IFERROR(DexModifier(Creatures[[#This Row],[Dex Score]]),NA())</f>
        <v>0</v>
      </c>
    </row>
    <row r="685" spans="1:9" x14ac:dyDescent="0.25">
      <c r="A685" s="3" t="s">
        <v>4520</v>
      </c>
      <c r="B685" s="1" t="s">
        <v>15</v>
      </c>
      <c r="C685" s="1">
        <v>14</v>
      </c>
      <c r="D685" s="1" t="s">
        <v>52</v>
      </c>
      <c r="E685" s="4" t="s">
        <v>724</v>
      </c>
      <c r="F685" s="1">
        <f>IF(Creatures[[#This Row],[CR]]="","",VLOOKUP(Creatures[[#This Row],[CR]],CREXP[#All],2,FALSE))</f>
        <v>100</v>
      </c>
      <c r="G685" s="1" t="s">
        <v>4695</v>
      </c>
      <c r="H685" s="58">
        <v>15</v>
      </c>
      <c r="I685" s="58">
        <f>IFERROR(DexModifier(Creatures[[#This Row],[Dex Score]]),NA())</f>
        <v>2</v>
      </c>
    </row>
    <row r="686" spans="1:9" x14ac:dyDescent="0.25">
      <c r="A686" s="3" t="s">
        <v>4664</v>
      </c>
      <c r="B686" s="1" t="s">
        <v>5469</v>
      </c>
      <c r="C686" s="1">
        <v>17</v>
      </c>
      <c r="D686" s="1" t="s">
        <v>289</v>
      </c>
      <c r="E686" s="4">
        <v>3</v>
      </c>
      <c r="F686" s="1">
        <f>IF(Creatures[[#This Row],[CR]]="","",VLOOKUP(Creatures[[#This Row],[CR]],CREXP[#All],2,FALSE))</f>
        <v>700</v>
      </c>
      <c r="G686" s="1" t="s">
        <v>4603</v>
      </c>
      <c r="H686" s="58">
        <v>14</v>
      </c>
      <c r="I686" s="58">
        <v>2</v>
      </c>
    </row>
    <row r="687" spans="1:9" x14ac:dyDescent="0.25">
      <c r="A687" s="3" t="s">
        <v>509</v>
      </c>
      <c r="B687" s="1" t="s">
        <v>3933</v>
      </c>
      <c r="C687" s="1">
        <v>12</v>
      </c>
      <c r="D687" s="1" t="s">
        <v>510</v>
      </c>
      <c r="E687" s="2">
        <v>2</v>
      </c>
      <c r="F687" s="1">
        <f>IF(Creatures[[#This Row],[CR]]="","",VLOOKUP(Creatures[[#This Row],[CR]],CREXP[#All],2,FALSE))</f>
        <v>450</v>
      </c>
      <c r="G687" s="1" t="s">
        <v>4367</v>
      </c>
      <c r="H687" s="1">
        <v>14</v>
      </c>
      <c r="I687" s="1">
        <f>IFERROR(DexModifier(Creatures[[#This Row],[Dex Score]]),NA())</f>
        <v>2</v>
      </c>
    </row>
    <row r="688" spans="1:9" x14ac:dyDescent="0.25">
      <c r="A688" s="3" t="s">
        <v>511</v>
      </c>
      <c r="B688" s="1" t="s">
        <v>5536</v>
      </c>
      <c r="C688" s="1">
        <v>14</v>
      </c>
      <c r="D688" s="1" t="s">
        <v>153</v>
      </c>
      <c r="E688" s="4" t="s">
        <v>724</v>
      </c>
      <c r="F688" s="1">
        <f>IF(Creatures[[#This Row],[CR]]="","",VLOOKUP(Creatures[[#This Row],[CR]],CREXP[#All],2,FALSE))</f>
        <v>100</v>
      </c>
      <c r="G688" s="1" t="s">
        <v>4367</v>
      </c>
      <c r="H688" s="1">
        <v>12</v>
      </c>
      <c r="I688" s="1">
        <f>IFERROR(DexModifier(Creatures[[#This Row],[Dex Score]]),NA())</f>
        <v>1</v>
      </c>
    </row>
    <row r="689" spans="1:9" x14ac:dyDescent="0.25">
      <c r="A689" s="3" t="s">
        <v>3958</v>
      </c>
      <c r="B689" s="1" t="s">
        <v>5458</v>
      </c>
      <c r="C689" s="1">
        <v>12</v>
      </c>
      <c r="D689" s="1" t="s">
        <v>3946</v>
      </c>
      <c r="E689" s="2">
        <v>2</v>
      </c>
      <c r="F689" s="1">
        <f>IF(Creatures[[#This Row],[CR]]="","",VLOOKUP(Creatures[[#This Row],[CR]],CREXP[#All],2,FALSE))</f>
        <v>450</v>
      </c>
      <c r="G689" s="1" t="s">
        <v>4366</v>
      </c>
      <c r="H689" s="1">
        <v>15</v>
      </c>
      <c r="I689" s="1">
        <f>IFERROR(DexModifier(Creatures[[#This Row],[Dex Score]]),NA())</f>
        <v>2</v>
      </c>
    </row>
    <row r="690" spans="1:9" x14ac:dyDescent="0.25">
      <c r="A690" s="3" t="s">
        <v>512</v>
      </c>
      <c r="B690" s="1" t="s">
        <v>5467</v>
      </c>
      <c r="C690" s="1">
        <v>12</v>
      </c>
      <c r="D690" s="1" t="s">
        <v>4156</v>
      </c>
      <c r="E690" s="2">
        <v>2</v>
      </c>
      <c r="F690" s="1">
        <f>IF(Creatures[[#This Row],[CR]]="","",VLOOKUP(Creatures[[#This Row],[CR]],CREXP[#All],2,FALSE))</f>
        <v>450</v>
      </c>
      <c r="G690" s="1" t="s">
        <v>4367</v>
      </c>
      <c r="H690" s="1">
        <v>14</v>
      </c>
      <c r="I690" s="1">
        <f>IFERROR(DexModifier(Creatures[[#This Row],[Dex Score]]),NA())</f>
        <v>2</v>
      </c>
    </row>
    <row r="691" spans="1:9" x14ac:dyDescent="0.25">
      <c r="A691" s="3" t="s">
        <v>4035</v>
      </c>
      <c r="B691" s="1" t="s">
        <v>3933</v>
      </c>
      <c r="C691" s="1">
        <v>19</v>
      </c>
      <c r="D691" s="1" t="s">
        <v>4036</v>
      </c>
      <c r="E691" s="2" t="s">
        <v>4037</v>
      </c>
      <c r="F691" s="1">
        <f>IF(Creatures[[#This Row],[CR]]="","",VLOOKUP(Creatures[[#This Row],[CR]],CREXP[#All],2,FALSE))</f>
        <v>0</v>
      </c>
      <c r="G691" s="1" t="s">
        <v>4366</v>
      </c>
      <c r="H691" s="1">
        <v>8</v>
      </c>
      <c r="I691" s="1">
        <f>IFERROR(DexModifier(Creatures[[#This Row],[Dex Score]]),NA())</f>
        <v>-1</v>
      </c>
    </row>
    <row r="692" spans="1:9" x14ac:dyDescent="0.25">
      <c r="A692" s="3" t="s">
        <v>4430</v>
      </c>
      <c r="B692" s="1" t="s">
        <v>5491</v>
      </c>
      <c r="C692" s="1">
        <v>14</v>
      </c>
      <c r="D692" s="1">
        <v>22</v>
      </c>
      <c r="E692" s="2" t="s">
        <v>724</v>
      </c>
      <c r="F692" s="1">
        <f>IF(Creatures[[#This Row],[CR]]="","",VLOOKUP(Creatures[[#This Row],[CR]],CREXP[#All],2,FALSE))</f>
        <v>100</v>
      </c>
      <c r="G692" s="1" t="s">
        <v>1336</v>
      </c>
      <c r="H692" s="1">
        <v>15</v>
      </c>
      <c r="I692" s="1">
        <f>IFERROR(DexModifier(Creatures[[#This Row],[Dex Score]]),NA())</f>
        <v>2</v>
      </c>
    </row>
    <row r="693" spans="1:9" x14ac:dyDescent="0.25">
      <c r="A693" s="3" t="s">
        <v>513</v>
      </c>
      <c r="B693" s="1" t="s">
        <v>5456</v>
      </c>
      <c r="C693" s="1">
        <v>12</v>
      </c>
      <c r="D693" s="1" t="s">
        <v>136</v>
      </c>
      <c r="E693" s="4" t="s">
        <v>724</v>
      </c>
      <c r="F693" s="1">
        <f>IF(Creatures[[#This Row],[CR]]="","",VLOOKUP(Creatures[[#This Row],[CR]],CREXP[#All],2,FALSE))</f>
        <v>100</v>
      </c>
      <c r="G693" s="1" t="s">
        <v>4367</v>
      </c>
      <c r="H693" s="1">
        <v>11</v>
      </c>
      <c r="I693" s="1">
        <f>IFERROR(DexModifier(Creatures[[#This Row],[Dex Score]]),NA())</f>
        <v>0</v>
      </c>
    </row>
    <row r="694" spans="1:9" x14ac:dyDescent="0.25">
      <c r="A694" s="3" t="s">
        <v>514</v>
      </c>
      <c r="B694" s="1" t="s">
        <v>5537</v>
      </c>
      <c r="C694" s="1">
        <v>16</v>
      </c>
      <c r="D694" s="1" t="s">
        <v>515</v>
      </c>
      <c r="E694" s="2">
        <v>5</v>
      </c>
      <c r="F694" s="1">
        <f>IF(Creatures[[#This Row],[CR]]="","",VLOOKUP(Creatures[[#This Row],[CR]],CREXP[#All],2,FALSE))</f>
        <v>1800</v>
      </c>
      <c r="G694" s="1" t="s">
        <v>4367</v>
      </c>
      <c r="H694" s="1">
        <v>15</v>
      </c>
      <c r="I694" s="1">
        <f>IFERROR(DexModifier(Creatures[[#This Row],[Dex Score]]),NA())</f>
        <v>2</v>
      </c>
    </row>
    <row r="695" spans="1:9" x14ac:dyDescent="0.25">
      <c r="A695" s="3" t="s">
        <v>516</v>
      </c>
      <c r="B695" s="1" t="s">
        <v>5456</v>
      </c>
      <c r="C695" s="1">
        <v>12</v>
      </c>
      <c r="D695" s="1" t="s">
        <v>76</v>
      </c>
      <c r="E695" s="2">
        <v>2</v>
      </c>
      <c r="F695" s="1">
        <f>IF(Creatures[[#This Row],[CR]]="","",VLOOKUP(Creatures[[#This Row],[CR]],CREXP[#All],2,FALSE))</f>
        <v>450</v>
      </c>
      <c r="G695" s="1" t="s">
        <v>4367</v>
      </c>
      <c r="H695" s="1">
        <v>11</v>
      </c>
      <c r="I695" s="1">
        <f>IFERROR(DexModifier(Creatures[[#This Row],[Dex Score]]),NA())</f>
        <v>0</v>
      </c>
    </row>
    <row r="696" spans="1:9" x14ac:dyDescent="0.25">
      <c r="A696" s="3" t="s">
        <v>517</v>
      </c>
      <c r="B696" s="1" t="s">
        <v>5463</v>
      </c>
      <c r="C696" s="1">
        <v>15</v>
      </c>
      <c r="D696" s="1" t="s">
        <v>23</v>
      </c>
      <c r="E696" s="2">
        <v>5</v>
      </c>
      <c r="F696" s="1">
        <f>IF(Creatures[[#This Row],[CR]]="","",VLOOKUP(Creatures[[#This Row],[CR]],CREXP[#All],2,FALSE))</f>
        <v>1800</v>
      </c>
      <c r="G696" s="1" t="s">
        <v>4367</v>
      </c>
      <c r="H696" s="1">
        <v>14</v>
      </c>
      <c r="I696" s="1">
        <f>IFERROR(DexModifier(Creatures[[#This Row],[Dex Score]]),NA())</f>
        <v>2</v>
      </c>
    </row>
    <row r="697" spans="1:9" x14ac:dyDescent="0.25">
      <c r="A697" s="3" t="s">
        <v>4670</v>
      </c>
      <c r="B697" s="1" t="s">
        <v>5469</v>
      </c>
      <c r="C697" s="1">
        <v>18</v>
      </c>
      <c r="D697" s="1" t="s">
        <v>321</v>
      </c>
      <c r="E697" s="4">
        <v>4</v>
      </c>
      <c r="F697" s="1">
        <f>IF(Creatures[[#This Row],[CR]]="","",VLOOKUP(Creatures[[#This Row],[CR]],CREXP[#All],2,FALSE))</f>
        <v>1100</v>
      </c>
      <c r="G697" s="1" t="s">
        <v>4603</v>
      </c>
      <c r="H697" s="58">
        <v>15</v>
      </c>
      <c r="I697" s="58">
        <v>2</v>
      </c>
    </row>
    <row r="698" spans="1:9" x14ac:dyDescent="0.25">
      <c r="A698" s="3" t="s">
        <v>518</v>
      </c>
      <c r="B698" s="1" t="s">
        <v>4537</v>
      </c>
      <c r="C698" s="1">
        <v>14</v>
      </c>
      <c r="D698" s="1" t="s">
        <v>519</v>
      </c>
      <c r="E698" s="4" t="s">
        <v>724</v>
      </c>
      <c r="F698" s="1">
        <f>IF(Creatures[[#This Row],[CR]]="","",VLOOKUP(Creatures[[#This Row],[CR]],CREXP[#All],2,FALSE))</f>
        <v>100</v>
      </c>
      <c r="G698" s="1" t="s">
        <v>4367</v>
      </c>
      <c r="H698" s="1">
        <v>16</v>
      </c>
      <c r="I698" s="1">
        <f>IFERROR(DexModifier(Creatures[[#This Row],[Dex Score]]),NA())</f>
        <v>3</v>
      </c>
    </row>
    <row r="699" spans="1:9" x14ac:dyDescent="0.25">
      <c r="A699" s="3" t="s">
        <v>520</v>
      </c>
      <c r="B699" s="1" t="s">
        <v>5474</v>
      </c>
      <c r="C699" s="1">
        <v>11</v>
      </c>
      <c r="D699" s="1" t="s">
        <v>249</v>
      </c>
      <c r="E699" s="2">
        <v>1</v>
      </c>
      <c r="F699" s="1">
        <f>IF(Creatures[[#This Row],[CR]]="","",VLOOKUP(Creatures[[#This Row],[CR]],CREXP[#All],2,FALSE))</f>
        <v>200</v>
      </c>
      <c r="G699" s="1" t="s">
        <v>4367</v>
      </c>
      <c r="H699" s="1">
        <v>13</v>
      </c>
      <c r="I699" s="1">
        <f>IFERROR(DexModifier(Creatures[[#This Row],[Dex Score]]),NA())</f>
        <v>1</v>
      </c>
    </row>
    <row r="700" spans="1:9" x14ac:dyDescent="0.25">
      <c r="A700" s="3" t="s">
        <v>4526</v>
      </c>
      <c r="B700" s="1" t="s">
        <v>15</v>
      </c>
      <c r="C700" s="1">
        <v>16</v>
      </c>
      <c r="D700" s="1" t="s">
        <v>52</v>
      </c>
      <c r="E700" s="4" t="s">
        <v>724</v>
      </c>
      <c r="F700" s="1">
        <f>IF(Creatures[[#This Row],[CR]]="","",VLOOKUP(Creatures[[#This Row],[CR]],CREXP[#All],2,FALSE))</f>
        <v>100</v>
      </c>
      <c r="G700" s="1" t="s">
        <v>4695</v>
      </c>
      <c r="H700" s="58">
        <v>14</v>
      </c>
      <c r="I700" s="58">
        <f>IFERROR(DexModifier(Creatures[[#This Row],[Dex Score]]),NA())</f>
        <v>2</v>
      </c>
    </row>
    <row r="701" spans="1:9" x14ac:dyDescent="0.25">
      <c r="A701" s="3" t="s">
        <v>521</v>
      </c>
      <c r="B701" s="1" t="s">
        <v>5485</v>
      </c>
      <c r="C701" s="1">
        <v>11</v>
      </c>
      <c r="D701" s="1" t="s">
        <v>470</v>
      </c>
      <c r="E701" s="2">
        <v>0</v>
      </c>
      <c r="F701" s="1">
        <f>IF(Creatures[[#This Row],[CR]]="","",VLOOKUP(Creatures[[#This Row],[CR]],CREXP[#All],2,FALSE))</f>
        <v>10</v>
      </c>
      <c r="G701" s="1" t="s">
        <v>4367</v>
      </c>
      <c r="H701" s="1">
        <v>11</v>
      </c>
      <c r="I701" s="1">
        <f>IFERROR(DexModifier(Creatures[[#This Row],[Dex Score]]),NA())</f>
        <v>0</v>
      </c>
    </row>
    <row r="702" spans="1:9" x14ac:dyDescent="0.25">
      <c r="A702" s="3" t="s">
        <v>522</v>
      </c>
      <c r="B702" s="1" t="s">
        <v>5456</v>
      </c>
      <c r="C702" s="1">
        <v>13</v>
      </c>
      <c r="D702" s="1" t="s">
        <v>523</v>
      </c>
      <c r="E702" s="4" t="s">
        <v>724</v>
      </c>
      <c r="F702" s="1">
        <f>IF(Creatures[[#This Row],[CR]]="","",VLOOKUP(Creatures[[#This Row],[CR]],CREXP[#All],2,FALSE))</f>
        <v>100</v>
      </c>
      <c r="G702" s="1" t="s">
        <v>4367</v>
      </c>
      <c r="H702" s="1">
        <v>14</v>
      </c>
      <c r="I702" s="1">
        <f>IFERROR(DexModifier(Creatures[[#This Row],[Dex Score]]),NA())</f>
        <v>2</v>
      </c>
    </row>
    <row r="703" spans="1:9" x14ac:dyDescent="0.25">
      <c r="A703" s="3" t="s">
        <v>524</v>
      </c>
      <c r="B703" s="1" t="s">
        <v>4537</v>
      </c>
      <c r="C703" s="1">
        <v>14</v>
      </c>
      <c r="D703" s="1" t="s">
        <v>238</v>
      </c>
      <c r="E703" s="2">
        <v>2</v>
      </c>
      <c r="F703" s="1">
        <f>IF(Creatures[[#This Row],[CR]]="","",VLOOKUP(Creatures[[#This Row],[CR]],CREXP[#All],2,FALSE))</f>
        <v>450</v>
      </c>
      <c r="G703" s="1" t="s">
        <v>4367</v>
      </c>
      <c r="H703" s="1">
        <v>13</v>
      </c>
      <c r="I703" s="1">
        <f>IFERROR(DexModifier(Creatures[[#This Row],[Dex Score]]),NA())</f>
        <v>1</v>
      </c>
    </row>
    <row r="704" spans="1:9" x14ac:dyDescent="0.25">
      <c r="A704" s="3" t="s">
        <v>525</v>
      </c>
      <c r="B704" s="1" t="s">
        <v>5485</v>
      </c>
      <c r="C704" s="1">
        <v>11</v>
      </c>
      <c r="D704" s="1" t="s">
        <v>470</v>
      </c>
      <c r="E704" s="2">
        <v>0</v>
      </c>
      <c r="F704" s="1">
        <f>IF(Creatures[[#This Row],[CR]]="","",VLOOKUP(Creatures[[#This Row],[CR]],CREXP[#All],2,FALSE))</f>
        <v>10</v>
      </c>
      <c r="G704" s="1" t="s">
        <v>4367</v>
      </c>
      <c r="H704" s="1">
        <v>12</v>
      </c>
      <c r="I704" s="1">
        <f>IFERROR(DexModifier(Creatures[[#This Row],[Dex Score]]),NA())</f>
        <v>1</v>
      </c>
    </row>
    <row r="705" spans="1:9" x14ac:dyDescent="0.25">
      <c r="A705" s="3" t="s">
        <v>4325</v>
      </c>
      <c r="B705" s="1" t="s">
        <v>5473</v>
      </c>
      <c r="C705" s="1">
        <v>15</v>
      </c>
      <c r="D705" s="1">
        <v>90</v>
      </c>
      <c r="E705" s="2">
        <v>5</v>
      </c>
      <c r="F705" s="1">
        <f>IF(Creatures[[#This Row],[CR]]="","",VLOOKUP(Creatures[[#This Row],[CR]],CREXP[#All],2,FALSE))</f>
        <v>1800</v>
      </c>
      <c r="G705" s="1" t="s">
        <v>1295</v>
      </c>
      <c r="H705" s="1">
        <v>15</v>
      </c>
      <c r="I705" s="1">
        <f>IFERROR(DexModifier(Creatures[[#This Row],[Dex Score]]),NA())</f>
        <v>2</v>
      </c>
    </row>
    <row r="706" spans="1:9" x14ac:dyDescent="0.25">
      <c r="A706" s="3" t="s">
        <v>4244</v>
      </c>
      <c r="B706" s="1" t="s">
        <v>5456</v>
      </c>
      <c r="C706" s="1">
        <v>11</v>
      </c>
      <c r="D706" s="1" t="s">
        <v>93</v>
      </c>
      <c r="E706" s="2">
        <v>1</v>
      </c>
      <c r="F706" s="1">
        <f>IF(Creatures[[#This Row],[CR]]="","",VLOOKUP(Creatures[[#This Row],[CR]],CREXP[#All],2,FALSE))</f>
        <v>200</v>
      </c>
      <c r="G706" s="1" t="s">
        <v>4296</v>
      </c>
      <c r="H706" s="1">
        <v>8</v>
      </c>
      <c r="I706" s="1">
        <f>IFERROR(DexModifier(Creatures[[#This Row],[Dex Score]]),NA())</f>
        <v>-1</v>
      </c>
    </row>
    <row r="707" spans="1:9" x14ac:dyDescent="0.25">
      <c r="A707" s="3" t="s">
        <v>4624</v>
      </c>
      <c r="B707" s="1" t="s">
        <v>5466</v>
      </c>
      <c r="C707" s="1">
        <v>17</v>
      </c>
      <c r="D707" s="1" t="s">
        <v>3934</v>
      </c>
      <c r="E707" s="4">
        <v>10</v>
      </c>
      <c r="F707" s="1">
        <f>IF(Creatures[[#This Row],[CR]]="","",VLOOKUP(Creatures[[#This Row],[CR]],CREXP[#All],2,FALSE))</f>
        <v>5900</v>
      </c>
      <c r="G707" s="1" t="s">
        <v>4603</v>
      </c>
      <c r="H707" s="58">
        <v>18</v>
      </c>
      <c r="I707" s="58">
        <v>4</v>
      </c>
    </row>
    <row r="708" spans="1:9" x14ac:dyDescent="0.25">
      <c r="A708" s="3" t="s">
        <v>4498</v>
      </c>
      <c r="B708" s="1" t="s">
        <v>5495</v>
      </c>
      <c r="C708" s="1">
        <v>11</v>
      </c>
      <c r="D708" s="1" t="s">
        <v>4546</v>
      </c>
      <c r="E708" s="4" t="s">
        <v>723</v>
      </c>
      <c r="F708" s="1">
        <f>IF(Creatures[[#This Row],[CR]]="","",VLOOKUP(Creatures[[#This Row],[CR]],CREXP[#All],2,FALSE))</f>
        <v>50</v>
      </c>
      <c r="G708" s="1" t="s">
        <v>4695</v>
      </c>
      <c r="H708" s="58">
        <v>13</v>
      </c>
      <c r="I708" s="58">
        <f>IFERROR(DexModifier(Creatures[[#This Row],[Dex Score]]),NA())</f>
        <v>1</v>
      </c>
    </row>
    <row r="709" spans="1:9" x14ac:dyDescent="0.25">
      <c r="A709" s="3" t="s">
        <v>526</v>
      </c>
      <c r="B709" s="1" t="s">
        <v>3921</v>
      </c>
      <c r="C709" s="1">
        <v>12</v>
      </c>
      <c r="D709" s="1" t="s">
        <v>527</v>
      </c>
      <c r="E709" s="4" t="s">
        <v>724</v>
      </c>
      <c r="F709" s="1">
        <f>IF(Creatures[[#This Row],[CR]]="","",VLOOKUP(Creatures[[#This Row],[CR]],CREXP[#All],2,FALSE))</f>
        <v>100</v>
      </c>
      <c r="G709" s="1" t="s">
        <v>4367</v>
      </c>
      <c r="H709" s="1">
        <v>17</v>
      </c>
      <c r="I709" s="1">
        <f>IFERROR(DexModifier(Creatures[[#This Row],[Dex Score]]),NA())</f>
        <v>3</v>
      </c>
    </row>
    <row r="710" spans="1:9" x14ac:dyDescent="0.25">
      <c r="A710" s="3" t="s">
        <v>4093</v>
      </c>
      <c r="B710" s="1" t="s">
        <v>5504</v>
      </c>
      <c r="C710" s="1">
        <v>15</v>
      </c>
      <c r="D710" s="1" t="s">
        <v>188</v>
      </c>
      <c r="E710" s="2">
        <v>7</v>
      </c>
      <c r="F710" s="1">
        <f>IF(Creatures[[#This Row],[CR]]="","",VLOOKUP(Creatures[[#This Row],[CR]],CREXP[#All],2,FALSE))</f>
        <v>2900</v>
      </c>
      <c r="G710" s="1" t="s">
        <v>4366</v>
      </c>
      <c r="H710" s="1">
        <v>16</v>
      </c>
      <c r="I710" s="1">
        <f>IFERROR(DexModifier(Creatures[[#This Row],[Dex Score]]),NA())</f>
        <v>3</v>
      </c>
    </row>
    <row r="711" spans="1:9" x14ac:dyDescent="0.25">
      <c r="A711" s="3" t="s">
        <v>528</v>
      </c>
      <c r="B711" s="1" t="s">
        <v>5477</v>
      </c>
      <c r="C711" s="1">
        <v>13</v>
      </c>
      <c r="D711" s="1" t="s">
        <v>4141</v>
      </c>
      <c r="E711" s="2">
        <v>4</v>
      </c>
      <c r="F711" s="1">
        <f>IF(Creatures[[#This Row],[CR]]="","",VLOOKUP(Creatures[[#This Row],[CR]],CREXP[#All],2,FALSE))</f>
        <v>1100</v>
      </c>
      <c r="G711" s="1" t="s">
        <v>4367</v>
      </c>
      <c r="H711" s="1">
        <v>17</v>
      </c>
      <c r="I711" s="1">
        <f>IFERROR(DexModifier(Creatures[[#This Row],[Dex Score]]),NA())</f>
        <v>3</v>
      </c>
    </row>
    <row r="712" spans="1:9" x14ac:dyDescent="0.25">
      <c r="A712" s="3" t="s">
        <v>4478</v>
      </c>
      <c r="B712" s="1" t="s">
        <v>3925</v>
      </c>
      <c r="C712" s="1">
        <v>9</v>
      </c>
      <c r="D712" s="1" t="s">
        <v>4541</v>
      </c>
      <c r="E712" s="2">
        <v>9</v>
      </c>
      <c r="F712" s="1">
        <f>IF(Creatures[[#This Row],[CR]]="","",VLOOKUP(Creatures[[#This Row],[CR]],CREXP[#All],2,FALSE))</f>
        <v>5000</v>
      </c>
      <c r="G712" s="1" t="s">
        <v>4695</v>
      </c>
      <c r="H712" s="58">
        <v>16</v>
      </c>
      <c r="I712" s="58">
        <f>IFERROR(DexModifier(Creatures[[#This Row],[Dex Score]]),NA())</f>
        <v>3</v>
      </c>
    </row>
    <row r="713" spans="1:9" x14ac:dyDescent="0.25">
      <c r="A713" s="3" t="s">
        <v>1036</v>
      </c>
      <c r="B713" s="1" t="s">
        <v>5461</v>
      </c>
      <c r="C713" s="1">
        <v>12</v>
      </c>
      <c r="D713" s="1" t="s">
        <v>76</v>
      </c>
      <c r="E713" s="2">
        <v>2</v>
      </c>
      <c r="F713" s="1">
        <f>IF(Creatures[[#This Row],[CR]]="","",VLOOKUP(Creatures[[#This Row],[CR]],CREXP[#All],2,FALSE))</f>
        <v>450</v>
      </c>
      <c r="G713" s="1" t="s">
        <v>4296</v>
      </c>
      <c r="H713" s="1">
        <v>14</v>
      </c>
      <c r="I713" s="1">
        <f>IFERROR(DexModifier(Creatures[[#This Row],[Dex Score]]),NA())</f>
        <v>2</v>
      </c>
    </row>
    <row r="714" spans="1:9" x14ac:dyDescent="0.25">
      <c r="A714" s="3" t="s">
        <v>529</v>
      </c>
      <c r="B714" s="1" t="s">
        <v>5480</v>
      </c>
      <c r="C714" s="1">
        <v>15</v>
      </c>
      <c r="D714" s="1" t="s">
        <v>530</v>
      </c>
      <c r="E714" s="2">
        <v>5</v>
      </c>
      <c r="F714" s="1">
        <f>IF(Creatures[[#This Row],[CR]]="","",VLOOKUP(Creatures[[#This Row],[CR]],CREXP[#All],2,FALSE))</f>
        <v>1800</v>
      </c>
      <c r="G714" s="1" t="s">
        <v>4367</v>
      </c>
      <c r="H714" s="1">
        <v>8</v>
      </c>
      <c r="I714" s="1">
        <f>IFERROR(DexModifier(Creatures[[#This Row],[Dex Score]]),NA())</f>
        <v>-1</v>
      </c>
    </row>
    <row r="715" spans="1:9" x14ac:dyDescent="0.25">
      <c r="A715" s="3" t="s">
        <v>531</v>
      </c>
      <c r="B715" s="1" t="s">
        <v>3933</v>
      </c>
      <c r="C715" s="1">
        <v>17</v>
      </c>
      <c r="D715" s="1" t="s">
        <v>94</v>
      </c>
      <c r="E715" s="2">
        <v>7</v>
      </c>
      <c r="F715" s="1">
        <f>IF(Creatures[[#This Row],[CR]]="","",VLOOKUP(Creatures[[#This Row],[CR]],CREXP[#All],2,FALSE))</f>
        <v>2900</v>
      </c>
      <c r="G715" s="1" t="s">
        <v>4367</v>
      </c>
      <c r="H715" s="1">
        <v>8</v>
      </c>
      <c r="I715" s="1">
        <f>IFERROR(DexModifier(Creatures[[#This Row],[Dex Score]]),NA())</f>
        <v>-1</v>
      </c>
    </row>
    <row r="716" spans="1:9" x14ac:dyDescent="0.25">
      <c r="A716" s="3" t="s">
        <v>4196</v>
      </c>
      <c r="B716" s="1" t="s">
        <v>5490</v>
      </c>
      <c r="C716" s="1">
        <v>14</v>
      </c>
      <c r="D716" s="1" t="s">
        <v>90</v>
      </c>
      <c r="E716" s="2">
        <v>8</v>
      </c>
      <c r="F716" s="1">
        <f>IF(Creatures[[#This Row],[CR]]="","",VLOOKUP(Creatures[[#This Row],[CR]],CREXP[#All],2,FALSE))</f>
        <v>3900</v>
      </c>
      <c r="G716" s="1" t="s">
        <v>4296</v>
      </c>
      <c r="H716" s="1">
        <v>13</v>
      </c>
      <c r="I716" s="1">
        <f>IFERROR(DexModifier(Creatures[[#This Row],[Dex Score]]),NA())</f>
        <v>1</v>
      </c>
    </row>
    <row r="717" spans="1:9" x14ac:dyDescent="0.25">
      <c r="A717" s="3" t="s">
        <v>532</v>
      </c>
      <c r="B717" s="1" t="s">
        <v>5522</v>
      </c>
      <c r="C717" s="1">
        <v>5</v>
      </c>
      <c r="D717" s="1" t="s">
        <v>10</v>
      </c>
      <c r="E717" s="4">
        <v>0</v>
      </c>
      <c r="F717" s="1">
        <f>IF(Creatures[[#This Row],[CR]]="","",VLOOKUP(Creatures[[#This Row],[CR]],CREXP[#All],2,FALSE))</f>
        <v>10</v>
      </c>
      <c r="G717" s="1" t="s">
        <v>4367</v>
      </c>
      <c r="H717" s="1">
        <v>1</v>
      </c>
      <c r="I717" s="1">
        <f>IFERROR(DexModifier(Creatures[[#This Row],[Dex Score]]),NA())</f>
        <v>-5</v>
      </c>
    </row>
    <row r="718" spans="1:9" x14ac:dyDescent="0.25">
      <c r="A718" s="3" t="s">
        <v>3960</v>
      </c>
      <c r="B718" s="1" t="s">
        <v>5489</v>
      </c>
      <c r="C718" s="1">
        <v>19</v>
      </c>
      <c r="D718" s="1" t="s">
        <v>3961</v>
      </c>
      <c r="E718" s="2">
        <v>18</v>
      </c>
      <c r="F718" s="1">
        <f>IF(Creatures[[#This Row],[CR]]="","",VLOOKUP(Creatures[[#This Row],[CR]],CREXP[#All],2,FALSE))</f>
        <v>20000</v>
      </c>
      <c r="G718" s="1" t="s">
        <v>4366</v>
      </c>
      <c r="H718" s="1">
        <v>3</v>
      </c>
      <c r="I718" s="1">
        <f>IFERROR(DexModifier(Creatures[[#This Row],[Dex Score]]),NA())</f>
        <v>-4</v>
      </c>
    </row>
    <row r="719" spans="1:9" x14ac:dyDescent="0.25">
      <c r="A719" s="3" t="s">
        <v>4638</v>
      </c>
      <c r="B719" s="1" t="s">
        <v>4537</v>
      </c>
      <c r="C719" s="1">
        <v>19</v>
      </c>
      <c r="D719" s="1" t="s">
        <v>4639</v>
      </c>
      <c r="E719" s="4">
        <v>10</v>
      </c>
      <c r="F719" s="1">
        <f>IF(Creatures[[#This Row],[CR]]="","",VLOOKUP(Creatures[[#This Row],[CR]],CREXP[#All],2,FALSE))</f>
        <v>5900</v>
      </c>
      <c r="G719" s="1" t="s">
        <v>4603</v>
      </c>
      <c r="H719" s="58">
        <v>18</v>
      </c>
      <c r="I719" s="58">
        <v>4</v>
      </c>
    </row>
    <row r="720" spans="1:9" x14ac:dyDescent="0.25">
      <c r="A720" s="3" t="s">
        <v>533</v>
      </c>
      <c r="B720" s="1" t="s">
        <v>5538</v>
      </c>
      <c r="C720" s="1">
        <v>15</v>
      </c>
      <c r="D720" s="1">
        <v>200</v>
      </c>
      <c r="E720" s="2"/>
      <c r="F720" s="1" t="str">
        <f>IF(Creatures[[#This Row],[CR]]="","",VLOOKUP(Creatures[[#This Row],[CR]],CREXP[#All],2,FALSE))</f>
        <v/>
      </c>
      <c r="G720" s="1" t="s">
        <v>1276</v>
      </c>
      <c r="H720" s="1"/>
      <c r="I720" s="1"/>
    </row>
    <row r="721" spans="1:9" x14ac:dyDescent="0.25">
      <c r="A721" s="3" t="s">
        <v>4423</v>
      </c>
      <c r="B721" s="1" t="s">
        <v>5469</v>
      </c>
      <c r="C721" s="1">
        <v>17</v>
      </c>
      <c r="D721" s="1" t="s">
        <v>439</v>
      </c>
      <c r="E721" s="2">
        <v>2</v>
      </c>
      <c r="F721" s="1">
        <f>IF(Creatures[[#This Row],[CR]]="","",VLOOKUP(Creatures[[#This Row],[CR]],CREXP[#All],2,FALSE))</f>
        <v>450</v>
      </c>
      <c r="G721" s="1" t="s">
        <v>4367</v>
      </c>
      <c r="H721" s="1">
        <v>10</v>
      </c>
      <c r="I721" s="1">
        <f>IFERROR(DexModifier(Creatures[[#This Row],[Dex Score]]),NA())</f>
        <v>0</v>
      </c>
    </row>
    <row r="722" spans="1:9" x14ac:dyDescent="0.25">
      <c r="A722" s="3" t="s">
        <v>4613</v>
      </c>
      <c r="B722" s="1" t="s">
        <v>5491</v>
      </c>
      <c r="C722" s="1">
        <v>20</v>
      </c>
      <c r="D722" s="1" t="s">
        <v>418</v>
      </c>
      <c r="E722" s="4">
        <v>5</v>
      </c>
      <c r="F722" s="1">
        <f>IF(Creatures[[#This Row],[CR]]="","",VLOOKUP(Creatures[[#This Row],[CR]],CREXP[#All],2,FALSE))</f>
        <v>1800</v>
      </c>
      <c r="G722" s="1" t="s">
        <v>4603</v>
      </c>
      <c r="H722" s="58">
        <v>8</v>
      </c>
      <c r="I722" s="58">
        <v>-1</v>
      </c>
    </row>
    <row r="723" spans="1:9" x14ac:dyDescent="0.25">
      <c r="A723" s="3" t="s">
        <v>4470</v>
      </c>
      <c r="B723" s="1" t="s">
        <v>5489</v>
      </c>
      <c r="C723" s="1">
        <v>17</v>
      </c>
      <c r="D723" s="1" t="s">
        <v>4149</v>
      </c>
      <c r="E723" s="2">
        <v>12</v>
      </c>
      <c r="F723" s="1">
        <f>IF(Creatures[[#This Row],[CR]]="","",VLOOKUP(Creatures[[#This Row],[CR]],CREXP[#All],2,FALSE))</f>
        <v>8400</v>
      </c>
      <c r="G723" s="1" t="s">
        <v>4695</v>
      </c>
      <c r="H723" s="58">
        <v>6</v>
      </c>
      <c r="I723" s="58">
        <f>IFERROR(DexModifier(Creatures[[#This Row],[Dex Score]]),NA())</f>
        <v>-2</v>
      </c>
    </row>
    <row r="724" spans="1:9" x14ac:dyDescent="0.25">
      <c r="A724" s="3" t="s">
        <v>4324</v>
      </c>
      <c r="B724" s="1" t="s">
        <v>4537</v>
      </c>
      <c r="C724" s="1">
        <v>14</v>
      </c>
      <c r="D724" s="1">
        <v>38</v>
      </c>
      <c r="E724" s="2">
        <v>3</v>
      </c>
      <c r="F724" s="1">
        <f>IF(Creatures[[#This Row],[CR]]="","",VLOOKUP(Creatures[[#This Row],[CR]],CREXP[#All],2,FALSE))</f>
        <v>700</v>
      </c>
      <c r="G724" s="1" t="s">
        <v>1295</v>
      </c>
      <c r="H724" s="1">
        <v>18</v>
      </c>
      <c r="I724" s="1">
        <f>IFERROR(DexModifier(Creatures[[#This Row],[Dex Score]]),NA())</f>
        <v>4</v>
      </c>
    </row>
    <row r="725" spans="1:9" x14ac:dyDescent="0.25">
      <c r="A725" s="3" t="s">
        <v>537</v>
      </c>
      <c r="B725" s="1" t="s">
        <v>3921</v>
      </c>
      <c r="C725" s="1">
        <v>13</v>
      </c>
      <c r="D725" s="1" t="s">
        <v>538</v>
      </c>
      <c r="E725" s="4" t="s">
        <v>723</v>
      </c>
      <c r="F725" s="1">
        <f>IF(Creatures[[#This Row],[CR]]="","",VLOOKUP(Creatures[[#This Row],[CR]],CREXP[#All],2,FALSE))</f>
        <v>50</v>
      </c>
      <c r="G725" s="1" t="s">
        <v>4367</v>
      </c>
      <c r="H725" s="1">
        <v>14</v>
      </c>
      <c r="I725" s="1">
        <f>IFERROR(DexModifier(Creatures[[#This Row],[Dex Score]]),NA())</f>
        <v>2</v>
      </c>
    </row>
    <row r="726" spans="1:9" x14ac:dyDescent="0.25">
      <c r="A726" s="3" t="s">
        <v>4331</v>
      </c>
      <c r="B726" s="1" t="s">
        <v>5531</v>
      </c>
      <c r="C726" s="1">
        <v>17</v>
      </c>
      <c r="D726" s="1">
        <v>115</v>
      </c>
      <c r="E726" s="2">
        <v>7</v>
      </c>
      <c r="F726" s="1">
        <f>IF(Creatures[[#This Row],[CR]]="","",VLOOKUP(Creatures[[#This Row],[CR]],CREXP[#All],2,FALSE))</f>
        <v>2900</v>
      </c>
      <c r="G726" s="1" t="s">
        <v>1295</v>
      </c>
      <c r="H726" s="1">
        <v>10</v>
      </c>
      <c r="I726" s="1">
        <f>IFERROR(DexModifier(Creatures[[#This Row],[Dex Score]]),NA())</f>
        <v>0</v>
      </c>
    </row>
    <row r="727" spans="1:9" x14ac:dyDescent="0.25">
      <c r="A727" s="3" t="s">
        <v>4479</v>
      </c>
      <c r="B727" s="1" t="s">
        <v>5524</v>
      </c>
      <c r="C727" s="1">
        <v>15</v>
      </c>
      <c r="D727" s="1" t="s">
        <v>4542</v>
      </c>
      <c r="E727" s="2">
        <v>15</v>
      </c>
      <c r="F727" s="1">
        <f>IF(Creatures[[#This Row],[CR]]="","",VLOOKUP(Creatures[[#This Row],[CR]],CREXP[#All],2,FALSE))</f>
        <v>13000</v>
      </c>
      <c r="G727" s="1" t="s">
        <v>4695</v>
      </c>
      <c r="H727" s="58">
        <v>16</v>
      </c>
      <c r="I727" s="58">
        <f>IFERROR(DexModifier(Creatures[[#This Row],[Dex Score]]),NA())</f>
        <v>3</v>
      </c>
    </row>
    <row r="728" spans="1:9" x14ac:dyDescent="0.25">
      <c r="A728" s="3" t="s">
        <v>4095</v>
      </c>
      <c r="B728" s="1" t="s">
        <v>5456</v>
      </c>
      <c r="C728" s="1">
        <v>14</v>
      </c>
      <c r="D728" s="1" t="s">
        <v>367</v>
      </c>
      <c r="E728" s="2" t="s">
        <v>724</v>
      </c>
      <c r="F728" s="1">
        <f>IF(Creatures[[#This Row],[CR]]="","",VLOOKUP(Creatures[[#This Row],[CR]],CREXP[#All],2,FALSE))</f>
        <v>100</v>
      </c>
      <c r="G728" s="1" t="s">
        <v>4366</v>
      </c>
      <c r="H728" s="1">
        <v>19</v>
      </c>
      <c r="I728" s="1">
        <f>IFERROR(DexModifier(Creatures[[#This Row],[Dex Score]]),NA())</f>
        <v>4</v>
      </c>
    </row>
    <row r="729" spans="1:9" x14ac:dyDescent="0.25">
      <c r="A729" s="3" t="s">
        <v>4096</v>
      </c>
      <c r="B729" s="1" t="s">
        <v>5456</v>
      </c>
      <c r="C729" s="1">
        <v>18</v>
      </c>
      <c r="D729" s="1" t="s">
        <v>4097</v>
      </c>
      <c r="E729" s="2">
        <v>15</v>
      </c>
      <c r="F729" s="1">
        <f>IF(Creatures[[#This Row],[CR]]="","",VLOOKUP(Creatures[[#This Row],[CR]],CREXP[#All],2,FALSE))</f>
        <v>13000</v>
      </c>
      <c r="G729" s="1" t="s">
        <v>4366</v>
      </c>
      <c r="H729" s="1">
        <v>16</v>
      </c>
      <c r="I729" s="1">
        <f>IFERROR(DexModifier(Creatures[[#This Row],[Dex Score]]),NA())</f>
        <v>3</v>
      </c>
    </row>
    <row r="730" spans="1:9" x14ac:dyDescent="0.25">
      <c r="A730" s="3" t="s">
        <v>4496</v>
      </c>
      <c r="B730" s="1" t="s">
        <v>5473</v>
      </c>
      <c r="C730" s="1">
        <v>15</v>
      </c>
      <c r="D730" s="1" t="s">
        <v>4146</v>
      </c>
      <c r="E730" s="2">
        <v>2</v>
      </c>
      <c r="F730" s="1">
        <f>IF(Creatures[[#This Row],[CR]]="","",VLOOKUP(Creatures[[#This Row],[CR]],CREXP[#All],2,FALSE))</f>
        <v>450</v>
      </c>
      <c r="G730" s="1" t="s">
        <v>4695</v>
      </c>
      <c r="H730" s="58">
        <v>13</v>
      </c>
      <c r="I730" s="58">
        <f>IFERROR(DexModifier(Creatures[[#This Row],[Dex Score]]),NA())</f>
        <v>1</v>
      </c>
    </row>
    <row r="731" spans="1:9" x14ac:dyDescent="0.25">
      <c r="A731" s="3" t="s">
        <v>4497</v>
      </c>
      <c r="B731" s="1" t="s">
        <v>5521</v>
      </c>
      <c r="C731" s="1">
        <v>18</v>
      </c>
      <c r="D731" s="1" t="s">
        <v>4545</v>
      </c>
      <c r="E731" s="2">
        <v>13</v>
      </c>
      <c r="F731" s="1">
        <f>IF(Creatures[[#This Row],[CR]]="","",VLOOKUP(Creatures[[#This Row],[CR]],CREXP[#All],2,FALSE))</f>
        <v>10000</v>
      </c>
      <c r="G731" s="1" t="s">
        <v>4695</v>
      </c>
      <c r="H731" s="58">
        <v>15</v>
      </c>
      <c r="I731" s="58">
        <f>IFERROR(DexModifier(Creatures[[#This Row],[Dex Score]]),NA())</f>
        <v>2</v>
      </c>
    </row>
    <row r="732" spans="1:9" x14ac:dyDescent="0.25">
      <c r="A732" s="3" t="s">
        <v>4439</v>
      </c>
      <c r="B732" s="1" t="s">
        <v>5491</v>
      </c>
      <c r="C732" s="1">
        <v>12</v>
      </c>
      <c r="D732" s="1">
        <v>44</v>
      </c>
      <c r="E732" s="2">
        <v>3</v>
      </c>
      <c r="F732" s="1">
        <f>IF(Creatures[[#This Row],[CR]]="","",VLOOKUP(Creatures[[#This Row],[CR]],CREXP[#All],2,FALSE))</f>
        <v>700</v>
      </c>
      <c r="G732" s="1" t="s">
        <v>1336</v>
      </c>
      <c r="H732" s="1">
        <v>14</v>
      </c>
      <c r="I732" s="1">
        <f>IFERROR(DexModifier(Creatures[[#This Row],[Dex Score]]),NA())</f>
        <v>2</v>
      </c>
    </row>
    <row r="733" spans="1:9" x14ac:dyDescent="0.25">
      <c r="A733" s="3" t="s">
        <v>539</v>
      </c>
      <c r="B733" s="1" t="s">
        <v>5512</v>
      </c>
      <c r="C733" s="1">
        <v>12</v>
      </c>
      <c r="D733" s="1" t="s">
        <v>4178</v>
      </c>
      <c r="E733" s="4" t="s">
        <v>722</v>
      </c>
      <c r="F733" s="1">
        <f>IF(Creatures[[#This Row],[CR]]="","",VLOOKUP(Creatures[[#This Row],[CR]],CREXP[#All],2,FALSE))</f>
        <v>25</v>
      </c>
      <c r="G733" s="1" t="s">
        <v>4367</v>
      </c>
      <c r="H733" s="1">
        <v>15</v>
      </c>
      <c r="I733" s="1">
        <f>IFERROR(DexModifier(Creatures[[#This Row],[Dex Score]]),NA())</f>
        <v>2</v>
      </c>
    </row>
    <row r="734" spans="1:9" x14ac:dyDescent="0.25">
      <c r="A734" s="3" t="s">
        <v>4245</v>
      </c>
      <c r="B734" s="1" t="s">
        <v>5462</v>
      </c>
      <c r="C734" s="1">
        <v>14</v>
      </c>
      <c r="D734" s="1" t="s">
        <v>93</v>
      </c>
      <c r="E734" s="2">
        <v>3</v>
      </c>
      <c r="F734" s="1">
        <f>IF(Creatures[[#This Row],[CR]]="","",VLOOKUP(Creatures[[#This Row],[CR]],CREXP[#All],2,FALSE))</f>
        <v>700</v>
      </c>
      <c r="G734" s="1" t="s">
        <v>4296</v>
      </c>
      <c r="H734" s="1">
        <v>19</v>
      </c>
      <c r="I734" s="1">
        <f>IFERROR(DexModifier(Creatures[[#This Row],[Dex Score]]),NA())</f>
        <v>4</v>
      </c>
    </row>
    <row r="735" spans="1:9" x14ac:dyDescent="0.25">
      <c r="A735" s="3" t="s">
        <v>540</v>
      </c>
      <c r="B735" s="1" t="s">
        <v>5505</v>
      </c>
      <c r="C735" s="1">
        <v>12</v>
      </c>
      <c r="D735" s="1" t="s">
        <v>393</v>
      </c>
      <c r="E735" s="4" t="s">
        <v>723</v>
      </c>
      <c r="F735" s="1">
        <f>IF(Creatures[[#This Row],[CR]]="","",VLOOKUP(Creatures[[#This Row],[CR]],CREXP[#All],2,FALSE))</f>
        <v>50</v>
      </c>
      <c r="G735" s="1" t="s">
        <v>4367</v>
      </c>
      <c r="H735" s="1">
        <v>14</v>
      </c>
      <c r="I735" s="1">
        <f>IFERROR(DexModifier(Creatures[[#This Row],[Dex Score]]),NA())</f>
        <v>2</v>
      </c>
    </row>
    <row r="736" spans="1:9" x14ac:dyDescent="0.25">
      <c r="A736" s="3" t="s">
        <v>541</v>
      </c>
      <c r="B736" s="1" t="s">
        <v>5466</v>
      </c>
      <c r="C736" s="1">
        <v>21</v>
      </c>
      <c r="D736" s="1" t="s">
        <v>542</v>
      </c>
      <c r="E736" s="2">
        <v>21</v>
      </c>
      <c r="F736" s="1">
        <f>IF(Creatures[[#This Row],[CR]]="","",VLOOKUP(Creatures[[#This Row],[CR]],CREXP[#All],2,FALSE))</f>
        <v>33000</v>
      </c>
      <c r="G736" s="1" t="s">
        <v>4367</v>
      </c>
      <c r="H736" s="1">
        <v>22</v>
      </c>
      <c r="I736" s="1">
        <f>IFERROR(DexModifier(Creatures[[#This Row],[Dex Score]]),NA())</f>
        <v>6</v>
      </c>
    </row>
    <row r="737" spans="1:9" x14ac:dyDescent="0.25">
      <c r="A737" s="3" t="s">
        <v>4504</v>
      </c>
      <c r="B737" s="1" t="s">
        <v>15</v>
      </c>
      <c r="C737" s="1">
        <v>18</v>
      </c>
      <c r="D737" s="1" t="s">
        <v>89</v>
      </c>
      <c r="E737" s="4" t="s">
        <v>724</v>
      </c>
      <c r="F737" s="1">
        <f>IF(Creatures[[#This Row],[CR]]="","",VLOOKUP(Creatures[[#This Row],[CR]],CREXP[#All],2,FALSE))</f>
        <v>100</v>
      </c>
      <c r="G737" s="1" t="s">
        <v>4695</v>
      </c>
      <c r="H737" s="58">
        <v>12</v>
      </c>
      <c r="I737" s="58">
        <f>IFERROR(DexModifier(Creatures[[#This Row],[Dex Score]]),NA())</f>
        <v>1</v>
      </c>
    </row>
    <row r="738" spans="1:9" x14ac:dyDescent="0.25">
      <c r="A738" s="3" t="s">
        <v>4094</v>
      </c>
      <c r="B738" s="1" t="s">
        <v>5504</v>
      </c>
      <c r="C738" s="1">
        <v>15</v>
      </c>
      <c r="D738" s="1" t="s">
        <v>4055</v>
      </c>
      <c r="E738" s="2">
        <v>11</v>
      </c>
      <c r="F738" s="1">
        <f>IF(Creatures[[#This Row],[CR]]="","",VLOOKUP(Creatures[[#This Row],[CR]],CREXP[#All],2,FALSE))</f>
        <v>7200</v>
      </c>
      <c r="G738" s="1" t="s">
        <v>4366</v>
      </c>
      <c r="H738" s="1">
        <v>17</v>
      </c>
      <c r="I738" s="1">
        <f>IFERROR(DexModifier(Creatures[[#This Row],[Dex Score]]),NA())</f>
        <v>3</v>
      </c>
    </row>
    <row r="739" spans="1:9" x14ac:dyDescent="0.25">
      <c r="A739" s="3" t="s">
        <v>4642</v>
      </c>
      <c r="B739" s="1" t="s">
        <v>5464</v>
      </c>
      <c r="C739" s="1">
        <v>17</v>
      </c>
      <c r="D739" s="1" t="s">
        <v>4643</v>
      </c>
      <c r="E739" s="4">
        <v>6</v>
      </c>
      <c r="F739" s="1">
        <f>IF(Creatures[[#This Row],[CR]]="","",VLOOKUP(Creatures[[#This Row],[CR]],CREXP[#All],2,FALSE))</f>
        <v>2300</v>
      </c>
      <c r="G739" s="1" t="s">
        <v>4603</v>
      </c>
      <c r="H739" s="58">
        <v>9</v>
      </c>
      <c r="I739" s="58">
        <v>-1</v>
      </c>
    </row>
    <row r="740" spans="1:9" x14ac:dyDescent="0.25">
      <c r="A740" s="3" t="s">
        <v>4685</v>
      </c>
      <c r="B740" s="1" t="s">
        <v>5474</v>
      </c>
      <c r="C740" s="1">
        <v>16</v>
      </c>
      <c r="D740" s="1" t="s">
        <v>297</v>
      </c>
      <c r="E740" s="4">
        <v>5</v>
      </c>
      <c r="F740" s="1">
        <f>IF(Creatures[[#This Row],[CR]]="","",VLOOKUP(Creatures[[#This Row],[CR]],CREXP[#All],2,FALSE))</f>
        <v>1800</v>
      </c>
      <c r="G740" s="1" t="s">
        <v>4603</v>
      </c>
      <c r="H740" s="58">
        <v>14</v>
      </c>
      <c r="I740" s="58">
        <v>2</v>
      </c>
    </row>
    <row r="741" spans="1:9" x14ac:dyDescent="0.25">
      <c r="A741" s="3" t="s">
        <v>4246</v>
      </c>
      <c r="B741" s="1" t="s">
        <v>3921</v>
      </c>
      <c r="C741" s="1">
        <v>10</v>
      </c>
      <c r="D741" s="1" t="s">
        <v>4288</v>
      </c>
      <c r="E741" s="2">
        <v>5</v>
      </c>
      <c r="F741" s="1">
        <f>IF(Creatures[[#This Row],[CR]]="","",VLOOKUP(Creatures[[#This Row],[CR]],CREXP[#All],2,FALSE))</f>
        <v>1800</v>
      </c>
      <c r="G741" s="1" t="s">
        <v>4296</v>
      </c>
      <c r="H741" s="1">
        <v>11</v>
      </c>
      <c r="I741" s="1">
        <f>IFERROR(DexModifier(Creatures[[#This Row],[Dex Score]]),NA())</f>
        <v>0</v>
      </c>
    </row>
    <row r="742" spans="1:9" x14ac:dyDescent="0.25">
      <c r="A742" s="3" t="s">
        <v>543</v>
      </c>
      <c r="B742" s="1" t="s">
        <v>3927</v>
      </c>
      <c r="C742" s="1">
        <v>14</v>
      </c>
      <c r="D742" s="1" t="s">
        <v>42</v>
      </c>
      <c r="E742" s="2">
        <v>3</v>
      </c>
      <c r="F742" s="1">
        <f>IF(Creatures[[#This Row],[CR]]="","",VLOOKUP(Creatures[[#This Row],[CR]],CREXP[#All],2,FALSE))</f>
        <v>700</v>
      </c>
      <c r="G742" s="1" t="s">
        <v>4367</v>
      </c>
      <c r="H742" s="1">
        <v>14</v>
      </c>
      <c r="I742" s="1">
        <f>IFERROR(DexModifier(Creatures[[#This Row],[Dex Score]]),NA())</f>
        <v>2</v>
      </c>
    </row>
    <row r="743" spans="1:9" x14ac:dyDescent="0.25">
      <c r="A743" s="3" t="s">
        <v>544</v>
      </c>
      <c r="B743" s="1" t="s">
        <v>5539</v>
      </c>
      <c r="C743" s="1">
        <v>12</v>
      </c>
      <c r="D743" s="1" t="s">
        <v>191</v>
      </c>
      <c r="E743" s="2">
        <v>1</v>
      </c>
      <c r="F743" s="1">
        <f>IF(Creatures[[#This Row],[CR]]="","",VLOOKUP(Creatures[[#This Row],[CR]],CREXP[#All],2,FALSE))</f>
        <v>200</v>
      </c>
      <c r="G743" s="1" t="s">
        <v>4367</v>
      </c>
      <c r="H743" s="1">
        <v>14</v>
      </c>
      <c r="I743" s="1">
        <f>IFERROR(DexModifier(Creatures[[#This Row],[Dex Score]]),NA())</f>
        <v>2</v>
      </c>
    </row>
    <row r="744" spans="1:9" x14ac:dyDescent="0.25">
      <c r="A744" s="3" t="s">
        <v>545</v>
      </c>
      <c r="B744" s="1" t="s">
        <v>5485</v>
      </c>
      <c r="C744" s="1">
        <v>12</v>
      </c>
      <c r="D744" s="1" t="s">
        <v>470</v>
      </c>
      <c r="E744" s="2">
        <v>0</v>
      </c>
      <c r="F744" s="1">
        <f>IF(Creatures[[#This Row],[CR]]="","",VLOOKUP(Creatures[[#This Row],[CR]],CREXP[#All],2,FALSE))</f>
        <v>10</v>
      </c>
      <c r="G744" s="1" t="s">
        <v>4367</v>
      </c>
      <c r="H744" s="1">
        <v>14</v>
      </c>
      <c r="I744" s="1">
        <f>IFERROR(DexModifier(Creatures[[#This Row],[Dex Score]]),NA())</f>
        <v>2</v>
      </c>
    </row>
    <row r="745" spans="1:9" x14ac:dyDescent="0.25">
      <c r="A745" s="3" t="s">
        <v>546</v>
      </c>
      <c r="B745" s="1" t="s">
        <v>5540</v>
      </c>
      <c r="C745" s="1">
        <v>15</v>
      </c>
      <c r="D745" s="1" t="s">
        <v>393</v>
      </c>
      <c r="E745" s="2">
        <v>2</v>
      </c>
      <c r="F745" s="1">
        <f>IF(Creatures[[#This Row],[CR]]="","",VLOOKUP(Creatures[[#This Row],[CR]],CREXP[#All],2,FALSE))</f>
        <v>450</v>
      </c>
      <c r="G745" s="1" t="s">
        <v>4367</v>
      </c>
      <c r="H745" s="1">
        <v>15</v>
      </c>
      <c r="I745" s="1">
        <f>IFERROR(DexModifier(Creatures[[#This Row],[Dex Score]]),NA())</f>
        <v>2</v>
      </c>
    </row>
    <row r="746" spans="1:9" x14ac:dyDescent="0.25">
      <c r="A746" s="3" t="s">
        <v>547</v>
      </c>
      <c r="B746" s="1" t="s">
        <v>5473</v>
      </c>
      <c r="C746" s="1">
        <v>15</v>
      </c>
      <c r="D746" s="1" t="s">
        <v>164</v>
      </c>
      <c r="E746" s="2">
        <v>8</v>
      </c>
      <c r="F746" s="1">
        <f>IF(Creatures[[#This Row],[CR]]="","",VLOOKUP(Creatures[[#This Row],[CR]],CREXP[#All],2,FALSE))</f>
        <v>3900</v>
      </c>
      <c r="G746" s="1" t="s">
        <v>4367</v>
      </c>
      <c r="H746" s="1">
        <v>17</v>
      </c>
      <c r="I746" s="1">
        <f>IFERROR(DexModifier(Creatures[[#This Row],[Dex Score]]),NA())</f>
        <v>3</v>
      </c>
    </row>
    <row r="747" spans="1:9" x14ac:dyDescent="0.25">
      <c r="A747" s="3" t="s">
        <v>4126</v>
      </c>
      <c r="B747" s="1" t="s">
        <v>5509</v>
      </c>
      <c r="C747" s="1">
        <v>17</v>
      </c>
      <c r="D747" s="1" t="s">
        <v>4127</v>
      </c>
      <c r="E747" s="2">
        <v>11</v>
      </c>
      <c r="F747" s="1">
        <f>IF(Creatures[[#This Row],[CR]]="","",VLOOKUP(Creatures[[#This Row],[CR]],CREXP[#All],2,FALSE))</f>
        <v>7200</v>
      </c>
      <c r="G747" s="1" t="s">
        <v>4366</v>
      </c>
      <c r="H747" s="1">
        <v>17</v>
      </c>
      <c r="I747" s="1">
        <f>IFERROR(DexModifier(Creatures[[#This Row],[Dex Score]]),NA())</f>
        <v>3</v>
      </c>
    </row>
    <row r="748" spans="1:9" x14ac:dyDescent="0.25">
      <c r="A748" s="3" t="s">
        <v>4040</v>
      </c>
      <c r="B748" s="1" t="s">
        <v>4039</v>
      </c>
      <c r="C748" s="1">
        <v>19</v>
      </c>
      <c r="D748" s="1" t="s">
        <v>4008</v>
      </c>
      <c r="E748" s="2">
        <v>10</v>
      </c>
      <c r="F748" s="1">
        <f>IF(Creatures[[#This Row],[CR]]="","",VLOOKUP(Creatures[[#This Row],[CR]],CREXP[#All],2,FALSE))</f>
        <v>5900</v>
      </c>
      <c r="G748" s="1" t="s">
        <v>4366</v>
      </c>
      <c r="H748" s="1">
        <v>16</v>
      </c>
      <c r="I748" s="1">
        <f>IFERROR(DexModifier(Creatures[[#This Row],[Dex Score]]),NA())</f>
        <v>3</v>
      </c>
    </row>
    <row r="749" spans="1:9" x14ac:dyDescent="0.25">
      <c r="A749" s="3" t="s">
        <v>548</v>
      </c>
      <c r="B749" s="1" t="s">
        <v>5534</v>
      </c>
      <c r="C749" s="1">
        <v>15</v>
      </c>
      <c r="D749" s="1" t="s">
        <v>142</v>
      </c>
      <c r="E749" s="4" t="s">
        <v>723</v>
      </c>
      <c r="F749" s="1">
        <f>IF(Creatures[[#This Row],[CR]]="","",VLOOKUP(Creatures[[#This Row],[CR]],CREXP[#All],2,FALSE))</f>
        <v>50</v>
      </c>
      <c r="G749" s="1" t="s">
        <v>4367</v>
      </c>
      <c r="H749" s="1">
        <v>18</v>
      </c>
      <c r="I749" s="1">
        <f>IFERROR(DexModifier(Creatures[[#This Row],[Dex Score]]),NA())</f>
        <v>4</v>
      </c>
    </row>
    <row r="750" spans="1:9" x14ac:dyDescent="0.25">
      <c r="A750" s="3" t="s">
        <v>549</v>
      </c>
      <c r="B750" s="1" t="s">
        <v>5456</v>
      </c>
      <c r="C750" s="1">
        <v>12</v>
      </c>
      <c r="D750" s="1" t="s">
        <v>323</v>
      </c>
      <c r="E750" s="2">
        <v>1</v>
      </c>
      <c r="F750" s="1">
        <f>IF(Creatures[[#This Row],[CR]]="","",VLOOKUP(Creatures[[#This Row],[CR]],CREXP[#All],2,FALSE))</f>
        <v>200</v>
      </c>
      <c r="G750" s="1" t="s">
        <v>4367</v>
      </c>
      <c r="H750" s="1">
        <v>15</v>
      </c>
      <c r="I750" s="1">
        <f>IFERROR(DexModifier(Creatures[[#This Row],[Dex Score]]),NA())</f>
        <v>2</v>
      </c>
    </row>
    <row r="751" spans="1:9" x14ac:dyDescent="0.25">
      <c r="A751" s="3" t="s">
        <v>4104</v>
      </c>
      <c r="B751" s="1" t="s">
        <v>3936</v>
      </c>
      <c r="C751" s="1">
        <v>11</v>
      </c>
      <c r="D751" s="1" t="s">
        <v>196</v>
      </c>
      <c r="E751" s="2" t="s">
        <v>723</v>
      </c>
      <c r="F751" s="1">
        <f>IF(Creatures[[#This Row],[CR]]="","",VLOOKUP(Creatures[[#This Row],[CR]],CREXP[#All],2,FALSE))</f>
        <v>50</v>
      </c>
      <c r="G751" s="1" t="s">
        <v>4366</v>
      </c>
      <c r="H751" s="1">
        <v>13</v>
      </c>
      <c r="I751" s="1">
        <f>IFERROR(DexModifier(Creatures[[#This Row],[Dex Score]]),NA())</f>
        <v>1</v>
      </c>
    </row>
    <row r="752" spans="1:9" x14ac:dyDescent="0.25">
      <c r="A752" s="3" t="s">
        <v>4106</v>
      </c>
      <c r="B752" s="1" t="s">
        <v>3925</v>
      </c>
      <c r="C752" s="1">
        <v>16</v>
      </c>
      <c r="D752" s="1" t="s">
        <v>4105</v>
      </c>
      <c r="E752" s="2">
        <v>10</v>
      </c>
      <c r="F752" s="1">
        <f>IF(Creatures[[#This Row],[CR]]="","",VLOOKUP(Creatures[[#This Row],[CR]],CREXP[#All],2,FALSE))</f>
        <v>5900</v>
      </c>
      <c r="G752" s="1" t="s">
        <v>4366</v>
      </c>
      <c r="H752" s="1">
        <v>8</v>
      </c>
      <c r="I752" s="1">
        <f>IFERROR(DexModifier(Creatures[[#This Row],[Dex Score]]),NA())</f>
        <v>-1</v>
      </c>
    </row>
    <row r="753" spans="1:9" x14ac:dyDescent="0.25">
      <c r="A753" s="3" t="s">
        <v>4108</v>
      </c>
      <c r="B753" s="1" t="s">
        <v>3927</v>
      </c>
      <c r="C753" s="1">
        <v>16</v>
      </c>
      <c r="D753" s="1" t="s">
        <v>4107</v>
      </c>
      <c r="E753" s="2">
        <v>16</v>
      </c>
      <c r="F753" s="1">
        <f>IF(Creatures[[#This Row],[CR]]="","",VLOOKUP(Creatures[[#This Row],[CR]],CREXP[#All],2,FALSE))</f>
        <v>15000</v>
      </c>
      <c r="G753" s="1" t="s">
        <v>4366</v>
      </c>
      <c r="H753" s="1">
        <v>12</v>
      </c>
      <c r="I753" s="1">
        <f>IFERROR(DexModifier(Creatures[[#This Row],[Dex Score]]),NA())</f>
        <v>1</v>
      </c>
    </row>
    <row r="754" spans="1:9" x14ac:dyDescent="0.25">
      <c r="A754" s="3" t="s">
        <v>4109</v>
      </c>
      <c r="B754" s="1" t="s">
        <v>3927</v>
      </c>
      <c r="C754" s="1">
        <v>14</v>
      </c>
      <c r="D754" s="1" t="s">
        <v>188</v>
      </c>
      <c r="E754" s="2">
        <v>5</v>
      </c>
      <c r="F754" s="1">
        <f>IF(Creatures[[#This Row],[CR]]="","",VLOOKUP(Creatures[[#This Row],[CR]],CREXP[#All],2,FALSE))</f>
        <v>1800</v>
      </c>
      <c r="G754" s="1" t="s">
        <v>4366</v>
      </c>
      <c r="H754" s="1">
        <v>18</v>
      </c>
      <c r="I754" s="1">
        <f>IFERROR(DexModifier(Creatures[[#This Row],[Dex Score]]),NA())</f>
        <v>4</v>
      </c>
    </row>
    <row r="755" spans="1:9" x14ac:dyDescent="0.25">
      <c r="A755" s="3" t="s">
        <v>4110</v>
      </c>
      <c r="B755" s="1" t="s">
        <v>3927</v>
      </c>
      <c r="C755" s="1">
        <v>17</v>
      </c>
      <c r="D755" s="1" t="s">
        <v>4111</v>
      </c>
      <c r="E755" s="2">
        <v>13</v>
      </c>
      <c r="F755" s="1">
        <f>IF(Creatures[[#This Row],[CR]]="","",VLOOKUP(Creatures[[#This Row],[CR]],CREXP[#All],2,FALSE))</f>
        <v>10000</v>
      </c>
      <c r="G755" s="1" t="s">
        <v>4366</v>
      </c>
      <c r="H755" s="1">
        <v>12</v>
      </c>
      <c r="I755" s="1">
        <f>IFERROR(DexModifier(Creatures[[#This Row],[Dex Score]]),NA())</f>
        <v>1</v>
      </c>
    </row>
    <row r="756" spans="1:9" x14ac:dyDescent="0.25">
      <c r="A756" s="3" t="s">
        <v>550</v>
      </c>
      <c r="B756" s="1" t="s">
        <v>5505</v>
      </c>
      <c r="C756" s="1">
        <v>10</v>
      </c>
      <c r="D756" s="1" t="s">
        <v>306</v>
      </c>
      <c r="E756" s="4" t="s">
        <v>723</v>
      </c>
      <c r="F756" s="1">
        <f>IF(Creatures[[#This Row],[CR]]="","",VLOOKUP(Creatures[[#This Row],[CR]],CREXP[#All],2,FALSE))</f>
        <v>50</v>
      </c>
      <c r="G756" s="1" t="s">
        <v>4367</v>
      </c>
      <c r="H756" s="1">
        <v>11</v>
      </c>
      <c r="I756" s="1">
        <f>IFERROR(DexModifier(Creatures[[#This Row],[Dex Score]]),NA())</f>
        <v>0</v>
      </c>
    </row>
    <row r="757" spans="1:9" x14ac:dyDescent="0.25">
      <c r="A757" s="3" t="s">
        <v>4114</v>
      </c>
      <c r="B757" s="1" t="s">
        <v>3933</v>
      </c>
      <c r="C757" s="1">
        <v>20</v>
      </c>
      <c r="D757" s="1" t="s">
        <v>4115</v>
      </c>
      <c r="E757" s="2">
        <v>16</v>
      </c>
      <c r="F757" s="1">
        <f>IF(Creatures[[#This Row],[CR]]="","",VLOOKUP(Creatures[[#This Row],[CR]],CREXP[#All],2,FALSE))</f>
        <v>15000</v>
      </c>
      <c r="G757" s="1" t="s">
        <v>4366</v>
      </c>
      <c r="H757" s="1">
        <v>17</v>
      </c>
      <c r="I757" s="1">
        <f>IFERROR(DexModifier(Creatures[[#This Row],[Dex Score]]),NA())</f>
        <v>3</v>
      </c>
    </row>
    <row r="758" spans="1:9" x14ac:dyDescent="0.25">
      <c r="A758" s="3" t="s">
        <v>4204</v>
      </c>
      <c r="B758" s="1" t="s">
        <v>5475</v>
      </c>
      <c r="C758" s="1">
        <v>13</v>
      </c>
      <c r="D758" s="1" t="s">
        <v>4269</v>
      </c>
      <c r="E758" s="2">
        <v>4</v>
      </c>
      <c r="F758" s="1">
        <f>IF(Creatures[[#This Row],[CR]]="","",VLOOKUP(Creatures[[#This Row],[CR]],CREXP[#All],2,FALSE))</f>
        <v>1100</v>
      </c>
      <c r="G758" s="1" t="s">
        <v>4296</v>
      </c>
      <c r="H758" s="1">
        <v>9</v>
      </c>
      <c r="I758" s="1">
        <f>IFERROR(DexModifier(Creatures[[#This Row],[Dex Score]]),NA())</f>
        <v>-1</v>
      </c>
    </row>
    <row r="759" spans="1:9" x14ac:dyDescent="0.25">
      <c r="A759" s="3" t="s">
        <v>4261</v>
      </c>
      <c r="B759" s="1" t="s">
        <v>5467</v>
      </c>
      <c r="C759" s="1">
        <v>10</v>
      </c>
      <c r="D759" s="1" t="s">
        <v>4290</v>
      </c>
      <c r="E759" s="2" t="s">
        <v>723</v>
      </c>
      <c r="F759" s="1">
        <f>IF(Creatures[[#This Row],[CR]]="","",VLOOKUP(Creatures[[#This Row],[CR]],CREXP[#All],2,FALSE))</f>
        <v>50</v>
      </c>
      <c r="G759" s="1" t="s">
        <v>4296</v>
      </c>
      <c r="H759" s="1">
        <v>10</v>
      </c>
      <c r="I759" s="1">
        <f>IFERROR(DexModifier(Creatures[[#This Row],[Dex Score]]),NA())</f>
        <v>0</v>
      </c>
    </row>
    <row r="760" spans="1:9" x14ac:dyDescent="0.25">
      <c r="A760" s="3" t="s">
        <v>551</v>
      </c>
      <c r="B760" s="1" t="s">
        <v>5485</v>
      </c>
      <c r="C760" s="1">
        <v>14</v>
      </c>
      <c r="D760" s="1" t="s">
        <v>142</v>
      </c>
      <c r="E760" s="4" t="s">
        <v>722</v>
      </c>
      <c r="F760" s="1">
        <f>IF(Creatures[[#This Row],[CR]]="","",VLOOKUP(Creatures[[#This Row],[CR]],CREXP[#All],2,FALSE))</f>
        <v>25</v>
      </c>
      <c r="G760" s="1" t="s">
        <v>4367</v>
      </c>
      <c r="H760" s="1">
        <v>16</v>
      </c>
      <c r="I760" s="1">
        <f>IFERROR(DexModifier(Creatures[[#This Row],[Dex Score]]),NA())</f>
        <v>3</v>
      </c>
    </row>
    <row r="761" spans="1:9" x14ac:dyDescent="0.25">
      <c r="A761" s="3" t="s">
        <v>4116</v>
      </c>
      <c r="B761" s="1" t="s">
        <v>5474</v>
      </c>
      <c r="C761" s="1">
        <v>17</v>
      </c>
      <c r="D761" s="1" t="s">
        <v>4117</v>
      </c>
      <c r="E761" s="2">
        <v>1</v>
      </c>
      <c r="F761" s="1">
        <f>IF(Creatures[[#This Row],[CR]]="","",VLOOKUP(Creatures[[#This Row],[CR]],CREXP[#All],2,FALSE))</f>
        <v>200</v>
      </c>
      <c r="G761" s="1" t="s">
        <v>4366</v>
      </c>
      <c r="H761" s="1">
        <v>5</v>
      </c>
      <c r="I761" s="1">
        <f>IFERROR(DexModifier(Creatures[[#This Row],[Dex Score]]),NA())</f>
        <v>-3</v>
      </c>
    </row>
    <row r="762" spans="1:9" x14ac:dyDescent="0.25">
      <c r="A762" s="3" t="s">
        <v>3940</v>
      </c>
      <c r="B762" s="1" t="s">
        <v>5474</v>
      </c>
      <c r="C762" s="1">
        <v>16</v>
      </c>
      <c r="D762" s="1" t="s">
        <v>238</v>
      </c>
      <c r="E762" s="2">
        <v>4</v>
      </c>
      <c r="F762" s="1">
        <f>IF(Creatures[[#This Row],[CR]]="","",VLOOKUP(Creatures[[#This Row],[CR]],CREXP[#All],2,FALSE))</f>
        <v>1100</v>
      </c>
      <c r="G762" s="1" t="s">
        <v>4366</v>
      </c>
      <c r="H762" s="1">
        <v>10</v>
      </c>
      <c r="I762" s="1">
        <f>IFERROR(DexModifier(Creatures[[#This Row],[Dex Score]]),NA())</f>
        <v>0</v>
      </c>
    </row>
    <row r="763" spans="1:9" x14ac:dyDescent="0.25">
      <c r="A763" s="3" t="s">
        <v>552</v>
      </c>
      <c r="B763" s="1" t="s">
        <v>4540</v>
      </c>
      <c r="C763" s="1">
        <v>17</v>
      </c>
      <c r="D763" s="1" t="s">
        <v>553</v>
      </c>
      <c r="E763" s="2">
        <v>7</v>
      </c>
      <c r="F763" s="1">
        <f>IF(Creatures[[#This Row],[CR]]="","",VLOOKUP(Creatures[[#This Row],[CR]],CREXP[#All],2,FALSE))</f>
        <v>2900</v>
      </c>
      <c r="G763" s="1" t="s">
        <v>4367</v>
      </c>
      <c r="H763" s="1">
        <v>15</v>
      </c>
      <c r="I763" s="1">
        <f>IFERROR(DexModifier(Creatures[[#This Row],[Dex Score]]),NA())</f>
        <v>2</v>
      </c>
    </row>
    <row r="764" spans="1:9" x14ac:dyDescent="0.25">
      <c r="A764" s="3" t="s">
        <v>4211</v>
      </c>
      <c r="B764" s="1" t="s">
        <v>4540</v>
      </c>
      <c r="C764" s="1">
        <v>18</v>
      </c>
      <c r="D764" s="1" t="s">
        <v>4274</v>
      </c>
      <c r="E764" s="2">
        <v>10</v>
      </c>
      <c r="F764" s="1">
        <f>IF(Creatures[[#This Row],[CR]]="","",VLOOKUP(Creatures[[#This Row],[CR]],CREXP[#All],2,FALSE))</f>
        <v>5900</v>
      </c>
      <c r="G764" s="1" t="s">
        <v>4296</v>
      </c>
      <c r="H764" s="1">
        <v>14</v>
      </c>
      <c r="I764" s="1">
        <f>IFERROR(DexModifier(Creatures[[#This Row],[Dex Score]]),NA())</f>
        <v>2</v>
      </c>
    </row>
    <row r="765" spans="1:9" x14ac:dyDescent="0.25">
      <c r="A765" s="3" t="s">
        <v>554</v>
      </c>
      <c r="B765" s="1" t="s">
        <v>3933</v>
      </c>
      <c r="C765" s="1">
        <v>17</v>
      </c>
      <c r="D765" s="1" t="s">
        <v>309</v>
      </c>
      <c r="E765" s="2">
        <v>10</v>
      </c>
      <c r="F765" s="1">
        <f>IF(Creatures[[#This Row],[CR]]="","",VLOOKUP(Creatures[[#This Row],[CR]],CREXP[#All],2,FALSE))</f>
        <v>5900</v>
      </c>
      <c r="G765" s="1" t="s">
        <v>4367</v>
      </c>
      <c r="H765" s="1">
        <v>9</v>
      </c>
      <c r="I765" s="1">
        <f>IFERROR(DexModifier(Creatures[[#This Row],[Dex Score]]),NA())</f>
        <v>-1</v>
      </c>
    </row>
    <row r="766" spans="1:9" x14ac:dyDescent="0.25">
      <c r="A766" s="3" t="s">
        <v>4305</v>
      </c>
      <c r="B766" s="1" t="s">
        <v>3933</v>
      </c>
      <c r="C766" s="1">
        <v>15</v>
      </c>
      <c r="D766" s="1">
        <v>157</v>
      </c>
      <c r="E766" s="2">
        <v>12</v>
      </c>
      <c r="F766" s="1">
        <f>IF(Creatures[[#This Row],[CR]]="","",VLOOKUP(Creatures[[#This Row],[CR]],CREXP[#All],2,FALSE))</f>
        <v>8400</v>
      </c>
      <c r="G766" s="1" t="s">
        <v>4297</v>
      </c>
      <c r="H766" s="1">
        <v>1</v>
      </c>
      <c r="I766" s="1">
        <f>IFERROR(DexModifier(Creatures[[#This Row],[Dex Score]]),NA())</f>
        <v>-5</v>
      </c>
    </row>
    <row r="767" spans="1:9" x14ac:dyDescent="0.25">
      <c r="A767" s="3" t="s">
        <v>4431</v>
      </c>
      <c r="B767" s="1" t="s">
        <v>5491</v>
      </c>
      <c r="C767" s="1">
        <v>17</v>
      </c>
      <c r="D767" s="1">
        <v>75</v>
      </c>
      <c r="E767" s="2">
        <v>4</v>
      </c>
      <c r="F767" s="1">
        <f>IF(Creatures[[#This Row],[CR]]="","",VLOOKUP(Creatures[[#This Row],[CR]],CREXP[#All],2,FALSE))</f>
        <v>1100</v>
      </c>
      <c r="G767" s="1" t="s">
        <v>1336</v>
      </c>
      <c r="H767" s="1">
        <v>10</v>
      </c>
      <c r="I767" s="1">
        <f>IFERROR(DexModifier(Creatures[[#This Row],[Dex Score]]),NA())</f>
        <v>0</v>
      </c>
    </row>
    <row r="768" spans="1:9" x14ac:dyDescent="0.25">
      <c r="A768" s="3" t="s">
        <v>555</v>
      </c>
      <c r="B768" s="1" t="s">
        <v>4540</v>
      </c>
      <c r="C768" s="1">
        <v>16</v>
      </c>
      <c r="D768" s="1" t="s">
        <v>556</v>
      </c>
      <c r="E768" s="2">
        <v>13</v>
      </c>
      <c r="F768" s="1">
        <f>IF(Creatures[[#This Row],[CR]]="","",VLOOKUP(Creatures[[#This Row],[CR]],CREXP[#All],2,FALSE))</f>
        <v>10000</v>
      </c>
      <c r="G768" s="1" t="s">
        <v>4367</v>
      </c>
      <c r="H768" s="1">
        <v>14</v>
      </c>
      <c r="I768" s="1">
        <f>IFERROR(DexModifier(Creatures[[#This Row],[Dex Score]]),NA())</f>
        <v>2</v>
      </c>
    </row>
    <row r="769" spans="1:9" x14ac:dyDescent="0.25">
      <c r="A769" s="3" t="s">
        <v>4212</v>
      </c>
      <c r="B769" s="1" t="s">
        <v>4540</v>
      </c>
      <c r="C769" s="1">
        <v>18</v>
      </c>
      <c r="D769" s="1" t="s">
        <v>556</v>
      </c>
      <c r="E769" s="2">
        <v>16</v>
      </c>
      <c r="F769" s="1">
        <f>IF(Creatures[[#This Row],[CR]]="","",VLOOKUP(Creatures[[#This Row],[CR]],CREXP[#All],2,FALSE))</f>
        <v>15000</v>
      </c>
      <c r="G769" s="1" t="s">
        <v>4296</v>
      </c>
      <c r="H769" s="1">
        <v>14</v>
      </c>
      <c r="I769" s="1">
        <f>IFERROR(DexModifier(Creatures[[#This Row],[Dex Score]]),NA())</f>
        <v>2</v>
      </c>
    </row>
    <row r="770" spans="1:9" x14ac:dyDescent="0.25">
      <c r="A770" s="3" t="s">
        <v>4648</v>
      </c>
      <c r="B770" s="1" t="s">
        <v>5463</v>
      </c>
      <c r="C770" s="1">
        <v>16</v>
      </c>
      <c r="D770" s="1" t="s">
        <v>3963</v>
      </c>
      <c r="E770" s="4">
        <v>9</v>
      </c>
      <c r="F770" s="1">
        <f>IF(Creatures[[#This Row],[CR]]="","",VLOOKUP(Creatures[[#This Row],[CR]],CREXP[#All],2,FALSE))</f>
        <v>5000</v>
      </c>
      <c r="G770" s="1" t="s">
        <v>4603</v>
      </c>
      <c r="H770" s="58">
        <v>12</v>
      </c>
      <c r="I770" s="58">
        <v>1</v>
      </c>
    </row>
    <row r="771" spans="1:9" x14ac:dyDescent="0.25">
      <c r="A771" s="3" t="s">
        <v>4393</v>
      </c>
      <c r="B771" s="1" t="s">
        <v>3921</v>
      </c>
      <c r="C771" s="1">
        <v>8</v>
      </c>
      <c r="D771" s="1">
        <v>30</v>
      </c>
      <c r="E771" s="2">
        <v>1</v>
      </c>
      <c r="F771" s="1">
        <f>IF(Creatures[[#This Row],[CR]]="","",VLOOKUP(Creatures[[#This Row],[CR]],CREXP[#All],2,FALSE))</f>
        <v>200</v>
      </c>
      <c r="G771" s="1" t="s">
        <v>1361</v>
      </c>
      <c r="H771" s="1">
        <v>6</v>
      </c>
      <c r="I771" s="1">
        <f>IFERROR(DexModifier(Creatures[[#This Row],[Dex Score]]),NA())</f>
        <v>-2</v>
      </c>
    </row>
    <row r="772" spans="1:9" x14ac:dyDescent="0.25">
      <c r="A772" s="3" t="s">
        <v>4371</v>
      </c>
      <c r="B772" s="1" t="s">
        <v>5474</v>
      </c>
      <c r="C772" s="1">
        <v>21</v>
      </c>
      <c r="D772" s="1">
        <v>112</v>
      </c>
      <c r="E772" s="2">
        <v>6</v>
      </c>
      <c r="F772" s="1">
        <f>IF(Creatures[[#This Row],[CR]]="","",VLOOKUP(Creatures[[#This Row],[CR]],CREXP[#All],2,FALSE))</f>
        <v>2300</v>
      </c>
      <c r="G772" s="1" t="s">
        <v>1361</v>
      </c>
      <c r="H772" s="1">
        <v>13</v>
      </c>
      <c r="I772" s="1">
        <f>IFERROR(DexModifier(Creatures[[#This Row],[Dex Score]]),NA())</f>
        <v>1</v>
      </c>
    </row>
    <row r="773" spans="1:9" x14ac:dyDescent="0.25">
      <c r="A773" s="3" t="s">
        <v>557</v>
      </c>
      <c r="B773" s="1" t="s">
        <v>5477</v>
      </c>
      <c r="C773" s="1">
        <v>15</v>
      </c>
      <c r="D773" s="1" t="s">
        <v>4141</v>
      </c>
      <c r="E773" s="2">
        <v>4</v>
      </c>
      <c r="F773" s="1">
        <f>IF(Creatures[[#This Row],[CR]]="","",VLOOKUP(Creatures[[#This Row],[CR]],CREXP[#All],2,FALSE))</f>
        <v>1100</v>
      </c>
      <c r="G773" s="1" t="s">
        <v>4367</v>
      </c>
      <c r="H773" s="1">
        <v>17</v>
      </c>
      <c r="I773" s="1">
        <f>IFERROR(DexModifier(Creatures[[#This Row],[Dex Score]]),NA())</f>
        <v>3</v>
      </c>
    </row>
    <row r="774" spans="1:9" x14ac:dyDescent="0.25">
      <c r="A774" s="3" t="s">
        <v>4041</v>
      </c>
      <c r="B774" s="1" t="s">
        <v>4039</v>
      </c>
      <c r="C774" s="1">
        <v>19</v>
      </c>
      <c r="D774" s="1" t="s">
        <v>4008</v>
      </c>
      <c r="E774" s="2">
        <v>10</v>
      </c>
      <c r="F774" s="1">
        <f>IF(Creatures[[#This Row],[CR]]="","",VLOOKUP(Creatures[[#This Row],[CR]],CREXP[#All],2,FALSE))</f>
        <v>5900</v>
      </c>
      <c r="G774" s="1" t="s">
        <v>4366</v>
      </c>
      <c r="H774" s="1">
        <v>21</v>
      </c>
      <c r="I774" s="1">
        <f>IFERROR(DexModifier(Creatures[[#This Row],[Dex Score]]),NA())</f>
        <v>5</v>
      </c>
    </row>
    <row r="775" spans="1:9" x14ac:dyDescent="0.25">
      <c r="A775" s="3" t="s">
        <v>4304</v>
      </c>
      <c r="B775" s="1" t="s">
        <v>5461</v>
      </c>
      <c r="C775" s="1">
        <v>12</v>
      </c>
      <c r="D775" s="1">
        <v>27</v>
      </c>
      <c r="E775" s="2">
        <v>1</v>
      </c>
      <c r="F775" s="1">
        <f>IF(Creatures[[#This Row],[CR]]="","",VLOOKUP(Creatures[[#This Row],[CR]],CREXP[#All],2,FALSE))</f>
        <v>200</v>
      </c>
      <c r="G775" s="1" t="s">
        <v>4297</v>
      </c>
      <c r="H775" s="1">
        <v>15</v>
      </c>
      <c r="I775" s="1">
        <f>IFERROR(DexModifier(Creatures[[#This Row],[Dex Score]]),NA())</f>
        <v>2</v>
      </c>
    </row>
    <row r="776" spans="1:9" x14ac:dyDescent="0.25">
      <c r="A776" s="3" t="s">
        <v>4476</v>
      </c>
      <c r="B776" s="1" t="s">
        <v>4540</v>
      </c>
      <c r="C776" s="1">
        <v>20</v>
      </c>
      <c r="D776" s="1" t="s">
        <v>234</v>
      </c>
      <c r="E776" s="2">
        <v>10</v>
      </c>
      <c r="F776" s="1">
        <f>IF(Creatures[[#This Row],[CR]]="","",VLOOKUP(Creatures[[#This Row],[CR]],CREXP[#All],2,FALSE))</f>
        <v>5900</v>
      </c>
      <c r="G776" s="1" t="s">
        <v>4695</v>
      </c>
      <c r="H776" s="58">
        <v>15</v>
      </c>
      <c r="I776" s="58">
        <f>IFERROR(DexModifier(Creatures[[#This Row],[Dex Score]]),NA())</f>
        <v>2</v>
      </c>
    </row>
    <row r="777" spans="1:9" x14ac:dyDescent="0.25">
      <c r="A777" s="3" t="s">
        <v>558</v>
      </c>
      <c r="B777" s="1" t="s">
        <v>5476</v>
      </c>
      <c r="C777" s="1">
        <v>12</v>
      </c>
      <c r="D777" s="1" t="s">
        <v>191</v>
      </c>
      <c r="E777" s="4" t="s">
        <v>723</v>
      </c>
      <c r="F777" s="1">
        <f>IF(Creatures[[#This Row],[CR]]="","",VLOOKUP(Creatures[[#This Row],[CR]],CREXP[#All],2,FALSE))</f>
        <v>50</v>
      </c>
      <c r="G777" s="1" t="s">
        <v>4367</v>
      </c>
      <c r="H777" s="1">
        <v>15</v>
      </c>
      <c r="I777" s="1">
        <f>IFERROR(DexModifier(Creatures[[#This Row],[Dex Score]]),NA())</f>
        <v>2</v>
      </c>
    </row>
    <row r="778" spans="1:9" x14ac:dyDescent="0.25">
      <c r="A778" s="3" t="s">
        <v>4192</v>
      </c>
      <c r="B778" s="1" t="s">
        <v>5476</v>
      </c>
      <c r="C778" s="1">
        <v>12</v>
      </c>
      <c r="D778" s="1" t="s">
        <v>249</v>
      </c>
      <c r="E778" s="2">
        <v>5</v>
      </c>
      <c r="F778" s="1">
        <f>IF(Creatures[[#This Row],[CR]]="","",VLOOKUP(Creatures[[#This Row],[CR]],CREXP[#All],2,FALSE))</f>
        <v>1800</v>
      </c>
      <c r="G778" s="1" t="s">
        <v>4296</v>
      </c>
      <c r="H778" s="1">
        <v>14</v>
      </c>
      <c r="I778" s="1">
        <f>IFERROR(DexModifier(Creatures[[#This Row],[Dex Score]]),NA())</f>
        <v>2</v>
      </c>
    </row>
    <row r="779" spans="1:9" x14ac:dyDescent="0.25">
      <c r="A779" s="3" t="s">
        <v>559</v>
      </c>
      <c r="B779" s="1" t="s">
        <v>5541</v>
      </c>
      <c r="C779" s="1">
        <v>12</v>
      </c>
      <c r="D779" s="1" t="s">
        <v>191</v>
      </c>
      <c r="E779" s="4" t="s">
        <v>724</v>
      </c>
      <c r="F779" s="1">
        <f>IF(Creatures[[#This Row],[CR]]="","",VLOOKUP(Creatures[[#This Row],[CR]],CREXP[#All],2,FALSE))</f>
        <v>100</v>
      </c>
      <c r="G779" s="1" t="s">
        <v>4367</v>
      </c>
      <c r="H779" s="1">
        <v>13</v>
      </c>
      <c r="I779" s="1">
        <f>IFERROR(DexModifier(Creatures[[#This Row],[Dex Score]]),NA())</f>
        <v>1</v>
      </c>
    </row>
    <row r="780" spans="1:9" x14ac:dyDescent="0.25">
      <c r="A780" s="3" t="s">
        <v>560</v>
      </c>
      <c r="B780" s="1" t="s">
        <v>5476</v>
      </c>
      <c r="C780" s="1">
        <v>14</v>
      </c>
      <c r="D780" s="1" t="s">
        <v>249</v>
      </c>
      <c r="E780" s="2">
        <v>2</v>
      </c>
      <c r="F780" s="1">
        <f>IF(Creatures[[#This Row],[CR]]="","",VLOOKUP(Creatures[[#This Row],[CR]],CREXP[#All],2,FALSE))</f>
        <v>450</v>
      </c>
      <c r="G780" s="1" t="s">
        <v>4367</v>
      </c>
      <c r="H780" s="1">
        <v>18</v>
      </c>
      <c r="I780" s="1">
        <f>IFERROR(DexModifier(Creatures[[#This Row],[Dex Score]]),NA())</f>
        <v>4</v>
      </c>
    </row>
    <row r="781" spans="1:9" x14ac:dyDescent="0.25">
      <c r="A781" s="3" t="s">
        <v>561</v>
      </c>
      <c r="B781" s="1" t="s">
        <v>5476</v>
      </c>
      <c r="C781" s="1">
        <v>13</v>
      </c>
      <c r="D781" s="1" t="s">
        <v>4159</v>
      </c>
      <c r="E781" s="2">
        <v>1</v>
      </c>
      <c r="F781" s="1">
        <f>IF(Creatures[[#This Row],[CR]]="","",VLOOKUP(Creatures[[#This Row],[CR]],CREXP[#All],2,FALSE))</f>
        <v>200</v>
      </c>
      <c r="G781" s="1" t="s">
        <v>4367</v>
      </c>
      <c r="H781" s="1">
        <v>16</v>
      </c>
      <c r="I781" s="1">
        <f>IFERROR(DexModifier(Creatures[[#This Row],[Dex Score]]),NA())</f>
        <v>3</v>
      </c>
    </row>
    <row r="782" spans="1:9" x14ac:dyDescent="0.25">
      <c r="A782" s="3" t="s">
        <v>562</v>
      </c>
      <c r="B782" s="1" t="s">
        <v>5476</v>
      </c>
      <c r="C782" s="1">
        <v>10</v>
      </c>
      <c r="D782" s="1" t="s">
        <v>4160</v>
      </c>
      <c r="E782" s="4" t="s">
        <v>723</v>
      </c>
      <c r="F782" s="1">
        <f>IF(Creatures[[#This Row],[CR]]="","",VLOOKUP(Creatures[[#This Row],[CR]],CREXP[#All],2,FALSE))</f>
        <v>50</v>
      </c>
      <c r="G782" s="1" t="s">
        <v>4367</v>
      </c>
      <c r="H782" s="1">
        <v>11</v>
      </c>
      <c r="I782" s="1">
        <f>IFERROR(DexModifier(Creatures[[#This Row],[Dex Score]]),NA())</f>
        <v>0</v>
      </c>
    </row>
    <row r="783" spans="1:9" x14ac:dyDescent="0.25">
      <c r="A783" s="3" t="s">
        <v>563</v>
      </c>
      <c r="B783" s="1" t="s">
        <v>5476</v>
      </c>
      <c r="C783" s="1">
        <v>12</v>
      </c>
      <c r="D783" s="1" t="s">
        <v>4160</v>
      </c>
      <c r="E783" s="4" t="s">
        <v>723</v>
      </c>
      <c r="F783" s="1">
        <f>IF(Creatures[[#This Row],[CR]]="","",VLOOKUP(Creatures[[#This Row],[CR]],CREXP[#All],2,FALSE))</f>
        <v>50</v>
      </c>
      <c r="G783" s="1" t="s">
        <v>4367</v>
      </c>
      <c r="H783" s="1">
        <v>14</v>
      </c>
      <c r="I783" s="1">
        <f>IFERROR(DexModifier(Creatures[[#This Row],[Dex Score]]),NA())</f>
        <v>2</v>
      </c>
    </row>
    <row r="784" spans="1:9" x14ac:dyDescent="0.25">
      <c r="A784" s="3" t="s">
        <v>4264</v>
      </c>
      <c r="B784" s="1" t="s">
        <v>5476</v>
      </c>
      <c r="C784" s="1">
        <v>8</v>
      </c>
      <c r="D784" s="1" t="s">
        <v>191</v>
      </c>
      <c r="E784" s="2" t="s">
        <v>724</v>
      </c>
      <c r="F784" s="1">
        <f>IF(Creatures[[#This Row],[CR]]="","",VLOOKUP(Creatures[[#This Row],[CR]],CREXP[#All],2,FALSE))</f>
        <v>100</v>
      </c>
      <c r="G784" s="1" t="s">
        <v>4296</v>
      </c>
      <c r="H784" s="1">
        <v>7</v>
      </c>
      <c r="I784" s="1">
        <f>IFERROR(DexModifier(Creatures[[#This Row],[Dex Score]]),NA())</f>
        <v>-2</v>
      </c>
    </row>
    <row r="785" spans="1:9" x14ac:dyDescent="0.25">
      <c r="A785" s="3" t="s">
        <v>4118</v>
      </c>
      <c r="B785" s="1" t="s">
        <v>3921</v>
      </c>
      <c r="C785" s="1">
        <v>18</v>
      </c>
      <c r="D785" s="1" t="s">
        <v>4119</v>
      </c>
      <c r="E785" s="2">
        <v>8</v>
      </c>
      <c r="F785" s="1">
        <f>IF(Creatures[[#This Row],[CR]]="","",VLOOKUP(Creatures[[#This Row],[CR]],CREXP[#All],2,FALSE))</f>
        <v>3900</v>
      </c>
      <c r="G785" s="1" t="s">
        <v>4366</v>
      </c>
      <c r="H785" s="1">
        <v>14</v>
      </c>
      <c r="I785" s="1">
        <f>IFERROR(DexModifier(Creatures[[#This Row],[Dex Score]]),NA())</f>
        <v>2</v>
      </c>
    </row>
    <row r="786" spans="1:9" x14ac:dyDescent="0.25">
      <c r="A786" s="3" t="s">
        <v>4120</v>
      </c>
      <c r="B786" s="1" t="s">
        <v>3921</v>
      </c>
      <c r="C786" s="1">
        <v>16</v>
      </c>
      <c r="D786" s="1" t="s">
        <v>439</v>
      </c>
      <c r="E786" s="2">
        <v>3</v>
      </c>
      <c r="F786" s="1">
        <f>IF(Creatures[[#This Row],[CR]]="","",VLOOKUP(Creatures[[#This Row],[CR]],CREXP[#All],2,FALSE))</f>
        <v>700</v>
      </c>
      <c r="G786" s="1" t="s">
        <v>4366</v>
      </c>
      <c r="H786" s="1">
        <v>12</v>
      </c>
      <c r="I786" s="1">
        <f>IFERROR(DexModifier(Creatures[[#This Row],[Dex Score]]),NA())</f>
        <v>1</v>
      </c>
    </row>
    <row r="787" spans="1:9" x14ac:dyDescent="0.25">
      <c r="A787" s="3" t="s">
        <v>4303</v>
      </c>
      <c r="B787" s="1" t="s">
        <v>5542</v>
      </c>
      <c r="C787" s="1">
        <v>14</v>
      </c>
      <c r="D787" s="1">
        <v>40</v>
      </c>
      <c r="E787" s="2">
        <v>1</v>
      </c>
      <c r="F787" s="1">
        <f>IF(Creatures[[#This Row],[CR]]="","",VLOOKUP(Creatures[[#This Row],[CR]],CREXP[#All],2,FALSE))</f>
        <v>200</v>
      </c>
      <c r="G787" s="1" t="s">
        <v>4297</v>
      </c>
      <c r="H787" s="1">
        <v>17</v>
      </c>
      <c r="I787" s="1">
        <f>IFERROR(DexModifier(Creatures[[#This Row],[Dex Score]]),NA())</f>
        <v>3</v>
      </c>
    </row>
    <row r="788" spans="1:9" x14ac:dyDescent="0.25">
      <c r="A788" s="3" t="s">
        <v>4302</v>
      </c>
      <c r="B788" s="1" t="s">
        <v>5542</v>
      </c>
      <c r="C788" s="1">
        <v>12</v>
      </c>
      <c r="D788" s="1">
        <v>22</v>
      </c>
      <c r="E788" s="2" t="s">
        <v>723</v>
      </c>
      <c r="F788" s="1">
        <f>IF(Creatures[[#This Row],[CR]]="","",VLOOKUP(Creatures[[#This Row],[CR]],CREXP[#All],2,FALSE))</f>
        <v>50</v>
      </c>
      <c r="G788" s="1" t="s">
        <v>4297</v>
      </c>
      <c r="H788" s="1">
        <v>15</v>
      </c>
      <c r="I788" s="1">
        <f>IFERROR(DexModifier(Creatures[[#This Row],[Dex Score]]),NA())</f>
        <v>2</v>
      </c>
    </row>
    <row r="789" spans="1:9" x14ac:dyDescent="0.25">
      <c r="A789" s="3" t="s">
        <v>4241</v>
      </c>
      <c r="B789" s="1" t="s">
        <v>5477</v>
      </c>
      <c r="C789" s="1">
        <v>14</v>
      </c>
      <c r="D789" s="1" t="s">
        <v>1033</v>
      </c>
      <c r="E789" s="2">
        <v>5</v>
      </c>
      <c r="F789" s="1">
        <f>IF(Creatures[[#This Row],[CR]]="","",VLOOKUP(Creatures[[#This Row],[CR]],CREXP[#All],2,FALSE))</f>
        <v>1800</v>
      </c>
      <c r="G789" s="1" t="s">
        <v>4296</v>
      </c>
      <c r="H789" s="1">
        <v>13</v>
      </c>
      <c r="I789" s="1">
        <f>IFERROR(DexModifier(Creatures[[#This Row],[Dex Score]]),NA())</f>
        <v>1</v>
      </c>
    </row>
    <row r="790" spans="1:9" x14ac:dyDescent="0.25">
      <c r="A790" s="3" t="s">
        <v>564</v>
      </c>
      <c r="B790" s="1" t="s">
        <v>5521</v>
      </c>
      <c r="C790" s="1">
        <v>25</v>
      </c>
      <c r="D790" s="1" t="s">
        <v>4142</v>
      </c>
      <c r="E790" s="2">
        <v>30</v>
      </c>
      <c r="F790" s="1">
        <f>IF(Creatures[[#This Row],[CR]]="","",VLOOKUP(Creatures[[#This Row],[CR]],CREXP[#All],2,FALSE))</f>
        <v>155000</v>
      </c>
      <c r="G790" s="1" t="s">
        <v>4367</v>
      </c>
      <c r="H790" s="1">
        <v>11</v>
      </c>
      <c r="I790" s="1">
        <f>IFERROR(DexModifier(Creatures[[#This Row],[Dex Score]]),NA())</f>
        <v>0</v>
      </c>
    </row>
    <row r="791" spans="1:9" x14ac:dyDescent="0.25">
      <c r="A791" s="3" t="s">
        <v>4323</v>
      </c>
      <c r="B791" s="1" t="s">
        <v>5473</v>
      </c>
      <c r="C791" s="1">
        <v>13</v>
      </c>
      <c r="D791" s="1">
        <v>102</v>
      </c>
      <c r="E791" s="2">
        <v>4</v>
      </c>
      <c r="F791" s="1">
        <f>IF(Creatures[[#This Row],[CR]]="","",VLOOKUP(Creatures[[#This Row],[CR]],CREXP[#All],2,FALSE))</f>
        <v>1100</v>
      </c>
      <c r="G791" s="1" t="s">
        <v>1295</v>
      </c>
      <c r="H791" s="1">
        <v>10</v>
      </c>
      <c r="I791" s="1">
        <f>IFERROR(DexModifier(Creatures[[#This Row],[Dex Score]]),NA())</f>
        <v>0</v>
      </c>
    </row>
    <row r="792" spans="1:9" x14ac:dyDescent="0.25">
      <c r="A792" s="3" t="s">
        <v>4322</v>
      </c>
      <c r="B792" s="1" t="s">
        <v>5491</v>
      </c>
      <c r="C792" s="1">
        <v>12</v>
      </c>
      <c r="D792" s="1">
        <v>27</v>
      </c>
      <c r="E792" s="2">
        <v>2</v>
      </c>
      <c r="F792" s="1">
        <f>IF(Creatures[[#This Row],[CR]]="","",VLOOKUP(Creatures[[#This Row],[CR]],CREXP[#All],2,FALSE))</f>
        <v>450</v>
      </c>
      <c r="G792" s="1" t="s">
        <v>1295</v>
      </c>
      <c r="H792" s="1">
        <v>14</v>
      </c>
      <c r="I792" s="1">
        <f>IFERROR(DexModifier(Creatures[[#This Row],[Dex Score]]),NA())</f>
        <v>2</v>
      </c>
    </row>
    <row r="793" spans="1:9" x14ac:dyDescent="0.25">
      <c r="A793" s="3" t="s">
        <v>4321</v>
      </c>
      <c r="B793" s="1" t="s">
        <v>5491</v>
      </c>
      <c r="C793" s="1">
        <v>16</v>
      </c>
      <c r="D793" s="1">
        <v>52</v>
      </c>
      <c r="E793" s="2">
        <v>2</v>
      </c>
      <c r="F793" s="1">
        <f>IF(Creatures[[#This Row],[CR]]="","",VLOOKUP(Creatures[[#This Row],[CR]],CREXP[#All],2,FALSE))</f>
        <v>450</v>
      </c>
      <c r="G793" s="1" t="s">
        <v>1295</v>
      </c>
      <c r="H793" s="1">
        <v>13</v>
      </c>
      <c r="I793" s="1">
        <f>IFERROR(DexModifier(Creatures[[#This Row],[Dex Score]]),NA())</f>
        <v>1</v>
      </c>
    </row>
    <row r="794" spans="1:9" x14ac:dyDescent="0.25">
      <c r="A794" s="3" t="s">
        <v>4098</v>
      </c>
      <c r="B794" s="1" t="s">
        <v>5461</v>
      </c>
      <c r="C794" s="1">
        <v>18</v>
      </c>
      <c r="D794" s="1" t="s">
        <v>3989</v>
      </c>
      <c r="E794" s="2">
        <v>13</v>
      </c>
      <c r="F794" s="1">
        <f>IF(Creatures[[#This Row],[CR]]="","",VLOOKUP(Creatures[[#This Row],[CR]],CREXP[#All],2,FALSE))</f>
        <v>10000</v>
      </c>
      <c r="G794" s="1" t="s">
        <v>4366</v>
      </c>
      <c r="H794" s="1">
        <v>10</v>
      </c>
      <c r="I794" s="1">
        <f>IFERROR(DexModifier(Creatures[[#This Row],[Dex Score]]),NA())</f>
        <v>0</v>
      </c>
    </row>
    <row r="795" spans="1:9" x14ac:dyDescent="0.25">
      <c r="A795" s="3" t="s">
        <v>4099</v>
      </c>
      <c r="B795" s="1" t="s">
        <v>5461</v>
      </c>
      <c r="C795" s="1">
        <v>17</v>
      </c>
      <c r="D795" s="1" t="s">
        <v>3989</v>
      </c>
      <c r="E795" s="2">
        <v>11</v>
      </c>
      <c r="F795" s="1">
        <f>IF(Creatures[[#This Row],[CR]]="","",VLOOKUP(Creatures[[#This Row],[CR]],CREXP[#All],2,FALSE))</f>
        <v>7200</v>
      </c>
      <c r="G795" s="1" t="s">
        <v>4366</v>
      </c>
      <c r="H795" s="1">
        <v>10</v>
      </c>
      <c r="I795" s="1">
        <f>IFERROR(DexModifier(Creatures[[#This Row],[Dex Score]]),NA())</f>
        <v>0</v>
      </c>
    </row>
    <row r="796" spans="1:9" x14ac:dyDescent="0.25">
      <c r="A796" s="3" t="s">
        <v>4100</v>
      </c>
      <c r="B796" s="1" t="s">
        <v>5461</v>
      </c>
      <c r="C796" s="1">
        <v>9</v>
      </c>
      <c r="D796" s="1" t="s">
        <v>297</v>
      </c>
      <c r="E796" s="2">
        <v>9</v>
      </c>
      <c r="F796" s="1">
        <f>IF(Creatures[[#This Row],[CR]]="","",VLOOKUP(Creatures[[#This Row],[CR]],CREXP[#All],2,FALSE))</f>
        <v>5000</v>
      </c>
      <c r="G796" s="1" t="s">
        <v>4366</v>
      </c>
      <c r="H796" s="1">
        <v>12</v>
      </c>
      <c r="I796" s="1">
        <f>IFERROR(DexModifier(Creatures[[#This Row],[Dex Score]]),NA())</f>
        <v>1</v>
      </c>
    </row>
    <row r="797" spans="1:9" x14ac:dyDescent="0.25">
      <c r="A797" s="3" t="s">
        <v>4101</v>
      </c>
      <c r="B797" s="1" t="s">
        <v>5461</v>
      </c>
      <c r="C797" s="1">
        <v>7</v>
      </c>
      <c r="D797" s="1" t="s">
        <v>37</v>
      </c>
      <c r="E797" s="2">
        <v>7</v>
      </c>
      <c r="F797" s="1">
        <f>IF(Creatures[[#This Row],[CR]]="","",VLOOKUP(Creatures[[#This Row],[CR]],CREXP[#All],2,FALSE))</f>
        <v>2900</v>
      </c>
      <c r="G797" s="1" t="s">
        <v>4366</v>
      </c>
      <c r="H797" s="1">
        <v>12</v>
      </c>
      <c r="I797" s="1">
        <f>IFERROR(DexModifier(Creatures[[#This Row],[Dex Score]]),NA())</f>
        <v>1</v>
      </c>
    </row>
    <row r="798" spans="1:9" x14ac:dyDescent="0.25">
      <c r="A798" s="3" t="s">
        <v>4692</v>
      </c>
      <c r="B798" s="1" t="s">
        <v>5508</v>
      </c>
      <c r="C798" s="1">
        <v>21</v>
      </c>
      <c r="D798" s="1" t="s">
        <v>542</v>
      </c>
      <c r="E798" s="4">
        <v>21</v>
      </c>
      <c r="F798" s="1">
        <f>IF(Creatures[[#This Row],[CR]]="","",VLOOKUP(Creatures[[#This Row],[CR]],CREXP[#All],2,FALSE))</f>
        <v>33000</v>
      </c>
      <c r="G798" s="1" t="s">
        <v>4603</v>
      </c>
      <c r="H798" s="58">
        <v>22</v>
      </c>
      <c r="I798" s="58">
        <v>6</v>
      </c>
    </row>
    <row r="799" spans="1:9" x14ac:dyDescent="0.25">
      <c r="A799" s="3" t="s">
        <v>4627</v>
      </c>
      <c r="B799" s="1" t="s">
        <v>3927</v>
      </c>
      <c r="C799" s="1">
        <v>17</v>
      </c>
      <c r="D799" s="1" t="s">
        <v>188</v>
      </c>
      <c r="E799" s="4">
        <v>7</v>
      </c>
      <c r="F799" s="1">
        <f>IF(Creatures[[#This Row],[CR]]="","",VLOOKUP(Creatures[[#This Row],[CR]],CREXP[#All],2,FALSE))</f>
        <v>2900</v>
      </c>
      <c r="G799" s="1" t="s">
        <v>4603</v>
      </c>
      <c r="H799" s="58">
        <v>15</v>
      </c>
      <c r="I799" s="58">
        <v>2</v>
      </c>
    </row>
    <row r="800" spans="1:9" x14ac:dyDescent="0.25">
      <c r="A800" s="3" t="s">
        <v>4103</v>
      </c>
      <c r="B800" s="1" t="s">
        <v>5498</v>
      </c>
      <c r="C800" s="1">
        <v>15</v>
      </c>
      <c r="D800" s="1" t="s">
        <v>4102</v>
      </c>
      <c r="E800" s="2" t="s">
        <v>723</v>
      </c>
      <c r="F800" s="1">
        <f>IF(Creatures[[#This Row],[CR]]="","",VLOOKUP(Creatures[[#This Row],[CR]],CREXP[#All],2,FALSE))</f>
        <v>50</v>
      </c>
      <c r="G800" s="1" t="s">
        <v>4366</v>
      </c>
      <c r="H800" s="1">
        <v>12</v>
      </c>
      <c r="I800" s="1">
        <f>IFERROR(DexModifier(Creatures[[#This Row],[Dex Score]]),NA())</f>
        <v>1</v>
      </c>
    </row>
    <row r="801" spans="1:9" x14ac:dyDescent="0.25">
      <c r="A801" s="3" t="s">
        <v>4320</v>
      </c>
      <c r="B801" s="1" t="s">
        <v>5480</v>
      </c>
      <c r="C801" s="1">
        <v>11</v>
      </c>
      <c r="D801" s="1">
        <v>32</v>
      </c>
      <c r="E801" s="2" t="s">
        <v>724</v>
      </c>
      <c r="F801" s="1">
        <f>IF(Creatures[[#This Row],[CR]]="","",VLOOKUP(Creatures[[#This Row],[CR]],CREXP[#All],2,FALSE))</f>
        <v>100</v>
      </c>
      <c r="G801" s="1" t="s">
        <v>1295</v>
      </c>
      <c r="H801" s="1">
        <v>12</v>
      </c>
      <c r="I801" s="1">
        <f>IFERROR(DexModifier(Creatures[[#This Row],[Dex Score]]),NA())</f>
        <v>1</v>
      </c>
    </row>
    <row r="802" spans="1:9" x14ac:dyDescent="0.25">
      <c r="A802" s="3" t="s">
        <v>565</v>
      </c>
      <c r="B802" s="1" t="s">
        <v>5522</v>
      </c>
      <c r="C802" s="1">
        <v>14</v>
      </c>
      <c r="D802" s="1" t="s">
        <v>153</v>
      </c>
      <c r="E802" s="2">
        <v>1</v>
      </c>
      <c r="F802" s="1">
        <f>IF(Creatures[[#This Row],[CR]]="","",VLOOKUP(Creatures[[#This Row],[CR]],CREXP[#All],2,FALSE))</f>
        <v>200</v>
      </c>
      <c r="G802" s="1" t="s">
        <v>4296</v>
      </c>
      <c r="H802" s="1">
        <v>12</v>
      </c>
      <c r="I802" s="1">
        <f>IFERROR(DexModifier(Creatures[[#This Row],[Dex Score]]),NA())</f>
        <v>1</v>
      </c>
    </row>
    <row r="803" spans="1:9" x14ac:dyDescent="0.25">
      <c r="A803" s="3" t="s">
        <v>4514</v>
      </c>
      <c r="B803" s="1" t="s">
        <v>15</v>
      </c>
      <c r="C803" s="1">
        <v>13</v>
      </c>
      <c r="D803" s="1" t="s">
        <v>323</v>
      </c>
      <c r="E803" s="2">
        <v>1</v>
      </c>
      <c r="F803" s="1">
        <f>IF(Creatures[[#This Row],[CR]]="","",VLOOKUP(Creatures[[#This Row],[CR]],CREXP[#All],2,FALSE))</f>
        <v>200</v>
      </c>
      <c r="G803" s="1" t="s">
        <v>4695</v>
      </c>
      <c r="H803" s="58">
        <v>14</v>
      </c>
      <c r="I803" s="58">
        <f>IFERROR(DexModifier(Creatures[[#This Row],[Dex Score]]),NA())</f>
        <v>2</v>
      </c>
    </row>
    <row r="804" spans="1:9" x14ac:dyDescent="0.25">
      <c r="A804" s="3" t="s">
        <v>566</v>
      </c>
      <c r="B804" s="1" t="s">
        <v>5456</v>
      </c>
      <c r="C804" s="1">
        <v>15</v>
      </c>
      <c r="D804" s="1" t="s">
        <v>76</v>
      </c>
      <c r="E804" s="2">
        <v>1</v>
      </c>
      <c r="F804" s="1">
        <f>IF(Creatures[[#This Row],[CR]]="","",VLOOKUP(Creatures[[#This Row],[CR]],CREXP[#All],2,FALSE))</f>
        <v>200</v>
      </c>
      <c r="G804" s="1" t="s">
        <v>4367</v>
      </c>
      <c r="H804" s="1">
        <v>15</v>
      </c>
      <c r="I804" s="1">
        <f>IFERROR(DexModifier(Creatures[[#This Row],[Dex Score]]),NA())</f>
        <v>2</v>
      </c>
    </row>
    <row r="805" spans="1:9" x14ac:dyDescent="0.25">
      <c r="A805" s="3" t="s">
        <v>4623</v>
      </c>
      <c r="B805" s="1" t="s">
        <v>5466</v>
      </c>
      <c r="C805" s="1">
        <v>9</v>
      </c>
      <c r="D805" s="1" t="s">
        <v>620</v>
      </c>
      <c r="E805" s="4">
        <v>9</v>
      </c>
      <c r="F805" s="1">
        <f>IF(Creatures[[#This Row],[CR]]="","",VLOOKUP(Creatures[[#This Row],[CR]],CREXP[#All],2,FALSE))</f>
        <v>5000</v>
      </c>
      <c r="G805" s="1" t="s">
        <v>4603</v>
      </c>
      <c r="H805" s="58">
        <v>16</v>
      </c>
      <c r="I805" s="58">
        <v>3</v>
      </c>
    </row>
    <row r="806" spans="1:9" x14ac:dyDescent="0.25">
      <c r="A806" s="3" t="s">
        <v>567</v>
      </c>
      <c r="B806" s="1" t="s">
        <v>5456</v>
      </c>
      <c r="C806" s="1">
        <v>11</v>
      </c>
      <c r="D806" s="1" t="s">
        <v>568</v>
      </c>
      <c r="E806" s="4" t="s">
        <v>724</v>
      </c>
      <c r="F806" s="1">
        <f>IF(Creatures[[#This Row],[CR]]="","",VLOOKUP(Creatures[[#This Row],[CR]],CREXP[#All],2,FALSE))</f>
        <v>100</v>
      </c>
      <c r="G806" s="1" t="s">
        <v>4367</v>
      </c>
      <c r="H806" s="1">
        <v>11</v>
      </c>
      <c r="I806" s="1">
        <f>IFERROR(DexModifier(Creatures[[#This Row],[Dex Score]]),NA())</f>
        <v>0</v>
      </c>
    </row>
    <row r="807" spans="1:9" x14ac:dyDescent="0.25">
      <c r="A807" s="3" t="s">
        <v>4345</v>
      </c>
      <c r="B807" s="1" t="s">
        <v>5543</v>
      </c>
      <c r="C807" s="1">
        <v>25</v>
      </c>
      <c r="D807" s="1">
        <v>615</v>
      </c>
      <c r="E807" s="2">
        <v>30</v>
      </c>
      <c r="F807" s="1">
        <f>IF(Creatures[[#This Row],[CR]]="","",VLOOKUP(Creatures[[#This Row],[CR]],CREXP[#All],2,FALSE))</f>
        <v>155000</v>
      </c>
      <c r="G807" s="1" t="s">
        <v>4735</v>
      </c>
      <c r="H807" s="1">
        <v>10</v>
      </c>
      <c r="I807" s="1">
        <f>IFERROR(DexModifier(Creatures[[#This Row],[Dex Score]]),NA())</f>
        <v>0</v>
      </c>
    </row>
    <row r="808" spans="1:9" x14ac:dyDescent="0.25">
      <c r="A808" s="3" t="s">
        <v>569</v>
      </c>
      <c r="B808" s="1" t="s">
        <v>5467</v>
      </c>
      <c r="C808" s="1">
        <v>12</v>
      </c>
      <c r="D808" s="1" t="s">
        <v>4146</v>
      </c>
      <c r="E808" s="2">
        <v>1</v>
      </c>
      <c r="F808" s="1">
        <f>IF(Creatures[[#This Row],[CR]]="","",VLOOKUP(Creatures[[#This Row],[CR]],CREXP[#All],2,FALSE))</f>
        <v>200</v>
      </c>
      <c r="G808" s="1" t="s">
        <v>4367</v>
      </c>
      <c r="H808" s="1">
        <v>15</v>
      </c>
      <c r="I808" s="1">
        <f>IFERROR(DexModifier(Creatures[[#This Row],[Dex Score]]),NA())</f>
        <v>2</v>
      </c>
    </row>
    <row r="809" spans="1:9" x14ac:dyDescent="0.25">
      <c r="A809" s="3" t="s">
        <v>4689</v>
      </c>
      <c r="B809" s="1" t="s">
        <v>3933</v>
      </c>
      <c r="C809" s="1">
        <v>19</v>
      </c>
      <c r="D809" s="1" t="s">
        <v>4188</v>
      </c>
      <c r="E809" s="4">
        <v>9</v>
      </c>
      <c r="F809" s="1">
        <f>IF(Creatures[[#This Row],[CR]]="","",VLOOKUP(Creatures[[#This Row],[CR]],CREXP[#All],2,FALSE))</f>
        <v>5000</v>
      </c>
      <c r="G809" s="1" t="s">
        <v>4603</v>
      </c>
      <c r="H809" s="58">
        <v>20</v>
      </c>
      <c r="I809" s="58">
        <v>5</v>
      </c>
    </row>
    <row r="810" spans="1:9" x14ac:dyDescent="0.25">
      <c r="A810" s="3" t="s">
        <v>4007</v>
      </c>
      <c r="B810" s="1" t="s">
        <v>5470</v>
      </c>
      <c r="C810" s="1">
        <v>20</v>
      </c>
      <c r="D810" s="1" t="s">
        <v>4008</v>
      </c>
      <c r="E810" s="2">
        <v>16</v>
      </c>
      <c r="F810" s="1">
        <f>IF(Creatures[[#This Row],[CR]]="","",VLOOKUP(Creatures[[#This Row],[CR]],CREXP[#All],2,FALSE))</f>
        <v>15000</v>
      </c>
      <c r="G810" s="1" t="s">
        <v>4366</v>
      </c>
      <c r="H810" s="1">
        <v>22</v>
      </c>
      <c r="I810" s="1">
        <f>IFERROR(DexModifier(Creatures[[#This Row],[Dex Score]]),NA())</f>
        <v>6</v>
      </c>
    </row>
    <row r="811" spans="1:9" x14ac:dyDescent="0.25">
      <c r="A811" s="3" t="s">
        <v>4247</v>
      </c>
      <c r="B811" s="1" t="s">
        <v>5473</v>
      </c>
      <c r="C811" s="1">
        <v>15</v>
      </c>
      <c r="D811" s="1" t="s">
        <v>78</v>
      </c>
      <c r="E811" s="2">
        <v>5</v>
      </c>
      <c r="F811" s="1">
        <f>IF(Creatures[[#This Row],[CR]]="","",VLOOKUP(Creatures[[#This Row],[CR]],CREXP[#All],2,FALSE))</f>
        <v>1800</v>
      </c>
      <c r="G811" s="1" t="s">
        <v>4296</v>
      </c>
      <c r="H811" s="1">
        <v>13</v>
      </c>
      <c r="I811" s="1">
        <f>IFERROR(DexModifier(Creatures[[#This Row],[Dex Score]]),NA())</f>
        <v>1</v>
      </c>
    </row>
    <row r="812" spans="1:9" x14ac:dyDescent="0.25">
      <c r="A812" s="3" t="s">
        <v>4677</v>
      </c>
      <c r="B812" s="1" t="s">
        <v>5469</v>
      </c>
      <c r="C812" s="1">
        <v>16</v>
      </c>
      <c r="D812" s="1" t="s">
        <v>4678</v>
      </c>
      <c r="E812" s="4">
        <v>2</v>
      </c>
      <c r="F812" s="1">
        <f>IF(Creatures[[#This Row],[CR]]="","",VLOOKUP(Creatures[[#This Row],[CR]],CREXP[#All],2,FALSE))</f>
        <v>450</v>
      </c>
      <c r="G812" s="1" t="s">
        <v>4603</v>
      </c>
      <c r="H812" s="58">
        <v>13</v>
      </c>
      <c r="I812" s="58">
        <v>1</v>
      </c>
    </row>
    <row r="813" spans="1:9" x14ac:dyDescent="0.25">
      <c r="A813" s="3" t="s">
        <v>4293</v>
      </c>
      <c r="B813" s="1" t="s">
        <v>5544</v>
      </c>
      <c r="C813" s="1">
        <v>13</v>
      </c>
      <c r="D813" s="1">
        <v>13</v>
      </c>
      <c r="E813" s="2" t="s">
        <v>724</v>
      </c>
      <c r="F813" s="1">
        <f>IF(Creatures[[#This Row],[CR]]="","",VLOOKUP(Creatures[[#This Row],[CR]],CREXP[#All],2,FALSE))</f>
        <v>100</v>
      </c>
      <c r="G813" s="1" t="s">
        <v>4292</v>
      </c>
      <c r="H813" s="1">
        <v>15</v>
      </c>
      <c r="I813" s="1">
        <f>IFERROR(DexModifier(Creatures[[#This Row],[Dex Score]]),NA())</f>
        <v>2</v>
      </c>
    </row>
    <row r="814" spans="1:9" x14ac:dyDescent="0.25">
      <c r="A814" s="3" t="s">
        <v>874</v>
      </c>
      <c r="B814" s="1" t="s">
        <v>5545</v>
      </c>
      <c r="C814" s="1">
        <v>17</v>
      </c>
      <c r="D814" s="1" t="s">
        <v>136</v>
      </c>
      <c r="E814" s="2" t="s">
        <v>723</v>
      </c>
      <c r="F814" s="1">
        <f>IF(Creatures[[#This Row],[CR]]="","",VLOOKUP(Creatures[[#This Row],[CR]],CREXP[#All],2,FALSE))</f>
        <v>50</v>
      </c>
      <c r="G814" s="1" t="s">
        <v>4366</v>
      </c>
      <c r="H814" s="1">
        <v>10</v>
      </c>
      <c r="I814" s="1">
        <f>IFERROR(DexModifier(Creatures[[#This Row],[Dex Score]]),NA())</f>
        <v>0</v>
      </c>
    </row>
    <row r="815" spans="1:9" x14ac:dyDescent="0.25">
      <c r="A815" s="3" t="s">
        <v>4121</v>
      </c>
      <c r="B815" s="1" t="s">
        <v>5545</v>
      </c>
      <c r="C815" s="1">
        <v>17</v>
      </c>
      <c r="D815" s="1" t="s">
        <v>4122</v>
      </c>
      <c r="E815" s="2">
        <v>2</v>
      </c>
      <c r="F815" s="1">
        <f>IF(Creatures[[#This Row],[CR]]="","",VLOOKUP(Creatures[[#This Row],[CR]],CREXP[#All],2,FALSE))</f>
        <v>450</v>
      </c>
      <c r="G815" s="1" t="s">
        <v>4366</v>
      </c>
      <c r="H815" s="1">
        <v>10</v>
      </c>
      <c r="I815" s="1">
        <f>IFERROR(DexModifier(Creatures[[#This Row],[Dex Score]]),NA())</f>
        <v>0</v>
      </c>
    </row>
    <row r="816" spans="1:9" x14ac:dyDescent="0.25">
      <c r="A816" s="3" t="s">
        <v>4248</v>
      </c>
      <c r="B816" s="1" t="s">
        <v>5473</v>
      </c>
      <c r="C816" s="1">
        <v>13</v>
      </c>
      <c r="D816" s="1" t="s">
        <v>78</v>
      </c>
      <c r="E816" s="2">
        <v>3</v>
      </c>
      <c r="F816" s="1">
        <f>IF(Creatures[[#This Row],[CR]]="","",VLOOKUP(Creatures[[#This Row],[CR]],CREXP[#All],2,FALSE))</f>
        <v>700</v>
      </c>
      <c r="G816" s="1" t="s">
        <v>4296</v>
      </c>
      <c r="H816" s="1">
        <v>10</v>
      </c>
      <c r="I816" s="1">
        <f>IFERROR(DexModifier(Creatures[[#This Row],[Dex Score]]),NA())</f>
        <v>0</v>
      </c>
    </row>
    <row r="817" spans="1:9" x14ac:dyDescent="0.25">
      <c r="A817" s="3" t="s">
        <v>570</v>
      </c>
      <c r="B817" s="1" t="s">
        <v>5483</v>
      </c>
      <c r="C817" s="1">
        <v>16</v>
      </c>
      <c r="D817" s="1" t="s">
        <v>147</v>
      </c>
      <c r="E817" s="2">
        <v>9</v>
      </c>
      <c r="F817" s="1">
        <f>IF(Creatures[[#This Row],[CR]]="","",VLOOKUP(Creatures[[#This Row],[CR]],CREXP[#All],2,FALSE))</f>
        <v>5000</v>
      </c>
      <c r="G817" s="1" t="s">
        <v>4367</v>
      </c>
      <c r="H817" s="1">
        <v>8</v>
      </c>
      <c r="I817" s="1">
        <f>IFERROR(DexModifier(Creatures[[#This Row],[Dex Score]]),NA())</f>
        <v>-1</v>
      </c>
    </row>
    <row r="818" spans="1:9" x14ac:dyDescent="0.25">
      <c r="A818" s="3" t="s">
        <v>571</v>
      </c>
      <c r="B818" s="1" t="s">
        <v>5546</v>
      </c>
      <c r="C818" s="1">
        <v>15</v>
      </c>
      <c r="D818" s="1">
        <v>150</v>
      </c>
      <c r="E818" s="2"/>
      <c r="F818" s="1" t="str">
        <f>IF(Creatures[[#This Row],[CR]]="","",VLOOKUP(Creatures[[#This Row],[CR]],CREXP[#All],2,FALSE))</f>
        <v/>
      </c>
      <c r="G818" s="1" t="s">
        <v>1276</v>
      </c>
      <c r="H818" s="1"/>
      <c r="I818" s="1"/>
    </row>
    <row r="819" spans="1:9" x14ac:dyDescent="0.25">
      <c r="A819" s="3" t="s">
        <v>4390</v>
      </c>
      <c r="B819" s="1" t="s">
        <v>5483</v>
      </c>
      <c r="C819" s="1">
        <v>15</v>
      </c>
      <c r="D819" s="1">
        <v>149</v>
      </c>
      <c r="E819" s="2">
        <v>7</v>
      </c>
      <c r="F819" s="1">
        <f>IF(Creatures[[#This Row],[CR]]="","",VLOOKUP(Creatures[[#This Row],[CR]],CREXP[#All],2,FALSE))</f>
        <v>2900</v>
      </c>
      <c r="G819" s="1" t="s">
        <v>1361</v>
      </c>
      <c r="H819" s="1">
        <v>10</v>
      </c>
      <c r="I819" s="1">
        <f>IFERROR(DexModifier(Creatures[[#This Row],[Dex Score]]),NA())</f>
        <v>0</v>
      </c>
    </row>
    <row r="820" spans="1:9" x14ac:dyDescent="0.25">
      <c r="A820" s="3" t="s">
        <v>4342</v>
      </c>
      <c r="B820" s="1" t="s">
        <v>5485</v>
      </c>
      <c r="C820" s="1">
        <v>12</v>
      </c>
      <c r="D820" s="1">
        <v>5</v>
      </c>
      <c r="E820" s="2">
        <v>0</v>
      </c>
      <c r="F820" s="1">
        <f>IF(Creatures[[#This Row],[CR]]="","",VLOOKUP(Creatures[[#This Row],[CR]],CREXP[#All],2,FALSE))</f>
        <v>10</v>
      </c>
      <c r="G820" s="1" t="s">
        <v>1338</v>
      </c>
      <c r="H820" s="1">
        <v>15</v>
      </c>
      <c r="I820" s="1">
        <f>IFERROR(DexModifier(Creatures[[#This Row],[Dex Score]]),NA())</f>
        <v>2</v>
      </c>
    </row>
    <row r="821" spans="1:9" x14ac:dyDescent="0.25">
      <c r="A821" s="3" t="s">
        <v>572</v>
      </c>
      <c r="B821" s="1" t="s">
        <v>5456</v>
      </c>
      <c r="C821" s="1">
        <v>12</v>
      </c>
      <c r="D821" s="1" t="s">
        <v>52</v>
      </c>
      <c r="E821" s="4" t="s">
        <v>722</v>
      </c>
      <c r="F821" s="1">
        <f>IF(Creatures[[#This Row],[CR]]="","",VLOOKUP(Creatures[[#This Row],[CR]],CREXP[#All],2,FALSE))</f>
        <v>25</v>
      </c>
      <c r="G821" s="1" t="s">
        <v>4367</v>
      </c>
      <c r="H821" s="1">
        <v>11</v>
      </c>
      <c r="I821" s="1">
        <f>IFERROR(DexModifier(Creatures[[#This Row],[Dex Score]]),NA())</f>
        <v>0</v>
      </c>
    </row>
    <row r="822" spans="1:9" x14ac:dyDescent="0.25">
      <c r="A822" s="3" t="s">
        <v>573</v>
      </c>
      <c r="B822" s="1" t="s">
        <v>5475</v>
      </c>
      <c r="C822" s="1">
        <v>13</v>
      </c>
      <c r="D822" s="1" t="s">
        <v>4168</v>
      </c>
      <c r="E822" s="2">
        <v>5</v>
      </c>
      <c r="F822" s="1">
        <f>IF(Creatures[[#This Row],[CR]]="","",VLOOKUP(Creatures[[#This Row],[CR]],CREXP[#All],2,FALSE))</f>
        <v>1800</v>
      </c>
      <c r="G822" s="1" t="s">
        <v>4367</v>
      </c>
      <c r="H822" s="1">
        <v>9</v>
      </c>
      <c r="I822" s="1">
        <f>IFERROR(DexModifier(Creatures[[#This Row],[Dex Score]]),NA())</f>
        <v>-1</v>
      </c>
    </row>
    <row r="823" spans="1:9" x14ac:dyDescent="0.25">
      <c r="A823" s="3" t="s">
        <v>574</v>
      </c>
      <c r="B823" s="1" t="s">
        <v>5474</v>
      </c>
      <c r="C823" s="1">
        <v>15</v>
      </c>
      <c r="D823" s="1" t="s">
        <v>89</v>
      </c>
      <c r="E823" s="4" t="s">
        <v>724</v>
      </c>
      <c r="F823" s="1">
        <f>IF(Creatures[[#This Row],[CR]]="","",VLOOKUP(Creatures[[#This Row],[CR]],CREXP[#All],2,FALSE))</f>
        <v>100</v>
      </c>
      <c r="G823" s="1" t="s">
        <v>4367</v>
      </c>
      <c r="H823" s="1">
        <v>13</v>
      </c>
      <c r="I823" s="1">
        <f>IFERROR(DexModifier(Creatures[[#This Row],[Dex Score]]),NA())</f>
        <v>1</v>
      </c>
    </row>
    <row r="824" spans="1:9" x14ac:dyDescent="0.25">
      <c r="A824" s="3" t="s">
        <v>4301</v>
      </c>
      <c r="B824" s="1" t="s">
        <v>5522</v>
      </c>
      <c r="C824" s="1">
        <v>10</v>
      </c>
      <c r="D824" s="1">
        <v>11</v>
      </c>
      <c r="E824" s="2" t="s">
        <v>724</v>
      </c>
      <c r="F824" s="1">
        <f>IF(Creatures[[#This Row],[CR]]="","",VLOOKUP(Creatures[[#This Row],[CR]],CREXP[#All],2,FALSE))</f>
        <v>100</v>
      </c>
      <c r="G824" s="1" t="s">
        <v>4297</v>
      </c>
      <c r="H824" s="1">
        <v>10</v>
      </c>
      <c r="I824" s="1">
        <f>IFERROR(DexModifier(Creatures[[#This Row],[Dex Score]]),NA())</f>
        <v>0</v>
      </c>
    </row>
    <row r="825" spans="1:9" x14ac:dyDescent="0.25">
      <c r="A825" s="3" t="s">
        <v>575</v>
      </c>
      <c r="B825" s="1" t="s">
        <v>5456</v>
      </c>
      <c r="C825" s="1">
        <v>11</v>
      </c>
      <c r="D825" s="1" t="s">
        <v>538</v>
      </c>
      <c r="E825" s="4" t="s">
        <v>723</v>
      </c>
      <c r="F825" s="1">
        <f>IF(Creatures[[#This Row],[CR]]="","",VLOOKUP(Creatures[[#This Row],[CR]],CREXP[#All],2,FALSE))</f>
        <v>50</v>
      </c>
      <c r="G825" s="1" t="s">
        <v>4367</v>
      </c>
      <c r="H825" s="1">
        <v>10</v>
      </c>
      <c r="I825" s="1">
        <f>IFERROR(DexModifier(Creatures[[#This Row],[Dex Score]]),NA())</f>
        <v>0</v>
      </c>
    </row>
    <row r="826" spans="1:9" ht="30" x14ac:dyDescent="0.25">
      <c r="A826" s="3" t="s">
        <v>4360</v>
      </c>
      <c r="B826" s="1" t="s">
        <v>5547</v>
      </c>
      <c r="C826" s="1">
        <v>14</v>
      </c>
      <c r="D826" s="1">
        <v>59</v>
      </c>
      <c r="E826" s="2">
        <v>3</v>
      </c>
      <c r="F826" s="1">
        <f>IF(Creatures[[#This Row],[CR]]="","",VLOOKUP(Creatures[[#This Row],[CR]],CREXP[#All],2,FALSE))</f>
        <v>700</v>
      </c>
      <c r="G826" s="1" t="s">
        <v>1444</v>
      </c>
      <c r="H826" s="1">
        <v>12</v>
      </c>
      <c r="I826" s="1">
        <f>IFERROR(DexModifier(Creatures[[#This Row],[Dex Score]]),NA())</f>
        <v>1</v>
      </c>
    </row>
    <row r="827" spans="1:9" x14ac:dyDescent="0.25">
      <c r="A827" s="3" t="s">
        <v>576</v>
      </c>
      <c r="B827" s="1" t="s">
        <v>5509</v>
      </c>
      <c r="C827" s="1">
        <v>15</v>
      </c>
      <c r="D827" s="1" t="s">
        <v>244</v>
      </c>
      <c r="E827" s="2">
        <v>5</v>
      </c>
      <c r="F827" s="1">
        <f>IF(Creatures[[#This Row],[CR]]="","",VLOOKUP(Creatures[[#This Row],[CR]],CREXP[#All],2,FALSE))</f>
        <v>1800</v>
      </c>
      <c r="G827" s="1" t="s">
        <v>4367</v>
      </c>
      <c r="H827" s="1">
        <v>13</v>
      </c>
      <c r="I827" s="1">
        <f>IFERROR(DexModifier(Creatures[[#This Row],[Dex Score]]),NA())</f>
        <v>1</v>
      </c>
    </row>
    <row r="828" spans="1:9" x14ac:dyDescent="0.25">
      <c r="A828" s="3" t="s">
        <v>4531</v>
      </c>
      <c r="B828" s="1" t="s">
        <v>4559</v>
      </c>
      <c r="C828" s="1">
        <v>17</v>
      </c>
      <c r="D828" s="1" t="s">
        <v>4558</v>
      </c>
      <c r="E828" s="2">
        <v>18</v>
      </c>
      <c r="F828" s="1">
        <f>IF(Creatures[[#This Row],[CR]]="","",VLOOKUP(Creatures[[#This Row],[CR]],CREXP[#All],2,FALSE))</f>
        <v>20000</v>
      </c>
      <c r="G828" s="1" t="s">
        <v>4695</v>
      </c>
      <c r="H828" s="58">
        <v>14</v>
      </c>
      <c r="I828" s="58">
        <f>IFERROR(DexModifier(Creatures[[#This Row],[Dex Score]]),NA())</f>
        <v>2</v>
      </c>
    </row>
    <row r="829" spans="1:9" x14ac:dyDescent="0.25">
      <c r="A829" s="3" t="s">
        <v>577</v>
      </c>
      <c r="B829" s="1" t="s">
        <v>5482</v>
      </c>
      <c r="C829" s="1">
        <v>13</v>
      </c>
      <c r="D829" s="1" t="s">
        <v>578</v>
      </c>
      <c r="E829" s="4" t="s">
        <v>722</v>
      </c>
      <c r="F829" s="1">
        <f>IF(Creatures[[#This Row],[CR]]="","",VLOOKUP(Creatures[[#This Row],[CR]],CREXP[#All],2,FALSE))</f>
        <v>25</v>
      </c>
      <c r="G829" s="1" t="s">
        <v>4367</v>
      </c>
      <c r="H829" s="1">
        <v>13</v>
      </c>
      <c r="I829" s="1">
        <f>IFERROR(DexModifier(Creatures[[#This Row],[Dex Score]]),NA())</f>
        <v>1</v>
      </c>
    </row>
    <row r="830" spans="1:9" x14ac:dyDescent="0.25">
      <c r="A830" s="3" t="s">
        <v>579</v>
      </c>
      <c r="B830" s="1" t="s">
        <v>5475</v>
      </c>
      <c r="C830" s="1">
        <v>13</v>
      </c>
      <c r="D830" s="1" t="s">
        <v>4169</v>
      </c>
      <c r="E830" s="2">
        <v>8</v>
      </c>
      <c r="F830" s="1">
        <f>IF(Creatures[[#This Row],[CR]]="","",VLOOKUP(Creatures[[#This Row],[CR]],CREXP[#All],2,FALSE))</f>
        <v>3900</v>
      </c>
      <c r="G830" s="1" t="s">
        <v>4367</v>
      </c>
      <c r="H830" s="1">
        <v>10</v>
      </c>
      <c r="I830" s="1">
        <f>IFERROR(DexModifier(Creatures[[#This Row],[Dex Score]]),NA())</f>
        <v>0</v>
      </c>
    </row>
    <row r="831" spans="1:9" x14ac:dyDescent="0.25">
      <c r="A831" s="3" t="s">
        <v>4232</v>
      </c>
      <c r="B831" s="1" t="s">
        <v>3925</v>
      </c>
      <c r="C831" s="1">
        <v>15</v>
      </c>
      <c r="D831" s="1" t="s">
        <v>3931</v>
      </c>
      <c r="E831" s="2">
        <v>9</v>
      </c>
      <c r="F831" s="1">
        <f>IF(Creatures[[#This Row],[CR]]="","",VLOOKUP(Creatures[[#This Row],[CR]],CREXP[#All],2,FALSE))</f>
        <v>5000</v>
      </c>
      <c r="G831" s="1" t="s">
        <v>4296</v>
      </c>
      <c r="H831" s="1">
        <v>12</v>
      </c>
      <c r="I831" s="1">
        <f>IFERROR(DexModifier(Creatures[[#This Row],[Dex Score]]),NA())</f>
        <v>1</v>
      </c>
    </row>
    <row r="832" spans="1:9" x14ac:dyDescent="0.25">
      <c r="A832" s="3" t="s">
        <v>580</v>
      </c>
      <c r="B832" s="1" t="s">
        <v>5477</v>
      </c>
      <c r="C832" s="1">
        <v>19</v>
      </c>
      <c r="D832" s="1" t="s">
        <v>4111</v>
      </c>
      <c r="E832" s="2">
        <v>13</v>
      </c>
      <c r="F832" s="1">
        <f>IF(Creatures[[#This Row],[CR]]="","",VLOOKUP(Creatures[[#This Row],[CR]],CREXP[#All],2,FALSE))</f>
        <v>10000</v>
      </c>
      <c r="G832" s="1" t="s">
        <v>4367</v>
      </c>
      <c r="H832" s="1">
        <v>16</v>
      </c>
      <c r="I832" s="1">
        <f>IFERROR(DexModifier(Creatures[[#This Row],[Dex Score]]),NA())</f>
        <v>3</v>
      </c>
    </row>
    <row r="833" spans="1:9" x14ac:dyDescent="0.25">
      <c r="A833" s="3" t="s">
        <v>581</v>
      </c>
      <c r="B833" s="1" t="s">
        <v>5473</v>
      </c>
      <c r="C833" s="1">
        <v>18</v>
      </c>
      <c r="D833" s="1" t="s">
        <v>508</v>
      </c>
      <c r="E833" s="2">
        <v>5</v>
      </c>
      <c r="F833" s="1">
        <f>IF(Creatures[[#This Row],[CR]]="","",VLOOKUP(Creatures[[#This Row],[CR]],CREXP[#All],2,FALSE))</f>
        <v>1800</v>
      </c>
      <c r="G833" s="1" t="s">
        <v>4367</v>
      </c>
      <c r="H833" s="1">
        <v>13</v>
      </c>
      <c r="I833" s="1">
        <f>IFERROR(DexModifier(Creatures[[#This Row],[Dex Score]]),NA())</f>
        <v>1</v>
      </c>
    </row>
    <row r="834" spans="1:9" x14ac:dyDescent="0.25">
      <c r="A834" s="3" t="s">
        <v>4500</v>
      </c>
      <c r="B834" s="1" t="s">
        <v>5461</v>
      </c>
      <c r="C834" s="1">
        <v>16</v>
      </c>
      <c r="D834" s="1" t="s">
        <v>603</v>
      </c>
      <c r="E834" s="2">
        <v>6</v>
      </c>
      <c r="F834" s="1">
        <f>IF(Creatures[[#This Row],[CR]]="","",VLOOKUP(Creatures[[#This Row],[CR]],CREXP[#All],2,FALSE))</f>
        <v>2300</v>
      </c>
      <c r="G834" s="1" t="s">
        <v>4695</v>
      </c>
      <c r="H834" s="58">
        <v>18</v>
      </c>
      <c r="I834" s="58">
        <f>IFERROR(DexModifier(Creatures[[#This Row],[Dex Score]]),NA())</f>
        <v>4</v>
      </c>
    </row>
    <row r="835" spans="1:9" x14ac:dyDescent="0.25">
      <c r="A835" s="3" t="s">
        <v>582</v>
      </c>
      <c r="B835" s="1" t="s">
        <v>5466</v>
      </c>
      <c r="C835" s="1">
        <v>12</v>
      </c>
      <c r="D835" s="1" t="s">
        <v>420</v>
      </c>
      <c r="E835" s="2">
        <v>5</v>
      </c>
      <c r="F835" s="1">
        <f>IF(Creatures[[#This Row],[CR]]="","",VLOOKUP(Creatures[[#This Row],[CR]],CREXP[#All],2,FALSE))</f>
        <v>1800</v>
      </c>
      <c r="G835" s="1" t="s">
        <v>4367</v>
      </c>
      <c r="H835" s="1">
        <v>14</v>
      </c>
      <c r="I835" s="1">
        <f>IFERROR(DexModifier(Creatures[[#This Row],[Dex Score]]),NA())</f>
        <v>2</v>
      </c>
    </row>
    <row r="836" spans="1:9" x14ac:dyDescent="0.25">
      <c r="A836" s="3" t="s">
        <v>4341</v>
      </c>
      <c r="B836" s="1" t="s">
        <v>5491</v>
      </c>
      <c r="C836" s="1">
        <v>13</v>
      </c>
      <c r="D836" s="1">
        <v>38</v>
      </c>
      <c r="E836" s="2">
        <v>2</v>
      </c>
      <c r="F836" s="1">
        <f>IF(Creatures[[#This Row],[CR]]="","",VLOOKUP(Creatures[[#This Row],[CR]],CREXP[#All],2,FALSE))</f>
        <v>450</v>
      </c>
      <c r="G836" s="1" t="s">
        <v>1338</v>
      </c>
      <c r="H836" s="1">
        <v>12</v>
      </c>
      <c r="I836" s="1">
        <f>IFERROR(DexModifier(Creatures[[#This Row],[Dex Score]]),NA())</f>
        <v>1</v>
      </c>
    </row>
    <row r="837" spans="1:9" x14ac:dyDescent="0.25">
      <c r="A837" s="3" t="s">
        <v>4629</v>
      </c>
      <c r="B837" s="1" t="s">
        <v>3925</v>
      </c>
      <c r="C837" s="1">
        <v>17</v>
      </c>
      <c r="D837" s="1" t="s">
        <v>3963</v>
      </c>
      <c r="E837" s="4">
        <v>9</v>
      </c>
      <c r="F837" s="1">
        <f>IF(Creatures[[#This Row],[CR]]="","",VLOOKUP(Creatures[[#This Row],[CR]],CREXP[#All],2,FALSE))</f>
        <v>5000</v>
      </c>
      <c r="G837" s="1" t="s">
        <v>4603</v>
      </c>
      <c r="H837" s="58">
        <v>15</v>
      </c>
      <c r="I837" s="58">
        <v>2</v>
      </c>
    </row>
    <row r="838" spans="1:9" x14ac:dyDescent="0.25">
      <c r="A838" s="3" t="s">
        <v>583</v>
      </c>
      <c r="B838" s="1" t="s">
        <v>3921</v>
      </c>
      <c r="C838" s="1">
        <v>16</v>
      </c>
      <c r="D838" s="1" t="s">
        <v>4064</v>
      </c>
      <c r="E838" s="2">
        <v>13</v>
      </c>
      <c r="F838" s="1">
        <f>IF(Creatures[[#This Row],[CR]]="","",VLOOKUP(Creatures[[#This Row],[CR]],CREXP[#All],2,FALSE))</f>
        <v>10000</v>
      </c>
      <c r="G838" s="1" t="s">
        <v>4367</v>
      </c>
      <c r="H838" s="1">
        <v>18</v>
      </c>
      <c r="I838" s="1">
        <f>IFERROR(DexModifier(Creatures[[#This Row],[Dex Score]]),NA())</f>
        <v>4</v>
      </c>
    </row>
    <row r="839" spans="1:9" x14ac:dyDescent="0.25">
      <c r="A839" s="3" t="s">
        <v>584</v>
      </c>
      <c r="B839" s="1" t="s">
        <v>3921</v>
      </c>
      <c r="C839" s="1">
        <v>15</v>
      </c>
      <c r="D839" s="1" t="s">
        <v>318</v>
      </c>
      <c r="E839" s="2">
        <v>5</v>
      </c>
      <c r="F839" s="1">
        <f>IF(Creatures[[#This Row],[CR]]="","",VLOOKUP(Creatures[[#This Row],[CR]],CREXP[#All],2,FALSE))</f>
        <v>1800</v>
      </c>
      <c r="G839" s="1" t="s">
        <v>4367</v>
      </c>
      <c r="H839" s="1">
        <v>16</v>
      </c>
      <c r="I839" s="1">
        <f>IFERROR(DexModifier(Creatures[[#This Row],[Dex Score]]),NA())</f>
        <v>3</v>
      </c>
    </row>
    <row r="840" spans="1:9" x14ac:dyDescent="0.25">
      <c r="A840" s="3" t="s">
        <v>4130</v>
      </c>
      <c r="B840" s="1" t="s">
        <v>3921</v>
      </c>
      <c r="C840" s="1">
        <v>13</v>
      </c>
      <c r="D840" s="1" t="s">
        <v>4131</v>
      </c>
      <c r="E840" s="2">
        <v>3</v>
      </c>
      <c r="F840" s="1">
        <f>IF(Creatures[[#This Row],[CR]]="","",VLOOKUP(Creatures[[#This Row],[CR]],CREXP[#All],2,FALSE))</f>
        <v>700</v>
      </c>
      <c r="G840" s="1" t="s">
        <v>4366</v>
      </c>
      <c r="H840" s="1">
        <v>16</v>
      </c>
      <c r="I840" s="1">
        <f>IFERROR(DexModifier(Creatures[[#This Row],[Dex Score]]),NA())</f>
        <v>3</v>
      </c>
    </row>
    <row r="841" spans="1:9" x14ac:dyDescent="0.25">
      <c r="A841" s="3" t="s">
        <v>585</v>
      </c>
      <c r="B841" s="1" t="s">
        <v>5535</v>
      </c>
      <c r="C841" s="1">
        <v>12</v>
      </c>
      <c r="D841" s="1" t="s">
        <v>1034</v>
      </c>
      <c r="E841" s="2">
        <v>1</v>
      </c>
      <c r="F841" s="1">
        <f>IF(Creatures[[#This Row],[CR]]="","",VLOOKUP(Creatures[[#This Row],[CR]],CREXP[#All],2,FALSE))</f>
        <v>200</v>
      </c>
      <c r="G841" s="1" t="s">
        <v>4296</v>
      </c>
      <c r="H841" s="1">
        <v>14</v>
      </c>
      <c r="I841" s="1">
        <f>IFERROR(DexModifier(Creatures[[#This Row],[Dex Score]]),NA())</f>
        <v>2</v>
      </c>
    </row>
    <row r="842" spans="1:9" x14ac:dyDescent="0.25">
      <c r="A842" s="3" t="s">
        <v>586</v>
      </c>
      <c r="B842" s="1" t="s">
        <v>5482</v>
      </c>
      <c r="C842" s="1">
        <v>13</v>
      </c>
      <c r="D842" s="1" t="s">
        <v>395</v>
      </c>
      <c r="E842" s="2" t="s">
        <v>723</v>
      </c>
      <c r="F842" s="1">
        <f>IF(Creatures[[#This Row],[CR]]="","",VLOOKUP(Creatures[[#This Row],[CR]],CREXP[#All],2,FALSE))</f>
        <v>50</v>
      </c>
      <c r="G842" s="1" t="s">
        <v>4296</v>
      </c>
      <c r="H842" s="1">
        <v>14</v>
      </c>
      <c r="I842" s="1">
        <f>IFERROR(DexModifier(Creatures[[#This Row],[Dex Score]]),NA())</f>
        <v>2</v>
      </c>
    </row>
    <row r="843" spans="1:9" x14ac:dyDescent="0.25">
      <c r="A843" s="3" t="s">
        <v>587</v>
      </c>
      <c r="B843" s="1" t="s">
        <v>5482</v>
      </c>
      <c r="C843" s="1">
        <v>14</v>
      </c>
      <c r="D843" s="1" t="s">
        <v>1035</v>
      </c>
      <c r="E843" s="2">
        <v>2</v>
      </c>
      <c r="F843" s="1">
        <f>IF(Creatures[[#This Row],[CR]]="","",VLOOKUP(Creatures[[#This Row],[CR]],CREXP[#All],2,FALSE))</f>
        <v>450</v>
      </c>
      <c r="G843" s="1" t="s">
        <v>4296</v>
      </c>
      <c r="H843" s="1">
        <v>14</v>
      </c>
      <c r="I843" s="1">
        <f>IFERROR(DexModifier(Creatures[[#This Row],[Dex Score]]),NA())</f>
        <v>2</v>
      </c>
    </row>
    <row r="844" spans="1:9" x14ac:dyDescent="0.25">
      <c r="A844" s="3" t="s">
        <v>4202</v>
      </c>
      <c r="B844" s="1" t="s">
        <v>5485</v>
      </c>
      <c r="C844" s="1">
        <v>13</v>
      </c>
      <c r="D844" s="1" t="s">
        <v>4267</v>
      </c>
      <c r="E844" s="2" t="s">
        <v>723</v>
      </c>
      <c r="F844" s="1">
        <f>IF(Creatures[[#This Row],[CR]]="","",VLOOKUP(Creatures[[#This Row],[CR]],CREXP[#All],2,FALSE))</f>
        <v>50</v>
      </c>
      <c r="G844" s="1" t="s">
        <v>4296</v>
      </c>
      <c r="H844" s="1">
        <v>14</v>
      </c>
      <c r="I844" s="1">
        <f>IFERROR(DexModifier(Creatures[[#This Row],[Dex Score]]),NA())</f>
        <v>2</v>
      </c>
    </row>
    <row r="845" spans="1:9" x14ac:dyDescent="0.25">
      <c r="A845" s="3" t="s">
        <v>4128</v>
      </c>
      <c r="B845" s="1" t="s">
        <v>5509</v>
      </c>
      <c r="C845" s="1">
        <v>15</v>
      </c>
      <c r="D845" s="1" t="s">
        <v>4129</v>
      </c>
      <c r="E845" s="2">
        <v>7</v>
      </c>
      <c r="F845" s="1">
        <f>IF(Creatures[[#This Row],[CR]]="","",VLOOKUP(Creatures[[#This Row],[CR]],CREXP[#All],2,FALSE))</f>
        <v>2900</v>
      </c>
      <c r="G845" s="1" t="s">
        <v>4366</v>
      </c>
      <c r="H845" s="1">
        <v>13</v>
      </c>
      <c r="I845" s="1">
        <f>IFERROR(DexModifier(Creatures[[#This Row],[Dex Score]]),NA())</f>
        <v>1</v>
      </c>
    </row>
    <row r="846" spans="1:9" x14ac:dyDescent="0.25">
      <c r="A846" s="3" t="s">
        <v>588</v>
      </c>
      <c r="B846" s="1" t="s">
        <v>5456</v>
      </c>
      <c r="C846" s="1">
        <v>17</v>
      </c>
      <c r="D846" s="1" t="s">
        <v>414</v>
      </c>
      <c r="E846" s="2">
        <v>3</v>
      </c>
      <c r="F846" s="1">
        <f>IF(Creatures[[#This Row],[CR]]="","",VLOOKUP(Creatures[[#This Row],[CR]],CREXP[#All],2,FALSE))</f>
        <v>700</v>
      </c>
      <c r="G846" s="1" t="s">
        <v>4367</v>
      </c>
      <c r="H846" s="1">
        <v>13</v>
      </c>
      <c r="I846" s="1">
        <f>IFERROR(DexModifier(Creatures[[#This Row],[Dex Score]]),NA())</f>
        <v>1</v>
      </c>
    </row>
    <row r="847" spans="1:9" x14ac:dyDescent="0.25">
      <c r="A847" s="3" t="s">
        <v>589</v>
      </c>
      <c r="B847" s="1" t="s">
        <v>5522</v>
      </c>
      <c r="C847" s="1">
        <v>12</v>
      </c>
      <c r="D847" s="1" t="s">
        <v>590</v>
      </c>
      <c r="E847" s="4" t="s">
        <v>724</v>
      </c>
      <c r="F847" s="1">
        <f>IF(Creatures[[#This Row],[CR]]="","",VLOOKUP(Creatures[[#This Row],[CR]],CREXP[#All],2,FALSE))</f>
        <v>100</v>
      </c>
      <c r="G847" s="1" t="s">
        <v>4367</v>
      </c>
      <c r="H847" s="1">
        <v>8</v>
      </c>
      <c r="I847" s="1">
        <f>IFERROR(DexModifier(Creatures[[#This Row],[Dex Score]]),NA())</f>
        <v>-1</v>
      </c>
    </row>
    <row r="848" spans="1:9" x14ac:dyDescent="0.25">
      <c r="A848" s="3" t="s">
        <v>591</v>
      </c>
      <c r="B848" s="1" t="s">
        <v>5522</v>
      </c>
      <c r="C848" s="1">
        <v>5</v>
      </c>
      <c r="D848" s="1" t="s">
        <v>367</v>
      </c>
      <c r="E848" s="4" t="s">
        <v>723</v>
      </c>
      <c r="F848" s="1">
        <f>IF(Creatures[[#This Row],[CR]]="","",VLOOKUP(Creatures[[#This Row],[CR]],CREXP[#All],2,FALSE))</f>
        <v>50</v>
      </c>
      <c r="G848" s="1" t="s">
        <v>4367</v>
      </c>
      <c r="H848" s="1">
        <v>1</v>
      </c>
      <c r="I848" s="1">
        <f>IFERROR(DexModifier(Creatures[[#This Row],[Dex Score]]),NA())</f>
        <v>-5</v>
      </c>
    </row>
    <row r="849" spans="1:9" x14ac:dyDescent="0.25">
      <c r="A849" s="3" t="s">
        <v>4621</v>
      </c>
      <c r="B849" s="1" t="s">
        <v>5478</v>
      </c>
      <c r="C849" s="1">
        <v>15</v>
      </c>
      <c r="D849" s="1" t="s">
        <v>348</v>
      </c>
      <c r="E849" s="4">
        <v>7</v>
      </c>
      <c r="F849" s="1">
        <f>IF(Creatures[[#This Row],[CR]]="","",VLOOKUP(Creatures[[#This Row],[CR]],CREXP[#All],2,FALSE))</f>
        <v>2900</v>
      </c>
      <c r="G849" s="1" t="s">
        <v>4603</v>
      </c>
      <c r="H849" s="58">
        <v>13</v>
      </c>
      <c r="I849" s="58">
        <v>1</v>
      </c>
    </row>
    <row r="850" spans="1:9" x14ac:dyDescent="0.25">
      <c r="A850" s="3" t="s">
        <v>592</v>
      </c>
      <c r="B850" s="1" t="s">
        <v>5490</v>
      </c>
      <c r="C850" s="1">
        <v>15</v>
      </c>
      <c r="D850" s="1" t="s">
        <v>4187</v>
      </c>
      <c r="E850" s="2">
        <v>6</v>
      </c>
      <c r="F850" s="1">
        <f>IF(Creatures[[#This Row],[CR]]="","",VLOOKUP(Creatures[[#This Row],[CR]],CREXP[#All],2,FALSE))</f>
        <v>2300</v>
      </c>
      <c r="G850" s="1" t="s">
        <v>4367</v>
      </c>
      <c r="H850" s="1">
        <v>15</v>
      </c>
      <c r="I850" s="1">
        <f>IFERROR(DexModifier(Creatures[[#This Row],[Dex Score]]),NA())</f>
        <v>2</v>
      </c>
    </row>
    <row r="851" spans="1:9" x14ac:dyDescent="0.25">
      <c r="A851" s="3" t="s">
        <v>593</v>
      </c>
      <c r="B851" s="1" t="s">
        <v>5476</v>
      </c>
      <c r="C851" s="1">
        <v>10</v>
      </c>
      <c r="D851" s="1" t="s">
        <v>422</v>
      </c>
      <c r="E851" s="2">
        <v>0</v>
      </c>
      <c r="F851" s="1">
        <f>IF(Creatures[[#This Row],[CR]]="","",VLOOKUP(Creatures[[#This Row],[CR]],CREXP[#All],2,FALSE))</f>
        <v>10</v>
      </c>
      <c r="G851" s="1" t="s">
        <v>4367</v>
      </c>
      <c r="H851" s="1">
        <v>10</v>
      </c>
      <c r="I851" s="1">
        <f>IFERROR(DexModifier(Creatures[[#This Row],[Dex Score]]),NA())</f>
        <v>0</v>
      </c>
    </row>
    <row r="852" spans="1:9" x14ac:dyDescent="0.25">
      <c r="A852" s="3" t="s">
        <v>594</v>
      </c>
      <c r="B852" s="1" t="s">
        <v>5467</v>
      </c>
      <c r="C852" s="1">
        <v>11</v>
      </c>
      <c r="D852" s="1" t="s">
        <v>344</v>
      </c>
      <c r="E852" s="4" t="s">
        <v>724</v>
      </c>
      <c r="F852" s="1">
        <f>IF(Creatures[[#This Row],[CR]]="","",VLOOKUP(Creatures[[#This Row],[CR]],CREXP[#All],2,FALSE))</f>
        <v>100</v>
      </c>
      <c r="G852" s="1" t="s">
        <v>4367</v>
      </c>
      <c r="H852" s="1">
        <v>12</v>
      </c>
      <c r="I852" s="1">
        <f>IFERROR(DexModifier(Creatures[[#This Row],[Dex Score]]),NA())</f>
        <v>1</v>
      </c>
    </row>
    <row r="853" spans="1:9" x14ac:dyDescent="0.25">
      <c r="A853" s="3" t="s">
        <v>595</v>
      </c>
      <c r="B853" s="1" t="s">
        <v>3930</v>
      </c>
      <c r="C853" s="1">
        <v>13</v>
      </c>
      <c r="D853" s="1" t="s">
        <v>277</v>
      </c>
      <c r="E853" s="4" t="s">
        <v>724</v>
      </c>
      <c r="F853" s="1">
        <f>IF(Creatures[[#This Row],[CR]]="","",VLOOKUP(Creatures[[#This Row],[CR]],CREXP[#All],2,FALSE))</f>
        <v>100</v>
      </c>
      <c r="G853" s="1" t="s">
        <v>4367</v>
      </c>
      <c r="H853" s="1">
        <v>12</v>
      </c>
      <c r="I853" s="1">
        <f>IFERROR(DexModifier(Creatures[[#This Row],[Dex Score]]),NA())</f>
        <v>1</v>
      </c>
    </row>
    <row r="854" spans="1:9" x14ac:dyDescent="0.25">
      <c r="A854" s="3" t="s">
        <v>3962</v>
      </c>
      <c r="B854" s="1" t="s">
        <v>5479</v>
      </c>
      <c r="C854" s="1">
        <v>18</v>
      </c>
      <c r="D854" s="1" t="s">
        <v>3963</v>
      </c>
      <c r="E854" s="2">
        <v>13</v>
      </c>
      <c r="F854" s="1">
        <f>IF(Creatures[[#This Row],[CR]]="","",VLOOKUP(Creatures[[#This Row],[CR]],CREXP[#All],2,FALSE))</f>
        <v>10000</v>
      </c>
      <c r="G854" s="1" t="s">
        <v>4366</v>
      </c>
      <c r="H854" s="1">
        <v>18</v>
      </c>
      <c r="I854" s="1">
        <f>IFERROR(DexModifier(Creatures[[#This Row],[Dex Score]]),NA())</f>
        <v>4</v>
      </c>
    </row>
    <row r="855" spans="1:9" x14ac:dyDescent="0.25">
      <c r="A855" s="3" t="s">
        <v>596</v>
      </c>
      <c r="B855" s="1" t="s">
        <v>5463</v>
      </c>
      <c r="C855" s="1">
        <v>14</v>
      </c>
      <c r="D855" s="1" t="s">
        <v>311</v>
      </c>
      <c r="E855" s="2">
        <v>5</v>
      </c>
      <c r="F855" s="1">
        <f>IF(Creatures[[#This Row],[CR]]="","",VLOOKUP(Creatures[[#This Row],[CR]],CREXP[#All],2,FALSE))</f>
        <v>1800</v>
      </c>
      <c r="G855" s="1" t="s">
        <v>4367</v>
      </c>
      <c r="H855" s="1">
        <v>14</v>
      </c>
      <c r="I855" s="1">
        <f>IFERROR(DexModifier(Creatures[[#This Row],[Dex Score]]),NA())</f>
        <v>2</v>
      </c>
    </row>
    <row r="856" spans="1:9" x14ac:dyDescent="0.25">
      <c r="A856" s="3" t="s">
        <v>4056</v>
      </c>
      <c r="B856" s="1" t="s">
        <v>5464</v>
      </c>
      <c r="C856" s="1">
        <v>18</v>
      </c>
      <c r="D856" s="1" t="s">
        <v>4008</v>
      </c>
      <c r="E856" s="2">
        <v>7</v>
      </c>
      <c r="F856" s="1">
        <f>IF(Creatures[[#This Row],[CR]]="","",VLOOKUP(Creatures[[#This Row],[CR]],CREXP[#All],2,FALSE))</f>
        <v>2900</v>
      </c>
      <c r="G856" s="1" t="s">
        <v>4366</v>
      </c>
      <c r="H856" s="1">
        <v>14</v>
      </c>
      <c r="I856" s="1">
        <f>IFERROR(DexModifier(Creatures[[#This Row],[Dex Score]]),NA())</f>
        <v>2</v>
      </c>
    </row>
    <row r="857" spans="1:9" x14ac:dyDescent="0.25">
      <c r="A857" s="3" t="s">
        <v>597</v>
      </c>
      <c r="B857" s="1" t="s">
        <v>5463</v>
      </c>
      <c r="C857" s="1">
        <v>13</v>
      </c>
      <c r="D857" s="1" t="s">
        <v>86</v>
      </c>
      <c r="E857" s="2">
        <v>3</v>
      </c>
      <c r="F857" s="1">
        <f>IF(Creatures[[#This Row],[CR]]="","",VLOOKUP(Creatures[[#This Row],[CR]],CREXP[#All],2,FALSE))</f>
        <v>700</v>
      </c>
      <c r="G857" s="1" t="s">
        <v>4367</v>
      </c>
      <c r="H857" s="1">
        <v>16</v>
      </c>
      <c r="I857" s="1">
        <f>IFERROR(DexModifier(Creatures[[#This Row],[Dex Score]]),NA())</f>
        <v>3</v>
      </c>
    </row>
    <row r="858" spans="1:9" x14ac:dyDescent="0.25">
      <c r="A858" s="3" t="s">
        <v>598</v>
      </c>
      <c r="B858" s="1" t="s">
        <v>5485</v>
      </c>
      <c r="C858" s="1">
        <v>13</v>
      </c>
      <c r="D858" s="1" t="s">
        <v>470</v>
      </c>
      <c r="E858" s="2">
        <v>0</v>
      </c>
      <c r="F858" s="1">
        <f>IF(Creatures[[#This Row],[CR]]="","",VLOOKUP(Creatures[[#This Row],[CR]],CREXP[#All],2,FALSE))</f>
        <v>10</v>
      </c>
      <c r="G858" s="1" t="s">
        <v>4367</v>
      </c>
      <c r="H858" s="1">
        <v>16</v>
      </c>
      <c r="I858" s="1">
        <f>IFERROR(DexModifier(Creatures[[#This Row],[Dex Score]]),NA())</f>
        <v>3</v>
      </c>
    </row>
    <row r="859" spans="1:9" ht="30" x14ac:dyDescent="0.25">
      <c r="A859" s="3" t="s">
        <v>599</v>
      </c>
      <c r="B859" s="1" t="s">
        <v>5548</v>
      </c>
      <c r="C859" s="1">
        <v>11</v>
      </c>
      <c r="D859" s="1" t="s">
        <v>383</v>
      </c>
      <c r="E859" s="2">
        <v>5</v>
      </c>
      <c r="F859" s="1">
        <f>IF(Creatures[[#This Row],[CR]]="","",VLOOKUP(Creatures[[#This Row],[CR]],CREXP[#All],2,FALSE))</f>
        <v>1800</v>
      </c>
      <c r="G859" s="1" t="s">
        <v>4367</v>
      </c>
      <c r="H859" s="1">
        <v>10</v>
      </c>
      <c r="I859" s="1">
        <f>IFERROR(DexModifier(Creatures[[#This Row],[Dex Score]]),NA())</f>
        <v>0</v>
      </c>
    </row>
    <row r="860" spans="1:9" ht="30" x14ac:dyDescent="0.25">
      <c r="A860" s="3" t="s">
        <v>600</v>
      </c>
      <c r="B860" s="1" t="s">
        <v>5548</v>
      </c>
      <c r="C860" s="1">
        <v>11</v>
      </c>
      <c r="D860" s="1" t="s">
        <v>37</v>
      </c>
      <c r="E860" s="2">
        <v>4</v>
      </c>
      <c r="F860" s="1">
        <f>IF(Creatures[[#This Row],[CR]]="","",VLOOKUP(Creatures[[#This Row],[CR]],CREXP[#All],2,FALSE))</f>
        <v>1100</v>
      </c>
      <c r="G860" s="1" t="s">
        <v>4367</v>
      </c>
      <c r="H860" s="1">
        <v>10</v>
      </c>
      <c r="I860" s="1">
        <f>IFERROR(DexModifier(Creatures[[#This Row],[Dex Score]]),NA())</f>
        <v>0</v>
      </c>
    </row>
    <row r="861" spans="1:9" ht="30" x14ac:dyDescent="0.25">
      <c r="A861" s="3" t="s">
        <v>601</v>
      </c>
      <c r="B861" s="1" t="s">
        <v>5548</v>
      </c>
      <c r="C861" s="1">
        <v>12</v>
      </c>
      <c r="D861" s="1" t="s">
        <v>76</v>
      </c>
      <c r="E861" s="2">
        <v>2</v>
      </c>
      <c r="F861" s="1">
        <f>IF(Creatures[[#This Row],[CR]]="","",VLOOKUP(Creatures[[#This Row],[CR]],CREXP[#All],2,FALSE))</f>
        <v>450</v>
      </c>
      <c r="G861" s="1" t="s">
        <v>4367</v>
      </c>
      <c r="H861" s="1">
        <v>15</v>
      </c>
      <c r="I861" s="1">
        <f>IFERROR(DexModifier(Creatures[[#This Row],[Dex Score]]),NA())</f>
        <v>2</v>
      </c>
    </row>
    <row r="862" spans="1:9" ht="30" x14ac:dyDescent="0.25">
      <c r="A862" s="3" t="s">
        <v>4391</v>
      </c>
      <c r="B862" s="1" t="s">
        <v>5549</v>
      </c>
      <c r="C862" s="1">
        <v>12</v>
      </c>
      <c r="D862" s="1">
        <v>31</v>
      </c>
      <c r="E862" s="2">
        <v>2</v>
      </c>
      <c r="F862" s="1">
        <f>IF(Creatures[[#This Row],[CR]]="","",VLOOKUP(Creatures[[#This Row],[CR]],CREXP[#All],2,FALSE))</f>
        <v>450</v>
      </c>
      <c r="G862" s="1" t="s">
        <v>1361</v>
      </c>
      <c r="H862" s="1">
        <v>15</v>
      </c>
      <c r="I862" s="1">
        <f>IFERROR(DexModifier(Creatures[[#This Row],[Dex Score]]),NA())</f>
        <v>2</v>
      </c>
    </row>
    <row r="863" spans="1:9" ht="30" x14ac:dyDescent="0.25">
      <c r="A863" s="3" t="s">
        <v>602</v>
      </c>
      <c r="B863" s="1" t="s">
        <v>5548</v>
      </c>
      <c r="C863" s="1">
        <v>12</v>
      </c>
      <c r="D863" s="1" t="s">
        <v>603</v>
      </c>
      <c r="E863" s="2">
        <v>4</v>
      </c>
      <c r="F863" s="1">
        <f>IF(Creatures[[#This Row],[CR]]="","",VLOOKUP(Creatures[[#This Row],[CR]],CREXP[#All],2,FALSE))</f>
        <v>1100</v>
      </c>
      <c r="G863" s="1" t="s">
        <v>4367</v>
      </c>
      <c r="H863" s="1">
        <v>15</v>
      </c>
      <c r="I863" s="1">
        <f>IFERROR(DexModifier(Creatures[[#This Row],[Dex Score]]),NA())</f>
        <v>2</v>
      </c>
    </row>
    <row r="864" spans="1:9" ht="30" x14ac:dyDescent="0.25">
      <c r="A864" s="3" t="s">
        <v>604</v>
      </c>
      <c r="B864" s="1" t="s">
        <v>5548</v>
      </c>
      <c r="C864" s="1">
        <v>12</v>
      </c>
      <c r="D864" s="1" t="s">
        <v>414</v>
      </c>
      <c r="E864" s="2">
        <v>3</v>
      </c>
      <c r="F864" s="1">
        <f>IF(Creatures[[#This Row],[CR]]="","",VLOOKUP(Creatures[[#This Row],[CR]],CREXP[#All],2,FALSE))</f>
        <v>700</v>
      </c>
      <c r="G864" s="1" t="s">
        <v>4367</v>
      </c>
      <c r="H864" s="1">
        <v>13</v>
      </c>
      <c r="I864" s="1">
        <f>IFERROR(DexModifier(Creatures[[#This Row],[Dex Score]]),NA())</f>
        <v>1</v>
      </c>
    </row>
    <row r="865" spans="1:9" x14ac:dyDescent="0.25">
      <c r="A865" s="3" t="s">
        <v>3990</v>
      </c>
      <c r="B865" s="1" t="s">
        <v>5470</v>
      </c>
      <c r="C865" s="1">
        <v>15</v>
      </c>
      <c r="D865" s="1" t="s">
        <v>3991</v>
      </c>
      <c r="E865" s="2">
        <v>6</v>
      </c>
      <c r="F865" s="1">
        <f>IF(Creatures[[#This Row],[CR]]="","",VLOOKUP(Creatures[[#This Row],[CR]],CREXP[#All],2,FALSE))</f>
        <v>2300</v>
      </c>
      <c r="G865" s="1" t="s">
        <v>4366</v>
      </c>
      <c r="H865" s="1">
        <v>11</v>
      </c>
      <c r="I865" s="1">
        <f>IFERROR(DexModifier(Creatures[[#This Row],[Dex Score]]),NA())</f>
        <v>0</v>
      </c>
    </row>
    <row r="866" spans="1:9" x14ac:dyDescent="0.25">
      <c r="A866" s="3" t="s">
        <v>4428</v>
      </c>
      <c r="B866" s="1" t="s">
        <v>5469</v>
      </c>
      <c r="C866" s="1">
        <v>16</v>
      </c>
      <c r="D866" s="1" t="s">
        <v>93</v>
      </c>
      <c r="E866" s="2">
        <v>2</v>
      </c>
      <c r="F866" s="1">
        <f>IF(Creatures[[#This Row],[CR]]="","",VLOOKUP(Creatures[[#This Row],[CR]],CREXP[#All],2,FALSE))</f>
        <v>450</v>
      </c>
      <c r="G866" s="1" t="s">
        <v>4367</v>
      </c>
      <c r="H866" s="1">
        <v>10</v>
      </c>
      <c r="I866" s="1">
        <f>IFERROR(DexModifier(Creatures[[#This Row],[Dex Score]]),NA())</f>
        <v>0</v>
      </c>
    </row>
    <row r="867" spans="1:9" x14ac:dyDescent="0.25">
      <c r="A867" s="3" t="s">
        <v>4319</v>
      </c>
      <c r="B867" s="1" t="s">
        <v>5550</v>
      </c>
      <c r="C867" s="1">
        <v>5</v>
      </c>
      <c r="D867" s="1">
        <v>217</v>
      </c>
      <c r="E867" s="2">
        <v>10</v>
      </c>
      <c r="F867" s="1">
        <f>IF(Creatures[[#This Row],[CR]]="","",VLOOKUP(Creatures[[#This Row],[CR]],CREXP[#All],2,FALSE))</f>
        <v>5900</v>
      </c>
      <c r="G867" s="1" t="s">
        <v>1295</v>
      </c>
      <c r="H867" s="1">
        <v>1</v>
      </c>
      <c r="I867" s="1">
        <f>IFERROR(DexModifier(Creatures[[#This Row],[Dex Score]]),NA())</f>
        <v>-5</v>
      </c>
    </row>
    <row r="868" spans="1:9" x14ac:dyDescent="0.25">
      <c r="A868" s="3" t="s">
        <v>4607</v>
      </c>
      <c r="B868" s="1" t="s">
        <v>4605</v>
      </c>
      <c r="C868" s="1">
        <v>16</v>
      </c>
      <c r="D868" s="1" t="s">
        <v>308</v>
      </c>
      <c r="E868" s="4">
        <v>4</v>
      </c>
      <c r="F868" s="1">
        <f>IF(Creatures[[#This Row],[CR]]="","",VLOOKUP(Creatures[[#This Row],[CR]],CREXP[#All],2,FALSE))</f>
        <v>1100</v>
      </c>
      <c r="G868" s="1" t="s">
        <v>4603</v>
      </c>
      <c r="H868" s="58">
        <v>15</v>
      </c>
      <c r="I868" s="58">
        <v>2</v>
      </c>
    </row>
    <row r="869" spans="1:9" x14ac:dyDescent="0.25">
      <c r="A869" s="3" t="s">
        <v>4606</v>
      </c>
      <c r="B869" s="1" t="s">
        <v>5551</v>
      </c>
      <c r="C869" s="1">
        <v>20</v>
      </c>
      <c r="D869" s="1" t="s">
        <v>4036</v>
      </c>
      <c r="E869" s="4">
        <v>4</v>
      </c>
      <c r="F869" s="1">
        <f>IF(Creatures[[#This Row],[CR]]="","",VLOOKUP(Creatures[[#This Row],[CR]],CREXP[#All],2,FALSE))</f>
        <v>1100</v>
      </c>
      <c r="G869" s="1" t="s">
        <v>4603</v>
      </c>
      <c r="H869" s="58">
        <v>8</v>
      </c>
      <c r="I869" s="58">
        <v>-1</v>
      </c>
    </row>
    <row r="870" spans="1:9" x14ac:dyDescent="0.25">
      <c r="A870" s="3" t="s">
        <v>4604</v>
      </c>
      <c r="B870" s="1" t="s">
        <v>4605</v>
      </c>
      <c r="C870" s="1">
        <v>14</v>
      </c>
      <c r="D870" s="1" t="s">
        <v>4131</v>
      </c>
      <c r="E870" s="2">
        <v>1</v>
      </c>
      <c r="F870" s="1">
        <f>IF(Creatures[[#This Row],[CR]]="","",VLOOKUP(Creatures[[#This Row],[CR]],CREXP[#All],2,FALSE))</f>
        <v>200</v>
      </c>
      <c r="G870" s="1" t="s">
        <v>4603</v>
      </c>
      <c r="H870" s="58">
        <v>12</v>
      </c>
      <c r="I870" s="58">
        <f>IFERROR(DexModifier(Creatures[[#This Row],[Dex Score]]),NA())</f>
        <v>1</v>
      </c>
    </row>
    <row r="871" spans="1:9" x14ac:dyDescent="0.25">
      <c r="A871" s="3" t="s">
        <v>4609</v>
      </c>
      <c r="B871" s="1" t="s">
        <v>4605</v>
      </c>
      <c r="C871" s="1">
        <v>14</v>
      </c>
      <c r="D871" s="1" t="s">
        <v>371</v>
      </c>
      <c r="E871" s="4">
        <v>3</v>
      </c>
      <c r="F871" s="1">
        <f>IF(Creatures[[#This Row],[CR]]="","",VLOOKUP(Creatures[[#This Row],[CR]],CREXP[#All],2,FALSE))</f>
        <v>700</v>
      </c>
      <c r="G871" s="1" t="s">
        <v>4603</v>
      </c>
      <c r="H871" s="58">
        <v>15</v>
      </c>
      <c r="I871" s="58">
        <v>2</v>
      </c>
    </row>
    <row r="872" spans="1:9" x14ac:dyDescent="0.25">
      <c r="A872" s="3" t="s">
        <v>4608</v>
      </c>
      <c r="B872" s="1" t="s">
        <v>4605</v>
      </c>
      <c r="C872" s="1">
        <v>14</v>
      </c>
      <c r="D872" s="1" t="s">
        <v>55</v>
      </c>
      <c r="E872" s="4">
        <v>3</v>
      </c>
      <c r="F872" s="1">
        <f>IF(Creatures[[#This Row],[CR]]="","",VLOOKUP(Creatures[[#This Row],[CR]],CREXP[#All],2,FALSE))</f>
        <v>700</v>
      </c>
      <c r="G872" s="1" t="s">
        <v>4603</v>
      </c>
      <c r="H872" s="58">
        <v>8</v>
      </c>
      <c r="I872" s="58">
        <v>-1</v>
      </c>
    </row>
    <row r="873" spans="1:9" x14ac:dyDescent="0.25">
      <c r="A873" s="3" t="s">
        <v>607</v>
      </c>
      <c r="B873" s="1" t="s">
        <v>3921</v>
      </c>
      <c r="C873" s="1">
        <v>14</v>
      </c>
      <c r="D873" s="1" t="s">
        <v>439</v>
      </c>
      <c r="E873" s="2">
        <v>3</v>
      </c>
      <c r="F873" s="1">
        <f>IF(Creatures[[#This Row],[CR]]="","",VLOOKUP(Creatures[[#This Row],[CR]],CREXP[#All],2,FALSE))</f>
        <v>700</v>
      </c>
      <c r="G873" s="1" t="s">
        <v>4367</v>
      </c>
      <c r="H873" s="1">
        <v>14</v>
      </c>
      <c r="I873" s="1">
        <f>IFERROR(DexModifier(Creatures[[#This Row],[Dex Score]]),NA())</f>
        <v>2</v>
      </c>
    </row>
    <row r="874" spans="1:9" x14ac:dyDescent="0.25">
      <c r="A874" s="3" t="s">
        <v>608</v>
      </c>
      <c r="B874" s="1" t="s">
        <v>5500</v>
      </c>
      <c r="C874" s="1">
        <v>19</v>
      </c>
      <c r="D874" s="1" t="s">
        <v>4180</v>
      </c>
      <c r="E874" s="2">
        <v>2</v>
      </c>
      <c r="F874" s="1">
        <f>IF(Creatures[[#This Row],[CR]]="","",VLOOKUP(Creatures[[#This Row],[CR]],CREXP[#All],2,FALSE))</f>
        <v>450</v>
      </c>
      <c r="G874" s="1" t="s">
        <v>4367</v>
      </c>
      <c r="H874" s="1">
        <v>28</v>
      </c>
      <c r="I874" s="1">
        <f>IFERROR(DexModifier(Creatures[[#This Row],[Dex Score]]),NA())</f>
        <v>9</v>
      </c>
    </row>
    <row r="875" spans="1:9" x14ac:dyDescent="0.25">
      <c r="A875" s="3" t="s">
        <v>609</v>
      </c>
      <c r="B875" s="1" t="s">
        <v>5515</v>
      </c>
      <c r="C875" s="1">
        <v>13</v>
      </c>
      <c r="D875" s="1" t="s">
        <v>610</v>
      </c>
      <c r="E875" s="4" t="s">
        <v>723</v>
      </c>
      <c r="F875" s="1">
        <f>IF(Creatures[[#This Row],[CR]]="","",VLOOKUP(Creatures[[#This Row],[CR]],CREXP[#All],2,FALSE))</f>
        <v>50</v>
      </c>
      <c r="G875" s="1" t="s">
        <v>4367</v>
      </c>
      <c r="H875" s="1">
        <v>16</v>
      </c>
      <c r="I875" s="1">
        <f>IFERROR(DexModifier(Creatures[[#This Row],[Dex Score]]),NA())</f>
        <v>3</v>
      </c>
    </row>
    <row r="876" spans="1:9" x14ac:dyDescent="0.25">
      <c r="A876" s="3" t="s">
        <v>4499</v>
      </c>
      <c r="B876" s="1" t="s">
        <v>5495</v>
      </c>
      <c r="C876" s="1">
        <v>12</v>
      </c>
      <c r="D876" s="1" t="s">
        <v>4283</v>
      </c>
      <c r="E876" s="4" t="s">
        <v>724</v>
      </c>
      <c r="F876" s="1">
        <f>IF(Creatures[[#This Row],[CR]]="","",VLOOKUP(Creatures[[#This Row],[CR]],CREXP[#All],2,FALSE))</f>
        <v>100</v>
      </c>
      <c r="G876" s="1" t="s">
        <v>4695</v>
      </c>
      <c r="H876" s="58">
        <v>15</v>
      </c>
      <c r="I876" s="58">
        <f>IFERROR(DexModifier(Creatures[[#This Row],[Dex Score]]),NA())</f>
        <v>2</v>
      </c>
    </row>
    <row r="877" spans="1:9" x14ac:dyDescent="0.25">
      <c r="A877" s="3" t="s">
        <v>4042</v>
      </c>
      <c r="B877" s="1" t="s">
        <v>4039</v>
      </c>
      <c r="C877" s="1">
        <v>19</v>
      </c>
      <c r="D877" s="1" t="s">
        <v>4008</v>
      </c>
      <c r="E877" s="2">
        <v>10</v>
      </c>
      <c r="F877" s="1">
        <f>IF(Creatures[[#This Row],[CR]]="","",VLOOKUP(Creatures[[#This Row],[CR]],CREXP[#All],2,FALSE))</f>
        <v>5900</v>
      </c>
      <c r="G877" s="1" t="s">
        <v>4366</v>
      </c>
      <c r="H877" s="1">
        <v>10</v>
      </c>
      <c r="I877" s="1">
        <f>IFERROR(DexModifier(Creatures[[#This Row],[Dex Score]]),NA())</f>
        <v>0</v>
      </c>
    </row>
    <row r="878" spans="1:9" x14ac:dyDescent="0.25">
      <c r="A878" s="3" t="s">
        <v>611</v>
      </c>
      <c r="B878" s="1" t="s">
        <v>5473</v>
      </c>
      <c r="C878" s="1">
        <v>13</v>
      </c>
      <c r="D878" s="1" t="s">
        <v>164</v>
      </c>
      <c r="E878" s="2">
        <v>3</v>
      </c>
      <c r="F878" s="1">
        <f>IF(Creatures[[#This Row],[CR]]="","",VLOOKUP(Creatures[[#This Row],[CR]],CREXP[#All],2,FALSE))</f>
        <v>700</v>
      </c>
      <c r="G878" s="1" t="s">
        <v>4367</v>
      </c>
      <c r="H878" s="1">
        <v>13</v>
      </c>
      <c r="I878" s="1">
        <f>IFERROR(DexModifier(Creatures[[#This Row],[Dex Score]]),NA())</f>
        <v>1</v>
      </c>
    </row>
    <row r="879" spans="1:9" x14ac:dyDescent="0.25">
      <c r="A879" s="3" t="s">
        <v>612</v>
      </c>
      <c r="B879" s="1" t="s">
        <v>5476</v>
      </c>
      <c r="C879" s="1">
        <v>13</v>
      </c>
      <c r="D879" s="1" t="s">
        <v>52</v>
      </c>
      <c r="E879" s="4" t="s">
        <v>723</v>
      </c>
      <c r="F879" s="1">
        <f>IF(Creatures[[#This Row],[CR]]="","",VLOOKUP(Creatures[[#This Row],[CR]],CREXP[#All],2,FALSE))</f>
        <v>50</v>
      </c>
      <c r="G879" s="1" t="s">
        <v>4367</v>
      </c>
      <c r="H879" s="1">
        <v>15</v>
      </c>
      <c r="I879" s="1">
        <f>IFERROR(DexModifier(Creatures[[#This Row],[Dex Score]]),NA())</f>
        <v>2</v>
      </c>
    </row>
    <row r="880" spans="1:9" x14ac:dyDescent="0.25">
      <c r="A880" s="3" t="s">
        <v>4249</v>
      </c>
      <c r="B880" s="1" t="s">
        <v>5522</v>
      </c>
      <c r="C880" s="1">
        <v>18</v>
      </c>
      <c r="D880" s="1" t="s">
        <v>4031</v>
      </c>
      <c r="E880" s="2">
        <v>5</v>
      </c>
      <c r="F880" s="1">
        <f>IF(Creatures[[#This Row],[CR]]="","",VLOOKUP(Creatures[[#This Row],[CR]],CREXP[#All],2,FALSE))</f>
        <v>1800</v>
      </c>
      <c r="G880" s="1" t="s">
        <v>4296</v>
      </c>
      <c r="H880" s="1">
        <v>12</v>
      </c>
      <c r="I880" s="1">
        <f>IFERROR(DexModifier(Creatures[[#This Row],[Dex Score]]),NA())</f>
        <v>1</v>
      </c>
    </row>
    <row r="881" spans="1:9" x14ac:dyDescent="0.25">
      <c r="A881" s="3" t="s">
        <v>613</v>
      </c>
      <c r="B881" s="1" t="s">
        <v>5473</v>
      </c>
      <c r="C881" s="1">
        <v>13</v>
      </c>
      <c r="D881" s="1" t="s">
        <v>4154</v>
      </c>
      <c r="E881" s="4" t="s">
        <v>724</v>
      </c>
      <c r="F881" s="1">
        <f>IF(Creatures[[#This Row],[CR]]="","",VLOOKUP(Creatures[[#This Row],[CR]],CREXP[#All],2,FALSE))</f>
        <v>100</v>
      </c>
      <c r="G881" s="1" t="s">
        <v>4367</v>
      </c>
      <c r="H881" s="1">
        <v>13</v>
      </c>
      <c r="I881" s="1">
        <f>IFERROR(DexModifier(Creatures[[#This Row],[Dex Score]]),NA())</f>
        <v>1</v>
      </c>
    </row>
    <row r="882" spans="1:9" x14ac:dyDescent="0.25">
      <c r="A882" s="3" t="s">
        <v>614</v>
      </c>
      <c r="B882" s="1" t="s">
        <v>3921</v>
      </c>
      <c r="C882" s="1">
        <v>13</v>
      </c>
      <c r="D882" s="1" t="s">
        <v>73</v>
      </c>
      <c r="E882" s="2">
        <v>5</v>
      </c>
      <c r="F882" s="1">
        <f>IF(Creatures[[#This Row],[CR]]="","",VLOOKUP(Creatures[[#This Row],[CR]],CREXP[#All],2,FALSE))</f>
        <v>1800</v>
      </c>
      <c r="G882" s="1" t="s">
        <v>4367</v>
      </c>
      <c r="H882" s="1">
        <v>16</v>
      </c>
      <c r="I882" s="1">
        <f>IFERROR(DexModifier(Creatures[[#This Row],[Dex Score]]),NA())</f>
        <v>3</v>
      </c>
    </row>
    <row r="883" spans="1:9" x14ac:dyDescent="0.25">
      <c r="A883" s="3" t="s">
        <v>4503</v>
      </c>
      <c r="B883" s="1" t="s">
        <v>5457</v>
      </c>
      <c r="C883" s="1">
        <v>18</v>
      </c>
      <c r="D883" s="1" t="s">
        <v>128</v>
      </c>
      <c r="E883" s="2">
        <v>14</v>
      </c>
      <c r="F883" s="1">
        <f>IF(Creatures[[#This Row],[CR]]="","",VLOOKUP(Creatures[[#This Row],[CR]],CREXP[#All],2,FALSE))</f>
        <v>11500</v>
      </c>
      <c r="G883" s="1" t="s">
        <v>4695</v>
      </c>
      <c r="H883" s="58">
        <v>10</v>
      </c>
      <c r="I883" s="58">
        <f>IFERROR(DexModifier(Creatures[[#This Row],[Dex Score]]),NA())</f>
        <v>0</v>
      </c>
    </row>
    <row r="884" spans="1:9" x14ac:dyDescent="0.25">
      <c r="A884" s="3" t="s">
        <v>615</v>
      </c>
      <c r="B884" s="1" t="s">
        <v>5533</v>
      </c>
      <c r="C884" s="1">
        <v>13</v>
      </c>
      <c r="D884" s="1" t="s">
        <v>90</v>
      </c>
      <c r="E884" s="2">
        <v>6</v>
      </c>
      <c r="F884" s="1">
        <f>IF(Creatures[[#This Row],[CR]]="","",VLOOKUP(Creatures[[#This Row],[CR]],CREXP[#All],2,FALSE))</f>
        <v>2300</v>
      </c>
      <c r="G884" s="1" t="s">
        <v>4367</v>
      </c>
      <c r="H884" s="1">
        <v>1</v>
      </c>
      <c r="I884" s="1">
        <f>IFERROR(DexModifier(Creatures[[#This Row],[Dex Score]]),NA())</f>
        <v>-5</v>
      </c>
    </row>
    <row r="885" spans="1:9" x14ac:dyDescent="0.25">
      <c r="A885" s="3" t="s">
        <v>616</v>
      </c>
      <c r="B885" s="1" t="s">
        <v>5464</v>
      </c>
      <c r="C885" s="1">
        <v>19</v>
      </c>
      <c r="D885" s="1" t="s">
        <v>4181</v>
      </c>
      <c r="E885" s="2">
        <v>5</v>
      </c>
      <c r="F885" s="1">
        <f>IF(Creatures[[#This Row],[CR]]="","",VLOOKUP(Creatures[[#This Row],[CR]],CREXP[#All],2,FALSE))</f>
        <v>1800</v>
      </c>
      <c r="G885" s="1" t="s">
        <v>4367</v>
      </c>
      <c r="H885" s="1">
        <v>10</v>
      </c>
      <c r="I885" s="1">
        <f>IFERROR(DexModifier(Creatures[[#This Row],[Dex Score]]),NA())</f>
        <v>0</v>
      </c>
    </row>
    <row r="886" spans="1:9" x14ac:dyDescent="0.25">
      <c r="A886" s="3" t="s">
        <v>4250</v>
      </c>
      <c r="B886" s="1" t="s">
        <v>5515</v>
      </c>
      <c r="C886" s="1">
        <v>13</v>
      </c>
      <c r="D886" s="1" t="s">
        <v>226</v>
      </c>
      <c r="E886" s="2" t="s">
        <v>722</v>
      </c>
      <c r="F886" s="1">
        <f>IF(Creatures[[#This Row],[CR]]="","",VLOOKUP(Creatures[[#This Row],[CR]],CREXP[#All],2,FALSE))</f>
        <v>25</v>
      </c>
      <c r="G886" s="1" t="s">
        <v>4296</v>
      </c>
      <c r="H886" s="1">
        <v>14</v>
      </c>
      <c r="I886" s="1">
        <f>IFERROR(DexModifier(Creatures[[#This Row],[Dex Score]]),NA())</f>
        <v>2</v>
      </c>
    </row>
    <row r="887" spans="1:9" x14ac:dyDescent="0.25">
      <c r="A887" s="3" t="s">
        <v>4251</v>
      </c>
      <c r="B887" s="1" t="s">
        <v>5515</v>
      </c>
      <c r="C887" s="1">
        <v>12</v>
      </c>
      <c r="D887" s="1" t="s">
        <v>393</v>
      </c>
      <c r="E887" s="2">
        <v>1</v>
      </c>
      <c r="F887" s="1">
        <f>IF(Creatures[[#This Row],[CR]]="","",VLOOKUP(Creatures[[#This Row],[CR]],CREXP[#All],2,FALSE))</f>
        <v>200</v>
      </c>
      <c r="G887" s="1" t="s">
        <v>4296</v>
      </c>
      <c r="H887" s="1">
        <v>14</v>
      </c>
      <c r="I887" s="1">
        <f>IFERROR(DexModifier(Creatures[[#This Row],[Dex Score]]),NA())</f>
        <v>2</v>
      </c>
    </row>
    <row r="888" spans="1:9" x14ac:dyDescent="0.25">
      <c r="A888" s="3" t="s">
        <v>4138</v>
      </c>
      <c r="B888" s="1" t="s">
        <v>5552</v>
      </c>
      <c r="C888" s="1">
        <v>17</v>
      </c>
      <c r="D888" s="1" t="s">
        <v>4139</v>
      </c>
      <c r="E888" s="2">
        <v>11</v>
      </c>
      <c r="F888" s="1">
        <f>IF(Creatures[[#This Row],[CR]]="","",VLOOKUP(Creatures[[#This Row],[CR]],CREXP[#All],2,FALSE))</f>
        <v>7200</v>
      </c>
      <c r="G888" s="1" t="s">
        <v>4366</v>
      </c>
      <c r="H888" s="1">
        <v>14</v>
      </c>
      <c r="I888" s="1">
        <f>IFERROR(DexModifier(Creatures[[#This Row],[Dex Score]]),NA())</f>
        <v>2</v>
      </c>
    </row>
    <row r="889" spans="1:9" x14ac:dyDescent="0.25">
      <c r="A889" s="3" t="s">
        <v>4340</v>
      </c>
      <c r="B889" s="1" t="s">
        <v>5473</v>
      </c>
      <c r="C889" s="1">
        <v>12</v>
      </c>
      <c r="D889" s="1">
        <v>52</v>
      </c>
      <c r="E889" s="2">
        <v>4</v>
      </c>
      <c r="F889" s="1">
        <f>IF(Creatures[[#This Row],[CR]]="","",VLOOKUP(Creatures[[#This Row],[CR]],CREXP[#All],2,FALSE))</f>
        <v>1100</v>
      </c>
      <c r="G889" s="1" t="s">
        <v>1338</v>
      </c>
      <c r="H889" s="1">
        <v>11</v>
      </c>
      <c r="I889" s="1">
        <f>IFERROR(DexModifier(Creatures[[#This Row],[Dex Score]]),NA())</f>
        <v>0</v>
      </c>
    </row>
    <row r="890" spans="1:9" x14ac:dyDescent="0.25">
      <c r="A890" s="3" t="s">
        <v>4339</v>
      </c>
      <c r="B890" s="1" t="s">
        <v>5473</v>
      </c>
      <c r="C890" s="1">
        <v>11</v>
      </c>
      <c r="D890" s="1">
        <v>60</v>
      </c>
      <c r="E890" s="2">
        <v>3</v>
      </c>
      <c r="F890" s="1">
        <f>IF(Creatures[[#This Row],[CR]]="","",VLOOKUP(Creatures[[#This Row],[CR]],CREXP[#All],2,FALSE))</f>
        <v>700</v>
      </c>
      <c r="G890" s="1" t="s">
        <v>1338</v>
      </c>
      <c r="H890" s="1">
        <v>11</v>
      </c>
      <c r="I890" s="1">
        <f>IFERROR(DexModifier(Creatures[[#This Row],[Dex Score]]),NA())</f>
        <v>0</v>
      </c>
    </row>
    <row r="891" spans="1:9" x14ac:dyDescent="0.25">
      <c r="A891" s="3" t="s">
        <v>4443</v>
      </c>
      <c r="B891" s="1" t="s">
        <v>5511</v>
      </c>
      <c r="C891" s="1">
        <v>22</v>
      </c>
      <c r="D891" s="1">
        <v>283</v>
      </c>
      <c r="E891" s="2">
        <v>18</v>
      </c>
      <c r="F891" s="1">
        <f>IF(Creatures[[#This Row],[CR]]="","",VLOOKUP(Creatures[[#This Row],[CR]],CREXP[#All],2,FALSE))</f>
        <v>20000</v>
      </c>
      <c r="G891" s="1" t="s">
        <v>1336</v>
      </c>
      <c r="H891" s="1">
        <v>24</v>
      </c>
      <c r="I891" s="1">
        <f>IFERROR(DexModifier(Creatures[[#This Row],[Dex Score]]),NA())</f>
        <v>7</v>
      </c>
    </row>
    <row r="892" spans="1:9" x14ac:dyDescent="0.25">
      <c r="A892" s="3" t="s">
        <v>3976</v>
      </c>
      <c r="B892" s="1" t="s">
        <v>5489</v>
      </c>
      <c r="C892" s="1">
        <v>20</v>
      </c>
      <c r="D892" s="1" t="s">
        <v>3977</v>
      </c>
      <c r="E892" s="2">
        <v>24</v>
      </c>
      <c r="F892" s="1">
        <f>IF(Creatures[[#This Row],[CR]]="","",VLOOKUP(Creatures[[#This Row],[CR]],CREXP[#All],2,FALSE))</f>
        <v>62000</v>
      </c>
      <c r="G892" s="1" t="s">
        <v>4366</v>
      </c>
      <c r="H892" s="1">
        <v>16</v>
      </c>
      <c r="I892" s="1">
        <f>IFERROR(DexModifier(Creatures[[#This Row],[Dex Score]]),NA())</f>
        <v>3</v>
      </c>
    </row>
    <row r="893" spans="1:9" x14ac:dyDescent="0.25">
      <c r="A893" s="3" t="s">
        <v>4300</v>
      </c>
      <c r="B893" s="1" t="s">
        <v>5522</v>
      </c>
      <c r="C893" s="1">
        <v>6</v>
      </c>
      <c r="D893" s="1">
        <v>60</v>
      </c>
      <c r="E893" s="2">
        <v>2</v>
      </c>
      <c r="F893" s="1">
        <f>IF(Creatures[[#This Row],[CR]]="","",VLOOKUP(Creatures[[#This Row],[CR]],CREXP[#All],2,FALSE))</f>
        <v>450</v>
      </c>
      <c r="G893" s="1" t="s">
        <v>4297</v>
      </c>
      <c r="H893" s="1">
        <v>3</v>
      </c>
      <c r="I893" s="1">
        <f>IFERROR(DexModifier(Creatures[[#This Row],[Dex Score]]),NA())</f>
        <v>-4</v>
      </c>
    </row>
    <row r="894" spans="1:9" x14ac:dyDescent="0.25">
      <c r="A894" s="3" t="s">
        <v>4299</v>
      </c>
      <c r="B894" s="1" t="s">
        <v>3921</v>
      </c>
      <c r="C894" s="1">
        <v>9</v>
      </c>
      <c r="D894" s="1">
        <v>33</v>
      </c>
      <c r="E894" s="2" t="s">
        <v>723</v>
      </c>
      <c r="F894" s="1">
        <f>IF(Creatures[[#This Row],[CR]]="","",VLOOKUP(Creatures[[#This Row],[CR]],CREXP[#All],2,FALSE))</f>
        <v>50</v>
      </c>
      <c r="G894" s="1" t="s">
        <v>4297</v>
      </c>
      <c r="H894" s="1">
        <v>9</v>
      </c>
      <c r="I894" s="1">
        <f>IFERROR(DexModifier(Creatures[[#This Row],[Dex Score]]),NA())</f>
        <v>-1</v>
      </c>
    </row>
    <row r="895" spans="1:9" x14ac:dyDescent="0.25">
      <c r="A895" s="3" t="s">
        <v>4252</v>
      </c>
      <c r="B895" s="1" t="s">
        <v>4559</v>
      </c>
      <c r="C895" s="1">
        <v>14</v>
      </c>
      <c r="D895" s="1" t="s">
        <v>4166</v>
      </c>
      <c r="E895" s="2">
        <v>4</v>
      </c>
      <c r="F895" s="1">
        <f>IF(Creatures[[#This Row],[CR]]="","",VLOOKUP(Creatures[[#This Row],[CR]],CREXP[#All],2,FALSE))</f>
        <v>1100</v>
      </c>
      <c r="G895" s="1" t="s">
        <v>4296</v>
      </c>
      <c r="H895" s="1">
        <v>17</v>
      </c>
      <c r="I895" s="1">
        <f>IFERROR(DexModifier(Creatures[[#This Row],[Dex Score]]),NA())</f>
        <v>3</v>
      </c>
    </row>
    <row r="896" spans="1:9" x14ac:dyDescent="0.25">
      <c r="A896" s="3" t="s">
        <v>617</v>
      </c>
      <c r="B896" s="1" t="s">
        <v>5473</v>
      </c>
      <c r="C896" s="1">
        <v>12</v>
      </c>
      <c r="D896" s="1" t="s">
        <v>4166</v>
      </c>
      <c r="E896" s="2">
        <v>3</v>
      </c>
      <c r="F896" s="1">
        <f>IF(Creatures[[#This Row],[CR]]="","",VLOOKUP(Creatures[[#This Row],[CR]],CREXP[#All],2,FALSE))</f>
        <v>700</v>
      </c>
      <c r="G896" s="1" t="s">
        <v>4367</v>
      </c>
      <c r="H896" s="1">
        <v>13</v>
      </c>
      <c r="I896" s="1">
        <f>IFERROR(DexModifier(Creatures[[#This Row],[Dex Score]]),NA())</f>
        <v>1</v>
      </c>
    </row>
    <row r="897" spans="1:9" x14ac:dyDescent="0.25">
      <c r="A897" s="3" t="s">
        <v>618</v>
      </c>
      <c r="B897" s="1" t="s">
        <v>5477</v>
      </c>
      <c r="C897" s="1">
        <v>15</v>
      </c>
      <c r="D897" s="1" t="s">
        <v>502</v>
      </c>
      <c r="E897" s="2">
        <v>10</v>
      </c>
      <c r="F897" s="1">
        <f>IF(Creatures[[#This Row],[CR]]="","",VLOOKUP(Creatures[[#This Row],[CR]],CREXP[#All],2,FALSE))</f>
        <v>5900</v>
      </c>
      <c r="G897" s="1" t="s">
        <v>4367</v>
      </c>
      <c r="H897" s="1">
        <v>14</v>
      </c>
      <c r="I897" s="1">
        <f>IFERROR(DexModifier(Creatures[[#This Row],[Dex Score]]),NA())</f>
        <v>2</v>
      </c>
    </row>
    <row r="898" spans="1:9" x14ac:dyDescent="0.25">
      <c r="A898" s="3" t="s">
        <v>4682</v>
      </c>
      <c r="B898" s="1" t="s">
        <v>5533</v>
      </c>
      <c r="C898" s="1">
        <v>18</v>
      </c>
      <c r="D898" s="1" t="s">
        <v>4127</v>
      </c>
      <c r="E898" s="4">
        <v>9</v>
      </c>
      <c r="F898" s="1">
        <f>IF(Creatures[[#This Row],[CR]]="","",VLOOKUP(Creatures[[#This Row],[CR]],CREXP[#All],2,FALSE))</f>
        <v>5000</v>
      </c>
      <c r="G898" s="1" t="s">
        <v>4603</v>
      </c>
      <c r="H898" s="58">
        <v>16</v>
      </c>
      <c r="I898" s="58">
        <v>3</v>
      </c>
    </row>
    <row r="899" spans="1:9" x14ac:dyDescent="0.25">
      <c r="A899" s="3" t="s">
        <v>619</v>
      </c>
      <c r="B899" s="1" t="s">
        <v>5533</v>
      </c>
      <c r="C899" s="1">
        <v>18</v>
      </c>
      <c r="D899" s="1" t="s">
        <v>620</v>
      </c>
      <c r="E899" s="2">
        <v>7</v>
      </c>
      <c r="F899" s="1">
        <f>IF(Creatures[[#This Row],[CR]]="","",VLOOKUP(Creatures[[#This Row],[CR]],CREXP[#All],2,FALSE))</f>
        <v>2900</v>
      </c>
      <c r="G899" s="1" t="s">
        <v>4367</v>
      </c>
      <c r="H899" s="1">
        <v>14</v>
      </c>
      <c r="I899" s="1">
        <f>IFERROR(DexModifier(Creatures[[#This Row],[Dex Score]]),NA())</f>
        <v>2</v>
      </c>
    </row>
    <row r="900" spans="1:9" x14ac:dyDescent="0.25">
      <c r="A900" s="3" t="s">
        <v>619</v>
      </c>
      <c r="B900" s="1" t="s">
        <v>5533</v>
      </c>
      <c r="C900" s="1">
        <v>18</v>
      </c>
      <c r="D900" s="1" t="s">
        <v>620</v>
      </c>
      <c r="E900" s="2">
        <v>7</v>
      </c>
      <c r="F900" s="1">
        <f>IF(Creatures[[#This Row],[CR]]="","",VLOOKUP(Creatures[[#This Row],[CR]],CREXP[#All],2,FALSE))</f>
        <v>2900</v>
      </c>
      <c r="G900" s="1" t="s">
        <v>4367</v>
      </c>
      <c r="H900" s="1">
        <v>14</v>
      </c>
      <c r="I900" s="1">
        <f>IFERROR(DexModifier(Creatures[[#This Row],[Dex Score]]),NA())</f>
        <v>2</v>
      </c>
    </row>
    <row r="901" spans="1:9" x14ac:dyDescent="0.25">
      <c r="A901" s="3" t="s">
        <v>4399</v>
      </c>
      <c r="B901" s="1" t="s">
        <v>5533</v>
      </c>
      <c r="C901" s="1">
        <v>18</v>
      </c>
      <c r="D901" s="1" t="s">
        <v>4174</v>
      </c>
      <c r="E901" s="2">
        <v>9</v>
      </c>
      <c r="F901" s="1">
        <f>IF(Creatures[[#This Row],[CR]]="","",VLOOKUP(Creatures[[#This Row],[CR]],CREXP[#All],2,FALSE))</f>
        <v>5000</v>
      </c>
      <c r="G901" s="1" t="s">
        <v>4367</v>
      </c>
      <c r="H901" s="1">
        <v>10</v>
      </c>
      <c r="I901" s="1">
        <f>IFERROR(DexModifier(Creatures[[#This Row],[Dex Score]]),NA())</f>
        <v>0</v>
      </c>
    </row>
    <row r="902" spans="1:9" x14ac:dyDescent="0.25">
      <c r="A902" s="3" t="s">
        <v>4403</v>
      </c>
      <c r="B902" s="1" t="s">
        <v>5533</v>
      </c>
      <c r="C902" s="1">
        <v>17</v>
      </c>
      <c r="D902" s="1" t="s">
        <v>90</v>
      </c>
      <c r="E902" s="2">
        <v>6</v>
      </c>
      <c r="F902" s="1">
        <f>IF(Creatures[[#This Row],[CR]]="","",VLOOKUP(Creatures[[#This Row],[CR]],CREXP[#All],2,FALSE))</f>
        <v>2300</v>
      </c>
      <c r="G902" s="1" t="s">
        <v>4367</v>
      </c>
      <c r="H902" s="1">
        <v>10</v>
      </c>
      <c r="I902" s="1">
        <f>IFERROR(DexModifier(Creatures[[#This Row],[Dex Score]]),NA())</f>
        <v>0</v>
      </c>
    </row>
    <row r="903" spans="1:9" x14ac:dyDescent="0.25">
      <c r="A903" s="3" t="s">
        <v>4407</v>
      </c>
      <c r="B903" s="1" t="s">
        <v>5533</v>
      </c>
      <c r="C903" s="1">
        <v>18</v>
      </c>
      <c r="D903" s="1" t="s">
        <v>94</v>
      </c>
      <c r="E903" s="2">
        <v>8</v>
      </c>
      <c r="F903" s="1">
        <f>IF(Creatures[[#This Row],[CR]]="","",VLOOKUP(Creatures[[#This Row],[CR]],CREXP[#All],2,FALSE))</f>
        <v>3900</v>
      </c>
      <c r="G903" s="1" t="s">
        <v>4367</v>
      </c>
      <c r="H903" s="1">
        <v>10</v>
      </c>
      <c r="I903" s="1">
        <f>IFERROR(DexModifier(Creatures[[#This Row],[Dex Score]]),NA())</f>
        <v>0</v>
      </c>
    </row>
    <row r="904" spans="1:9" x14ac:dyDescent="0.25">
      <c r="A904" s="3" t="s">
        <v>4411</v>
      </c>
      <c r="B904" s="1" t="s">
        <v>5533</v>
      </c>
      <c r="C904" s="1">
        <v>17</v>
      </c>
      <c r="D904" s="1" t="s">
        <v>137</v>
      </c>
      <c r="E904" s="2">
        <v>7</v>
      </c>
      <c r="F904" s="1">
        <f>IF(Creatures[[#This Row],[CR]]="","",VLOOKUP(Creatures[[#This Row],[CR]],CREXP[#All],2,FALSE))</f>
        <v>2900</v>
      </c>
      <c r="G904" s="1" t="s">
        <v>4367</v>
      </c>
      <c r="H904" s="1">
        <v>12</v>
      </c>
      <c r="I904" s="1">
        <f>IFERROR(DexModifier(Creatures[[#This Row],[Dex Score]]),NA())</f>
        <v>1</v>
      </c>
    </row>
    <row r="905" spans="1:9" x14ac:dyDescent="0.25">
      <c r="A905" s="3" t="s">
        <v>4654</v>
      </c>
      <c r="B905" s="1" t="s">
        <v>5533</v>
      </c>
      <c r="C905" s="1">
        <v>17</v>
      </c>
      <c r="D905" s="1" t="s">
        <v>4655</v>
      </c>
      <c r="E905" s="4">
        <v>8</v>
      </c>
      <c r="F905" s="1">
        <f>IF(Creatures[[#This Row],[CR]]="","",VLOOKUP(Creatures[[#This Row],[CR]],CREXP[#All],2,FALSE))</f>
        <v>3900</v>
      </c>
      <c r="G905" s="1" t="s">
        <v>4603</v>
      </c>
      <c r="H905" s="58">
        <v>16</v>
      </c>
      <c r="I905" s="58">
        <v>3</v>
      </c>
    </row>
    <row r="906" spans="1:9" x14ac:dyDescent="0.25">
      <c r="A906" s="3" t="s">
        <v>4415</v>
      </c>
      <c r="B906" s="1" t="s">
        <v>5533</v>
      </c>
      <c r="C906" s="1">
        <v>18</v>
      </c>
      <c r="D906" s="1" t="s">
        <v>309</v>
      </c>
      <c r="E906" s="2">
        <v>10</v>
      </c>
      <c r="F906" s="1">
        <f>IF(Creatures[[#This Row],[CR]]="","",VLOOKUP(Creatures[[#This Row],[CR]],CREXP[#All],2,FALSE))</f>
        <v>5900</v>
      </c>
      <c r="G906" s="1" t="s">
        <v>4367</v>
      </c>
      <c r="H906" s="1">
        <v>14</v>
      </c>
      <c r="I906" s="1">
        <f>IFERROR(DexModifier(Creatures[[#This Row],[Dex Score]]),NA())</f>
        <v>2</v>
      </c>
    </row>
    <row r="907" spans="1:9" x14ac:dyDescent="0.25">
      <c r="A907" s="3" t="s">
        <v>4419</v>
      </c>
      <c r="B907" s="1" t="s">
        <v>5533</v>
      </c>
      <c r="C907" s="1">
        <v>18</v>
      </c>
      <c r="D907" s="1" t="s">
        <v>530</v>
      </c>
      <c r="E907" s="2">
        <v>8</v>
      </c>
      <c r="F907" s="1">
        <f>IF(Creatures[[#This Row],[CR]]="","",VLOOKUP(Creatures[[#This Row],[CR]],CREXP[#All],2,FALSE))</f>
        <v>3900</v>
      </c>
      <c r="G907" s="1" t="s">
        <v>4367</v>
      </c>
      <c r="H907" s="1">
        <v>12</v>
      </c>
      <c r="I907" s="1">
        <f>IFERROR(DexModifier(Creatures[[#This Row],[Dex Score]]),NA())</f>
        <v>1</v>
      </c>
    </row>
    <row r="908" spans="1:9" x14ac:dyDescent="0.25">
      <c r="A908" s="3" t="s">
        <v>4068</v>
      </c>
      <c r="B908" s="1" t="s">
        <v>5498</v>
      </c>
      <c r="C908" s="1">
        <v>16</v>
      </c>
      <c r="D908" s="1" t="s">
        <v>395</v>
      </c>
      <c r="E908" s="2" t="s">
        <v>722</v>
      </c>
      <c r="F908" s="1">
        <f>IF(Creatures[[#This Row],[CR]]="","",VLOOKUP(Creatures[[#This Row],[CR]],CREXP[#All],2,FALSE))</f>
        <v>25</v>
      </c>
      <c r="G908" s="1" t="s">
        <v>4366</v>
      </c>
      <c r="H908" s="1">
        <v>16</v>
      </c>
      <c r="I908" s="1">
        <f>IFERROR(DexModifier(Creatures[[#This Row],[Dex Score]]),NA())</f>
        <v>3</v>
      </c>
    </row>
    <row r="909" spans="1:9" x14ac:dyDescent="0.25">
      <c r="A909" s="3" t="s">
        <v>621</v>
      </c>
      <c r="B909" s="1" t="s">
        <v>5533</v>
      </c>
      <c r="C909" s="1">
        <v>18</v>
      </c>
      <c r="D909" s="1" t="s">
        <v>309</v>
      </c>
      <c r="E909" s="2">
        <v>10</v>
      </c>
      <c r="F909" s="1">
        <f>IF(Creatures[[#This Row],[CR]]="","",VLOOKUP(Creatures[[#This Row],[CR]],CREXP[#All],2,FALSE))</f>
        <v>5900</v>
      </c>
      <c r="G909" s="1" t="s">
        <v>4367</v>
      </c>
      <c r="H909" s="1">
        <v>10</v>
      </c>
      <c r="I909" s="1">
        <f>IFERROR(DexModifier(Creatures[[#This Row],[Dex Score]]),NA())</f>
        <v>0</v>
      </c>
    </row>
    <row r="910" spans="1:9" x14ac:dyDescent="0.25">
      <c r="A910" s="3" t="s">
        <v>621</v>
      </c>
      <c r="B910" s="1" t="s">
        <v>5533</v>
      </c>
      <c r="C910" s="1">
        <v>18</v>
      </c>
      <c r="D910" s="1" t="s">
        <v>309</v>
      </c>
      <c r="E910" s="2">
        <v>10</v>
      </c>
      <c r="F910" s="1">
        <f>IF(Creatures[[#This Row],[CR]]="","",VLOOKUP(Creatures[[#This Row],[CR]],CREXP[#All],2,FALSE))</f>
        <v>5900</v>
      </c>
      <c r="G910" s="1" t="s">
        <v>4367</v>
      </c>
      <c r="H910" s="1">
        <v>10</v>
      </c>
      <c r="I910" s="1">
        <f>IFERROR(DexModifier(Creatures[[#This Row],[Dex Score]]),NA())</f>
        <v>0</v>
      </c>
    </row>
    <row r="911" spans="1:9" x14ac:dyDescent="0.25">
      <c r="A911" s="3" t="s">
        <v>1032</v>
      </c>
      <c r="B911" s="1" t="s">
        <v>5533</v>
      </c>
      <c r="C911" s="1">
        <v>18</v>
      </c>
      <c r="D911" s="1" t="s">
        <v>309</v>
      </c>
      <c r="E911" s="2">
        <v>13</v>
      </c>
      <c r="F911" s="1">
        <f>IF(Creatures[[#This Row],[CR]]="","",VLOOKUP(Creatures[[#This Row],[CR]],CREXP[#All],2,FALSE))</f>
        <v>10000</v>
      </c>
      <c r="G911" s="1" t="s">
        <v>4367</v>
      </c>
      <c r="H911" s="1">
        <v>10</v>
      </c>
      <c r="I911" s="1">
        <f>IFERROR(DexModifier(Creatures[[#This Row],[Dex Score]]),NA())</f>
        <v>0</v>
      </c>
    </row>
    <row r="912" spans="1:9" x14ac:dyDescent="0.25">
      <c r="A912" s="3" t="s">
        <v>622</v>
      </c>
      <c r="B912" s="1" t="s">
        <v>5473</v>
      </c>
      <c r="C912" s="1">
        <v>14</v>
      </c>
      <c r="D912" s="1" t="s">
        <v>508</v>
      </c>
      <c r="E912" s="2">
        <v>5</v>
      </c>
      <c r="F912" s="1">
        <f>IF(Creatures[[#This Row],[CR]]="","",VLOOKUP(Creatures[[#This Row],[CR]],CREXP[#All],2,FALSE))</f>
        <v>1800</v>
      </c>
      <c r="G912" s="1" t="s">
        <v>4367</v>
      </c>
      <c r="H912" s="1">
        <v>13</v>
      </c>
      <c r="I912" s="1">
        <f>IFERROR(DexModifier(Creatures[[#This Row],[Dex Score]]),NA())</f>
        <v>1</v>
      </c>
    </row>
    <row r="913" spans="1:9" x14ac:dyDescent="0.25">
      <c r="A913" s="3" t="s">
        <v>4662</v>
      </c>
      <c r="B913" s="1" t="s">
        <v>5533</v>
      </c>
      <c r="C913" s="1">
        <v>18</v>
      </c>
      <c r="D913" s="1" t="s">
        <v>4663</v>
      </c>
      <c r="E913" s="4">
        <v>9</v>
      </c>
      <c r="F913" s="1">
        <f>IF(Creatures[[#This Row],[CR]]="","",VLOOKUP(Creatures[[#This Row],[CR]],CREXP[#All],2,FALSE))</f>
        <v>5000</v>
      </c>
      <c r="G913" s="1" t="s">
        <v>4603</v>
      </c>
      <c r="H913" s="58">
        <v>17</v>
      </c>
      <c r="I913" s="58">
        <v>3</v>
      </c>
    </row>
    <row r="914" spans="1:9" x14ac:dyDescent="0.25">
      <c r="A914" s="3" t="s">
        <v>4669</v>
      </c>
      <c r="B914" s="1" t="s">
        <v>5533</v>
      </c>
      <c r="C914" s="1">
        <v>19</v>
      </c>
      <c r="D914" s="1" t="s">
        <v>3931</v>
      </c>
      <c r="E914" s="4">
        <v>10</v>
      </c>
      <c r="F914" s="1">
        <f>IF(Creatures[[#This Row],[CR]]="","",VLOOKUP(Creatures[[#This Row],[CR]],CREXP[#All],2,FALSE))</f>
        <v>5900</v>
      </c>
      <c r="G914" s="1" t="s">
        <v>4603</v>
      </c>
      <c r="H914" s="58">
        <v>17</v>
      </c>
      <c r="I914" s="58">
        <v>3</v>
      </c>
    </row>
    <row r="915" spans="1:9" x14ac:dyDescent="0.25">
      <c r="A915" s="3" t="s">
        <v>4424</v>
      </c>
      <c r="B915" s="1" t="s">
        <v>5533</v>
      </c>
      <c r="C915" s="1">
        <v>18</v>
      </c>
      <c r="D915" s="1" t="s">
        <v>536</v>
      </c>
      <c r="E915" s="2">
        <v>9</v>
      </c>
      <c r="F915" s="1">
        <f>IF(Creatures[[#This Row],[CR]]="","",VLOOKUP(Creatures[[#This Row],[CR]],CREXP[#All],2,FALSE))</f>
        <v>5000</v>
      </c>
      <c r="G915" s="1" t="s">
        <v>4367</v>
      </c>
      <c r="H915" s="1">
        <v>10</v>
      </c>
      <c r="I915" s="1">
        <f>IFERROR(DexModifier(Creatures[[#This Row],[Dex Score]]),NA())</f>
        <v>0</v>
      </c>
    </row>
    <row r="916" spans="1:9" x14ac:dyDescent="0.25">
      <c r="A916" s="3" t="s">
        <v>4675</v>
      </c>
      <c r="B916" s="1" t="s">
        <v>5533</v>
      </c>
      <c r="C916" s="1">
        <v>17</v>
      </c>
      <c r="D916" s="1" t="s">
        <v>4676</v>
      </c>
      <c r="E916" s="4">
        <v>7</v>
      </c>
      <c r="F916" s="1">
        <f>IF(Creatures[[#This Row],[CR]]="","",VLOOKUP(Creatures[[#This Row],[CR]],CREXP[#All],2,FALSE))</f>
        <v>2900</v>
      </c>
      <c r="G916" s="1" t="s">
        <v>4603</v>
      </c>
      <c r="H916" s="58">
        <v>15</v>
      </c>
      <c r="I916" s="58">
        <v>2</v>
      </c>
    </row>
    <row r="917" spans="1:9" x14ac:dyDescent="0.25">
      <c r="A917" s="3" t="s">
        <v>4427</v>
      </c>
      <c r="B917" s="1" t="s">
        <v>5533</v>
      </c>
      <c r="C917" s="1">
        <v>14</v>
      </c>
      <c r="D917" s="1" t="s">
        <v>124</v>
      </c>
      <c r="E917" s="2">
        <v>6</v>
      </c>
      <c r="F917" s="1">
        <f>IF(Creatures[[#This Row],[CR]]="","",VLOOKUP(Creatures[[#This Row],[CR]],CREXP[#All],2,FALSE))</f>
        <v>2300</v>
      </c>
      <c r="G917" s="1" t="s">
        <v>4367</v>
      </c>
      <c r="H917" s="1">
        <v>10</v>
      </c>
      <c r="I917" s="1">
        <f>IFERROR(DexModifier(Creatures[[#This Row],[Dex Score]]),NA())</f>
        <v>0</v>
      </c>
    </row>
    <row r="918" spans="1:9" x14ac:dyDescent="0.25">
      <c r="A918" s="3" t="s">
        <v>623</v>
      </c>
      <c r="B918" s="1" t="s">
        <v>5473</v>
      </c>
      <c r="C918" s="1">
        <v>15</v>
      </c>
      <c r="D918" s="1" t="s">
        <v>620</v>
      </c>
      <c r="E918" s="2">
        <v>7</v>
      </c>
      <c r="F918" s="1">
        <f>IF(Creatures[[#This Row],[CR]]="","",VLOOKUP(Creatures[[#This Row],[CR]],CREXP[#All],2,FALSE))</f>
        <v>2900</v>
      </c>
      <c r="G918" s="1" t="s">
        <v>4367</v>
      </c>
      <c r="H918" s="1">
        <v>16</v>
      </c>
      <c r="I918" s="1">
        <f>IFERROR(DexModifier(Creatures[[#This Row],[Dex Score]]),NA())</f>
        <v>3</v>
      </c>
    </row>
    <row r="919" spans="1:9" x14ac:dyDescent="0.25">
      <c r="A919" s="3" t="s">
        <v>4253</v>
      </c>
      <c r="B919" s="1" t="s">
        <v>5457</v>
      </c>
      <c r="C919" s="1">
        <v>16</v>
      </c>
      <c r="D919" s="1" t="s">
        <v>4289</v>
      </c>
      <c r="E919" s="2">
        <v>12</v>
      </c>
      <c r="F919" s="1">
        <f>IF(Creatures[[#This Row],[CR]]="","",VLOOKUP(Creatures[[#This Row],[CR]],CREXP[#All],2,FALSE))</f>
        <v>8400</v>
      </c>
      <c r="G919" s="1" t="s">
        <v>4296</v>
      </c>
      <c r="H919" s="1">
        <v>13</v>
      </c>
      <c r="I919" s="1">
        <f>IFERROR(DexModifier(Creatures[[#This Row],[Dex Score]]),NA())</f>
        <v>1</v>
      </c>
    </row>
    <row r="920" spans="1:9" x14ac:dyDescent="0.25">
      <c r="A920" s="3" t="s">
        <v>4254</v>
      </c>
      <c r="B920" s="1" t="s">
        <v>5456</v>
      </c>
      <c r="C920" s="1">
        <v>14</v>
      </c>
      <c r="D920" s="1" t="s">
        <v>337</v>
      </c>
      <c r="E920" s="2">
        <v>2</v>
      </c>
      <c r="F920" s="1">
        <f>IF(Creatures[[#This Row],[CR]]="","",VLOOKUP(Creatures[[#This Row],[CR]],CREXP[#All],2,FALSE))</f>
        <v>450</v>
      </c>
      <c r="G920" s="1" t="s">
        <v>4296</v>
      </c>
      <c r="H920" s="1">
        <v>14</v>
      </c>
      <c r="I920" s="1">
        <f>IFERROR(DexModifier(Creatures[[#This Row],[Dex Score]]),NA())</f>
        <v>2</v>
      </c>
    </row>
    <row r="921" spans="1:9" x14ac:dyDescent="0.25">
      <c r="A921" s="3" t="s">
        <v>624</v>
      </c>
      <c r="B921" s="1" t="s">
        <v>5461</v>
      </c>
      <c r="C921" s="1">
        <v>12</v>
      </c>
      <c r="D921" s="1" t="s">
        <v>4141</v>
      </c>
      <c r="E921" s="2">
        <v>3</v>
      </c>
      <c r="F921" s="1">
        <f>IF(Creatures[[#This Row],[CR]]="","",VLOOKUP(Creatures[[#This Row],[CR]],CREXP[#All],2,FALSE))</f>
        <v>700</v>
      </c>
      <c r="G921" s="1" t="s">
        <v>4367</v>
      </c>
      <c r="H921" s="1">
        <v>14</v>
      </c>
      <c r="I921" s="1">
        <f>IFERROR(DexModifier(Creatures[[#This Row],[Dex Score]]),NA())</f>
        <v>2</v>
      </c>
    </row>
    <row r="922" spans="1:9" x14ac:dyDescent="0.25">
      <c r="A922" s="3" t="s">
        <v>4255</v>
      </c>
      <c r="B922" s="1" t="s">
        <v>5461</v>
      </c>
      <c r="C922" s="1">
        <v>14</v>
      </c>
      <c r="D922" s="1" t="s">
        <v>188</v>
      </c>
      <c r="E922" s="2">
        <v>4</v>
      </c>
      <c r="F922" s="1">
        <f>IF(Creatures[[#This Row],[CR]]="","",VLOOKUP(Creatures[[#This Row],[CR]],CREXP[#All],2,FALSE))</f>
        <v>1100</v>
      </c>
      <c r="G922" s="1" t="s">
        <v>4296</v>
      </c>
      <c r="H922" s="1">
        <v>14</v>
      </c>
      <c r="I922" s="1">
        <f>IFERROR(DexModifier(Creatures[[#This Row],[Dex Score]]),NA())</f>
        <v>2</v>
      </c>
    </row>
    <row r="923" spans="1:9" x14ac:dyDescent="0.25">
      <c r="A923" s="3" t="s">
        <v>4256</v>
      </c>
      <c r="B923" s="1" t="s">
        <v>5461</v>
      </c>
      <c r="C923" s="1">
        <v>14</v>
      </c>
      <c r="D923" s="1" t="s">
        <v>188</v>
      </c>
      <c r="E923" s="2">
        <v>4</v>
      </c>
      <c r="F923" s="1">
        <f>IF(Creatures[[#This Row],[CR]]="","",VLOOKUP(Creatures[[#This Row],[CR]],CREXP[#All],2,FALSE))</f>
        <v>1100</v>
      </c>
      <c r="G923" s="1" t="s">
        <v>4296</v>
      </c>
      <c r="H923" s="1">
        <v>14</v>
      </c>
      <c r="I923" s="1">
        <f>IFERROR(DexModifier(Creatures[[#This Row],[Dex Score]]),NA())</f>
        <v>2</v>
      </c>
    </row>
    <row r="924" spans="1:9" x14ac:dyDescent="0.25">
      <c r="A924" s="3" t="s">
        <v>4257</v>
      </c>
      <c r="B924" s="1" t="s">
        <v>5461</v>
      </c>
      <c r="C924" s="1">
        <v>14</v>
      </c>
      <c r="D924" s="1" t="s">
        <v>3953</v>
      </c>
      <c r="E924" s="2">
        <v>5</v>
      </c>
      <c r="F924" s="1">
        <f>IF(Creatures[[#This Row],[CR]]="","",VLOOKUP(Creatures[[#This Row],[CR]],CREXP[#All],2,FALSE))</f>
        <v>1800</v>
      </c>
      <c r="G924" s="1" t="s">
        <v>4296</v>
      </c>
      <c r="H924" s="1">
        <v>14</v>
      </c>
      <c r="I924" s="1">
        <f>IFERROR(DexModifier(Creatures[[#This Row],[Dex Score]]),NA())</f>
        <v>2</v>
      </c>
    </row>
    <row r="925" spans="1:9" x14ac:dyDescent="0.25">
      <c r="A925" s="3" t="s">
        <v>625</v>
      </c>
      <c r="B925" s="1" t="s">
        <v>5456</v>
      </c>
      <c r="C925" s="1">
        <v>11</v>
      </c>
      <c r="D925" s="1" t="s">
        <v>391</v>
      </c>
      <c r="E925" s="2">
        <v>1</v>
      </c>
      <c r="F925" s="1">
        <f>IF(Creatures[[#This Row],[CR]]="","",VLOOKUP(Creatures[[#This Row],[CR]],CREXP[#All],2,FALSE))</f>
        <v>200</v>
      </c>
      <c r="G925" s="1" t="s">
        <v>4367</v>
      </c>
      <c r="H925" s="1">
        <v>12</v>
      </c>
      <c r="I925" s="1">
        <f>IFERROR(DexModifier(Creatures[[#This Row],[Dex Score]]),NA())</f>
        <v>1</v>
      </c>
    </row>
    <row r="926" spans="1:9" x14ac:dyDescent="0.25">
      <c r="A926" s="3" t="s">
        <v>4049</v>
      </c>
      <c r="B926" s="1" t="s">
        <v>5507</v>
      </c>
      <c r="C926" s="1">
        <v>21</v>
      </c>
      <c r="D926" s="1" t="s">
        <v>4050</v>
      </c>
      <c r="E926" s="2">
        <v>22</v>
      </c>
      <c r="F926" s="1">
        <f>IF(Creatures[[#This Row],[CR]]="","",VLOOKUP(Creatures[[#This Row],[CR]],CREXP[#All],2,FALSE))</f>
        <v>41000</v>
      </c>
      <c r="G926" s="1" t="s">
        <v>4366</v>
      </c>
      <c r="H926" s="1">
        <v>10</v>
      </c>
      <c r="I926" s="1">
        <f>IFERROR(DexModifier(Creatures[[#This Row],[Dex Score]]),NA())</f>
        <v>0</v>
      </c>
    </row>
    <row r="927" spans="1:9" x14ac:dyDescent="0.25">
      <c r="A927" s="3" t="s">
        <v>4009</v>
      </c>
      <c r="B927" s="1" t="s">
        <v>5486</v>
      </c>
      <c r="C927" s="1">
        <v>21</v>
      </c>
      <c r="D927" s="1" t="s">
        <v>4010</v>
      </c>
      <c r="E927" s="2">
        <v>26</v>
      </c>
      <c r="F927" s="1">
        <f>IF(Creatures[[#This Row],[CR]]="","",VLOOKUP(Creatures[[#This Row],[CR]],CREXP[#All],2,FALSE))</f>
        <v>90000</v>
      </c>
      <c r="G927" s="1" t="s">
        <v>4366</v>
      </c>
      <c r="H927" s="1">
        <v>24</v>
      </c>
      <c r="I927" s="1">
        <f>IFERROR(DexModifier(Creatures[[#This Row],[Dex Score]]),NA())</f>
        <v>7</v>
      </c>
    </row>
    <row r="928" spans="1:9" x14ac:dyDescent="0.25">
      <c r="A928" s="3" t="s">
        <v>4533</v>
      </c>
      <c r="B928" s="1" t="s">
        <v>4560</v>
      </c>
      <c r="C928" s="1">
        <v>16</v>
      </c>
      <c r="D928" s="1" t="s">
        <v>4284</v>
      </c>
      <c r="E928" s="2">
        <v>16</v>
      </c>
      <c r="F928" s="1">
        <f>IF(Creatures[[#This Row],[CR]]="","",VLOOKUP(Creatures[[#This Row],[CR]],CREXP[#All],2,FALSE))</f>
        <v>15000</v>
      </c>
      <c r="G928" s="1" t="s">
        <v>4695</v>
      </c>
      <c r="H928" s="58">
        <v>14</v>
      </c>
      <c r="I928" s="58">
        <f>IFERROR(DexModifier(Creatures[[#This Row],[Dex Score]]),NA())</f>
        <v>2</v>
      </c>
    </row>
    <row r="929" spans="1:9" x14ac:dyDescent="0.25">
      <c r="A929" s="3" t="s">
        <v>626</v>
      </c>
      <c r="B929" s="1" t="s">
        <v>3921</v>
      </c>
      <c r="C929" s="1">
        <v>8</v>
      </c>
      <c r="D929" s="1" t="s">
        <v>315</v>
      </c>
      <c r="E929" s="4" t="s">
        <v>723</v>
      </c>
      <c r="F929" s="1">
        <f>IF(Creatures[[#This Row],[CR]]="","",VLOOKUP(Creatures[[#This Row],[CR]],CREXP[#All],2,FALSE))</f>
        <v>50</v>
      </c>
      <c r="G929" s="1" t="s">
        <v>4367</v>
      </c>
      <c r="H929" s="1">
        <v>6</v>
      </c>
      <c r="I929" s="1">
        <f>IFERROR(DexModifier(Creatures[[#This Row],[Dex Score]]),NA())</f>
        <v>-2</v>
      </c>
    </row>
    <row r="930" spans="1:9" x14ac:dyDescent="0.25">
      <c r="A930" s="3" t="s">
        <v>4449</v>
      </c>
      <c r="B930" s="1" t="s">
        <v>5531</v>
      </c>
      <c r="C930" s="1">
        <v>14</v>
      </c>
      <c r="D930" s="1">
        <v>68</v>
      </c>
      <c r="E930" s="2">
        <v>3</v>
      </c>
      <c r="F930" s="1">
        <f>IF(Creatures[[#This Row],[CR]]="","",VLOOKUP(Creatures[[#This Row],[CR]],CREXP[#All],2,FALSE))</f>
        <v>700</v>
      </c>
      <c r="G930" s="1" t="s">
        <v>4297</v>
      </c>
      <c r="H930" s="1">
        <v>9</v>
      </c>
      <c r="I930" s="1">
        <f>IFERROR(DexModifier(Creatures[[#This Row],[Dex Score]]),NA())</f>
        <v>-1</v>
      </c>
    </row>
    <row r="931" spans="1:9" x14ac:dyDescent="0.25">
      <c r="A931" s="3" t="s">
        <v>4448</v>
      </c>
      <c r="B931" s="1" t="s">
        <v>3930</v>
      </c>
      <c r="C931" s="1">
        <v>11</v>
      </c>
      <c r="D931" s="1">
        <v>59</v>
      </c>
      <c r="E931" s="2">
        <v>3</v>
      </c>
      <c r="F931" s="1">
        <f>IF(Creatures[[#This Row],[CR]]="","",VLOOKUP(Creatures[[#This Row],[CR]],CREXP[#All],2,FALSE))</f>
        <v>700</v>
      </c>
      <c r="G931" s="1" t="s">
        <v>4297</v>
      </c>
      <c r="H931" s="1">
        <v>12</v>
      </c>
      <c r="I931" s="1">
        <f>IFERROR(DexModifier(Creatures[[#This Row],[Dex Score]]),NA())</f>
        <v>1</v>
      </c>
    </row>
    <row r="932" spans="1:9" x14ac:dyDescent="0.25">
      <c r="A932" s="3" t="s">
        <v>4450</v>
      </c>
      <c r="B932" s="1" t="s">
        <v>5531</v>
      </c>
      <c r="C932" s="1">
        <v>11</v>
      </c>
      <c r="D932" s="1">
        <v>136</v>
      </c>
      <c r="E932" s="2">
        <v>8</v>
      </c>
      <c r="F932" s="1">
        <f>IF(Creatures[[#This Row],[CR]]="","",VLOOKUP(Creatures[[#This Row],[CR]],CREXP[#All],2,FALSE))</f>
        <v>3900</v>
      </c>
      <c r="G932" s="1" t="s">
        <v>4297</v>
      </c>
      <c r="H932" s="1">
        <v>6</v>
      </c>
      <c r="I932" s="1">
        <f>IFERROR(DexModifier(Creatures[[#This Row],[Dex Score]]),NA())</f>
        <v>-2</v>
      </c>
    </row>
    <row r="933" spans="1:9" x14ac:dyDescent="0.25">
      <c r="A933" s="3" t="s">
        <v>4298</v>
      </c>
      <c r="B933" s="1" t="s">
        <v>5498</v>
      </c>
      <c r="C933" s="1">
        <v>10</v>
      </c>
      <c r="D933" s="1">
        <v>27</v>
      </c>
      <c r="E933" s="2" t="s">
        <v>724</v>
      </c>
      <c r="F933" s="1">
        <f>IF(Creatures[[#This Row],[CR]]="","",VLOOKUP(Creatures[[#This Row],[CR]],CREXP[#All],2,FALSE))</f>
        <v>100</v>
      </c>
      <c r="G933" s="1" t="s">
        <v>4297</v>
      </c>
      <c r="H933" s="1">
        <v>11</v>
      </c>
      <c r="I933" s="1">
        <f>IFERROR(DexModifier(Creatures[[#This Row],[Dex Score]]),NA())</f>
        <v>0</v>
      </c>
    </row>
    <row r="934" spans="1:9" x14ac:dyDescent="0.25">
      <c r="A934" s="3" t="s">
        <v>3978</v>
      </c>
      <c r="B934" s="1" t="s">
        <v>5479</v>
      </c>
      <c r="C934" s="1">
        <v>23</v>
      </c>
      <c r="D934" s="1" t="s">
        <v>3979</v>
      </c>
      <c r="E934" s="2">
        <v>23</v>
      </c>
      <c r="F934" s="1">
        <f>IF(Creatures[[#This Row],[CR]]="","",VLOOKUP(Creatures[[#This Row],[CR]],CREXP[#All],2,FALSE))</f>
        <v>50000</v>
      </c>
      <c r="G934" s="1" t="s">
        <v>4366</v>
      </c>
      <c r="H934" s="1">
        <v>15</v>
      </c>
      <c r="I934" s="1">
        <f>IFERROR(DexModifier(Creatures[[#This Row],[Dex Score]]),NA())</f>
        <v>2</v>
      </c>
    </row>
    <row r="935" spans="1:9" x14ac:dyDescent="0.25">
      <c r="A935" s="3" t="s">
        <v>4359</v>
      </c>
      <c r="B935" s="1" t="s">
        <v>5522</v>
      </c>
      <c r="C935" s="1">
        <v>13</v>
      </c>
      <c r="D935" s="1">
        <v>22</v>
      </c>
      <c r="E935" s="2" t="s">
        <v>722</v>
      </c>
      <c r="F935" s="1">
        <f>IF(Creatures[[#This Row],[CR]]="","",VLOOKUP(Creatures[[#This Row],[CR]],CREXP[#All],2,FALSE))</f>
        <v>25</v>
      </c>
      <c r="G935" s="1" t="s">
        <v>1444</v>
      </c>
      <c r="H935" s="1">
        <v>11</v>
      </c>
      <c r="I935" s="1">
        <f>IFERROR(DexModifier(Creatures[[#This Row],[Dex Score]]),NA())</f>
        <v>0</v>
      </c>
    </row>
    <row r="936" spans="1:9" x14ac:dyDescent="0.25">
      <c r="A936" s="3" t="s">
        <v>4358</v>
      </c>
      <c r="B936" s="1" t="s">
        <v>5480</v>
      </c>
      <c r="C936" s="1">
        <v>13</v>
      </c>
      <c r="D936" s="1">
        <v>45</v>
      </c>
      <c r="E936" s="2">
        <v>2</v>
      </c>
      <c r="F936" s="1">
        <f>IF(Creatures[[#This Row],[CR]]="","",VLOOKUP(Creatures[[#This Row],[CR]],CREXP[#All],2,FALSE))</f>
        <v>450</v>
      </c>
      <c r="G936" s="1" t="s">
        <v>1444</v>
      </c>
      <c r="H936" s="1">
        <v>7</v>
      </c>
      <c r="I936" s="1">
        <f>IFERROR(DexModifier(Creatures[[#This Row],[Dex Score]]),NA())</f>
        <v>-2</v>
      </c>
    </row>
    <row r="937" spans="1:9" x14ac:dyDescent="0.25">
      <c r="A937" s="3" t="s">
        <v>4705</v>
      </c>
      <c r="B937" s="1" t="s">
        <v>5545</v>
      </c>
      <c r="C937" s="1">
        <v>18</v>
      </c>
      <c r="D937" s="1" t="s">
        <v>4547</v>
      </c>
      <c r="E937" s="2">
        <v>10</v>
      </c>
      <c r="F937" s="1">
        <f>IF(Creatures[[#This Row],[CR]]="","",VLOOKUP(Creatures[[#This Row],[CR]],CREXP[#All],2,FALSE))</f>
        <v>5900</v>
      </c>
      <c r="G937" s="1" t="s">
        <v>4706</v>
      </c>
      <c r="H937" s="58">
        <v>10</v>
      </c>
      <c r="I937" s="58">
        <v>0</v>
      </c>
    </row>
    <row r="938" spans="1:9" x14ac:dyDescent="0.25">
      <c r="A938" s="3" t="s">
        <v>4707</v>
      </c>
      <c r="B938" s="1" t="s">
        <v>3921</v>
      </c>
      <c r="C938" s="1">
        <v>13</v>
      </c>
      <c r="D938" s="1" t="s">
        <v>4031</v>
      </c>
      <c r="E938" s="2">
        <v>3</v>
      </c>
      <c r="F938" s="1">
        <f>IF(Creatures[[#This Row],[CR]]="","",VLOOKUP(Creatures[[#This Row],[CR]],CREXP[#All],2,FALSE))</f>
        <v>700</v>
      </c>
      <c r="G938" s="1" t="s">
        <v>4706</v>
      </c>
      <c r="H938" s="58">
        <v>16</v>
      </c>
      <c r="I938" s="58">
        <v>3</v>
      </c>
    </row>
    <row r="939" spans="1:9" x14ac:dyDescent="0.25">
      <c r="A939" s="3" t="s">
        <v>4708</v>
      </c>
      <c r="B939" s="1" t="s">
        <v>3921</v>
      </c>
      <c r="C939" s="1">
        <v>10</v>
      </c>
      <c r="D939" s="1" t="s">
        <v>439</v>
      </c>
      <c r="E939" s="2">
        <v>2</v>
      </c>
      <c r="F939" s="1">
        <f>IF(Creatures[[#This Row],[CR]]="","",VLOOKUP(Creatures[[#This Row],[CR]],CREXP[#All],2,FALSE))</f>
        <v>450</v>
      </c>
      <c r="G939" s="1" t="s">
        <v>4706</v>
      </c>
      <c r="H939" s="58">
        <v>8</v>
      </c>
      <c r="I939" s="58">
        <v>-1</v>
      </c>
    </row>
    <row r="940" spans="1:9" x14ac:dyDescent="0.25">
      <c r="A940" s="3" t="s">
        <v>4709</v>
      </c>
      <c r="B940" s="1" t="s">
        <v>3921</v>
      </c>
      <c r="C940" s="1">
        <v>14</v>
      </c>
      <c r="D940" s="1" t="s">
        <v>73</v>
      </c>
      <c r="E940" s="2">
        <v>4</v>
      </c>
      <c r="F940" s="1">
        <f>IF(Creatures[[#This Row],[CR]]="","",VLOOKUP(Creatures[[#This Row],[CR]],CREXP[#All],2,FALSE))</f>
        <v>1100</v>
      </c>
      <c r="G940" s="1" t="s">
        <v>4706</v>
      </c>
      <c r="H940" s="58">
        <v>16</v>
      </c>
      <c r="I940" s="58">
        <v>3</v>
      </c>
    </row>
    <row r="941" spans="1:9" x14ac:dyDescent="0.25">
      <c r="A941" s="3" t="s">
        <v>4710</v>
      </c>
      <c r="B941" s="1" t="s">
        <v>3921</v>
      </c>
      <c r="C941" s="1">
        <v>14</v>
      </c>
      <c r="D941" s="1" t="s">
        <v>4711</v>
      </c>
      <c r="E941" s="2">
        <v>9</v>
      </c>
      <c r="F941" s="1">
        <f>IF(Creatures[[#This Row],[CR]]="","",VLOOKUP(Creatures[[#This Row],[CR]],CREXP[#All],2,FALSE))</f>
        <v>5000</v>
      </c>
      <c r="G941" s="1" t="s">
        <v>4706</v>
      </c>
      <c r="H941" s="58">
        <v>12</v>
      </c>
      <c r="I941" s="58">
        <v>1</v>
      </c>
    </row>
    <row r="942" spans="1:9" x14ac:dyDescent="0.25">
      <c r="A942" s="3" t="s">
        <v>4712</v>
      </c>
      <c r="B942" s="1" t="s">
        <v>5456</v>
      </c>
      <c r="C942" s="1">
        <v>17</v>
      </c>
      <c r="D942" s="1" t="s">
        <v>4064</v>
      </c>
      <c r="E942" s="2">
        <v>15</v>
      </c>
      <c r="F942" s="1">
        <f>IF(Creatures[[#This Row],[CR]]="","",VLOOKUP(Creatures[[#This Row],[CR]],CREXP[#All],2,FALSE))</f>
        <v>13000</v>
      </c>
      <c r="G942" s="1" t="s">
        <v>4706</v>
      </c>
      <c r="H942" s="58">
        <v>16</v>
      </c>
      <c r="I942" s="58">
        <v>3</v>
      </c>
    </row>
    <row r="943" spans="1:9" x14ac:dyDescent="0.25">
      <c r="A943" s="3" t="s">
        <v>274</v>
      </c>
      <c r="B943" s="1" t="s">
        <v>5475</v>
      </c>
      <c r="C943" s="1">
        <v>13</v>
      </c>
      <c r="D943" s="1" t="s">
        <v>4713</v>
      </c>
      <c r="E943" s="2">
        <v>5</v>
      </c>
      <c r="F943" s="1">
        <f>IF(Creatures[[#This Row],[CR]]="","",VLOOKUP(Creatures[[#This Row],[CR]],CREXP[#All],2,FALSE))</f>
        <v>1800</v>
      </c>
      <c r="G943" s="1" t="s">
        <v>4706</v>
      </c>
      <c r="H943" s="58">
        <v>11</v>
      </c>
      <c r="I943" s="58">
        <v>0</v>
      </c>
    </row>
    <row r="944" spans="1:9" ht="30" x14ac:dyDescent="0.25">
      <c r="A944" s="3" t="s">
        <v>4714</v>
      </c>
      <c r="B944" s="1" t="s">
        <v>5491</v>
      </c>
      <c r="C944" s="1">
        <v>13</v>
      </c>
      <c r="D944" s="1" t="s">
        <v>4031</v>
      </c>
      <c r="E944" s="2">
        <v>5</v>
      </c>
      <c r="F944" s="1">
        <f>IF(Creatures[[#This Row],[CR]]="","",VLOOKUP(Creatures[[#This Row],[CR]],CREXP[#All],2,FALSE))</f>
        <v>1800</v>
      </c>
      <c r="G944" s="1" t="s">
        <v>4706</v>
      </c>
      <c r="H944" s="58">
        <v>10</v>
      </c>
      <c r="I944" s="58">
        <v>0</v>
      </c>
    </row>
    <row r="945" spans="1:9" ht="30" x14ac:dyDescent="0.25">
      <c r="A945" s="3" t="s">
        <v>4715</v>
      </c>
      <c r="B945" s="1" t="s">
        <v>5491</v>
      </c>
      <c r="C945" s="1">
        <v>17</v>
      </c>
      <c r="D945" s="1" t="s">
        <v>4031</v>
      </c>
      <c r="E945" s="2">
        <v>5</v>
      </c>
      <c r="F945" s="1">
        <f>IF(Creatures[[#This Row],[CR]]="","",VLOOKUP(Creatures[[#This Row],[CR]],CREXP[#All],2,FALSE))</f>
        <v>1800</v>
      </c>
      <c r="G945" s="1" t="s">
        <v>4706</v>
      </c>
      <c r="H945" s="58">
        <v>10</v>
      </c>
      <c r="I945" s="58">
        <v>0</v>
      </c>
    </row>
    <row r="946" spans="1:9" x14ac:dyDescent="0.25">
      <c r="A946" s="3" t="s">
        <v>4716</v>
      </c>
      <c r="B946" s="1" t="s">
        <v>5457</v>
      </c>
      <c r="C946" s="1">
        <v>14</v>
      </c>
      <c r="D946" s="1" t="s">
        <v>4176</v>
      </c>
      <c r="E946" s="2">
        <v>14</v>
      </c>
      <c r="F946" s="1">
        <f>IF(Creatures[[#This Row],[CR]]="","",VLOOKUP(Creatures[[#This Row],[CR]],CREXP[#All],2,FALSE))</f>
        <v>11500</v>
      </c>
      <c r="G946" s="1" t="s">
        <v>4706</v>
      </c>
      <c r="H946" s="58">
        <v>11</v>
      </c>
      <c r="I946" s="58">
        <v>0</v>
      </c>
    </row>
    <row r="947" spans="1:9" x14ac:dyDescent="0.25">
      <c r="A947" s="3" t="s">
        <v>4717</v>
      </c>
      <c r="B947" s="1" t="s">
        <v>5553</v>
      </c>
      <c r="C947" s="1">
        <v>20</v>
      </c>
      <c r="D947" s="1" t="s">
        <v>4538</v>
      </c>
      <c r="E947" s="2">
        <v>6</v>
      </c>
      <c r="F947" s="1">
        <f>IF(Creatures[[#This Row],[CR]]="","",VLOOKUP(Creatures[[#This Row],[CR]],CREXP[#All],2,FALSE))</f>
        <v>2300</v>
      </c>
      <c r="G947" s="1" t="s">
        <v>4706</v>
      </c>
      <c r="H947" s="58">
        <v>15</v>
      </c>
      <c r="I947" s="58">
        <v>2</v>
      </c>
    </row>
    <row r="948" spans="1:9" x14ac:dyDescent="0.25">
      <c r="A948" s="3" t="s">
        <v>4718</v>
      </c>
      <c r="B948" s="1" t="s">
        <v>5553</v>
      </c>
      <c r="C948" s="1">
        <v>15</v>
      </c>
      <c r="D948" s="1" t="s">
        <v>4278</v>
      </c>
      <c r="E948" s="2">
        <v>4</v>
      </c>
      <c r="F948" s="1">
        <f>IF(Creatures[[#This Row],[CR]]="","",VLOOKUP(Creatures[[#This Row],[CR]],CREXP[#All],2,FALSE))</f>
        <v>1100</v>
      </c>
      <c r="G948" s="1" t="s">
        <v>4706</v>
      </c>
      <c r="H948" s="58">
        <v>16</v>
      </c>
      <c r="I948" s="58">
        <v>3</v>
      </c>
    </row>
    <row r="949" spans="1:9" x14ac:dyDescent="0.25">
      <c r="A949" s="3" t="s">
        <v>4719</v>
      </c>
      <c r="B949" s="1" t="s">
        <v>5473</v>
      </c>
      <c r="C949" s="1">
        <v>15</v>
      </c>
      <c r="D949" s="1" t="s">
        <v>23</v>
      </c>
      <c r="E949" s="2">
        <v>5</v>
      </c>
      <c r="F949" s="1">
        <f>IF(Creatures[[#This Row],[CR]]="","",VLOOKUP(Creatures[[#This Row],[CR]],CREXP[#All],2,FALSE))</f>
        <v>1800</v>
      </c>
      <c r="G949" s="1" t="s">
        <v>4706</v>
      </c>
      <c r="H949" s="58">
        <v>15</v>
      </c>
      <c r="I949" s="58">
        <v>2</v>
      </c>
    </row>
    <row r="950" spans="1:9" x14ac:dyDescent="0.25">
      <c r="A950" s="3" t="s">
        <v>4720</v>
      </c>
      <c r="B950" s="1" t="s">
        <v>5554</v>
      </c>
      <c r="C950" s="1">
        <v>11</v>
      </c>
      <c r="D950" s="1" t="s">
        <v>4031</v>
      </c>
      <c r="E950" s="2">
        <v>6</v>
      </c>
      <c r="F950" s="1">
        <f>IF(Creatures[[#This Row],[CR]]="","",VLOOKUP(Creatures[[#This Row],[CR]],CREXP[#All],2,FALSE))</f>
        <v>2300</v>
      </c>
      <c r="G950" s="1" t="s">
        <v>4706</v>
      </c>
      <c r="H950" s="58">
        <v>12</v>
      </c>
      <c r="I950" s="58">
        <v>1</v>
      </c>
    </row>
    <row r="951" spans="1:9" x14ac:dyDescent="0.25">
      <c r="A951" s="3" t="s">
        <v>4867</v>
      </c>
      <c r="B951" s="1" t="s">
        <v>5473</v>
      </c>
      <c r="C951" s="1">
        <v>15</v>
      </c>
      <c r="D951" s="1" t="s">
        <v>4868</v>
      </c>
      <c r="E951" s="2">
        <v>10</v>
      </c>
      <c r="F951" s="1">
        <f>IF(Creatures[[#This Row],[CR]]="","",VLOOKUP(Creatures[[#This Row],[CR]],CREXP[#All],2,FALSE))</f>
        <v>5900</v>
      </c>
      <c r="G951" s="1" t="s">
        <v>4759</v>
      </c>
      <c r="H951" s="58">
        <v>18</v>
      </c>
      <c r="I951" s="58">
        <v>4</v>
      </c>
    </row>
    <row r="952" spans="1:9" x14ac:dyDescent="0.25">
      <c r="A952" s="3" t="s">
        <v>4869</v>
      </c>
      <c r="B952" s="1" t="s">
        <v>5473</v>
      </c>
      <c r="C952" s="1">
        <v>12</v>
      </c>
      <c r="D952" s="1" t="s">
        <v>4163</v>
      </c>
      <c r="E952" s="2">
        <v>12</v>
      </c>
      <c r="F952" s="1">
        <f>IF(Creatures[[#This Row],[CR]]="","",VLOOKUP(Creatures[[#This Row],[CR]],CREXP[#All],2,FALSE))</f>
        <v>8400</v>
      </c>
      <c r="G952" s="1" t="s">
        <v>4759</v>
      </c>
      <c r="H952" s="58">
        <v>14</v>
      </c>
      <c r="I952" s="58">
        <v>2</v>
      </c>
    </row>
    <row r="953" spans="1:9" x14ac:dyDescent="0.25">
      <c r="A953" s="3" t="s">
        <v>4870</v>
      </c>
      <c r="B953" s="1" t="s">
        <v>5473</v>
      </c>
      <c r="C953" s="1">
        <v>15</v>
      </c>
      <c r="D953" s="1" t="s">
        <v>124</v>
      </c>
      <c r="E953" s="2">
        <v>8</v>
      </c>
      <c r="F953" s="1">
        <f>IF(Creatures[[#This Row],[CR]]="","",VLOOKUP(Creatures[[#This Row],[CR]],CREXP[#All],2,FALSE))</f>
        <v>3900</v>
      </c>
      <c r="G953" s="1" t="s">
        <v>4759</v>
      </c>
      <c r="H953" s="58">
        <v>16</v>
      </c>
      <c r="I953" s="58">
        <v>3</v>
      </c>
    </row>
    <row r="954" spans="1:9" x14ac:dyDescent="0.25">
      <c r="A954" s="3" t="s">
        <v>4871</v>
      </c>
      <c r="B954" s="1" t="s">
        <v>15</v>
      </c>
      <c r="C954" s="1">
        <v>16</v>
      </c>
      <c r="D954" s="1" t="s">
        <v>55</v>
      </c>
      <c r="E954" s="2">
        <v>5</v>
      </c>
      <c r="F954" s="1">
        <f>IF(Creatures[[#This Row],[CR]]="","",VLOOKUP(Creatures[[#This Row],[CR]],CREXP[#All],2,FALSE))</f>
        <v>1800</v>
      </c>
      <c r="G954" s="1" t="s">
        <v>4759</v>
      </c>
      <c r="H954" s="58">
        <v>12</v>
      </c>
      <c r="I954" s="58">
        <v>1</v>
      </c>
    </row>
    <row r="955" spans="1:9" x14ac:dyDescent="0.25">
      <c r="A955" s="3" t="s">
        <v>4872</v>
      </c>
      <c r="B955" s="1" t="s">
        <v>3936</v>
      </c>
      <c r="C955" s="1">
        <v>12</v>
      </c>
      <c r="D955" s="1" t="s">
        <v>306</v>
      </c>
      <c r="E955" s="2">
        <v>1</v>
      </c>
      <c r="F955" s="1">
        <f>IF(Creatures[[#This Row],[CR]]="","",VLOOKUP(Creatures[[#This Row],[CR]],CREXP[#All],2,FALSE))</f>
        <v>200</v>
      </c>
      <c r="G955" s="1" t="s">
        <v>4759</v>
      </c>
      <c r="H955" s="58">
        <v>14</v>
      </c>
      <c r="I955" s="58">
        <v>2</v>
      </c>
    </row>
    <row r="956" spans="1:9" x14ac:dyDescent="0.25">
      <c r="A956" s="3" t="s">
        <v>4873</v>
      </c>
      <c r="B956" s="1" t="s">
        <v>3927</v>
      </c>
      <c r="C956" s="1">
        <v>15</v>
      </c>
      <c r="D956" s="1" t="s">
        <v>4612</v>
      </c>
      <c r="E956" s="2">
        <v>6</v>
      </c>
      <c r="F956" s="1">
        <f>IF(Creatures[[#This Row],[CR]]="","",VLOOKUP(Creatures[[#This Row],[CR]],CREXP[#All],2,FALSE))</f>
        <v>2300</v>
      </c>
      <c r="G956" s="1" t="s">
        <v>4759</v>
      </c>
      <c r="H956" s="58">
        <v>15</v>
      </c>
      <c r="I956" s="58">
        <v>2</v>
      </c>
    </row>
    <row r="957" spans="1:9" x14ac:dyDescent="0.25">
      <c r="A957" s="3" t="s">
        <v>4874</v>
      </c>
      <c r="B957" s="1" t="s">
        <v>3927</v>
      </c>
      <c r="C957" s="1">
        <v>17</v>
      </c>
      <c r="D957" s="1" t="s">
        <v>4111</v>
      </c>
      <c r="E957" s="2">
        <v>13</v>
      </c>
      <c r="F957" s="1">
        <f>IF(Creatures[[#This Row],[CR]]="","",VLOOKUP(Creatures[[#This Row],[CR]],CREXP[#All],2,FALSE))</f>
        <v>10000</v>
      </c>
      <c r="G957" s="1" t="s">
        <v>4759</v>
      </c>
      <c r="H957" s="58">
        <v>12</v>
      </c>
      <c r="I957" s="58">
        <v>1</v>
      </c>
    </row>
    <row r="958" spans="1:9" x14ac:dyDescent="0.25">
      <c r="A958" s="3" t="s">
        <v>4875</v>
      </c>
      <c r="B958" s="1" t="s">
        <v>5530</v>
      </c>
      <c r="C958" s="1">
        <v>18</v>
      </c>
      <c r="D958" s="1" t="s">
        <v>4876</v>
      </c>
      <c r="E958" s="2">
        <v>15</v>
      </c>
      <c r="F958" s="1">
        <f>IF(Creatures[[#This Row],[CR]]="","",VLOOKUP(Creatures[[#This Row],[CR]],CREXP[#All],2,FALSE))</f>
        <v>13000</v>
      </c>
      <c r="G958" s="1" t="s">
        <v>4759</v>
      </c>
      <c r="H958" s="58">
        <v>5</v>
      </c>
      <c r="I958" s="58">
        <v>-3</v>
      </c>
    </row>
    <row r="959" spans="1:9" x14ac:dyDescent="0.25">
      <c r="A959" s="3" t="s">
        <v>4877</v>
      </c>
      <c r="B959" s="1" t="s">
        <v>5531</v>
      </c>
      <c r="C959" s="1">
        <v>15</v>
      </c>
      <c r="D959" s="1" t="s">
        <v>234</v>
      </c>
      <c r="E959" s="2">
        <v>9</v>
      </c>
      <c r="F959" s="1">
        <f>IF(Creatures[[#This Row],[CR]]="","",VLOOKUP(Creatures[[#This Row],[CR]],CREXP[#All],2,FALSE))</f>
        <v>5000</v>
      </c>
      <c r="G959" s="1" t="s">
        <v>4759</v>
      </c>
      <c r="H959" s="58">
        <v>6</v>
      </c>
      <c r="I959" s="58">
        <v>-2</v>
      </c>
    </row>
    <row r="960" spans="1:9" x14ac:dyDescent="0.25">
      <c r="A960" s="3" t="s">
        <v>4878</v>
      </c>
      <c r="B960" s="1" t="s">
        <v>5521</v>
      </c>
      <c r="C960" s="1">
        <v>17</v>
      </c>
      <c r="D960" s="1" t="s">
        <v>4048</v>
      </c>
      <c r="E960" s="2">
        <v>17</v>
      </c>
      <c r="F960" s="1">
        <f>IF(Creatures[[#This Row],[CR]]="","",VLOOKUP(Creatures[[#This Row],[CR]],CREXP[#All],2,FALSE))</f>
        <v>18000</v>
      </c>
      <c r="G960" s="1" t="s">
        <v>4759</v>
      </c>
      <c r="H960" s="58">
        <v>8</v>
      </c>
      <c r="I960" s="58">
        <v>-1</v>
      </c>
    </row>
    <row r="961" spans="1:9" x14ac:dyDescent="0.25">
      <c r="A961" s="3" t="s">
        <v>4879</v>
      </c>
      <c r="B961" s="1" t="s">
        <v>3933</v>
      </c>
      <c r="C961" s="1">
        <v>18</v>
      </c>
      <c r="D961" s="1" t="s">
        <v>4188</v>
      </c>
      <c r="E961" s="2">
        <v>10</v>
      </c>
      <c r="F961" s="1">
        <f>IF(Creatures[[#This Row],[CR]]="","",VLOOKUP(Creatures[[#This Row],[CR]],CREXP[#All],2,FALSE))</f>
        <v>5900</v>
      </c>
      <c r="G961" s="1" t="s">
        <v>4759</v>
      </c>
      <c r="H961" s="58">
        <v>16</v>
      </c>
      <c r="I961" s="58">
        <v>3</v>
      </c>
    </row>
    <row r="962" spans="1:9" x14ac:dyDescent="0.25">
      <c r="A962" s="3" t="s">
        <v>4880</v>
      </c>
      <c r="B962" s="1" t="s">
        <v>5473</v>
      </c>
      <c r="C962" s="1">
        <v>15</v>
      </c>
      <c r="D962" s="1" t="s">
        <v>23</v>
      </c>
      <c r="E962" s="2">
        <v>6</v>
      </c>
      <c r="F962" s="1">
        <f>IF(Creatures[[#This Row],[CR]]="","",VLOOKUP(Creatures[[#This Row],[CR]],CREXP[#All],2,FALSE))</f>
        <v>2300</v>
      </c>
      <c r="G962" s="1" t="s">
        <v>4759</v>
      </c>
      <c r="H962" s="58">
        <v>16</v>
      </c>
      <c r="I962" s="58">
        <v>3</v>
      </c>
    </row>
    <row r="963" spans="1:9" x14ac:dyDescent="0.25">
      <c r="A963" s="3" t="s">
        <v>4881</v>
      </c>
      <c r="B963" s="1" t="s">
        <v>5521</v>
      </c>
      <c r="C963" s="1">
        <v>17</v>
      </c>
      <c r="D963" s="1" t="s">
        <v>4882</v>
      </c>
      <c r="E963" s="2">
        <v>8</v>
      </c>
      <c r="F963" s="1">
        <f>IF(Creatures[[#This Row],[CR]]="","",VLOOKUP(Creatures[[#This Row],[CR]],CREXP[#All],2,FALSE))</f>
        <v>3900</v>
      </c>
      <c r="G963" s="1" t="s">
        <v>4759</v>
      </c>
      <c r="H963" s="58">
        <v>3</v>
      </c>
      <c r="I963" s="58">
        <v>-4</v>
      </c>
    </row>
    <row r="964" spans="1:9" x14ac:dyDescent="0.25">
      <c r="A964" s="3" t="s">
        <v>4883</v>
      </c>
      <c r="B964" s="1" t="s">
        <v>3921</v>
      </c>
      <c r="C964" s="1">
        <v>10</v>
      </c>
      <c r="D964" s="1" t="s">
        <v>3946</v>
      </c>
      <c r="E964" s="2">
        <v>1</v>
      </c>
      <c r="F964" s="1">
        <f>IF(Creatures[[#This Row],[CR]]="","",VLOOKUP(Creatures[[#This Row],[CR]],CREXP[#All],2,FALSE))</f>
        <v>200</v>
      </c>
      <c r="G964" s="1" t="s">
        <v>4759</v>
      </c>
      <c r="H964" s="58">
        <v>10</v>
      </c>
      <c r="I964" s="58">
        <v>0</v>
      </c>
    </row>
    <row r="965" spans="1:9" x14ac:dyDescent="0.25">
      <c r="A965" s="3" t="s">
        <v>4884</v>
      </c>
      <c r="B965" s="1" t="s">
        <v>3921</v>
      </c>
      <c r="C965" s="1">
        <v>10</v>
      </c>
      <c r="D965" s="1" t="s">
        <v>3946</v>
      </c>
      <c r="E965" s="2">
        <v>1</v>
      </c>
      <c r="F965" s="1">
        <f>IF(Creatures[[#This Row],[CR]]="","",VLOOKUP(Creatures[[#This Row],[CR]],CREXP[#All],2,FALSE))</f>
        <v>200</v>
      </c>
      <c r="G965" s="1" t="s">
        <v>4759</v>
      </c>
      <c r="H965" s="58">
        <v>10</v>
      </c>
      <c r="I965" s="58">
        <v>0</v>
      </c>
    </row>
    <row r="966" spans="1:9" x14ac:dyDescent="0.25">
      <c r="A966" s="3" t="s">
        <v>4885</v>
      </c>
      <c r="B966" s="1" t="s">
        <v>5473</v>
      </c>
      <c r="C966" s="1">
        <v>15</v>
      </c>
      <c r="D966" s="1" t="s">
        <v>164</v>
      </c>
      <c r="E966" s="2">
        <v>4</v>
      </c>
      <c r="F966" s="1">
        <f>IF(Creatures[[#This Row],[CR]]="","",VLOOKUP(Creatures[[#This Row],[CR]],CREXP[#All],2,FALSE))</f>
        <v>1100</v>
      </c>
      <c r="G966" s="1" t="s">
        <v>4759</v>
      </c>
      <c r="H966" s="58">
        <v>14</v>
      </c>
      <c r="I966" s="58">
        <v>2</v>
      </c>
    </row>
    <row r="967" spans="1:9" x14ac:dyDescent="0.25">
      <c r="A967" s="3" t="s">
        <v>4886</v>
      </c>
      <c r="B967" s="1" t="s">
        <v>5467</v>
      </c>
      <c r="C967" s="1">
        <v>1</v>
      </c>
      <c r="D967" s="1" t="s">
        <v>332</v>
      </c>
      <c r="E967" s="2">
        <v>1</v>
      </c>
      <c r="F967" s="1">
        <f>IF(Creatures[[#This Row],[CR]]="","",VLOOKUP(Creatures[[#This Row],[CR]],CREXP[#All],2,FALSE))</f>
        <v>200</v>
      </c>
      <c r="G967" s="1" t="s">
        <v>4759</v>
      </c>
      <c r="H967" s="58">
        <v>14</v>
      </c>
      <c r="I967" s="58">
        <v>2</v>
      </c>
    </row>
    <row r="968" spans="1:9" x14ac:dyDescent="0.25">
      <c r="A968" s="3" t="s">
        <v>4887</v>
      </c>
      <c r="B968" s="1" t="s">
        <v>5467</v>
      </c>
      <c r="C968" s="1">
        <v>15</v>
      </c>
      <c r="D968" s="1" t="s">
        <v>4156</v>
      </c>
      <c r="E968" s="2">
        <v>3</v>
      </c>
      <c r="F968" s="1">
        <f>IF(Creatures[[#This Row],[CR]]="","",VLOOKUP(Creatures[[#This Row],[CR]],CREXP[#All],2,FALSE))</f>
        <v>700</v>
      </c>
      <c r="G968" s="1" t="s">
        <v>4759</v>
      </c>
      <c r="H968" s="58">
        <v>14</v>
      </c>
      <c r="I968" s="58">
        <v>2</v>
      </c>
    </row>
    <row r="969" spans="1:9" x14ac:dyDescent="0.25">
      <c r="A969" s="3" t="s">
        <v>4888</v>
      </c>
      <c r="B969" s="1" t="s">
        <v>5486</v>
      </c>
      <c r="C969" s="1">
        <v>12</v>
      </c>
      <c r="D969" s="1" t="s">
        <v>4889</v>
      </c>
      <c r="E969" s="2">
        <v>3</v>
      </c>
      <c r="F969" s="1">
        <f>IF(Creatures[[#This Row],[CR]]="","",VLOOKUP(Creatures[[#This Row],[CR]],CREXP[#All],2,FALSE))</f>
        <v>700</v>
      </c>
      <c r="G969" s="1" t="s">
        <v>4759</v>
      </c>
      <c r="H969" s="58">
        <v>12</v>
      </c>
      <c r="I969" s="58">
        <v>1</v>
      </c>
    </row>
    <row r="970" spans="1:9" ht="30" x14ac:dyDescent="0.25">
      <c r="A970" s="3" t="s">
        <v>4890</v>
      </c>
      <c r="B970" s="1" t="s">
        <v>5553</v>
      </c>
      <c r="C970" s="1">
        <v>14</v>
      </c>
      <c r="D970" s="1" t="s">
        <v>191</v>
      </c>
      <c r="E970" s="2">
        <v>3</v>
      </c>
      <c r="F970" s="1">
        <f>IF(Creatures[[#This Row],[CR]]="","",VLOOKUP(Creatures[[#This Row],[CR]],CREXP[#All],2,FALSE))</f>
        <v>700</v>
      </c>
      <c r="G970" s="1" t="s">
        <v>4759</v>
      </c>
      <c r="H970" s="58">
        <v>10</v>
      </c>
      <c r="I970" s="58">
        <v>0</v>
      </c>
    </row>
    <row r="971" spans="1:9" x14ac:dyDescent="0.25">
      <c r="A971" s="3" t="s">
        <v>4891</v>
      </c>
      <c r="B971" s="1" t="s">
        <v>4537</v>
      </c>
      <c r="C971" s="1">
        <v>14</v>
      </c>
      <c r="D971" s="1" t="s">
        <v>4097</v>
      </c>
      <c r="E971" s="2">
        <v>12</v>
      </c>
      <c r="F971" s="1">
        <f>IF(Creatures[[#This Row],[CR]]="","",VLOOKUP(Creatures[[#This Row],[CR]],CREXP[#All],2,FALSE))</f>
        <v>8400</v>
      </c>
      <c r="G971" s="1" t="s">
        <v>4759</v>
      </c>
      <c r="H971" s="58">
        <v>15</v>
      </c>
      <c r="I971" s="58">
        <v>2</v>
      </c>
    </row>
    <row r="972" spans="1:9" x14ac:dyDescent="0.25">
      <c r="A972" s="3" t="s">
        <v>4892</v>
      </c>
      <c r="B972" s="1" t="s">
        <v>3921</v>
      </c>
      <c r="C972" s="1">
        <v>15</v>
      </c>
      <c r="D972" s="1" t="s">
        <v>289</v>
      </c>
      <c r="E972" s="2">
        <v>5</v>
      </c>
      <c r="F972" s="1">
        <f>IF(Creatures[[#This Row],[CR]]="","",VLOOKUP(Creatures[[#This Row],[CR]],CREXP[#All],2,FALSE))</f>
        <v>1800</v>
      </c>
      <c r="G972" s="1" t="s">
        <v>4759</v>
      </c>
      <c r="H972" s="58">
        <v>20</v>
      </c>
      <c r="I972" s="58">
        <v>5</v>
      </c>
    </row>
    <row r="973" spans="1:9" x14ac:dyDescent="0.25">
      <c r="A973" s="3" t="s">
        <v>4893</v>
      </c>
      <c r="B973" s="1" t="s">
        <v>5457</v>
      </c>
      <c r="C973" s="1">
        <v>16</v>
      </c>
      <c r="D973" s="1" t="s">
        <v>4894</v>
      </c>
      <c r="E973" s="2">
        <v>7</v>
      </c>
      <c r="F973" s="1">
        <f>IF(Creatures[[#This Row],[CR]]="","",VLOOKUP(Creatures[[#This Row],[CR]],CREXP[#All],2,FALSE))</f>
        <v>2900</v>
      </c>
      <c r="G973" s="1" t="s">
        <v>4759</v>
      </c>
      <c r="H973" s="58">
        <v>16</v>
      </c>
      <c r="I973" s="58">
        <v>3</v>
      </c>
    </row>
    <row r="974" spans="1:9" x14ac:dyDescent="0.25">
      <c r="A974" s="3" t="s">
        <v>4895</v>
      </c>
      <c r="B974" s="1" t="s">
        <v>5543</v>
      </c>
      <c r="C974" s="1">
        <v>18</v>
      </c>
      <c r="D974" s="1" t="s">
        <v>4896</v>
      </c>
      <c r="E974" s="2">
        <v>16</v>
      </c>
      <c r="F974" s="1">
        <f>IF(Creatures[[#This Row],[CR]]="","",VLOOKUP(Creatures[[#This Row],[CR]],CREXP[#All],2,FALSE))</f>
        <v>15000</v>
      </c>
      <c r="G974" s="1" t="s">
        <v>4759</v>
      </c>
      <c r="H974" s="58">
        <v>14</v>
      </c>
      <c r="I974" s="58">
        <v>2</v>
      </c>
    </row>
    <row r="975" spans="1:9" x14ac:dyDescent="0.25">
      <c r="A975" s="3" t="s">
        <v>4897</v>
      </c>
      <c r="B975" s="1" t="s">
        <v>5555</v>
      </c>
      <c r="C975" s="1">
        <v>5</v>
      </c>
      <c r="D975" s="1" t="s">
        <v>55</v>
      </c>
      <c r="E975" s="2">
        <v>5</v>
      </c>
      <c r="F975" s="1">
        <f>IF(Creatures[[#This Row],[CR]]="","",VLOOKUP(Creatures[[#This Row],[CR]],CREXP[#All],2,FALSE))</f>
        <v>1800</v>
      </c>
      <c r="G975" s="1" t="s">
        <v>4733</v>
      </c>
      <c r="H975" s="58">
        <v>8</v>
      </c>
      <c r="I975" s="58">
        <v>-1</v>
      </c>
    </row>
    <row r="976" spans="1:9" x14ac:dyDescent="0.25">
      <c r="A976" s="3" t="s">
        <v>4898</v>
      </c>
      <c r="B976" s="1" t="s">
        <v>5491</v>
      </c>
      <c r="C976" s="1">
        <v>12</v>
      </c>
      <c r="D976" s="1" t="s">
        <v>391</v>
      </c>
      <c r="E976" s="2">
        <v>5</v>
      </c>
      <c r="F976" s="1">
        <f>IF(Creatures[[#This Row],[CR]]="","",VLOOKUP(Creatures[[#This Row],[CR]],CREXP[#All],2,FALSE))</f>
        <v>1800</v>
      </c>
      <c r="G976" s="1" t="s">
        <v>4733</v>
      </c>
      <c r="H976" s="58">
        <v>14</v>
      </c>
      <c r="I976" s="58">
        <v>2</v>
      </c>
    </row>
    <row r="977" spans="1:9" x14ac:dyDescent="0.25">
      <c r="A977" s="3" t="s">
        <v>4899</v>
      </c>
      <c r="B977" s="1" t="s">
        <v>5491</v>
      </c>
      <c r="C977" s="1">
        <v>18</v>
      </c>
      <c r="D977" s="1" t="s">
        <v>55</v>
      </c>
      <c r="E977" s="2">
        <v>5</v>
      </c>
      <c r="F977" s="1">
        <f>IF(Creatures[[#This Row],[CR]]="","",VLOOKUP(Creatures[[#This Row],[CR]],CREXP[#All],2,FALSE))</f>
        <v>1800</v>
      </c>
      <c r="G977" s="1" t="s">
        <v>4733</v>
      </c>
      <c r="H977" s="58">
        <v>20</v>
      </c>
      <c r="I977" s="58">
        <v>5</v>
      </c>
    </row>
    <row r="978" spans="1:9" x14ac:dyDescent="0.25">
      <c r="A978" s="3" t="s">
        <v>4900</v>
      </c>
      <c r="B978" s="1" t="s">
        <v>5504</v>
      </c>
      <c r="C978" s="1">
        <v>16</v>
      </c>
      <c r="D978" s="1" t="s">
        <v>4141</v>
      </c>
      <c r="E978" s="2">
        <v>4</v>
      </c>
      <c r="F978" s="1">
        <f>IF(Creatures[[#This Row],[CR]]="","",VLOOKUP(Creatures[[#This Row],[CR]],CREXP[#All],2,FALSE))</f>
        <v>1100</v>
      </c>
      <c r="G978" s="1" t="s">
        <v>4733</v>
      </c>
      <c r="H978" s="58">
        <v>18</v>
      </c>
      <c r="I978" s="58">
        <v>4</v>
      </c>
    </row>
    <row r="979" spans="1:9" x14ac:dyDescent="0.25">
      <c r="A979" s="3" t="s">
        <v>4901</v>
      </c>
      <c r="B979" s="1" t="s">
        <v>5491</v>
      </c>
      <c r="C979" s="1">
        <v>12</v>
      </c>
      <c r="D979" s="1" t="s">
        <v>391</v>
      </c>
      <c r="E979" s="2">
        <v>4</v>
      </c>
      <c r="F979" s="1">
        <f>IF(Creatures[[#This Row],[CR]]="","",VLOOKUP(Creatures[[#This Row],[CR]],CREXP[#All],2,FALSE))</f>
        <v>1100</v>
      </c>
      <c r="G979" s="1" t="s">
        <v>4733</v>
      </c>
      <c r="H979" s="58">
        <v>14</v>
      </c>
      <c r="I979" s="58">
        <v>2</v>
      </c>
    </row>
    <row r="980" spans="1:9" x14ac:dyDescent="0.25">
      <c r="A980" s="3" t="s">
        <v>4902</v>
      </c>
      <c r="B980" s="1" t="s">
        <v>5556</v>
      </c>
      <c r="C980" s="1">
        <v>18</v>
      </c>
      <c r="D980" s="1" t="s">
        <v>337</v>
      </c>
      <c r="E980" s="2">
        <v>3</v>
      </c>
      <c r="F980" s="1">
        <f>IF(Creatures[[#This Row],[CR]]="","",VLOOKUP(Creatures[[#This Row],[CR]],CREXP[#All],2,FALSE))</f>
        <v>700</v>
      </c>
      <c r="G980" s="1" t="s">
        <v>4733</v>
      </c>
      <c r="H980" s="58">
        <v>8</v>
      </c>
      <c r="I980" s="58">
        <v>-1</v>
      </c>
    </row>
    <row r="981" spans="1:9" x14ac:dyDescent="0.25">
      <c r="A981" s="3" t="s">
        <v>4903</v>
      </c>
      <c r="B981" s="1" t="s">
        <v>5504</v>
      </c>
      <c r="C981" s="1">
        <v>14</v>
      </c>
      <c r="D981" s="1" t="s">
        <v>209</v>
      </c>
      <c r="E981" s="2">
        <v>3</v>
      </c>
      <c r="F981" s="1">
        <f>IF(Creatures[[#This Row],[CR]]="","",VLOOKUP(Creatures[[#This Row],[CR]],CREXP[#All],2,FALSE))</f>
        <v>700</v>
      </c>
      <c r="G981" s="1" t="s">
        <v>4733</v>
      </c>
      <c r="H981" s="58">
        <v>14</v>
      </c>
      <c r="I981" s="58">
        <v>2</v>
      </c>
    </row>
    <row r="982" spans="1:9" x14ac:dyDescent="0.25">
      <c r="A982" s="3" t="s">
        <v>4904</v>
      </c>
      <c r="B982" s="1" t="s">
        <v>5557</v>
      </c>
      <c r="C982" s="1">
        <v>15</v>
      </c>
      <c r="D982" s="1" t="s">
        <v>4905</v>
      </c>
      <c r="E982" s="2">
        <v>3</v>
      </c>
      <c r="F982" s="1">
        <f>IF(Creatures[[#This Row],[CR]]="","",VLOOKUP(Creatures[[#This Row],[CR]],CREXP[#All],2,FALSE))</f>
        <v>700</v>
      </c>
      <c r="G982" s="1" t="s">
        <v>4733</v>
      </c>
      <c r="H982" s="58">
        <v>16</v>
      </c>
      <c r="I982" s="58">
        <v>3</v>
      </c>
    </row>
    <row r="983" spans="1:9" x14ac:dyDescent="0.25">
      <c r="A983" s="3" t="s">
        <v>4906</v>
      </c>
      <c r="B983" s="1" t="s">
        <v>5504</v>
      </c>
      <c r="C983" s="1">
        <v>14</v>
      </c>
      <c r="D983" s="1" t="s">
        <v>371</v>
      </c>
      <c r="E983" s="2">
        <v>3</v>
      </c>
      <c r="F983" s="1">
        <f>IF(Creatures[[#This Row],[CR]]="","",VLOOKUP(Creatures[[#This Row],[CR]],CREXP[#All],2,FALSE))</f>
        <v>700</v>
      </c>
      <c r="G983" s="1" t="s">
        <v>4733</v>
      </c>
      <c r="H983" s="58">
        <v>16</v>
      </c>
      <c r="I983" s="58">
        <v>3</v>
      </c>
    </row>
    <row r="984" spans="1:9" x14ac:dyDescent="0.25">
      <c r="A984" s="3" t="s">
        <v>4907</v>
      </c>
      <c r="B984" s="1" t="s">
        <v>5504</v>
      </c>
      <c r="C984" s="1">
        <v>12</v>
      </c>
      <c r="D984" s="1" t="s">
        <v>76</v>
      </c>
      <c r="E984" s="2">
        <v>2</v>
      </c>
      <c r="F984" s="1">
        <f>IF(Creatures[[#This Row],[CR]]="","",VLOOKUP(Creatures[[#This Row],[CR]],CREXP[#All],2,FALSE))</f>
        <v>450</v>
      </c>
      <c r="G984" s="1" t="s">
        <v>4733</v>
      </c>
      <c r="H984" s="58">
        <v>15</v>
      </c>
      <c r="I984" s="58">
        <v>2</v>
      </c>
    </row>
    <row r="985" spans="1:9" x14ac:dyDescent="0.25">
      <c r="A985" s="3" t="s">
        <v>4908</v>
      </c>
      <c r="B985" s="1" t="s">
        <v>5504</v>
      </c>
      <c r="C985" s="1">
        <v>15</v>
      </c>
      <c r="D985" s="1" t="s">
        <v>93</v>
      </c>
      <c r="E985" s="2">
        <v>2</v>
      </c>
      <c r="F985" s="1">
        <f>IF(Creatures[[#This Row],[CR]]="","",VLOOKUP(Creatures[[#This Row],[CR]],CREXP[#All],2,FALSE))</f>
        <v>450</v>
      </c>
      <c r="G985" s="1" t="s">
        <v>4733</v>
      </c>
      <c r="H985" s="58">
        <v>16</v>
      </c>
      <c r="I985" s="58">
        <v>3</v>
      </c>
    </row>
    <row r="986" spans="1:9" x14ac:dyDescent="0.25">
      <c r="A986" s="3" t="s">
        <v>4909</v>
      </c>
      <c r="B986" s="1" t="s">
        <v>5491</v>
      </c>
      <c r="C986" s="1">
        <v>18</v>
      </c>
      <c r="D986" s="1" t="s">
        <v>153</v>
      </c>
      <c r="E986" s="2">
        <v>2</v>
      </c>
      <c r="F986" s="1">
        <f>IF(Creatures[[#This Row],[CR]]="","",VLOOKUP(Creatures[[#This Row],[CR]],CREXP[#All],2,FALSE))</f>
        <v>450</v>
      </c>
      <c r="G986" s="1" t="s">
        <v>4733</v>
      </c>
      <c r="H986" s="58">
        <v>14</v>
      </c>
      <c r="I986" s="58">
        <v>2</v>
      </c>
    </row>
    <row r="987" spans="1:9" x14ac:dyDescent="0.25">
      <c r="A987" s="3" t="s">
        <v>4910</v>
      </c>
      <c r="B987" s="1" t="s">
        <v>5491</v>
      </c>
      <c r="C987" s="1">
        <v>18</v>
      </c>
      <c r="D987" s="1" t="s">
        <v>153</v>
      </c>
      <c r="E987" s="2">
        <v>2</v>
      </c>
      <c r="F987" s="1">
        <f>IF(Creatures[[#This Row],[CR]]="","",VLOOKUP(Creatures[[#This Row],[CR]],CREXP[#All],2,FALSE))</f>
        <v>450</v>
      </c>
      <c r="G987" s="1" t="s">
        <v>4733</v>
      </c>
      <c r="H987" s="58">
        <v>10</v>
      </c>
      <c r="I987" s="58">
        <v>0</v>
      </c>
    </row>
    <row r="988" spans="1:9" x14ac:dyDescent="0.25">
      <c r="A988" s="3" t="s">
        <v>4911</v>
      </c>
      <c r="B988" s="1" t="s">
        <v>5558</v>
      </c>
      <c r="C988" s="1">
        <v>17</v>
      </c>
      <c r="D988" s="1" t="s">
        <v>439</v>
      </c>
      <c r="E988" s="2">
        <v>3</v>
      </c>
      <c r="F988" s="1">
        <f>IF(Creatures[[#This Row],[CR]]="","",VLOOKUP(Creatures[[#This Row],[CR]],CREXP[#All],2,FALSE))</f>
        <v>700</v>
      </c>
      <c r="G988" s="1" t="s">
        <v>4733</v>
      </c>
      <c r="H988" s="58">
        <v>18</v>
      </c>
      <c r="I988" s="58">
        <v>4</v>
      </c>
    </row>
    <row r="989" spans="1:9" x14ac:dyDescent="0.25">
      <c r="A989" s="3" t="s">
        <v>4912</v>
      </c>
      <c r="B989" s="1" t="s">
        <v>5555</v>
      </c>
      <c r="C989" s="1">
        <v>15</v>
      </c>
      <c r="D989" s="1" t="s">
        <v>371</v>
      </c>
      <c r="E989" s="2">
        <v>2</v>
      </c>
      <c r="F989" s="1">
        <f>IF(Creatures[[#This Row],[CR]]="","",VLOOKUP(Creatures[[#This Row],[CR]],CREXP[#All],2,FALSE))</f>
        <v>450</v>
      </c>
      <c r="G989" s="1" t="s">
        <v>4733</v>
      </c>
      <c r="H989" s="58">
        <v>14</v>
      </c>
      <c r="I989" s="58">
        <v>2</v>
      </c>
    </row>
    <row r="990" spans="1:9" x14ac:dyDescent="0.25">
      <c r="A990" s="3" t="s">
        <v>4913</v>
      </c>
      <c r="B990" s="1" t="s">
        <v>3925</v>
      </c>
      <c r="C990" s="1">
        <v>14</v>
      </c>
      <c r="D990" s="1" t="s">
        <v>4156</v>
      </c>
      <c r="E990" s="2">
        <v>4</v>
      </c>
      <c r="F990" s="1">
        <f>IF(Creatures[[#This Row],[CR]]="","",VLOOKUP(Creatures[[#This Row],[CR]],CREXP[#All],2,FALSE))</f>
        <v>1100</v>
      </c>
      <c r="G990" s="1" t="s">
        <v>4733</v>
      </c>
      <c r="H990" s="58">
        <v>13</v>
      </c>
      <c r="I990" s="58">
        <v>1</v>
      </c>
    </row>
    <row r="991" spans="1:9" x14ac:dyDescent="0.25">
      <c r="A991" s="3" t="s">
        <v>4914</v>
      </c>
      <c r="B991" s="1" t="s">
        <v>5474</v>
      </c>
      <c r="C991" s="1">
        <v>16</v>
      </c>
      <c r="D991" s="1" t="s">
        <v>136</v>
      </c>
      <c r="E991" s="2">
        <v>1</v>
      </c>
      <c r="F991" s="1">
        <f>IF(Creatures[[#This Row],[CR]]="","",VLOOKUP(Creatures[[#This Row],[CR]],CREXP[#All],2,FALSE))</f>
        <v>200</v>
      </c>
      <c r="G991" s="1" t="s">
        <v>4733</v>
      </c>
      <c r="H991" s="58">
        <v>10</v>
      </c>
      <c r="I991" s="58">
        <v>0</v>
      </c>
    </row>
    <row r="992" spans="1:9" x14ac:dyDescent="0.25">
      <c r="A992" s="3" t="s">
        <v>4915</v>
      </c>
      <c r="B992" s="1" t="s">
        <v>5473</v>
      </c>
      <c r="C992" s="1">
        <v>17</v>
      </c>
      <c r="D992" s="1" t="s">
        <v>124</v>
      </c>
      <c r="E992" s="2">
        <v>9</v>
      </c>
      <c r="F992" s="1">
        <f>IF(Creatures[[#This Row],[CR]]="","",VLOOKUP(Creatures[[#This Row],[CR]],CREXP[#All],2,FALSE))</f>
        <v>5000</v>
      </c>
      <c r="G992" s="1" t="s">
        <v>4733</v>
      </c>
      <c r="H992" s="58">
        <v>16</v>
      </c>
      <c r="I992" s="58">
        <v>3</v>
      </c>
    </row>
    <row r="993" spans="1:9" x14ac:dyDescent="0.25">
      <c r="A993" s="3" t="s">
        <v>4916</v>
      </c>
      <c r="B993" s="1" t="s">
        <v>5457</v>
      </c>
      <c r="C993" s="1">
        <v>18</v>
      </c>
      <c r="D993" s="1" t="s">
        <v>4272</v>
      </c>
      <c r="E993" s="2">
        <v>15</v>
      </c>
      <c r="F993" s="1">
        <f>IF(Creatures[[#This Row],[CR]]="","",VLOOKUP(Creatures[[#This Row],[CR]],CREXP[#All],2,FALSE))</f>
        <v>13000</v>
      </c>
      <c r="G993" s="1" t="s">
        <v>4733</v>
      </c>
      <c r="H993" s="58">
        <v>16</v>
      </c>
      <c r="I993" s="58">
        <v>3</v>
      </c>
    </row>
    <row r="994" spans="1:9" x14ac:dyDescent="0.25">
      <c r="A994" s="3" t="s">
        <v>4917</v>
      </c>
      <c r="B994" s="1" t="s">
        <v>5474</v>
      </c>
      <c r="C994" s="1">
        <v>14</v>
      </c>
      <c r="D994" s="1" t="s">
        <v>156</v>
      </c>
      <c r="E994" s="2">
        <v>2</v>
      </c>
      <c r="F994" s="1">
        <f>IF(Creatures[[#This Row],[CR]]="","",VLOOKUP(Creatures[[#This Row],[CR]],CREXP[#All],2,FALSE))</f>
        <v>450</v>
      </c>
      <c r="G994" s="1" t="s">
        <v>4733</v>
      </c>
      <c r="H994" s="58">
        <v>16</v>
      </c>
      <c r="I994" s="58">
        <v>3</v>
      </c>
    </row>
    <row r="995" spans="1:9" x14ac:dyDescent="0.25">
      <c r="A995" s="3" t="s">
        <v>4918</v>
      </c>
      <c r="B995" s="1" t="s">
        <v>5515</v>
      </c>
      <c r="C995" s="1">
        <v>15</v>
      </c>
      <c r="D995" s="1" t="s">
        <v>424</v>
      </c>
      <c r="E995" s="2">
        <v>2</v>
      </c>
      <c r="F995" s="1">
        <f>IF(Creatures[[#This Row],[CR]]="","",VLOOKUP(Creatures[[#This Row],[CR]],CREXP[#All],2,FALSE))</f>
        <v>450</v>
      </c>
      <c r="G995" s="1" t="s">
        <v>4733</v>
      </c>
      <c r="H995" s="58">
        <v>14</v>
      </c>
      <c r="I995" s="58">
        <v>2</v>
      </c>
    </row>
    <row r="996" spans="1:9" x14ac:dyDescent="0.25">
      <c r="A996" s="3" t="s">
        <v>5451</v>
      </c>
      <c r="B996" s="1" t="s">
        <v>5452</v>
      </c>
      <c r="C996" s="1">
        <v>13</v>
      </c>
      <c r="D996" s="1" t="s">
        <v>293</v>
      </c>
      <c r="E996" s="2">
        <v>7</v>
      </c>
      <c r="F996" s="1">
        <f>IF(Creatures[[#This Row],[CR]]="","",VLOOKUP(Creatures[[#This Row],[CR]],CREXP[#All],2,FALSE))</f>
        <v>2900</v>
      </c>
      <c r="G996" s="1" t="s">
        <v>5453</v>
      </c>
      <c r="H996" s="58">
        <v>16</v>
      </c>
      <c r="I996" s="58">
        <v>3</v>
      </c>
    </row>
    <row r="997" spans="1:9" ht="30" x14ac:dyDescent="0.25">
      <c r="A997" s="3" t="s">
        <v>5454</v>
      </c>
      <c r="B997" s="1" t="s">
        <v>5474</v>
      </c>
      <c r="C997" s="1">
        <v>10</v>
      </c>
      <c r="D997" s="1" t="s">
        <v>5455</v>
      </c>
      <c r="E997" s="2">
        <v>1</v>
      </c>
      <c r="F997" s="1">
        <f>IF(Creatures[[#This Row],[CR]]="","",VLOOKUP(Creatures[[#This Row],[CR]],CREXP[#All],2,FALSE))</f>
        <v>200</v>
      </c>
      <c r="G997" s="1" t="s">
        <v>5453</v>
      </c>
      <c r="H997" s="58">
        <v>11</v>
      </c>
      <c r="I997" s="58">
        <v>0</v>
      </c>
    </row>
    <row r="998" spans="1:9" x14ac:dyDescent="0.25">
      <c r="A998" s="3" t="s">
        <v>5559</v>
      </c>
      <c r="B998" s="1" t="s">
        <v>3921</v>
      </c>
      <c r="C998" s="1">
        <v>11</v>
      </c>
      <c r="D998" s="1" t="s">
        <v>186</v>
      </c>
      <c r="E998" s="2">
        <v>6</v>
      </c>
      <c r="F998" s="1">
        <f>IF(Creatures[[#This Row],[CR]]="","",VLOOKUP(Creatures[[#This Row],[CR]],CREXP[#All],2,FALSE))</f>
        <v>2300</v>
      </c>
      <c r="G998" s="1" t="s">
        <v>5453</v>
      </c>
      <c r="H998" s="58">
        <v>13</v>
      </c>
      <c r="I998" s="58">
        <v>1</v>
      </c>
    </row>
    <row r="999" spans="1:9" x14ac:dyDescent="0.25">
      <c r="A999" s="3" t="s">
        <v>5560</v>
      </c>
      <c r="B999" s="1" t="s">
        <v>5491</v>
      </c>
      <c r="C999" s="1">
        <v>13</v>
      </c>
      <c r="D999" s="1" t="s">
        <v>73</v>
      </c>
      <c r="E999" s="2">
        <v>4</v>
      </c>
      <c r="F999" s="1">
        <f>IF(Creatures[[#This Row],[CR]]="","",VLOOKUP(Creatures[[#This Row],[CR]],CREXP[#All],2,FALSE))</f>
        <v>1100</v>
      </c>
      <c r="G999" s="1" t="s">
        <v>5453</v>
      </c>
      <c r="H999" s="58">
        <v>12</v>
      </c>
      <c r="I999" s="58">
        <v>1</v>
      </c>
    </row>
    <row r="1000" spans="1:9" x14ac:dyDescent="0.25">
      <c r="A1000" s="3" t="s">
        <v>5561</v>
      </c>
      <c r="B1000" s="1" t="s">
        <v>5536</v>
      </c>
      <c r="C1000" s="1">
        <v>13</v>
      </c>
      <c r="D1000" s="1" t="s">
        <v>1033</v>
      </c>
      <c r="E1000" s="2">
        <v>9</v>
      </c>
      <c r="F1000" s="1">
        <f>IF(Creatures[[#This Row],[CR]]="","",VLOOKUP(Creatures[[#This Row],[CR]],CREXP[#All],2,FALSE))</f>
        <v>5000</v>
      </c>
      <c r="G1000" s="1" t="s">
        <v>5453</v>
      </c>
      <c r="H1000" s="58">
        <v>16</v>
      </c>
      <c r="I1000" s="58">
        <v>3</v>
      </c>
    </row>
    <row r="1001" spans="1:9" x14ac:dyDescent="0.25">
      <c r="A1001" s="3" t="s">
        <v>5562</v>
      </c>
      <c r="B1001" s="1" t="s">
        <v>5463</v>
      </c>
      <c r="C1001" s="1">
        <v>16</v>
      </c>
      <c r="D1001" s="1" t="s">
        <v>4105</v>
      </c>
      <c r="E1001" s="2">
        <v>10</v>
      </c>
      <c r="F1001" s="1">
        <f>IF(Creatures[[#This Row],[CR]]="","",VLOOKUP(Creatures[[#This Row],[CR]],CREXP[#All],2,FALSE))</f>
        <v>5900</v>
      </c>
      <c r="G1001" s="1" t="s">
        <v>5453</v>
      </c>
      <c r="H1001" s="58">
        <v>16</v>
      </c>
      <c r="I1001" s="58">
        <v>3</v>
      </c>
    </row>
    <row r="1002" spans="1:9" x14ac:dyDescent="0.25">
      <c r="A1002" s="3" t="s">
        <v>5563</v>
      </c>
      <c r="B1002" s="1" t="s">
        <v>5505</v>
      </c>
      <c r="C1002" s="1">
        <v>19</v>
      </c>
      <c r="D1002" s="1" t="s">
        <v>5564</v>
      </c>
      <c r="E1002" s="2">
        <v>11</v>
      </c>
      <c r="F1002" s="1">
        <f>IF(Creatures[[#This Row],[CR]]="","",VLOOKUP(Creatures[[#This Row],[CR]],CREXP[#All],2,FALSE))</f>
        <v>7200</v>
      </c>
      <c r="G1002" s="1" t="s">
        <v>5453</v>
      </c>
      <c r="H1002" s="58">
        <v>12</v>
      </c>
      <c r="I1002" s="58">
        <v>1</v>
      </c>
    </row>
    <row r="1003" spans="1:9" x14ac:dyDescent="0.25">
      <c r="A1003" s="3" t="s">
        <v>5565</v>
      </c>
      <c r="B1003" s="1" t="s">
        <v>5544</v>
      </c>
      <c r="C1003" s="1">
        <v>11</v>
      </c>
      <c r="D1003" s="1" t="s">
        <v>5566</v>
      </c>
      <c r="E1003" s="2">
        <v>3</v>
      </c>
      <c r="F1003" s="1">
        <f>IF(Creatures[[#This Row],[CR]]="","",VLOOKUP(Creatures[[#This Row],[CR]],CREXP[#All],2,FALSE))</f>
        <v>700</v>
      </c>
      <c r="G1003" s="1" t="s">
        <v>5453</v>
      </c>
      <c r="H1003" s="58">
        <v>3</v>
      </c>
      <c r="I1003" s="58">
        <v>-4</v>
      </c>
    </row>
    <row r="1004" spans="1:9" x14ac:dyDescent="0.25">
      <c r="A1004" s="3" t="s">
        <v>5567</v>
      </c>
      <c r="B1004" s="1" t="s">
        <v>5477</v>
      </c>
      <c r="C1004" s="1">
        <v>13</v>
      </c>
      <c r="D1004" s="1" t="s">
        <v>4547</v>
      </c>
      <c r="E1004" s="2">
        <v>4</v>
      </c>
      <c r="F1004" s="1">
        <f>IF(Creatures[[#This Row],[CR]]="","",VLOOKUP(Creatures[[#This Row],[CR]],CREXP[#All],2,FALSE))</f>
        <v>1100</v>
      </c>
      <c r="G1004" s="1" t="s">
        <v>5453</v>
      </c>
      <c r="H1004" s="58">
        <v>12</v>
      </c>
      <c r="I1004" s="58">
        <v>1</v>
      </c>
    </row>
    <row r="1005" spans="1:9" x14ac:dyDescent="0.25">
      <c r="A1005" s="3" t="s">
        <v>5568</v>
      </c>
      <c r="B1005" s="1" t="s">
        <v>5569</v>
      </c>
      <c r="C1005" s="1">
        <v>17</v>
      </c>
      <c r="D1005" s="1" t="s">
        <v>5570</v>
      </c>
      <c r="E1005" s="2">
        <v>11</v>
      </c>
      <c r="F1005" s="1">
        <f>IF(Creatures[[#This Row],[CR]]="","",VLOOKUP(Creatures[[#This Row],[CR]],CREXP[#All],2,FALSE))</f>
        <v>7200</v>
      </c>
      <c r="G1005" s="1" t="s">
        <v>5453</v>
      </c>
      <c r="H1005" s="58">
        <v>11</v>
      </c>
      <c r="I1005" s="58">
        <v>0</v>
      </c>
    </row>
    <row r="1006" spans="1:9" x14ac:dyDescent="0.25">
      <c r="A1006" s="3" t="s">
        <v>5571</v>
      </c>
      <c r="B1006" s="1" t="s">
        <v>3921</v>
      </c>
      <c r="C1006" s="1">
        <v>13</v>
      </c>
      <c r="D1006" s="1" t="s">
        <v>318</v>
      </c>
      <c r="E1006" s="2">
        <v>5</v>
      </c>
      <c r="F1006" s="1">
        <f>IF(Creatures[[#This Row],[CR]]="","",VLOOKUP(Creatures[[#This Row],[CR]],CREXP[#All],2,FALSE))</f>
        <v>1800</v>
      </c>
      <c r="G1006" s="1" t="s">
        <v>5453</v>
      </c>
      <c r="H1006" s="58">
        <v>10</v>
      </c>
      <c r="I1006" s="58">
        <v>0</v>
      </c>
    </row>
    <row r="1007" spans="1:9" x14ac:dyDescent="0.25">
      <c r="A1007" s="3" t="s">
        <v>5572</v>
      </c>
      <c r="B1007" s="1" t="s">
        <v>5456</v>
      </c>
      <c r="C1007" s="1">
        <v>16</v>
      </c>
      <c r="D1007" s="1" t="s">
        <v>224</v>
      </c>
      <c r="E1007" s="2">
        <v>5</v>
      </c>
      <c r="F1007" s="1">
        <f>IF(Creatures[[#This Row],[CR]]="","",VLOOKUP(Creatures[[#This Row],[CR]],CREXP[#All],2,FALSE))</f>
        <v>1800</v>
      </c>
      <c r="G1007" s="1" t="s">
        <v>5453</v>
      </c>
      <c r="H1007" s="58">
        <v>11</v>
      </c>
      <c r="I1007" s="58">
        <v>0</v>
      </c>
    </row>
    <row r="1008" spans="1:9" x14ac:dyDescent="0.25">
      <c r="A1008" s="3" t="s">
        <v>5573</v>
      </c>
      <c r="B1008" s="1" t="s">
        <v>5485</v>
      </c>
      <c r="C1008" s="1">
        <v>13</v>
      </c>
      <c r="D1008" s="1" t="s">
        <v>142</v>
      </c>
      <c r="E1008" s="2">
        <v>0</v>
      </c>
      <c r="F1008" s="1">
        <f>IF(Creatures[[#This Row],[CR]]="","",VLOOKUP(Creatures[[#This Row],[CR]],CREXP[#All],2,FALSE))</f>
        <v>10</v>
      </c>
      <c r="G1008" s="1" t="s">
        <v>5453</v>
      </c>
      <c r="H1008" s="58">
        <v>16</v>
      </c>
      <c r="I1008" s="58">
        <v>3</v>
      </c>
    </row>
    <row r="1009" spans="1:9" x14ac:dyDescent="0.25">
      <c r="A1009" s="3" t="s">
        <v>5574</v>
      </c>
      <c r="B1009" s="1" t="s">
        <v>5491</v>
      </c>
      <c r="C1009" s="1">
        <v>13</v>
      </c>
      <c r="D1009" s="1" t="s">
        <v>73</v>
      </c>
      <c r="E1009" s="2">
        <v>5</v>
      </c>
      <c r="F1009" s="1">
        <f>IF(Creatures[[#This Row],[CR]]="","",VLOOKUP(Creatures[[#This Row],[CR]],CREXP[#All],2,FALSE))</f>
        <v>1800</v>
      </c>
      <c r="G1009" s="1" t="s">
        <v>5453</v>
      </c>
      <c r="H1009" s="58">
        <v>13</v>
      </c>
      <c r="I1009" s="58">
        <v>1</v>
      </c>
    </row>
    <row r="1010" spans="1:9" x14ac:dyDescent="0.25">
      <c r="A1010" s="3" t="s">
        <v>5575</v>
      </c>
      <c r="B1010" s="1" t="s">
        <v>5531</v>
      </c>
      <c r="C1010" s="1">
        <v>14</v>
      </c>
      <c r="D1010" s="1" t="s">
        <v>5576</v>
      </c>
      <c r="E1010" s="2">
        <v>6</v>
      </c>
      <c r="F1010" s="1">
        <f>IF(Creatures[[#This Row],[CR]]="","",VLOOKUP(Creatures[[#This Row],[CR]],CREXP[#All],2,FALSE))</f>
        <v>2300</v>
      </c>
      <c r="G1010" s="1" t="s">
        <v>5453</v>
      </c>
      <c r="H1010" s="58">
        <v>9</v>
      </c>
      <c r="I1010" s="58">
        <v>-1</v>
      </c>
    </row>
    <row r="1011" spans="1:9" x14ac:dyDescent="0.25">
      <c r="A1011" s="3" t="s">
        <v>5577</v>
      </c>
      <c r="B1011" s="1" t="s">
        <v>5578</v>
      </c>
      <c r="C1011" s="1">
        <v>17</v>
      </c>
      <c r="D1011" s="1" t="s">
        <v>224</v>
      </c>
      <c r="E1011" s="2">
        <v>8</v>
      </c>
      <c r="F1011" s="1">
        <f>IF(Creatures[[#This Row],[CR]]="","",VLOOKUP(Creatures[[#This Row],[CR]],CREXP[#All],2,FALSE))</f>
        <v>3900</v>
      </c>
      <c r="G1011" s="1" t="s">
        <v>5453</v>
      </c>
      <c r="H1011" s="58">
        <v>18</v>
      </c>
      <c r="I1011" s="58">
        <v>4</v>
      </c>
    </row>
    <row r="1012" spans="1:9" x14ac:dyDescent="0.25">
      <c r="A1012" s="3" t="s">
        <v>5579</v>
      </c>
      <c r="B1012" s="1" t="s">
        <v>5580</v>
      </c>
      <c r="C1012" s="1">
        <v>12</v>
      </c>
      <c r="D1012" s="1" t="s">
        <v>73</v>
      </c>
      <c r="E1012" s="2">
        <v>3</v>
      </c>
      <c r="F1012" s="1">
        <f>IF(Creatures[[#This Row],[CR]]="","",VLOOKUP(Creatures[[#This Row],[CR]],CREXP[#All],2,FALSE))</f>
        <v>700</v>
      </c>
      <c r="G1012" s="1" t="s">
        <v>5453</v>
      </c>
      <c r="H1012" s="58">
        <v>11</v>
      </c>
      <c r="I1012" s="58">
        <v>0</v>
      </c>
    </row>
    <row r="1013" spans="1:9" ht="45" x14ac:dyDescent="0.25">
      <c r="A1013" s="3" t="s">
        <v>5581</v>
      </c>
      <c r="B1013" s="1" t="s">
        <v>5582</v>
      </c>
      <c r="C1013" s="1" t="s">
        <v>5583</v>
      </c>
      <c r="D1013" s="1" t="s">
        <v>5584</v>
      </c>
      <c r="E1013" s="2">
        <v>8</v>
      </c>
      <c r="F1013" s="1">
        <f>IF(Creatures[[#This Row],[CR]]="","",VLOOKUP(Creatures[[#This Row],[CR]],CREXP[#All],2,FALSE))</f>
        <v>3900</v>
      </c>
      <c r="G1013" s="1" t="s">
        <v>5453</v>
      </c>
      <c r="H1013" s="58">
        <v>10</v>
      </c>
      <c r="I1013" s="58">
        <v>0</v>
      </c>
    </row>
    <row r="1014" spans="1:9" x14ac:dyDescent="0.25">
      <c r="A1014" s="3" t="s">
        <v>5585</v>
      </c>
      <c r="B1014" s="1" t="s">
        <v>5485</v>
      </c>
      <c r="C1014" s="1">
        <v>13</v>
      </c>
      <c r="D1014" s="1" t="s">
        <v>5586</v>
      </c>
      <c r="E1014" s="2">
        <v>0</v>
      </c>
      <c r="F1014" s="1">
        <f>IF(Creatures[[#This Row],[CR]]="","",VLOOKUP(Creatures[[#This Row],[CR]],CREXP[#All],2,FALSE))</f>
        <v>10</v>
      </c>
      <c r="G1014" s="1" t="s">
        <v>5453</v>
      </c>
      <c r="H1014" s="58">
        <v>17</v>
      </c>
      <c r="I1014" s="58">
        <v>3</v>
      </c>
    </row>
    <row r="1015" spans="1:9" x14ac:dyDescent="0.25">
      <c r="A1015" s="3" t="s">
        <v>5587</v>
      </c>
      <c r="B1015" s="1" t="s">
        <v>5509</v>
      </c>
      <c r="C1015" s="1">
        <v>16</v>
      </c>
      <c r="D1015" s="1" t="s">
        <v>4544</v>
      </c>
      <c r="E1015" s="2">
        <v>8</v>
      </c>
      <c r="F1015" s="1">
        <f>IF(Creatures[[#This Row],[CR]]="","",VLOOKUP(Creatures[[#This Row],[CR]],CREXP[#All],2,FALSE))</f>
        <v>3900</v>
      </c>
      <c r="G1015" s="1" t="s">
        <v>5453</v>
      </c>
      <c r="H1015" s="58">
        <v>8</v>
      </c>
      <c r="I1015" s="58">
        <v>-1</v>
      </c>
    </row>
    <row r="1016" spans="1:9" x14ac:dyDescent="0.25">
      <c r="A1016" s="3" t="s">
        <v>5588</v>
      </c>
      <c r="B1016" s="1" t="s">
        <v>5468</v>
      </c>
      <c r="C1016" s="1">
        <v>12</v>
      </c>
      <c r="D1016" s="1" t="s">
        <v>226</v>
      </c>
      <c r="E1016" s="2">
        <v>0</v>
      </c>
      <c r="F1016" s="1">
        <f>IF(Creatures[[#This Row],[CR]]="","",VLOOKUP(Creatures[[#This Row],[CR]],CREXP[#All],2,FALSE))</f>
        <v>10</v>
      </c>
      <c r="G1016" s="1" t="s">
        <v>5453</v>
      </c>
      <c r="H1016" s="58">
        <v>14</v>
      </c>
      <c r="I1016" s="58">
        <v>2</v>
      </c>
    </row>
    <row r="1017" spans="1:9" x14ac:dyDescent="0.25">
      <c r="A1017" s="3" t="s">
        <v>5589</v>
      </c>
      <c r="B1017" s="1" t="s">
        <v>5590</v>
      </c>
      <c r="C1017" s="1">
        <v>14</v>
      </c>
      <c r="D1017" s="1" t="s">
        <v>395</v>
      </c>
      <c r="E1017" s="4" t="s">
        <v>722</v>
      </c>
      <c r="F1017" s="1">
        <f>IF(Creatures[[#This Row],[CR]]="","",VLOOKUP(Creatures[[#This Row],[CR]],CREXP[#All],2,FALSE))</f>
        <v>25</v>
      </c>
      <c r="G1017" s="1" t="s">
        <v>5453</v>
      </c>
      <c r="H1017" s="58">
        <v>15</v>
      </c>
      <c r="I1017" s="58">
        <v>2</v>
      </c>
    </row>
    <row r="1018" spans="1:9" x14ac:dyDescent="0.25">
      <c r="A1018" s="3" t="s">
        <v>5591</v>
      </c>
      <c r="B1018" s="1" t="s">
        <v>5544</v>
      </c>
      <c r="C1018" s="1">
        <v>9</v>
      </c>
      <c r="D1018" s="1" t="s">
        <v>5592</v>
      </c>
      <c r="E1018" s="4" t="s">
        <v>722</v>
      </c>
      <c r="F1018" s="1">
        <f>IF(Creatures[[#This Row],[CR]]="","",VLOOKUP(Creatures[[#This Row],[CR]],CREXP[#All],2,FALSE))</f>
        <v>25</v>
      </c>
      <c r="G1018" s="1" t="s">
        <v>5453</v>
      </c>
      <c r="H1018" s="58">
        <v>6</v>
      </c>
      <c r="I1018" s="58">
        <v>-2</v>
      </c>
    </row>
    <row r="1019" spans="1:9" x14ac:dyDescent="0.25">
      <c r="A1019" s="3" t="s">
        <v>5593</v>
      </c>
      <c r="B1019" s="1" t="s">
        <v>5544</v>
      </c>
      <c r="C1019" s="1">
        <v>14</v>
      </c>
      <c r="D1019" s="1" t="s">
        <v>5594</v>
      </c>
      <c r="E1019" s="4">
        <v>3</v>
      </c>
      <c r="F1019" s="1">
        <f>IF(Creatures[[#This Row],[CR]]="","",VLOOKUP(Creatures[[#This Row],[CR]],CREXP[#All],2,FALSE))</f>
        <v>700</v>
      </c>
      <c r="G1019" s="1" t="s">
        <v>5453</v>
      </c>
      <c r="H1019" s="58">
        <v>18</v>
      </c>
      <c r="I1019" s="58">
        <v>4</v>
      </c>
    </row>
    <row r="1020" spans="1:9" x14ac:dyDescent="0.25">
      <c r="A1020" s="3" t="s">
        <v>5595</v>
      </c>
      <c r="B1020" s="1" t="s">
        <v>3933</v>
      </c>
      <c r="C1020" s="1">
        <v>20</v>
      </c>
      <c r="D1020" s="1" t="s">
        <v>4270</v>
      </c>
      <c r="E1020" s="4">
        <v>4</v>
      </c>
      <c r="F1020" s="1">
        <f>IF(Creatures[[#This Row],[CR]]="","",VLOOKUP(Creatures[[#This Row],[CR]],CREXP[#All],2,FALSE))</f>
        <v>1100</v>
      </c>
      <c r="G1020" s="1" t="s">
        <v>5453</v>
      </c>
      <c r="H1020" s="58">
        <v>10</v>
      </c>
      <c r="I1020" s="58">
        <v>0</v>
      </c>
    </row>
    <row r="1021" spans="1:9" x14ac:dyDescent="0.25">
      <c r="A1021" s="3" t="s">
        <v>5596</v>
      </c>
      <c r="B1021" s="1" t="s">
        <v>5495</v>
      </c>
      <c r="C1021" s="1">
        <v>14</v>
      </c>
      <c r="D1021" s="1" t="s">
        <v>5597</v>
      </c>
      <c r="E1021" s="4">
        <v>8</v>
      </c>
      <c r="F1021" s="1">
        <f>IF(Creatures[[#This Row],[CR]]="","",VLOOKUP(Creatures[[#This Row],[CR]],CREXP[#All],2,FALSE))</f>
        <v>3900</v>
      </c>
      <c r="G1021" s="1" t="s">
        <v>5453</v>
      </c>
      <c r="H1021" s="58">
        <v>16</v>
      </c>
      <c r="I1021" s="58">
        <v>3</v>
      </c>
    </row>
    <row r="1022" spans="1:9" x14ac:dyDescent="0.25">
      <c r="A1022" s="3" t="s">
        <v>5598</v>
      </c>
      <c r="B1022" s="1" t="s">
        <v>5474</v>
      </c>
      <c r="C1022" s="1">
        <v>10</v>
      </c>
      <c r="D1022" s="1" t="s">
        <v>519</v>
      </c>
      <c r="E1022" s="4">
        <v>0</v>
      </c>
      <c r="F1022" s="1">
        <f>IF(Creatures[[#This Row],[CR]]="","",VLOOKUP(Creatures[[#This Row],[CR]],CREXP[#All],2,FALSE))</f>
        <v>10</v>
      </c>
      <c r="G1022" s="1" t="s">
        <v>5453</v>
      </c>
      <c r="H1022" s="58">
        <v>10</v>
      </c>
      <c r="I1022" s="58">
        <v>0</v>
      </c>
    </row>
    <row r="1023" spans="1:9" x14ac:dyDescent="0.25">
      <c r="A1023" s="3" t="s">
        <v>5599</v>
      </c>
      <c r="B1023" s="1" t="s">
        <v>5474</v>
      </c>
      <c r="C1023" s="1">
        <v>16</v>
      </c>
      <c r="D1023" s="1" t="s">
        <v>5600</v>
      </c>
      <c r="E1023" s="4">
        <v>2</v>
      </c>
      <c r="F1023" s="1">
        <f>IF(Creatures[[#This Row],[CR]]="","",VLOOKUP(Creatures[[#This Row],[CR]],CREXP[#All],2,FALSE))</f>
        <v>450</v>
      </c>
      <c r="G1023" s="1" t="s">
        <v>5453</v>
      </c>
      <c r="H1023" s="58">
        <v>14</v>
      </c>
      <c r="I1023" s="58">
        <v>2</v>
      </c>
    </row>
    <row r="1024" spans="1:9" x14ac:dyDescent="0.25">
      <c r="A1024" s="3" t="s">
        <v>5601</v>
      </c>
      <c r="B1024" s="1" t="s">
        <v>5474</v>
      </c>
      <c r="C1024" s="1">
        <v>14</v>
      </c>
      <c r="D1024" s="1" t="s">
        <v>3991</v>
      </c>
      <c r="E1024" s="4">
        <v>3</v>
      </c>
      <c r="F1024" s="1">
        <f>IF(Creatures[[#This Row],[CR]]="","",VLOOKUP(Creatures[[#This Row],[CR]],CREXP[#All],2,FALSE))</f>
        <v>700</v>
      </c>
      <c r="G1024" s="1" t="s">
        <v>5453</v>
      </c>
      <c r="H1024" s="58">
        <v>18</v>
      </c>
      <c r="I1024" s="58">
        <v>4</v>
      </c>
    </row>
    <row r="1025" spans="1:9" x14ac:dyDescent="0.25">
      <c r="A1025" s="3" t="s">
        <v>5602</v>
      </c>
      <c r="B1025" s="1" t="s">
        <v>5474</v>
      </c>
      <c r="C1025" s="1">
        <v>12</v>
      </c>
      <c r="D1025" s="1" t="s">
        <v>5603</v>
      </c>
      <c r="E1025" s="4">
        <v>1</v>
      </c>
      <c r="F1025" s="1">
        <f>IF(Creatures[[#This Row],[CR]]="","",VLOOKUP(Creatures[[#This Row],[CR]],CREXP[#All],2,FALSE))</f>
        <v>200</v>
      </c>
      <c r="G1025" s="1" t="s">
        <v>5453</v>
      </c>
      <c r="H1025" s="58">
        <v>14</v>
      </c>
      <c r="I1025" s="58">
        <v>2</v>
      </c>
    </row>
    <row r="1026" spans="1:9" x14ac:dyDescent="0.25">
      <c r="A1026" s="3" t="s">
        <v>5604</v>
      </c>
      <c r="B1026" s="1" t="s">
        <v>5473</v>
      </c>
      <c r="C1026" s="1">
        <v>14</v>
      </c>
      <c r="D1026" s="1" t="s">
        <v>78</v>
      </c>
      <c r="E1026" s="4">
        <v>5</v>
      </c>
      <c r="F1026" s="1">
        <f>IF(Creatures[[#This Row],[CR]]="","",VLOOKUP(Creatures[[#This Row],[CR]],CREXP[#All],2,FALSE))</f>
        <v>1800</v>
      </c>
      <c r="G1026" s="1" t="s">
        <v>5453</v>
      </c>
      <c r="H1026" s="58">
        <v>12</v>
      </c>
      <c r="I1026" s="58">
        <v>1</v>
      </c>
    </row>
    <row r="1027" spans="1:9" x14ac:dyDescent="0.25">
      <c r="A1027" s="3" t="s">
        <v>5605</v>
      </c>
      <c r="B1027" s="1" t="s">
        <v>3936</v>
      </c>
      <c r="C1027" s="1">
        <v>16</v>
      </c>
      <c r="D1027" s="1" t="s">
        <v>5606</v>
      </c>
      <c r="E1027" s="4">
        <v>5</v>
      </c>
      <c r="F1027" s="1">
        <f>IF(Creatures[[#This Row],[CR]]="","",VLOOKUP(Creatures[[#This Row],[CR]],CREXP[#All],2,FALSE))</f>
        <v>1800</v>
      </c>
      <c r="G1027" s="1" t="s">
        <v>5453</v>
      </c>
      <c r="H1027" s="58">
        <v>14</v>
      </c>
      <c r="I1027" s="58">
        <v>2</v>
      </c>
    </row>
    <row r="1028" spans="1:9" x14ac:dyDescent="0.25">
      <c r="A1028" s="3" t="s">
        <v>5607</v>
      </c>
      <c r="B1028" s="1" t="s">
        <v>3936</v>
      </c>
      <c r="C1028" s="1">
        <v>8</v>
      </c>
      <c r="D1028" s="1" t="s">
        <v>4184</v>
      </c>
      <c r="E1028" s="4" t="s">
        <v>724</v>
      </c>
      <c r="F1028" s="1">
        <f>IF(Creatures[[#This Row],[CR]]="","",VLOOKUP(Creatures[[#This Row],[CR]],CREXP[#All],2,FALSE))</f>
        <v>100</v>
      </c>
      <c r="G1028" s="1" t="s">
        <v>5453</v>
      </c>
      <c r="H1028" s="58">
        <v>7</v>
      </c>
      <c r="I1028" s="58">
        <v>-2</v>
      </c>
    </row>
    <row r="1029" spans="1:9" x14ac:dyDescent="0.25">
      <c r="A1029" s="3" t="s">
        <v>5608</v>
      </c>
      <c r="B1029" s="1" t="s">
        <v>5476</v>
      </c>
      <c r="C1029" s="1">
        <v>11</v>
      </c>
      <c r="D1029" s="1" t="s">
        <v>538</v>
      </c>
      <c r="E1029" s="4" t="s">
        <v>722</v>
      </c>
      <c r="F1029" s="1">
        <f>IF(Creatures[[#This Row],[CR]]="","",VLOOKUP(Creatures[[#This Row],[CR]],CREXP[#All],2,FALSE))</f>
        <v>25</v>
      </c>
      <c r="G1029" s="1" t="s">
        <v>5453</v>
      </c>
      <c r="H1029" s="58">
        <v>12</v>
      </c>
      <c r="I1029" s="58">
        <v>1</v>
      </c>
    </row>
    <row r="1030" spans="1:9" x14ac:dyDescent="0.25">
      <c r="A1030" s="3" t="s">
        <v>5609</v>
      </c>
      <c r="B1030" s="1" t="s">
        <v>5491</v>
      </c>
      <c r="C1030" s="1">
        <v>13</v>
      </c>
      <c r="D1030" s="1" t="s">
        <v>4288</v>
      </c>
      <c r="E1030" s="4">
        <v>5</v>
      </c>
      <c r="F1030" s="1">
        <f>IF(Creatures[[#This Row],[CR]]="","",VLOOKUP(Creatures[[#This Row],[CR]],CREXP[#All],2,FALSE))</f>
        <v>1800</v>
      </c>
      <c r="G1030" s="1" t="s">
        <v>5453</v>
      </c>
      <c r="H1030" s="58">
        <v>8</v>
      </c>
      <c r="I1030" s="58">
        <v>-1</v>
      </c>
    </row>
    <row r="1031" spans="1:9" x14ac:dyDescent="0.25">
      <c r="A1031" s="3" t="s">
        <v>5610</v>
      </c>
      <c r="B1031" s="1" t="s">
        <v>5491</v>
      </c>
      <c r="C1031" s="1">
        <v>14</v>
      </c>
      <c r="D1031" s="1" t="s">
        <v>362</v>
      </c>
      <c r="E1031" s="4">
        <v>5</v>
      </c>
      <c r="F1031" s="1">
        <f>IF(Creatures[[#This Row],[CR]]="","",VLOOKUP(Creatures[[#This Row],[CR]],CREXP[#All],2,FALSE))</f>
        <v>1800</v>
      </c>
      <c r="G1031" s="1" t="s">
        <v>5453</v>
      </c>
      <c r="H1031" s="58">
        <v>10</v>
      </c>
      <c r="I1031" s="58">
        <v>0</v>
      </c>
    </row>
    <row r="1032" spans="1:9" x14ac:dyDescent="0.25">
      <c r="A1032" s="3" t="s">
        <v>5611</v>
      </c>
      <c r="B1032" s="1" t="s">
        <v>5491</v>
      </c>
      <c r="C1032" s="1">
        <v>12</v>
      </c>
      <c r="D1032" s="1" t="s">
        <v>4612</v>
      </c>
      <c r="E1032" s="4">
        <v>5</v>
      </c>
      <c r="F1032" s="1">
        <f>IF(Creatures[[#This Row],[CR]]="","",VLOOKUP(Creatures[[#This Row],[CR]],CREXP[#All],2,FALSE))</f>
        <v>1800</v>
      </c>
      <c r="G1032" s="1" t="s">
        <v>5453</v>
      </c>
      <c r="H1032" s="58">
        <v>11</v>
      </c>
      <c r="I1032" s="58">
        <v>0</v>
      </c>
    </row>
    <row r="1033" spans="1:9" x14ac:dyDescent="0.25">
      <c r="A1033" s="3" t="s">
        <v>5612</v>
      </c>
      <c r="B1033" s="1" t="s">
        <v>5491</v>
      </c>
      <c r="C1033" s="1">
        <v>15</v>
      </c>
      <c r="D1033" s="1" t="s">
        <v>4052</v>
      </c>
      <c r="E1033" s="4">
        <v>8</v>
      </c>
      <c r="F1033" s="1">
        <f>IF(Creatures[[#This Row],[CR]]="","",VLOOKUP(Creatures[[#This Row],[CR]],CREXP[#All],2,FALSE))</f>
        <v>3900</v>
      </c>
      <c r="G1033" s="1" t="s">
        <v>5453</v>
      </c>
      <c r="H1033" s="58">
        <v>16</v>
      </c>
      <c r="I1033" s="58">
        <v>3</v>
      </c>
    </row>
    <row r="1034" spans="1:9" x14ac:dyDescent="0.25">
      <c r="A1034" s="3" t="s">
        <v>5613</v>
      </c>
      <c r="B1034" s="1" t="s">
        <v>5467</v>
      </c>
      <c r="C1034" s="1">
        <v>10</v>
      </c>
      <c r="D1034" s="1" t="s">
        <v>204</v>
      </c>
      <c r="E1034" s="4" t="s">
        <v>723</v>
      </c>
      <c r="F1034" s="1">
        <f>IF(Creatures[[#This Row],[CR]]="","",VLOOKUP(Creatures[[#This Row],[CR]],CREXP[#All],2,FALSE))</f>
        <v>50</v>
      </c>
      <c r="G1034" s="1" t="s">
        <v>5453</v>
      </c>
      <c r="H1034" s="58">
        <v>10</v>
      </c>
      <c r="I1034" s="58">
        <f>IFERROR(DexModifier(Creatures[[#This Row],[Dex Score]]),NA())</f>
        <v>0</v>
      </c>
    </row>
    <row r="1035" spans="1:9" x14ac:dyDescent="0.25">
      <c r="A1035" s="3" t="s">
        <v>5614</v>
      </c>
      <c r="B1035" s="1" t="s">
        <v>5476</v>
      </c>
      <c r="C1035" s="1">
        <v>11</v>
      </c>
      <c r="D1035" s="1" t="s">
        <v>16</v>
      </c>
      <c r="E1035" s="4">
        <v>0</v>
      </c>
      <c r="F1035" s="1">
        <f>IF(Creatures[[#This Row],[CR]]="","",VLOOKUP(Creatures[[#This Row],[CR]],CREXP[#All],2,FALSE))</f>
        <v>10</v>
      </c>
      <c r="G1035" s="1" t="s">
        <v>5453</v>
      </c>
      <c r="H1035" s="58">
        <v>12</v>
      </c>
      <c r="I1035" s="58">
        <v>1</v>
      </c>
    </row>
    <row r="1036" spans="1:9" x14ac:dyDescent="0.25">
      <c r="A1036" s="3" t="s">
        <v>5615</v>
      </c>
      <c r="B1036" s="1" t="s">
        <v>5474</v>
      </c>
      <c r="C1036" s="1">
        <v>8</v>
      </c>
      <c r="D1036" s="1" t="s">
        <v>156</v>
      </c>
      <c r="E1036" s="4">
        <v>3</v>
      </c>
      <c r="F1036" s="1">
        <f>IF(Creatures[[#This Row],[CR]]="","",VLOOKUP(Creatures[[#This Row],[CR]],CREXP[#All],2,FALSE))</f>
        <v>700</v>
      </c>
      <c r="G1036" s="1" t="s">
        <v>5453</v>
      </c>
      <c r="H1036" s="58">
        <v>6</v>
      </c>
      <c r="I1036" s="58">
        <v>-2</v>
      </c>
    </row>
    <row r="1037" spans="1:9" x14ac:dyDescent="0.25">
      <c r="A1037" s="3" t="s">
        <v>5616</v>
      </c>
      <c r="B1037" s="1" t="s">
        <v>5473</v>
      </c>
      <c r="C1037" s="1">
        <v>13</v>
      </c>
      <c r="D1037" s="1" t="s">
        <v>285</v>
      </c>
      <c r="E1037" s="2">
        <v>3</v>
      </c>
      <c r="F1037" s="1">
        <f>IF(Creatures[[#This Row],[CR]]="","",VLOOKUP(Creatures[[#This Row],[CR]],CREXP[#All],2,FALSE))</f>
        <v>700</v>
      </c>
      <c r="G1037" s="1" t="s">
        <v>5453</v>
      </c>
      <c r="H1037" s="58">
        <v>12</v>
      </c>
      <c r="I1037" s="58">
        <f>IFERROR(DexModifier(Creatures[[#This Row],[Dex Score]]),NA())</f>
        <v>1</v>
      </c>
    </row>
    <row r="1038" spans="1:9" x14ac:dyDescent="0.25">
      <c r="A1038" s="3" t="s">
        <v>5617</v>
      </c>
      <c r="B1038" s="1" t="s">
        <v>5494</v>
      </c>
      <c r="C1038" s="1">
        <v>13</v>
      </c>
      <c r="D1038" s="1" t="s">
        <v>5618</v>
      </c>
      <c r="E1038" s="2">
        <v>8</v>
      </c>
      <c r="F1038" s="1">
        <f>IF(Creatures[[#This Row],[CR]]="","",VLOOKUP(Creatures[[#This Row],[CR]],CREXP[#All],2,FALSE))</f>
        <v>3900</v>
      </c>
      <c r="G1038" s="1" t="s">
        <v>5453</v>
      </c>
      <c r="H1038" s="58">
        <v>8</v>
      </c>
      <c r="I1038" s="58">
        <v>-1</v>
      </c>
    </row>
    <row r="1039" spans="1:9" x14ac:dyDescent="0.25">
      <c r="A1039" s="3" t="s">
        <v>5619</v>
      </c>
      <c r="B1039" s="1" t="s">
        <v>5569</v>
      </c>
      <c r="C1039" s="1">
        <v>17</v>
      </c>
      <c r="D1039" s="1" t="s">
        <v>4176</v>
      </c>
      <c r="E1039" s="2">
        <v>10</v>
      </c>
      <c r="F1039" s="1">
        <f>IF(Creatures[[#This Row],[CR]]="","",VLOOKUP(Creatures[[#This Row],[CR]],CREXP[#All],2,FALSE))</f>
        <v>5900</v>
      </c>
      <c r="G1039" s="1" t="s">
        <v>5453</v>
      </c>
      <c r="H1039" s="58">
        <v>10</v>
      </c>
      <c r="I1039" s="58">
        <v>0</v>
      </c>
    </row>
    <row r="1040" spans="1:9" x14ac:dyDescent="0.25">
      <c r="A1040" s="3" t="s">
        <v>5620</v>
      </c>
      <c r="B1040" s="1" t="s">
        <v>5509</v>
      </c>
      <c r="C1040" s="1">
        <v>14</v>
      </c>
      <c r="D1040" s="1" t="s">
        <v>4636</v>
      </c>
      <c r="E1040" s="2">
        <v>5</v>
      </c>
      <c r="F1040" s="1">
        <f>IF(Creatures[[#This Row],[CR]]="","",VLOOKUP(Creatures[[#This Row],[CR]],CREXP[#All],2,FALSE))</f>
        <v>1800</v>
      </c>
      <c r="G1040" s="1" t="s">
        <v>5453</v>
      </c>
      <c r="H1040" s="58">
        <v>15</v>
      </c>
      <c r="I1040" s="58">
        <v>2</v>
      </c>
    </row>
    <row r="1041" spans="1:9" x14ac:dyDescent="0.25">
      <c r="A1041" s="3" t="s">
        <v>5621</v>
      </c>
      <c r="B1041" s="1" t="s">
        <v>5509</v>
      </c>
      <c r="C1041" s="1">
        <v>14</v>
      </c>
      <c r="D1041" s="1" t="s">
        <v>78</v>
      </c>
      <c r="E1041" s="2">
        <v>4</v>
      </c>
      <c r="F1041" s="1">
        <f>IF(Creatures[[#This Row],[CR]]="","",VLOOKUP(Creatures[[#This Row],[CR]],CREXP[#All],2,FALSE))</f>
        <v>1100</v>
      </c>
      <c r="G1041" s="1" t="s">
        <v>5453</v>
      </c>
      <c r="H1041" s="58">
        <v>11</v>
      </c>
      <c r="I1041" s="58">
        <v>0</v>
      </c>
    </row>
    <row r="1042" spans="1:9" x14ac:dyDescent="0.25">
      <c r="A1042" s="3" t="s">
        <v>5622</v>
      </c>
      <c r="B1042" s="1" t="s">
        <v>5467</v>
      </c>
      <c r="C1042" s="1">
        <v>9</v>
      </c>
      <c r="D1042" s="1" t="s">
        <v>277</v>
      </c>
      <c r="E1042" s="4" t="s">
        <v>723</v>
      </c>
      <c r="F1042" s="1">
        <f>IF(Creatures[[#This Row],[CR]]="","",VLOOKUP(Creatures[[#This Row],[CR]],CREXP[#All],2,FALSE))</f>
        <v>50</v>
      </c>
      <c r="G1042" s="1" t="s">
        <v>5453</v>
      </c>
      <c r="H1042" s="58">
        <v>9</v>
      </c>
      <c r="I1042" s="58">
        <v>-1</v>
      </c>
    </row>
    <row r="1043" spans="1:9" x14ac:dyDescent="0.25">
      <c r="A1043" s="3" t="s">
        <v>5623</v>
      </c>
      <c r="B1043" s="1" t="s">
        <v>5475</v>
      </c>
      <c r="C1043" s="1">
        <v>9</v>
      </c>
      <c r="D1043" s="1" t="s">
        <v>4153</v>
      </c>
      <c r="E1043" s="4">
        <v>4</v>
      </c>
      <c r="F1043" s="1">
        <f>IF(Creatures[[#This Row],[CR]]="","",VLOOKUP(Creatures[[#This Row],[CR]],CREXP[#All],2,FALSE))</f>
        <v>1100</v>
      </c>
      <c r="G1043" s="1" t="s">
        <v>5453</v>
      </c>
      <c r="H1043" s="58">
        <v>9</v>
      </c>
      <c r="I1043" s="58">
        <v>-1</v>
      </c>
    </row>
    <row r="1044" spans="1:9" x14ac:dyDescent="0.25">
      <c r="A1044" s="3" t="s">
        <v>5624</v>
      </c>
      <c r="B1044" s="1" t="s">
        <v>5498</v>
      </c>
      <c r="C1044" s="1">
        <v>11</v>
      </c>
      <c r="D1044" s="1" t="s">
        <v>395</v>
      </c>
      <c r="E1044" s="4" t="s">
        <v>722</v>
      </c>
      <c r="F1044" s="1">
        <f>IF(Creatures[[#This Row],[CR]]="","",VLOOKUP(Creatures[[#This Row],[CR]],CREXP[#All],2,FALSE))</f>
        <v>25</v>
      </c>
      <c r="G1044" s="1" t="s">
        <v>5453</v>
      </c>
      <c r="H1044" s="58">
        <v>11</v>
      </c>
      <c r="I1044" s="58">
        <v>0</v>
      </c>
    </row>
    <row r="1045" spans="1:9" x14ac:dyDescent="0.25">
      <c r="A1045" s="3" t="s">
        <v>5696</v>
      </c>
      <c r="B1045" s="1" t="s">
        <v>5483</v>
      </c>
      <c r="C1045" s="1">
        <v>16</v>
      </c>
      <c r="D1045" s="1" t="s">
        <v>5697</v>
      </c>
      <c r="E1045" s="4">
        <v>7</v>
      </c>
      <c r="F1045" s="1">
        <f>IF(Creatures[[#This Row],[CR]]="","",VLOOKUP(Creatures[[#This Row],[CR]],CREXP[#All],2,FALSE))</f>
        <v>2900</v>
      </c>
      <c r="G1045" s="1" t="s">
        <v>5695</v>
      </c>
      <c r="H1045" s="58">
        <v>8</v>
      </c>
      <c r="I1045" s="58">
        <v>-1</v>
      </c>
    </row>
    <row r="1046" spans="1:9" x14ac:dyDescent="0.25">
      <c r="A1046" s="3" t="s">
        <v>5698</v>
      </c>
      <c r="B1046" s="1" t="s">
        <v>5522</v>
      </c>
      <c r="C1046" s="1">
        <v>10</v>
      </c>
      <c r="D1046" s="1" t="s">
        <v>193</v>
      </c>
      <c r="E1046" s="4" t="s">
        <v>724</v>
      </c>
      <c r="F1046" s="1">
        <f>IF(Creatures[[#This Row],[CR]]="","",VLOOKUP(Creatures[[#This Row],[CR]],CREXP[#All],2,FALSE))</f>
        <v>100</v>
      </c>
      <c r="G1046" s="1" t="s">
        <v>5695</v>
      </c>
      <c r="H1046" s="58">
        <v>11</v>
      </c>
      <c r="I1046" s="58">
        <v>0</v>
      </c>
    </row>
    <row r="1047" spans="1:9" x14ac:dyDescent="0.25">
      <c r="A1047" s="3" t="s">
        <v>5699</v>
      </c>
      <c r="B1047" s="1" t="s">
        <v>3921</v>
      </c>
      <c r="C1047" s="1">
        <v>12</v>
      </c>
      <c r="D1047" s="1" t="s">
        <v>193</v>
      </c>
      <c r="E1047" s="4">
        <v>1</v>
      </c>
      <c r="F1047" s="1">
        <f>IF(Creatures[[#This Row],[CR]]="","",VLOOKUP(Creatures[[#This Row],[CR]],CREXP[#All],2,FALSE))</f>
        <v>200</v>
      </c>
      <c r="G1047" s="1" t="s">
        <v>5695</v>
      </c>
      <c r="H1047" s="58">
        <v>14</v>
      </c>
      <c r="I1047" s="58">
        <v>2</v>
      </c>
    </row>
    <row r="1048" spans="1:9" x14ac:dyDescent="0.25">
      <c r="A1048" s="3" t="s">
        <v>5700</v>
      </c>
      <c r="B1048" s="1" t="s">
        <v>5701</v>
      </c>
      <c r="C1048" s="1">
        <v>14</v>
      </c>
      <c r="D1048" s="1" t="s">
        <v>5702</v>
      </c>
      <c r="E1048" s="4">
        <v>3</v>
      </c>
      <c r="F1048" s="1">
        <f>IF(Creatures[[#This Row],[CR]]="","",VLOOKUP(Creatures[[#This Row],[CR]],CREXP[#All],2,FALSE))</f>
        <v>700</v>
      </c>
      <c r="G1048" s="1" t="s">
        <v>5695</v>
      </c>
      <c r="H1048" s="58">
        <v>16</v>
      </c>
      <c r="I1048" s="58">
        <v>3</v>
      </c>
    </row>
    <row r="1049" spans="1:9" x14ac:dyDescent="0.25">
      <c r="A1049" s="3" t="s">
        <v>5703</v>
      </c>
      <c r="B1049" s="1" t="s">
        <v>5495</v>
      </c>
      <c r="C1049" s="1">
        <v>15</v>
      </c>
      <c r="D1049" s="1" t="s">
        <v>424</v>
      </c>
      <c r="E1049" s="4">
        <v>1</v>
      </c>
      <c r="F1049" s="1">
        <f>IF(Creatures[[#This Row],[CR]]="","",VLOOKUP(Creatures[[#This Row],[CR]],CREXP[#All],2,FALSE))</f>
        <v>200</v>
      </c>
      <c r="G1049" s="1" t="s">
        <v>5695</v>
      </c>
      <c r="H1049" s="58">
        <v>15</v>
      </c>
      <c r="I1049" s="58">
        <v>2</v>
      </c>
    </row>
    <row r="1050" spans="1:9" x14ac:dyDescent="0.25">
      <c r="A1050" s="3" t="s">
        <v>5704</v>
      </c>
      <c r="B1050" s="1" t="s">
        <v>5500</v>
      </c>
      <c r="C1050" s="1" t="s">
        <v>5705</v>
      </c>
      <c r="D1050" s="1" t="s">
        <v>5706</v>
      </c>
      <c r="E1050" s="4" t="s">
        <v>724</v>
      </c>
      <c r="F1050" s="1">
        <f>IF(Creatures[[#This Row],[CR]]="","",VLOOKUP(Creatures[[#This Row],[CR]],CREXP[#All],2,FALSE))</f>
        <v>100</v>
      </c>
      <c r="G1050" s="1" t="s">
        <v>5695</v>
      </c>
      <c r="H1050" s="58">
        <v>13</v>
      </c>
      <c r="I1050" s="58">
        <v>1</v>
      </c>
    </row>
    <row r="1051" spans="1:9" x14ac:dyDescent="0.25">
      <c r="A1051" s="3" t="s">
        <v>5707</v>
      </c>
      <c r="B1051" s="1" t="s">
        <v>3921</v>
      </c>
      <c r="C1051" s="1" t="s">
        <v>5708</v>
      </c>
      <c r="D1051" s="1" t="s">
        <v>4135</v>
      </c>
      <c r="E1051" s="4">
        <v>10</v>
      </c>
      <c r="F1051" s="1">
        <f>IF(Creatures[[#This Row],[CR]]="","",VLOOKUP(Creatures[[#This Row],[CR]],CREXP[#All],2,FALSE))</f>
        <v>5900</v>
      </c>
      <c r="G1051" s="1" t="s">
        <v>5695</v>
      </c>
      <c r="H1051" s="58">
        <v>14</v>
      </c>
      <c r="I1051" s="58">
        <v>2</v>
      </c>
    </row>
    <row r="1052" spans="1:9" x14ac:dyDescent="0.25">
      <c r="A1052" s="3" t="s">
        <v>5709</v>
      </c>
      <c r="B1052" s="1" t="s">
        <v>3921</v>
      </c>
      <c r="C1052" s="1">
        <v>12</v>
      </c>
      <c r="D1052" s="1" t="s">
        <v>5710</v>
      </c>
      <c r="E1052" s="4">
        <v>6</v>
      </c>
      <c r="F1052" s="1">
        <f>IF(Creatures[[#This Row],[CR]]="","",VLOOKUP(Creatures[[#This Row],[CR]],CREXP[#All],2,FALSE))</f>
        <v>2300</v>
      </c>
      <c r="G1052" s="1" t="s">
        <v>5695</v>
      </c>
      <c r="H1052" s="58">
        <v>14</v>
      </c>
      <c r="I1052" s="58">
        <v>2</v>
      </c>
    </row>
    <row r="1053" spans="1:9" x14ac:dyDescent="0.25">
      <c r="A1053" s="3" t="s">
        <v>5711</v>
      </c>
      <c r="B1053" s="1" t="s">
        <v>5701</v>
      </c>
      <c r="C1053" s="1">
        <v>12</v>
      </c>
      <c r="D1053" s="1" t="s">
        <v>4178</v>
      </c>
      <c r="E1053" s="4" t="s">
        <v>722</v>
      </c>
      <c r="F1053" s="1">
        <f>IF(Creatures[[#This Row],[CR]]="","",VLOOKUP(Creatures[[#This Row],[CR]],CREXP[#All],2,FALSE))</f>
        <v>25</v>
      </c>
      <c r="G1053" s="1" t="s">
        <v>5695</v>
      </c>
      <c r="H1053" s="58">
        <v>14</v>
      </c>
      <c r="I1053" s="58">
        <v>2</v>
      </c>
    </row>
    <row r="1054" spans="1:9" x14ac:dyDescent="0.25">
      <c r="A1054" s="3" t="s">
        <v>5712</v>
      </c>
      <c r="B1054" s="1" t="s">
        <v>5713</v>
      </c>
      <c r="C1054" s="1">
        <v>12</v>
      </c>
      <c r="D1054" s="1" t="s">
        <v>5714</v>
      </c>
      <c r="E1054" s="4">
        <v>2</v>
      </c>
      <c r="F1054" s="1">
        <f>IF(Creatures[[#This Row],[CR]]="","",VLOOKUP(Creatures[[#This Row],[CR]],CREXP[#All],2,FALSE))</f>
        <v>450</v>
      </c>
      <c r="G1054" s="1" t="s">
        <v>5695</v>
      </c>
      <c r="H1054" s="58">
        <v>14</v>
      </c>
      <c r="I1054" s="58">
        <v>2</v>
      </c>
    </row>
    <row r="1055" spans="1:9" x14ac:dyDescent="0.25">
      <c r="A1055" s="3" t="s">
        <v>5715</v>
      </c>
      <c r="B1055" s="1" t="s">
        <v>3921</v>
      </c>
      <c r="C1055" s="1" t="s">
        <v>5705</v>
      </c>
      <c r="D1055" s="1" t="s">
        <v>4023</v>
      </c>
      <c r="E1055" s="4">
        <v>9</v>
      </c>
      <c r="F1055" s="1">
        <f>IF(Creatures[[#This Row],[CR]]="","",VLOOKUP(Creatures[[#This Row],[CR]],CREXP[#All],2,FALSE))</f>
        <v>5000</v>
      </c>
      <c r="G1055" s="1" t="s">
        <v>5695</v>
      </c>
      <c r="H1055" s="58">
        <v>3</v>
      </c>
      <c r="I1055" s="58">
        <v>-4</v>
      </c>
    </row>
    <row r="1056" spans="1:9" x14ac:dyDescent="0.25">
      <c r="A1056" s="3" t="s">
        <v>5716</v>
      </c>
      <c r="B1056" s="1" t="s">
        <v>5558</v>
      </c>
      <c r="C1056" s="1" t="s">
        <v>5705</v>
      </c>
      <c r="D1056" s="1" t="s">
        <v>4179</v>
      </c>
      <c r="E1056" s="4">
        <v>13</v>
      </c>
      <c r="F1056" s="1">
        <f>IF(Creatures[[#This Row],[CR]]="","",VLOOKUP(Creatures[[#This Row],[CR]],CREXP[#All],2,FALSE))</f>
        <v>10000</v>
      </c>
      <c r="G1056" s="1" t="s">
        <v>5695</v>
      </c>
      <c r="H1056" s="58">
        <v>18</v>
      </c>
      <c r="I1056" s="58">
        <v>4</v>
      </c>
    </row>
    <row r="1057" spans="1:9" x14ac:dyDescent="0.25">
      <c r="A1057" s="3" t="s">
        <v>5717</v>
      </c>
      <c r="B1057" s="1" t="s">
        <v>3921</v>
      </c>
      <c r="C1057" s="1">
        <v>12</v>
      </c>
      <c r="D1057" s="1" t="s">
        <v>73</v>
      </c>
      <c r="E1057" s="4">
        <v>7</v>
      </c>
      <c r="F1057" s="1">
        <f>IF(Creatures[[#This Row],[CR]]="","",VLOOKUP(Creatures[[#This Row],[CR]],CREXP[#All],2,FALSE))</f>
        <v>2900</v>
      </c>
      <c r="G1057" s="1" t="s">
        <v>5695</v>
      </c>
      <c r="H1057" s="58">
        <v>15</v>
      </c>
      <c r="I1057" s="58">
        <v>2</v>
      </c>
    </row>
    <row r="1058" spans="1:9" x14ac:dyDescent="0.25">
      <c r="A1058" s="3" t="s">
        <v>5718</v>
      </c>
      <c r="B1058" s="1" t="s">
        <v>3921</v>
      </c>
      <c r="C1058" s="1" t="s">
        <v>5719</v>
      </c>
      <c r="D1058" s="1" t="s">
        <v>236</v>
      </c>
      <c r="E1058" s="4">
        <v>8</v>
      </c>
      <c r="F1058" s="1">
        <f>IF(Creatures[[#This Row],[CR]]="","",VLOOKUP(Creatures[[#This Row],[CR]],CREXP[#All],2,FALSE))</f>
        <v>3900</v>
      </c>
      <c r="G1058" s="1" t="s">
        <v>5695</v>
      </c>
      <c r="H1058" s="58">
        <v>18</v>
      </c>
      <c r="I1058" s="58">
        <v>4</v>
      </c>
    </row>
    <row r="1059" spans="1:9" x14ac:dyDescent="0.25">
      <c r="A1059" s="3" t="s">
        <v>5720</v>
      </c>
      <c r="B1059" s="1" t="s">
        <v>5456</v>
      </c>
      <c r="C1059" s="1">
        <v>14</v>
      </c>
      <c r="D1059" s="1" t="s">
        <v>308</v>
      </c>
      <c r="E1059" s="4">
        <v>6</v>
      </c>
      <c r="F1059" s="1">
        <f>IF(Creatures[[#This Row],[CR]]="","",VLOOKUP(Creatures[[#This Row],[CR]],CREXP[#All],2,FALSE))</f>
        <v>2300</v>
      </c>
      <c r="G1059" s="1" t="s">
        <v>5695</v>
      </c>
      <c r="H1059" s="58">
        <v>14</v>
      </c>
      <c r="I1059" s="58">
        <v>2</v>
      </c>
    </row>
    <row r="1060" spans="1:9" x14ac:dyDescent="0.25">
      <c r="A1060" s="3" t="s">
        <v>5721</v>
      </c>
      <c r="B1060" s="1" t="s">
        <v>5477</v>
      </c>
      <c r="C1060" s="1" t="s">
        <v>5722</v>
      </c>
      <c r="D1060" s="1" t="s">
        <v>293</v>
      </c>
      <c r="E1060" s="4">
        <v>8</v>
      </c>
      <c r="F1060" s="1">
        <f>IF(Creatures[[#This Row],[CR]]="","",VLOOKUP(Creatures[[#This Row],[CR]],CREXP[#All],2,FALSE))</f>
        <v>3900</v>
      </c>
      <c r="G1060" s="1" t="s">
        <v>5695</v>
      </c>
      <c r="H1060" s="58">
        <v>18</v>
      </c>
      <c r="I1060" s="58">
        <v>4</v>
      </c>
    </row>
    <row r="1061" spans="1:9" x14ac:dyDescent="0.25">
      <c r="A1061" s="3" t="s">
        <v>5723</v>
      </c>
      <c r="B1061" s="1" t="s">
        <v>5490</v>
      </c>
      <c r="C1061" s="1">
        <v>17</v>
      </c>
      <c r="D1061" s="1" t="s">
        <v>173</v>
      </c>
      <c r="E1061" s="4">
        <v>12</v>
      </c>
      <c r="F1061" s="1">
        <f>IF(Creatures[[#This Row],[CR]]="","",VLOOKUP(Creatures[[#This Row],[CR]],CREXP[#All],2,FALSE))</f>
        <v>8400</v>
      </c>
      <c r="G1061" s="1" t="s">
        <v>5695</v>
      </c>
      <c r="H1061" s="58">
        <v>12</v>
      </c>
      <c r="I1061" s="58">
        <v>1</v>
      </c>
    </row>
    <row r="1062" spans="1:9" x14ac:dyDescent="0.25">
      <c r="A1062" s="3" t="s">
        <v>5724</v>
      </c>
      <c r="B1062" s="1" t="s">
        <v>3927</v>
      </c>
      <c r="C1062" s="1" t="s">
        <v>5725</v>
      </c>
      <c r="D1062" s="1" t="s">
        <v>5726</v>
      </c>
      <c r="E1062" s="4">
        <v>19</v>
      </c>
      <c r="F1062" s="1">
        <f>IF(Creatures[[#This Row],[CR]]="","",VLOOKUP(Creatures[[#This Row],[CR]],CREXP[#All],2,FALSE))</f>
        <v>22000</v>
      </c>
      <c r="G1062" s="1" t="s">
        <v>5695</v>
      </c>
      <c r="H1062" s="58">
        <v>18</v>
      </c>
      <c r="I1062" s="58">
        <v>4</v>
      </c>
    </row>
    <row r="1063" spans="1:9" ht="30" x14ac:dyDescent="0.25">
      <c r="A1063" s="3" t="s">
        <v>5727</v>
      </c>
      <c r="B1063" s="1" t="s">
        <v>5524</v>
      </c>
      <c r="C1063" s="1">
        <v>15</v>
      </c>
      <c r="D1063" s="1" t="s">
        <v>5728</v>
      </c>
      <c r="E1063" s="4">
        <v>21</v>
      </c>
      <c r="F1063" s="1">
        <f>IF(Creatures[[#This Row],[CR]]="","",VLOOKUP(Creatures[[#This Row],[CR]],CREXP[#All],2,FALSE))</f>
        <v>33000</v>
      </c>
      <c r="G1063" s="1" t="s">
        <v>5695</v>
      </c>
      <c r="H1063" s="58">
        <v>13</v>
      </c>
      <c r="I1063" s="58">
        <v>1</v>
      </c>
    </row>
    <row r="1064" spans="1:9" x14ac:dyDescent="0.25">
      <c r="A1064" s="3" t="s">
        <v>5729</v>
      </c>
      <c r="B1064" s="1" t="s">
        <v>5536</v>
      </c>
      <c r="C1064" s="1">
        <v>16</v>
      </c>
      <c r="D1064" s="1" t="s">
        <v>238</v>
      </c>
      <c r="E1064" s="4">
        <v>4</v>
      </c>
      <c r="F1064" s="1">
        <f>IF(Creatures[[#This Row],[CR]]="","",VLOOKUP(Creatures[[#This Row],[CR]],CREXP[#All],2,FALSE))</f>
        <v>1100</v>
      </c>
      <c r="G1064" s="1" t="s">
        <v>5695</v>
      </c>
      <c r="H1064" s="58">
        <v>14</v>
      </c>
      <c r="I1064" s="58">
        <v>2</v>
      </c>
    </row>
    <row r="1065" spans="1:9" x14ac:dyDescent="0.25">
      <c r="A1065" s="3" t="s">
        <v>5730</v>
      </c>
      <c r="B1065" s="1" t="s">
        <v>5731</v>
      </c>
      <c r="C1065" s="1">
        <v>11</v>
      </c>
      <c r="D1065" s="1" t="s">
        <v>191</v>
      </c>
      <c r="E1065" s="4">
        <v>2</v>
      </c>
      <c r="F1065" s="1">
        <f>IF(Creatures[[#This Row],[CR]]="","",VLOOKUP(Creatures[[#This Row],[CR]],CREXP[#All],2,FALSE))</f>
        <v>450</v>
      </c>
      <c r="G1065" s="1" t="s">
        <v>5695</v>
      </c>
      <c r="H1065" s="58">
        <v>12</v>
      </c>
      <c r="I1065" s="58">
        <v>1</v>
      </c>
    </row>
    <row r="1066" spans="1:9" x14ac:dyDescent="0.25">
      <c r="A1066" s="3" t="s">
        <v>5732</v>
      </c>
      <c r="B1066" s="1" t="s">
        <v>5731</v>
      </c>
      <c r="C1066" s="1">
        <v>13</v>
      </c>
      <c r="D1066" s="1" t="s">
        <v>153</v>
      </c>
      <c r="E1066" s="4">
        <v>3</v>
      </c>
      <c r="F1066" s="1">
        <f>IF(Creatures[[#This Row],[CR]]="","",VLOOKUP(Creatures[[#This Row],[CR]],CREXP[#All],2,FALSE))</f>
        <v>700</v>
      </c>
      <c r="G1066" s="1" t="s">
        <v>5695</v>
      </c>
      <c r="H1066" s="58">
        <v>14</v>
      </c>
      <c r="I1066" s="58">
        <v>2</v>
      </c>
    </row>
    <row r="1067" spans="1:9" x14ac:dyDescent="0.25">
      <c r="A1067" s="3" t="s">
        <v>5733</v>
      </c>
      <c r="B1067" s="1" t="s">
        <v>5456</v>
      </c>
      <c r="C1067" s="1" t="s">
        <v>5708</v>
      </c>
      <c r="D1067" s="1" t="s">
        <v>4647</v>
      </c>
      <c r="E1067" s="4">
        <v>8</v>
      </c>
      <c r="F1067" s="1">
        <f>IF(Creatures[[#This Row],[CR]]="","",VLOOKUP(Creatures[[#This Row],[CR]],CREXP[#All],2,FALSE))</f>
        <v>3900</v>
      </c>
      <c r="G1067" s="1" t="s">
        <v>5695</v>
      </c>
      <c r="H1067" s="58">
        <v>14</v>
      </c>
      <c r="I1067" s="58">
        <v>2</v>
      </c>
    </row>
    <row r="1068" spans="1:9" x14ac:dyDescent="0.25">
      <c r="A1068" s="3" t="s">
        <v>5734</v>
      </c>
      <c r="B1068" s="1" t="s">
        <v>5456</v>
      </c>
      <c r="C1068" s="1" t="s">
        <v>5708</v>
      </c>
      <c r="D1068" s="1" t="s">
        <v>4278</v>
      </c>
      <c r="E1068" s="4">
        <v>8</v>
      </c>
      <c r="F1068" s="1">
        <f>IF(Creatures[[#This Row],[CR]]="","",VLOOKUP(Creatures[[#This Row],[CR]],CREXP[#All],2,FALSE))</f>
        <v>3900</v>
      </c>
      <c r="G1068" s="1" t="s">
        <v>5695</v>
      </c>
      <c r="H1068" s="58">
        <v>14</v>
      </c>
      <c r="I1068" s="58">
        <v>2</v>
      </c>
    </row>
    <row r="1069" spans="1:9" ht="30" x14ac:dyDescent="0.25">
      <c r="A1069" s="3" t="s">
        <v>5735</v>
      </c>
      <c r="B1069" s="1" t="s">
        <v>5456</v>
      </c>
      <c r="C1069" s="1" t="s">
        <v>5736</v>
      </c>
      <c r="D1069" s="1" t="s">
        <v>4647</v>
      </c>
      <c r="E1069" s="4">
        <v>8</v>
      </c>
      <c r="F1069" s="1">
        <f>IF(Creatures[[#This Row],[CR]]="","",VLOOKUP(Creatures[[#This Row],[CR]],CREXP[#All],2,FALSE))</f>
        <v>3900</v>
      </c>
      <c r="G1069" s="1" t="s">
        <v>5695</v>
      </c>
      <c r="H1069" s="58">
        <v>12</v>
      </c>
      <c r="I1069" s="58">
        <v>1</v>
      </c>
    </row>
    <row r="1070" spans="1:9" x14ac:dyDescent="0.25">
      <c r="A1070" s="3" t="s">
        <v>5737</v>
      </c>
      <c r="B1070" s="1" t="s">
        <v>5457</v>
      </c>
      <c r="C1070" s="1">
        <v>15</v>
      </c>
      <c r="D1070" s="1" t="s">
        <v>4036</v>
      </c>
      <c r="E1070" s="4">
        <v>8</v>
      </c>
      <c r="F1070" s="1">
        <f>IF(Creatures[[#This Row],[CR]]="","",VLOOKUP(Creatures[[#This Row],[CR]],CREXP[#All],2,FALSE))</f>
        <v>3900</v>
      </c>
      <c r="G1070" s="1" t="s">
        <v>5695</v>
      </c>
      <c r="H1070" s="58">
        <v>13</v>
      </c>
      <c r="I1070" s="58">
        <v>1</v>
      </c>
    </row>
    <row r="1071" spans="1:9" x14ac:dyDescent="0.25">
      <c r="A1071" s="3" t="s">
        <v>5738</v>
      </c>
      <c r="B1071" s="1" t="s">
        <v>3921</v>
      </c>
      <c r="C1071" s="1">
        <v>15</v>
      </c>
      <c r="D1071" s="1" t="s">
        <v>4161</v>
      </c>
      <c r="E1071" s="4">
        <v>5</v>
      </c>
      <c r="F1071" s="1">
        <f>IF(Creatures[[#This Row],[CR]]="","",VLOOKUP(Creatures[[#This Row],[CR]],CREXP[#All],2,FALSE))</f>
        <v>1800</v>
      </c>
      <c r="G1071" s="1" t="s">
        <v>5695</v>
      </c>
      <c r="H1071" s="58">
        <v>18</v>
      </c>
      <c r="I1071" s="58">
        <v>4</v>
      </c>
    </row>
    <row r="1072" spans="1:9" x14ac:dyDescent="0.25">
      <c r="A1072" s="3" t="s">
        <v>5739</v>
      </c>
      <c r="B1072" s="1" t="s">
        <v>5740</v>
      </c>
      <c r="C1072" s="1">
        <v>10</v>
      </c>
      <c r="D1072" s="1" t="s">
        <v>191</v>
      </c>
      <c r="E1072" s="4">
        <v>1</v>
      </c>
      <c r="F1072" s="1">
        <f>IF(Creatures[[#This Row],[CR]]="","",VLOOKUP(Creatures[[#This Row],[CR]],CREXP[#All],2,FALSE))</f>
        <v>200</v>
      </c>
      <c r="G1072" s="1" t="s">
        <v>5695</v>
      </c>
      <c r="H1072" s="58">
        <v>10</v>
      </c>
      <c r="I1072" s="58">
        <v>0</v>
      </c>
    </row>
    <row r="1073" spans="1:9" x14ac:dyDescent="0.25">
      <c r="A1073" s="3" t="s">
        <v>5741</v>
      </c>
      <c r="B1073" s="1" t="s">
        <v>5531</v>
      </c>
      <c r="C1073" s="1" t="s">
        <v>5742</v>
      </c>
      <c r="D1073" s="1" t="s">
        <v>5743</v>
      </c>
      <c r="E1073" s="4">
        <v>6</v>
      </c>
      <c r="F1073" s="1">
        <f>IF(Creatures[[#This Row],[CR]]="","",VLOOKUP(Creatures[[#This Row],[CR]],CREXP[#All],2,FALSE))</f>
        <v>2300</v>
      </c>
      <c r="G1073" s="1" t="s">
        <v>5695</v>
      </c>
      <c r="H1073" s="58">
        <v>10</v>
      </c>
      <c r="I1073" s="58">
        <v>0</v>
      </c>
    </row>
    <row r="1074" spans="1:9" x14ac:dyDescent="0.25">
      <c r="A1074" s="3" t="s">
        <v>5744</v>
      </c>
      <c r="B1074" s="1" t="s">
        <v>3921</v>
      </c>
      <c r="C1074" s="1">
        <v>10</v>
      </c>
      <c r="D1074" s="1" t="s">
        <v>37</v>
      </c>
      <c r="E1074" s="4">
        <v>4</v>
      </c>
      <c r="F1074" s="1">
        <f>IF(Creatures[[#This Row],[CR]]="","",VLOOKUP(Creatures[[#This Row],[CR]],CREXP[#All],2,FALSE))</f>
        <v>1100</v>
      </c>
      <c r="G1074" s="1" t="s">
        <v>5695</v>
      </c>
      <c r="H1074" s="58">
        <v>10</v>
      </c>
      <c r="I1074" s="58">
        <v>0</v>
      </c>
    </row>
    <row r="1075" spans="1:9" x14ac:dyDescent="0.25">
      <c r="A1075" s="3" t="s">
        <v>5745</v>
      </c>
      <c r="B1075" s="1" t="s">
        <v>5487</v>
      </c>
      <c r="C1075" s="1">
        <v>10</v>
      </c>
      <c r="D1075" s="1">
        <v>25</v>
      </c>
      <c r="E1075" s="4">
        <v>0</v>
      </c>
      <c r="F1075" s="1">
        <f>IF(Creatures[[#This Row],[CR]]="","",VLOOKUP(Creatures[[#This Row],[CR]],CREXP[#All],2,FALSE))</f>
        <v>10</v>
      </c>
      <c r="G1075" s="1" t="s">
        <v>5695</v>
      </c>
      <c r="H1075" s="58">
        <v>0</v>
      </c>
      <c r="I1075" s="58">
        <v>-5</v>
      </c>
    </row>
  </sheetData>
  <conditionalFormatting sqref="A2:I30137">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E8" sqref="E8"/>
    </sheetView>
  </sheetViews>
  <sheetFormatPr defaultRowHeight="15" x14ac:dyDescent="0.25"/>
  <cols>
    <col min="1" max="1" width="25" style="37" bestFit="1" customWidth="1"/>
    <col min="2" max="2" width="8.42578125" style="37" bestFit="1" customWidth="1"/>
    <col min="3" max="3" width="13.7109375" style="37" bestFit="1" customWidth="1"/>
    <col min="4" max="4" width="9.85546875" style="37" bestFit="1" customWidth="1"/>
    <col min="5" max="5" width="28.85546875" style="37" customWidth="1"/>
    <col min="6" max="6" width="16.7109375" style="37" bestFit="1" customWidth="1"/>
    <col min="7" max="16384" width="9.140625" style="37"/>
  </cols>
  <sheetData>
    <row r="1" spans="1:6" x14ac:dyDescent="0.25">
      <c r="A1" t="s">
        <v>746</v>
      </c>
      <c r="B1" t="s">
        <v>747</v>
      </c>
      <c r="C1" t="s">
        <v>1037</v>
      </c>
      <c r="D1" t="s">
        <v>748</v>
      </c>
      <c r="E1" t="s">
        <v>749</v>
      </c>
      <c r="F1" t="s">
        <v>750</v>
      </c>
    </row>
    <row r="2" spans="1:6" ht="30" x14ac:dyDescent="0.25">
      <c r="A2" s="6" t="s">
        <v>1038</v>
      </c>
      <c r="B2" s="6" t="s">
        <v>1039</v>
      </c>
      <c r="C2" s="6"/>
      <c r="D2" s="6" t="s">
        <v>1040</v>
      </c>
      <c r="E2" s="6"/>
      <c r="F2" s="6" t="s">
        <v>1041</v>
      </c>
    </row>
    <row r="3" spans="1:6" ht="30" x14ac:dyDescent="0.25">
      <c r="A3" s="6" t="s">
        <v>1042</v>
      </c>
      <c r="B3" s="6" t="s">
        <v>1043</v>
      </c>
      <c r="C3" s="6"/>
      <c r="D3" s="6" t="s">
        <v>1044</v>
      </c>
      <c r="E3" s="6"/>
      <c r="F3" s="6" t="s">
        <v>1041</v>
      </c>
    </row>
    <row r="4" spans="1:6" ht="45" x14ac:dyDescent="0.25">
      <c r="A4" s="6" t="s">
        <v>1045</v>
      </c>
      <c r="B4" s="6" t="s">
        <v>751</v>
      </c>
      <c r="C4" s="6"/>
      <c r="D4" s="6" t="s">
        <v>1044</v>
      </c>
      <c r="E4" s="6"/>
      <c r="F4" s="6" t="s">
        <v>1041</v>
      </c>
    </row>
    <row r="5" spans="1:6" ht="30" x14ac:dyDescent="0.25">
      <c r="A5" s="6" t="s">
        <v>1046</v>
      </c>
      <c r="B5" s="6" t="s">
        <v>751</v>
      </c>
      <c r="C5" s="6"/>
      <c r="D5" s="6" t="s">
        <v>629</v>
      </c>
      <c r="E5" s="6"/>
      <c r="F5" s="6" t="s">
        <v>1041</v>
      </c>
    </row>
    <row r="6" spans="1:6" ht="30" x14ac:dyDescent="0.25">
      <c r="A6" s="6" t="s">
        <v>1047</v>
      </c>
      <c r="B6" s="6" t="s">
        <v>1039</v>
      </c>
      <c r="C6" s="6"/>
      <c r="D6" s="6" t="s">
        <v>1048</v>
      </c>
      <c r="E6" s="6"/>
      <c r="F6" s="6" t="s">
        <v>1041</v>
      </c>
    </row>
    <row r="7" spans="1:6" ht="60" x14ac:dyDescent="0.25">
      <c r="A7" s="6" t="s">
        <v>1049</v>
      </c>
      <c r="B7" s="6" t="s">
        <v>1050</v>
      </c>
      <c r="C7" s="6"/>
      <c r="D7" s="6" t="s">
        <v>1040</v>
      </c>
      <c r="E7" s="6"/>
      <c r="F7" s="6" t="s">
        <v>1041</v>
      </c>
    </row>
    <row r="8" spans="1:6" ht="30" x14ac:dyDescent="0.25">
      <c r="A8" s="6" t="s">
        <v>1051</v>
      </c>
      <c r="B8" s="6" t="s">
        <v>1039</v>
      </c>
      <c r="C8" s="6"/>
      <c r="D8" s="6" t="s">
        <v>1052</v>
      </c>
      <c r="E8" s="6"/>
      <c r="F8" s="6" t="s">
        <v>1041</v>
      </c>
    </row>
    <row r="9" spans="1:6" ht="30" x14ac:dyDescent="0.25">
      <c r="A9" s="6" t="s">
        <v>1053</v>
      </c>
      <c r="B9" s="6" t="s">
        <v>1054</v>
      </c>
      <c r="C9" s="6"/>
      <c r="D9" s="6" t="s">
        <v>1040</v>
      </c>
      <c r="E9" s="6"/>
      <c r="F9" s="6" t="s">
        <v>1041</v>
      </c>
    </row>
    <row r="10" spans="1:6" ht="30" x14ac:dyDescent="0.25">
      <c r="A10" s="6" t="s">
        <v>1055</v>
      </c>
      <c r="B10" s="6" t="s">
        <v>1050</v>
      </c>
      <c r="C10" s="6"/>
      <c r="D10" s="6" t="s">
        <v>1056</v>
      </c>
      <c r="E10" s="6"/>
      <c r="F10" s="6" t="s">
        <v>1041</v>
      </c>
    </row>
    <row r="11" spans="1:6" x14ac:dyDescent="0.25">
      <c r="A11" s="6" t="s">
        <v>1057</v>
      </c>
      <c r="B11" s="6" t="s">
        <v>1050</v>
      </c>
      <c r="C11" s="6"/>
      <c r="D11" s="6"/>
      <c r="E11" s="6"/>
      <c r="F11" s="6" t="s">
        <v>1041</v>
      </c>
    </row>
    <row r="12" spans="1:6" x14ac:dyDescent="0.25">
      <c r="A12" s="6" t="s">
        <v>1058</v>
      </c>
      <c r="B12" s="6" t="s">
        <v>1059</v>
      </c>
      <c r="C12" s="6"/>
      <c r="D12" s="6" t="s">
        <v>1060</v>
      </c>
      <c r="E12" s="6"/>
      <c r="F12" s="6" t="s">
        <v>1041</v>
      </c>
    </row>
    <row r="13" spans="1:6" x14ac:dyDescent="0.25">
      <c r="A13" s="6" t="s">
        <v>1061</v>
      </c>
      <c r="B13" s="6" t="s">
        <v>1050</v>
      </c>
      <c r="C13" s="6"/>
      <c r="D13" s="6" t="s">
        <v>1048</v>
      </c>
      <c r="E13" s="6"/>
      <c r="F13" s="6" t="s">
        <v>1041</v>
      </c>
    </row>
    <row r="14" spans="1:6" x14ac:dyDescent="0.25">
      <c r="A14" s="6" t="s">
        <v>1062</v>
      </c>
      <c r="B14" s="6" t="s">
        <v>1043</v>
      </c>
      <c r="C14" s="6"/>
      <c r="D14" s="6" t="s">
        <v>1048</v>
      </c>
      <c r="E14" s="6"/>
      <c r="F14" s="6" t="s">
        <v>1041</v>
      </c>
    </row>
    <row r="15" spans="1:6" x14ac:dyDescent="0.25">
      <c r="A15" s="6" t="s">
        <v>1063</v>
      </c>
      <c r="B15" s="6" t="s">
        <v>1039</v>
      </c>
      <c r="C15" s="6"/>
      <c r="D15" s="6" t="s">
        <v>1040</v>
      </c>
      <c r="E15" s="6"/>
      <c r="F15" s="6" t="s">
        <v>1041</v>
      </c>
    </row>
    <row r="16" spans="1:6" x14ac:dyDescent="0.25">
      <c r="A16" s="6" t="s">
        <v>1064</v>
      </c>
      <c r="B16" s="6" t="s">
        <v>1059</v>
      </c>
      <c r="C16" s="6"/>
      <c r="D16" s="6" t="s">
        <v>1040</v>
      </c>
      <c r="E16" s="6"/>
      <c r="F16" s="6" t="s">
        <v>1041</v>
      </c>
    </row>
    <row r="17" spans="1:6" x14ac:dyDescent="0.25">
      <c r="A17" s="6" t="s">
        <v>1065</v>
      </c>
      <c r="B17" s="6" t="s">
        <v>1050</v>
      </c>
      <c r="C17" s="6"/>
      <c r="D17" s="6" t="s">
        <v>1040</v>
      </c>
      <c r="E17" s="6"/>
      <c r="F17" s="6" t="s">
        <v>1041</v>
      </c>
    </row>
    <row r="18" spans="1:6" x14ac:dyDescent="0.25">
      <c r="A18" s="6" t="s">
        <v>1066</v>
      </c>
      <c r="B18" s="6" t="s">
        <v>1067</v>
      </c>
      <c r="C18" s="6"/>
      <c r="D18" s="6" t="s">
        <v>629</v>
      </c>
      <c r="E18" s="6"/>
      <c r="F18" s="6" t="s">
        <v>1041</v>
      </c>
    </row>
    <row r="19" spans="1:6" x14ac:dyDescent="0.25">
      <c r="A19" s="6" t="s">
        <v>1068</v>
      </c>
      <c r="B19" s="6" t="s">
        <v>1050</v>
      </c>
      <c r="C19" s="6"/>
      <c r="D19" s="6" t="s">
        <v>1044</v>
      </c>
      <c r="E19" s="6"/>
      <c r="F19" s="6" t="s">
        <v>1041</v>
      </c>
    </row>
    <row r="20" spans="1:6" x14ac:dyDescent="0.25">
      <c r="A20" s="6" t="s">
        <v>1069</v>
      </c>
      <c r="B20" s="6" t="s">
        <v>1050</v>
      </c>
      <c r="C20" s="6"/>
      <c r="D20" s="6" t="s">
        <v>1044</v>
      </c>
      <c r="E20" s="6"/>
      <c r="F20" s="6" t="s">
        <v>1041</v>
      </c>
    </row>
    <row r="21" spans="1:6" x14ac:dyDescent="0.25">
      <c r="A21" s="6" t="s">
        <v>1070</v>
      </c>
      <c r="B21" s="6" t="s">
        <v>752</v>
      </c>
      <c r="C21" s="6"/>
      <c r="D21" s="6" t="s">
        <v>1071</v>
      </c>
      <c r="E21" s="6"/>
      <c r="F21" s="6" t="s">
        <v>1041</v>
      </c>
    </row>
    <row r="22" spans="1:6" x14ac:dyDescent="0.25">
      <c r="A22" s="6" t="s">
        <v>1072</v>
      </c>
      <c r="B22" s="6" t="s">
        <v>1067</v>
      </c>
      <c r="C22" s="6"/>
      <c r="D22" s="6" t="s">
        <v>629</v>
      </c>
      <c r="E22" s="6"/>
      <c r="F22" s="6" t="s">
        <v>1041</v>
      </c>
    </row>
    <row r="23" spans="1:6" x14ac:dyDescent="0.25">
      <c r="A23" s="6" t="s">
        <v>1073</v>
      </c>
      <c r="B23" s="6" t="s">
        <v>752</v>
      </c>
      <c r="C23" s="6"/>
      <c r="D23" s="6" t="s">
        <v>1074</v>
      </c>
      <c r="E23" s="6"/>
      <c r="F23" s="6" t="s">
        <v>1041</v>
      </c>
    </row>
    <row r="24" spans="1:6" x14ac:dyDescent="0.25">
      <c r="A24" s="6" t="s">
        <v>1075</v>
      </c>
      <c r="B24" s="6" t="s">
        <v>1043</v>
      </c>
      <c r="C24" s="6"/>
      <c r="D24" s="6" t="s">
        <v>1076</v>
      </c>
      <c r="E24" s="6"/>
      <c r="F24" s="6" t="s">
        <v>1041</v>
      </c>
    </row>
    <row r="25" spans="1:6" x14ac:dyDescent="0.25">
      <c r="A25" s="6" t="s">
        <v>1077</v>
      </c>
      <c r="B25" s="6" t="s">
        <v>1078</v>
      </c>
      <c r="C25" s="6"/>
      <c r="D25" s="6" t="s">
        <v>1060</v>
      </c>
      <c r="E25" s="6"/>
      <c r="F25" s="6" t="s">
        <v>1041</v>
      </c>
    </row>
    <row r="26" spans="1:6" x14ac:dyDescent="0.25">
      <c r="A26" s="6" t="s">
        <v>1079</v>
      </c>
      <c r="B26" s="6" t="s">
        <v>752</v>
      </c>
      <c r="C26" s="6"/>
      <c r="D26" s="6" t="s">
        <v>1080</v>
      </c>
      <c r="E26" s="6"/>
      <c r="F26" s="6" t="s">
        <v>1041</v>
      </c>
    </row>
    <row r="27" spans="1:6" x14ac:dyDescent="0.25">
      <c r="A27" s="6" t="s">
        <v>1081</v>
      </c>
      <c r="B27" s="6" t="s">
        <v>1082</v>
      </c>
      <c r="C27" s="6"/>
      <c r="D27" s="6" t="s">
        <v>1083</v>
      </c>
      <c r="E27" s="6"/>
      <c r="F27" s="6" t="s">
        <v>1041</v>
      </c>
    </row>
    <row r="28" spans="1:6" x14ac:dyDescent="0.25">
      <c r="A28" s="6" t="s">
        <v>1084</v>
      </c>
      <c r="B28" s="6" t="s">
        <v>1039</v>
      </c>
      <c r="C28" s="6"/>
      <c r="D28" s="6" t="s">
        <v>1080</v>
      </c>
      <c r="E28" s="6"/>
      <c r="F28" s="6" t="s">
        <v>1041</v>
      </c>
    </row>
    <row r="29" spans="1:6" x14ac:dyDescent="0.25">
      <c r="A29" s="6" t="s">
        <v>1085</v>
      </c>
      <c r="B29" s="6" t="s">
        <v>1043</v>
      </c>
      <c r="C29" s="6"/>
      <c r="D29" s="6" t="s">
        <v>1040</v>
      </c>
      <c r="E29" s="6"/>
      <c r="F29" s="6" t="s">
        <v>1041</v>
      </c>
    </row>
    <row r="30" spans="1:6" x14ac:dyDescent="0.25">
      <c r="A30" s="6" t="s">
        <v>1086</v>
      </c>
      <c r="B30" s="6" t="s">
        <v>1039</v>
      </c>
      <c r="C30" s="6"/>
      <c r="D30" s="6" t="s">
        <v>1048</v>
      </c>
      <c r="E30" s="6"/>
      <c r="F30" s="6" t="s">
        <v>1041</v>
      </c>
    </row>
    <row r="31" spans="1:6" x14ac:dyDescent="0.25">
      <c r="A31" s="6" t="s">
        <v>1087</v>
      </c>
      <c r="B31" s="6" t="s">
        <v>1050</v>
      </c>
      <c r="C31" s="6"/>
      <c r="D31" s="6" t="s">
        <v>1080</v>
      </c>
      <c r="E31" s="6"/>
      <c r="F31" s="6" t="s">
        <v>1041</v>
      </c>
    </row>
    <row r="32" spans="1:6" x14ac:dyDescent="0.25">
      <c r="A32" s="6" t="s">
        <v>1088</v>
      </c>
      <c r="B32" s="6" t="s">
        <v>1089</v>
      </c>
      <c r="C32" s="6"/>
      <c r="D32" s="6" t="s">
        <v>1044</v>
      </c>
      <c r="E32" s="6"/>
      <c r="F32" s="6" t="s">
        <v>1041</v>
      </c>
    </row>
    <row r="33" spans="1:6" ht="135" x14ac:dyDescent="0.25">
      <c r="A33" s="6" t="s">
        <v>1090</v>
      </c>
      <c r="B33" s="6" t="s">
        <v>1091</v>
      </c>
      <c r="C33" s="6" t="s">
        <v>1092</v>
      </c>
      <c r="D33" s="6" t="s">
        <v>1093</v>
      </c>
      <c r="E33" s="6"/>
      <c r="F33" s="6" t="s">
        <v>1041</v>
      </c>
    </row>
    <row r="34" spans="1:6" x14ac:dyDescent="0.25">
      <c r="A34" s="6" t="s">
        <v>1094</v>
      </c>
      <c r="B34" s="6" t="s">
        <v>1039</v>
      </c>
      <c r="C34" s="6"/>
      <c r="D34" s="6" t="s">
        <v>1080</v>
      </c>
      <c r="E34" s="6"/>
      <c r="F34" s="6" t="s">
        <v>1041</v>
      </c>
    </row>
    <row r="35" spans="1:6" x14ac:dyDescent="0.25">
      <c r="A35" s="6" t="s">
        <v>1095</v>
      </c>
      <c r="B35" s="6" t="s">
        <v>1050</v>
      </c>
      <c r="C35" s="6"/>
      <c r="D35" s="6" t="s">
        <v>1060</v>
      </c>
      <c r="E35" s="6"/>
      <c r="F35" s="6" t="s">
        <v>1041</v>
      </c>
    </row>
    <row r="36" spans="1:6" x14ac:dyDescent="0.25">
      <c r="A36" s="6" t="s">
        <v>1096</v>
      </c>
      <c r="B36" s="6" t="s">
        <v>1039</v>
      </c>
      <c r="C36" s="6"/>
      <c r="D36" s="6" t="s">
        <v>1071</v>
      </c>
      <c r="E36" s="6"/>
      <c r="F36" s="6" t="s">
        <v>1041</v>
      </c>
    </row>
    <row r="37" spans="1:6" x14ac:dyDescent="0.25">
      <c r="A37" s="6" t="s">
        <v>1097</v>
      </c>
      <c r="B37" s="6" t="s">
        <v>752</v>
      </c>
      <c r="C37" s="6"/>
      <c r="D37" s="6" t="s">
        <v>1060</v>
      </c>
      <c r="E37" s="6"/>
      <c r="F37" s="6" t="s">
        <v>1041</v>
      </c>
    </row>
    <row r="38" spans="1:6" x14ac:dyDescent="0.25">
      <c r="A38" s="6" t="s">
        <v>1098</v>
      </c>
      <c r="B38" s="6" t="s">
        <v>1043</v>
      </c>
      <c r="C38" s="6"/>
      <c r="D38" s="6" t="s">
        <v>1044</v>
      </c>
      <c r="E38" s="6"/>
      <c r="F38" s="6" t="s">
        <v>1041</v>
      </c>
    </row>
    <row r="39" spans="1:6" x14ac:dyDescent="0.25">
      <c r="A39" s="6" t="s">
        <v>1099</v>
      </c>
      <c r="B39" s="6" t="s">
        <v>1043</v>
      </c>
      <c r="C39" s="6"/>
      <c r="D39" s="6" t="s">
        <v>1044</v>
      </c>
      <c r="E39" s="6"/>
      <c r="F39" s="6" t="s">
        <v>1041</v>
      </c>
    </row>
    <row r="40" spans="1:6" x14ac:dyDescent="0.25">
      <c r="A40" s="6" t="s">
        <v>1100</v>
      </c>
      <c r="B40" s="6" t="s">
        <v>752</v>
      </c>
      <c r="C40" s="6"/>
      <c r="D40" s="6" t="s">
        <v>1074</v>
      </c>
      <c r="E40" s="6"/>
      <c r="F40" s="6" t="s">
        <v>1041</v>
      </c>
    </row>
    <row r="41" spans="1:6" x14ac:dyDescent="0.25">
      <c r="A41" s="6" t="s">
        <v>1101</v>
      </c>
      <c r="B41" s="6" t="s">
        <v>753</v>
      </c>
      <c r="C41" s="6"/>
      <c r="D41" s="6" t="s">
        <v>629</v>
      </c>
      <c r="E41" s="6"/>
      <c r="F41" s="6" t="s">
        <v>1041</v>
      </c>
    </row>
    <row r="42" spans="1:6" x14ac:dyDescent="0.25">
      <c r="A42" s="6" t="s">
        <v>1102</v>
      </c>
      <c r="B42" s="6" t="s">
        <v>1089</v>
      </c>
      <c r="C42" s="6"/>
      <c r="D42" s="6" t="s">
        <v>629</v>
      </c>
      <c r="E42" s="6"/>
      <c r="F42" s="6" t="s">
        <v>1041</v>
      </c>
    </row>
    <row r="43" spans="1:6" x14ac:dyDescent="0.25">
      <c r="A43" s="6" t="s">
        <v>1103</v>
      </c>
      <c r="B43" s="6" t="s">
        <v>1089</v>
      </c>
      <c r="C43" s="6"/>
      <c r="D43" s="6" t="s">
        <v>1080</v>
      </c>
      <c r="E43" s="6"/>
      <c r="F43" s="6" t="s">
        <v>1041</v>
      </c>
    </row>
    <row r="44" spans="1:6" x14ac:dyDescent="0.25">
      <c r="A44" s="6" t="s">
        <v>1104</v>
      </c>
      <c r="B44" s="6" t="s">
        <v>1105</v>
      </c>
      <c r="C44" s="6"/>
      <c r="D44" s="6" t="s">
        <v>1074</v>
      </c>
      <c r="E44" s="6"/>
      <c r="F44" s="6" t="s">
        <v>1041</v>
      </c>
    </row>
    <row r="45" spans="1:6" x14ac:dyDescent="0.25">
      <c r="A45" s="6" t="s">
        <v>1106</v>
      </c>
      <c r="B45" s="6" t="s">
        <v>1078</v>
      </c>
      <c r="C45" s="6"/>
      <c r="D45" s="6" t="s">
        <v>1044</v>
      </c>
      <c r="E45" s="6"/>
      <c r="F45" s="6" t="s">
        <v>1041</v>
      </c>
    </row>
    <row r="46" spans="1:6" x14ac:dyDescent="0.25">
      <c r="A46" s="6" t="s">
        <v>1107</v>
      </c>
      <c r="B46" s="6" t="s">
        <v>753</v>
      </c>
      <c r="C46" s="6"/>
      <c r="D46" s="6" t="s">
        <v>1040</v>
      </c>
      <c r="E46" s="6"/>
      <c r="F46" s="6" t="s">
        <v>1041</v>
      </c>
    </row>
    <row r="47" spans="1:6" x14ac:dyDescent="0.25">
      <c r="A47" s="6" t="s">
        <v>1108</v>
      </c>
      <c r="B47" s="6" t="s">
        <v>752</v>
      </c>
      <c r="C47" s="6"/>
      <c r="D47" s="6" t="s">
        <v>1040</v>
      </c>
      <c r="E47" s="6"/>
      <c r="F47" s="6" t="s">
        <v>1041</v>
      </c>
    </row>
    <row r="48" spans="1:6" x14ac:dyDescent="0.25">
      <c r="A48" s="6" t="s">
        <v>1109</v>
      </c>
      <c r="B48" s="6" t="s">
        <v>753</v>
      </c>
      <c r="C48" s="6"/>
      <c r="D48" s="6" t="s">
        <v>1044</v>
      </c>
      <c r="E48" s="6"/>
      <c r="F48" s="6" t="s">
        <v>1041</v>
      </c>
    </row>
    <row r="49" spans="1:6" x14ac:dyDescent="0.25">
      <c r="A49" s="6" t="s">
        <v>1110</v>
      </c>
      <c r="B49" s="6" t="s">
        <v>1111</v>
      </c>
      <c r="C49" s="6"/>
      <c r="D49" s="6" t="s">
        <v>629</v>
      </c>
      <c r="E49" s="6"/>
      <c r="F49" s="6" t="s">
        <v>1041</v>
      </c>
    </row>
    <row r="50" spans="1:6" x14ac:dyDescent="0.25">
      <c r="A50" s="6" t="s">
        <v>1112</v>
      </c>
      <c r="B50" s="6" t="s">
        <v>1039</v>
      </c>
      <c r="C50" s="6"/>
      <c r="D50" s="6" t="s">
        <v>1083</v>
      </c>
      <c r="E50" s="6"/>
      <c r="F50" s="6" t="s">
        <v>1041</v>
      </c>
    </row>
    <row r="51" spans="1:6" x14ac:dyDescent="0.25">
      <c r="A51" s="6" t="s">
        <v>1113</v>
      </c>
      <c r="B51" s="6" t="s">
        <v>1114</v>
      </c>
      <c r="C51" s="6"/>
      <c r="D51" s="6" t="s">
        <v>1044</v>
      </c>
      <c r="E51" s="6"/>
      <c r="F51" s="6" t="s">
        <v>1041</v>
      </c>
    </row>
    <row r="52" spans="1:6" x14ac:dyDescent="0.25">
      <c r="A52" s="6" t="s">
        <v>1115</v>
      </c>
      <c r="B52" s="6" t="s">
        <v>752</v>
      </c>
      <c r="C52" s="6"/>
      <c r="D52" s="6" t="s">
        <v>1116</v>
      </c>
      <c r="E52" s="6"/>
      <c r="F52" s="6" t="s">
        <v>1041</v>
      </c>
    </row>
    <row r="53" spans="1:6" x14ac:dyDescent="0.25">
      <c r="A53" s="6" t="s">
        <v>1117</v>
      </c>
      <c r="B53" s="6" t="s">
        <v>1105</v>
      </c>
      <c r="C53" s="6"/>
      <c r="D53" s="6" t="s">
        <v>1044</v>
      </c>
      <c r="E53" s="6"/>
      <c r="F53" s="6" t="s">
        <v>1041</v>
      </c>
    </row>
    <row r="54" spans="1:6" x14ac:dyDescent="0.25">
      <c r="A54" s="6" t="s">
        <v>1118</v>
      </c>
      <c r="B54" s="6" t="s">
        <v>1114</v>
      </c>
      <c r="C54" s="6"/>
      <c r="D54" s="6" t="s">
        <v>629</v>
      </c>
      <c r="E54" s="6"/>
      <c r="F54" s="6" t="s">
        <v>1041</v>
      </c>
    </row>
    <row r="55" spans="1:6" x14ac:dyDescent="0.25">
      <c r="A55" s="6" t="s">
        <v>1119</v>
      </c>
      <c r="B55" s="6" t="s">
        <v>1105</v>
      </c>
      <c r="C55" s="6"/>
      <c r="D55" s="6" t="s">
        <v>629</v>
      </c>
      <c r="E55" s="6"/>
      <c r="F55" s="6" t="s">
        <v>1041</v>
      </c>
    </row>
    <row r="56" spans="1:6" x14ac:dyDescent="0.25">
      <c r="A56" s="6" t="s">
        <v>1120</v>
      </c>
      <c r="B56" s="6" t="s">
        <v>752</v>
      </c>
      <c r="C56" s="6"/>
      <c r="D56" s="6" t="s">
        <v>629</v>
      </c>
      <c r="E56" s="6"/>
      <c r="F56" s="6" t="s">
        <v>1041</v>
      </c>
    </row>
    <row r="57" spans="1:6" x14ac:dyDescent="0.25">
      <c r="A57" s="6" t="s">
        <v>1121</v>
      </c>
      <c r="B57" s="6" t="s">
        <v>1039</v>
      </c>
      <c r="C57" s="6"/>
      <c r="D57" s="6" t="s">
        <v>1071</v>
      </c>
      <c r="E57" s="6"/>
      <c r="F57" s="6" t="s">
        <v>1041</v>
      </c>
    </row>
    <row r="58" spans="1:6" x14ac:dyDescent="0.25">
      <c r="A58" s="6" t="s">
        <v>1122</v>
      </c>
      <c r="B58" s="6" t="s">
        <v>1059</v>
      </c>
      <c r="C58" s="6"/>
      <c r="D58" s="6" t="s">
        <v>1123</v>
      </c>
      <c r="E58" s="6"/>
      <c r="F58" s="6" t="s">
        <v>1041</v>
      </c>
    </row>
    <row r="59" spans="1:6" x14ac:dyDescent="0.25">
      <c r="A59" s="6" t="s">
        <v>1124</v>
      </c>
      <c r="B59" s="6" t="s">
        <v>1111</v>
      </c>
      <c r="C59" s="6"/>
      <c r="D59" s="6" t="s">
        <v>629</v>
      </c>
      <c r="E59" s="6"/>
      <c r="F59" s="6" t="s">
        <v>1041</v>
      </c>
    </row>
    <row r="60" spans="1:6" x14ac:dyDescent="0.25">
      <c r="A60" s="6" t="s">
        <v>1125</v>
      </c>
      <c r="B60" s="6" t="s">
        <v>1059</v>
      </c>
      <c r="C60" s="6"/>
      <c r="D60" s="6" t="s">
        <v>1056</v>
      </c>
      <c r="E60" s="6"/>
      <c r="F60" s="6" t="s">
        <v>1041</v>
      </c>
    </row>
    <row r="61" spans="1:6" x14ac:dyDescent="0.25">
      <c r="A61" s="6" t="s">
        <v>1126</v>
      </c>
      <c r="B61" s="6" t="s">
        <v>1039</v>
      </c>
      <c r="C61" s="6"/>
      <c r="D61" s="6" t="s">
        <v>1071</v>
      </c>
      <c r="E61" s="6"/>
      <c r="F61" s="6" t="s">
        <v>1041</v>
      </c>
    </row>
    <row r="62" spans="1:6" x14ac:dyDescent="0.25">
      <c r="A62" s="6" t="s">
        <v>1127</v>
      </c>
      <c r="B62" s="6" t="s">
        <v>751</v>
      </c>
      <c r="C62" s="6"/>
      <c r="D62" s="6" t="s">
        <v>1116</v>
      </c>
      <c r="E62" s="6"/>
      <c r="F62" s="6" t="s">
        <v>1041</v>
      </c>
    </row>
    <row r="63" spans="1:6" x14ac:dyDescent="0.25">
      <c r="A63" s="6" t="s">
        <v>1128</v>
      </c>
      <c r="B63" s="6" t="s">
        <v>1059</v>
      </c>
      <c r="C63" s="6"/>
      <c r="D63" s="6" t="s">
        <v>1044</v>
      </c>
      <c r="E63" s="6"/>
      <c r="F63" s="6" t="s">
        <v>1041</v>
      </c>
    </row>
    <row r="64" spans="1:6" x14ac:dyDescent="0.25">
      <c r="A64" s="6" t="s">
        <v>1129</v>
      </c>
      <c r="B64" s="6" t="s">
        <v>1050</v>
      </c>
      <c r="C64" s="6"/>
      <c r="D64" s="6" t="s">
        <v>1044</v>
      </c>
      <c r="E64" s="6"/>
      <c r="F64" s="6" t="s">
        <v>1041</v>
      </c>
    </row>
    <row r="65" spans="1:6" x14ac:dyDescent="0.25">
      <c r="A65" s="6" t="s">
        <v>1130</v>
      </c>
      <c r="B65" s="6" t="s">
        <v>1131</v>
      </c>
      <c r="C65" s="6"/>
      <c r="D65" s="6" t="s">
        <v>1132</v>
      </c>
      <c r="E65" s="6"/>
      <c r="F65" s="6" t="s">
        <v>1041</v>
      </c>
    </row>
    <row r="66" spans="1:6" x14ac:dyDescent="0.25">
      <c r="A66" s="6" t="s">
        <v>1133</v>
      </c>
      <c r="B66" s="6" t="s">
        <v>1078</v>
      </c>
      <c r="C66" s="6"/>
      <c r="D66" s="6" t="s">
        <v>1040</v>
      </c>
      <c r="E66" s="6"/>
      <c r="F66" s="6" t="s">
        <v>1041</v>
      </c>
    </row>
    <row r="67" spans="1:6" x14ac:dyDescent="0.25">
      <c r="A67" s="6" t="s">
        <v>1134</v>
      </c>
      <c r="B67" s="6" t="s">
        <v>1050</v>
      </c>
      <c r="C67" s="6"/>
      <c r="D67" s="6" t="s">
        <v>1080</v>
      </c>
      <c r="E67" s="6"/>
      <c r="F67" s="6" t="s">
        <v>1041</v>
      </c>
    </row>
    <row r="68" spans="1:6" x14ac:dyDescent="0.25">
      <c r="A68" s="6" t="s">
        <v>1135</v>
      </c>
      <c r="B68" s="6" t="s">
        <v>1050</v>
      </c>
      <c r="C68" s="6"/>
      <c r="D68" s="6" t="s">
        <v>1071</v>
      </c>
      <c r="E68" s="6"/>
      <c r="F68" s="6" t="s">
        <v>1041</v>
      </c>
    </row>
    <row r="69" spans="1:6" x14ac:dyDescent="0.25">
      <c r="A69" s="6" t="s">
        <v>1136</v>
      </c>
      <c r="B69" s="6" t="s">
        <v>753</v>
      </c>
      <c r="C69" s="6"/>
      <c r="D69" s="6" t="s">
        <v>1048</v>
      </c>
      <c r="E69" s="6"/>
      <c r="F69" s="6" t="s">
        <v>1041</v>
      </c>
    </row>
    <row r="70" spans="1:6" x14ac:dyDescent="0.25">
      <c r="A70" s="6" t="s">
        <v>1137</v>
      </c>
      <c r="B70" s="6" t="s">
        <v>1067</v>
      </c>
      <c r="C70" s="6"/>
      <c r="D70" s="6" t="s">
        <v>1116</v>
      </c>
      <c r="E70" s="6"/>
      <c r="F70" s="6" t="s">
        <v>1041</v>
      </c>
    </row>
    <row r="71" spans="1:6" x14ac:dyDescent="0.25">
      <c r="A71" s="6" t="s">
        <v>1138</v>
      </c>
      <c r="B71" s="6" t="s">
        <v>752</v>
      </c>
      <c r="C71" s="6"/>
      <c r="D71" s="6" t="s">
        <v>1060</v>
      </c>
      <c r="E71" s="6"/>
      <c r="F71" s="6" t="s">
        <v>1041</v>
      </c>
    </row>
    <row r="72" spans="1:6" x14ac:dyDescent="0.25">
      <c r="A72" s="6" t="s">
        <v>1139</v>
      </c>
      <c r="B72" s="6" t="s">
        <v>1078</v>
      </c>
      <c r="C72" s="6"/>
      <c r="D72" s="6" t="s">
        <v>629</v>
      </c>
      <c r="E72" s="6"/>
      <c r="F72" s="6" t="s">
        <v>1041</v>
      </c>
    </row>
    <row r="73" spans="1:6" x14ac:dyDescent="0.25">
      <c r="A73" s="6" t="s">
        <v>1140</v>
      </c>
      <c r="B73" s="6" t="s">
        <v>1039</v>
      </c>
      <c r="C73" s="6"/>
      <c r="D73" s="6" t="s">
        <v>1048</v>
      </c>
      <c r="E73" s="6"/>
      <c r="F73" s="6" t="s">
        <v>1041</v>
      </c>
    </row>
    <row r="74" spans="1:6" x14ac:dyDescent="0.25">
      <c r="A74" s="6" t="s">
        <v>1141</v>
      </c>
      <c r="B74" s="6" t="s">
        <v>1059</v>
      </c>
      <c r="C74" s="6"/>
      <c r="D74" s="6" t="s">
        <v>629</v>
      </c>
      <c r="E74" s="6"/>
      <c r="F74" s="6" t="s">
        <v>1041</v>
      </c>
    </row>
    <row r="75" spans="1:6" x14ac:dyDescent="0.25">
      <c r="A75" s="6" t="s">
        <v>1142</v>
      </c>
      <c r="B75" s="6" t="s">
        <v>752</v>
      </c>
      <c r="C75" s="6"/>
      <c r="D75" s="6" t="s">
        <v>629</v>
      </c>
      <c r="E75" s="6"/>
      <c r="F75" s="6" t="s">
        <v>1041</v>
      </c>
    </row>
    <row r="76" spans="1:6" x14ac:dyDescent="0.25">
      <c r="A76" s="6" t="s">
        <v>1143</v>
      </c>
      <c r="B76" s="6" t="s">
        <v>1089</v>
      </c>
      <c r="C76" s="6"/>
      <c r="D76" s="6" t="s">
        <v>629</v>
      </c>
      <c r="E76" s="6"/>
      <c r="F76" s="6" t="s">
        <v>1041</v>
      </c>
    </row>
    <row r="77" spans="1:6" x14ac:dyDescent="0.25">
      <c r="A77" s="6" t="s">
        <v>1144</v>
      </c>
      <c r="B77" s="6" t="s">
        <v>751</v>
      </c>
      <c r="C77" s="6"/>
      <c r="D77" s="6" t="s">
        <v>1060</v>
      </c>
      <c r="E77" s="6"/>
      <c r="F77" s="6" t="s">
        <v>1041</v>
      </c>
    </row>
    <row r="78" spans="1:6" x14ac:dyDescent="0.25">
      <c r="A78" s="6" t="s">
        <v>1145</v>
      </c>
      <c r="B78" s="6" t="s">
        <v>1050</v>
      </c>
      <c r="C78" s="6"/>
      <c r="D78" s="6" t="s">
        <v>1048</v>
      </c>
      <c r="E78" s="6"/>
      <c r="F78" s="6" t="s">
        <v>1041</v>
      </c>
    </row>
    <row r="79" spans="1:6" x14ac:dyDescent="0.25">
      <c r="A79" s="6" t="s">
        <v>1146</v>
      </c>
      <c r="B79" s="6" t="s">
        <v>1147</v>
      </c>
      <c r="C79" s="6"/>
      <c r="D79" s="6" t="s">
        <v>1044</v>
      </c>
      <c r="E79" s="6"/>
      <c r="F79" s="6" t="s">
        <v>1041</v>
      </c>
    </row>
    <row r="80" spans="1:6" x14ac:dyDescent="0.25">
      <c r="A80" s="6" t="s">
        <v>1148</v>
      </c>
      <c r="B80" s="6" t="s">
        <v>1039</v>
      </c>
      <c r="C80" s="6"/>
      <c r="D80" s="6" t="s">
        <v>1149</v>
      </c>
      <c r="E80" s="6"/>
      <c r="F80" s="6" t="s">
        <v>1041</v>
      </c>
    </row>
    <row r="81" spans="1:6" x14ac:dyDescent="0.25">
      <c r="A81" s="6" t="s">
        <v>1150</v>
      </c>
      <c r="B81" s="6" t="s">
        <v>1078</v>
      </c>
      <c r="C81" s="6"/>
      <c r="D81" s="6" t="s">
        <v>1044</v>
      </c>
      <c r="E81" s="6"/>
      <c r="F81" s="6" t="s">
        <v>1041</v>
      </c>
    </row>
    <row r="82" spans="1:6" x14ac:dyDescent="0.25">
      <c r="A82" s="6" t="s">
        <v>1151</v>
      </c>
      <c r="B82" s="6" t="s">
        <v>1067</v>
      </c>
      <c r="C82" s="6"/>
      <c r="D82" s="6" t="s">
        <v>1044</v>
      </c>
      <c r="E82" s="6"/>
      <c r="F82" s="6" t="s">
        <v>1041</v>
      </c>
    </row>
    <row r="83" spans="1:6" x14ac:dyDescent="0.25">
      <c r="A83" s="6" t="s">
        <v>1152</v>
      </c>
      <c r="B83" s="6" t="s">
        <v>1050</v>
      </c>
      <c r="C83" s="6"/>
      <c r="D83" s="6" t="s">
        <v>629</v>
      </c>
      <c r="E83" s="6"/>
      <c r="F83" s="6" t="s">
        <v>1041</v>
      </c>
    </row>
    <row r="84" spans="1:6" x14ac:dyDescent="0.25">
      <c r="A84" s="6" t="s">
        <v>1153</v>
      </c>
      <c r="B84" s="6" t="s">
        <v>1114</v>
      </c>
      <c r="C84" s="6"/>
      <c r="D84" s="6" t="s">
        <v>1154</v>
      </c>
      <c r="E84" s="6"/>
      <c r="F84" s="6" t="s">
        <v>1041</v>
      </c>
    </row>
    <row r="85" spans="1:6" x14ac:dyDescent="0.25">
      <c r="A85" s="6" t="s">
        <v>1155</v>
      </c>
      <c r="B85" s="6" t="s">
        <v>1067</v>
      </c>
      <c r="C85" s="6"/>
      <c r="D85" s="6" t="s">
        <v>1044</v>
      </c>
      <c r="E85" s="6"/>
      <c r="F85" s="6" t="s">
        <v>1041</v>
      </c>
    </row>
    <row r="86" spans="1:6" x14ac:dyDescent="0.25">
      <c r="A86" s="6" t="s">
        <v>1156</v>
      </c>
      <c r="B86" s="6" t="s">
        <v>752</v>
      </c>
      <c r="C86" s="6"/>
      <c r="D86" s="6" t="s">
        <v>1044</v>
      </c>
      <c r="E86" s="6"/>
      <c r="F86" s="6" t="s">
        <v>1157</v>
      </c>
    </row>
    <row r="87" spans="1:6" x14ac:dyDescent="0.25">
      <c r="A87" s="6" t="s">
        <v>1158</v>
      </c>
      <c r="B87" s="6" t="s">
        <v>752</v>
      </c>
      <c r="C87" s="6"/>
      <c r="D87" s="6" t="s">
        <v>629</v>
      </c>
      <c r="E87" s="6"/>
      <c r="F87" s="6" t="s">
        <v>1157</v>
      </c>
    </row>
    <row r="88" spans="1:6" x14ac:dyDescent="0.25">
      <c r="A88" s="6" t="s">
        <v>1159</v>
      </c>
      <c r="B88" s="6" t="s">
        <v>752</v>
      </c>
      <c r="C88" s="6"/>
      <c r="D88" s="6" t="s">
        <v>1040</v>
      </c>
      <c r="E88" s="6"/>
      <c r="F88" s="6" t="s">
        <v>1157</v>
      </c>
    </row>
    <row r="89" spans="1:6" x14ac:dyDescent="0.25">
      <c r="A89" s="6" t="s">
        <v>1160</v>
      </c>
      <c r="B89" s="6" t="s">
        <v>753</v>
      </c>
      <c r="C89" s="6"/>
      <c r="D89" s="6" t="s">
        <v>1044</v>
      </c>
      <c r="E89" s="6"/>
      <c r="F89" s="6" t="s">
        <v>1161</v>
      </c>
    </row>
    <row r="90" spans="1:6" x14ac:dyDescent="0.25">
      <c r="A90" s="6" t="s">
        <v>1162</v>
      </c>
      <c r="B90" s="6" t="s">
        <v>1163</v>
      </c>
      <c r="C90" s="6"/>
      <c r="D90" s="6" t="s">
        <v>1060</v>
      </c>
      <c r="E90" s="6"/>
      <c r="F90" s="6" t="s">
        <v>1161</v>
      </c>
    </row>
    <row r="91" spans="1:6" x14ac:dyDescent="0.25">
      <c r="A91" s="6" t="s">
        <v>1164</v>
      </c>
      <c r="B91" s="6" t="s">
        <v>753</v>
      </c>
      <c r="C91" s="6"/>
      <c r="D91" s="6" t="s">
        <v>1040</v>
      </c>
      <c r="E91" s="6"/>
      <c r="F91" s="6" t="s">
        <v>1161</v>
      </c>
    </row>
    <row r="92" spans="1:6" x14ac:dyDescent="0.25">
      <c r="A92" s="6" t="s">
        <v>1165</v>
      </c>
      <c r="B92" s="6" t="s">
        <v>752</v>
      </c>
      <c r="C92" s="6"/>
      <c r="D92" s="6" t="s">
        <v>1080</v>
      </c>
      <c r="E92" s="6"/>
      <c r="F92" s="6" t="s">
        <v>1161</v>
      </c>
    </row>
    <row r="93" spans="1:6" x14ac:dyDescent="0.25">
      <c r="A93" s="6" t="s">
        <v>1166</v>
      </c>
      <c r="B93" s="6" t="s">
        <v>753</v>
      </c>
      <c r="C93" s="6"/>
      <c r="D93" s="6" t="s">
        <v>1044</v>
      </c>
      <c r="E93" s="6"/>
      <c r="F93" s="6" t="s">
        <v>1161</v>
      </c>
    </row>
    <row r="94" spans="1:6" x14ac:dyDescent="0.25">
      <c r="A94" s="6" t="s">
        <v>1167</v>
      </c>
      <c r="B94" s="6" t="s">
        <v>1050</v>
      </c>
      <c r="C94" s="6"/>
      <c r="D94" s="6" t="s">
        <v>629</v>
      </c>
      <c r="E94" s="6"/>
      <c r="F94" s="6" t="s">
        <v>1168</v>
      </c>
    </row>
    <row r="95" spans="1:6" x14ac:dyDescent="0.25">
      <c r="A95" s="6" t="s">
        <v>1169</v>
      </c>
      <c r="B95" s="6" t="s">
        <v>1050</v>
      </c>
      <c r="C95" s="6"/>
      <c r="D95" s="6" t="s">
        <v>629</v>
      </c>
      <c r="E95" s="6"/>
      <c r="F95" s="6" t="s">
        <v>1168</v>
      </c>
    </row>
    <row r="96" spans="1:6" x14ac:dyDescent="0.25">
      <c r="A96" s="6" t="s">
        <v>1170</v>
      </c>
      <c r="B96" s="6" t="s">
        <v>752</v>
      </c>
      <c r="C96" s="6"/>
      <c r="D96" s="6" t="s">
        <v>1080</v>
      </c>
      <c r="E96" s="6"/>
      <c r="F96" s="6" t="s">
        <v>1168</v>
      </c>
    </row>
    <row r="97" spans="1:6" x14ac:dyDescent="0.25">
      <c r="A97" s="6" t="s">
        <v>1171</v>
      </c>
      <c r="B97" s="6" t="s">
        <v>753</v>
      </c>
      <c r="C97" s="6"/>
      <c r="D97" s="6" t="s">
        <v>1044</v>
      </c>
      <c r="E97" s="6"/>
      <c r="F97" s="6" t="s">
        <v>1168</v>
      </c>
    </row>
    <row r="98" spans="1:6" x14ac:dyDescent="0.25">
      <c r="A98" s="6" t="s">
        <v>1172</v>
      </c>
      <c r="B98" s="6" t="s">
        <v>1050</v>
      </c>
      <c r="C98" s="6"/>
      <c r="D98" s="6" t="s">
        <v>1044</v>
      </c>
      <c r="E98" s="6"/>
      <c r="F98" s="6" t="s">
        <v>1173</v>
      </c>
    </row>
    <row r="99" spans="1:6" x14ac:dyDescent="0.25">
      <c r="A99" s="6" t="s">
        <v>1174</v>
      </c>
      <c r="B99" s="6" t="s">
        <v>1050</v>
      </c>
      <c r="C99" s="6"/>
      <c r="D99" s="6" t="s">
        <v>1044</v>
      </c>
      <c r="E99" s="6"/>
      <c r="F99" s="6" t="s">
        <v>1173</v>
      </c>
    </row>
    <row r="100" spans="1:6" x14ac:dyDescent="0.25">
      <c r="A100" s="6" t="s">
        <v>1175</v>
      </c>
      <c r="B100" s="6" t="s">
        <v>1050</v>
      </c>
      <c r="C100" s="6"/>
      <c r="D100" s="6" t="s">
        <v>1176</v>
      </c>
      <c r="E100" s="6"/>
      <c r="F100" s="6" t="s">
        <v>1173</v>
      </c>
    </row>
    <row r="101" spans="1:6" x14ac:dyDescent="0.25">
      <c r="A101" s="6" t="s">
        <v>1177</v>
      </c>
      <c r="B101" s="6" t="s">
        <v>1178</v>
      </c>
      <c r="C101" s="6"/>
      <c r="D101" s="6" t="s">
        <v>1176</v>
      </c>
      <c r="E101" s="6"/>
      <c r="F101" s="6" t="s">
        <v>1173</v>
      </c>
    </row>
    <row r="102" spans="1:6" ht="30" x14ac:dyDescent="0.25">
      <c r="A102" s="6" t="s">
        <v>1179</v>
      </c>
      <c r="B102" s="6" t="s">
        <v>753</v>
      </c>
      <c r="C102" s="6" t="s">
        <v>1180</v>
      </c>
      <c r="D102" s="6" t="s">
        <v>1080</v>
      </c>
      <c r="E102" s="6" t="s">
        <v>1181</v>
      </c>
      <c r="F102" s="6" t="s">
        <v>1182</v>
      </c>
    </row>
    <row r="103" spans="1:6" ht="30" x14ac:dyDescent="0.25">
      <c r="A103" s="6" t="s">
        <v>1183</v>
      </c>
      <c r="B103" s="6" t="s">
        <v>753</v>
      </c>
      <c r="C103" s="6" t="s">
        <v>1184</v>
      </c>
      <c r="D103" s="6" t="s">
        <v>1040</v>
      </c>
      <c r="E103" s="6" t="s">
        <v>629</v>
      </c>
      <c r="F103" s="6" t="s">
        <v>1182</v>
      </c>
    </row>
    <row r="104" spans="1:6" ht="30" x14ac:dyDescent="0.25">
      <c r="A104" s="6" t="s">
        <v>1185</v>
      </c>
      <c r="B104" s="6" t="s">
        <v>1163</v>
      </c>
      <c r="C104" s="6" t="s">
        <v>1186</v>
      </c>
      <c r="D104" s="6" t="s">
        <v>1083</v>
      </c>
      <c r="E104" s="6" t="s">
        <v>1187</v>
      </c>
      <c r="F104" s="6" t="s">
        <v>1182</v>
      </c>
    </row>
    <row r="105" spans="1:6" ht="30" x14ac:dyDescent="0.25">
      <c r="A105" s="6" t="s">
        <v>1188</v>
      </c>
      <c r="B105" s="6" t="s">
        <v>754</v>
      </c>
      <c r="C105" s="6" t="s">
        <v>1189</v>
      </c>
      <c r="D105" s="6" t="s">
        <v>1056</v>
      </c>
      <c r="E105" s="6" t="s">
        <v>1190</v>
      </c>
      <c r="F105" s="6" t="s">
        <v>1182</v>
      </c>
    </row>
    <row r="106" spans="1:6" ht="30" x14ac:dyDescent="0.25">
      <c r="A106" s="6" t="s">
        <v>1191</v>
      </c>
      <c r="B106" s="6" t="s">
        <v>751</v>
      </c>
      <c r="C106" s="6" t="s">
        <v>1192</v>
      </c>
      <c r="D106" s="6" t="s">
        <v>1083</v>
      </c>
      <c r="E106" s="6" t="s">
        <v>1190</v>
      </c>
      <c r="F106" s="6" t="s">
        <v>1182</v>
      </c>
    </row>
    <row r="107" spans="1:6" ht="30" x14ac:dyDescent="0.25">
      <c r="A107" s="6" t="s">
        <v>1193</v>
      </c>
      <c r="B107" s="6" t="s">
        <v>1163</v>
      </c>
      <c r="C107" s="6" t="s">
        <v>1186</v>
      </c>
      <c r="D107" s="6" t="s">
        <v>1083</v>
      </c>
      <c r="E107" s="6" t="s">
        <v>1187</v>
      </c>
      <c r="F107" s="6" t="s">
        <v>1182</v>
      </c>
    </row>
    <row r="108" spans="1:6" ht="30" x14ac:dyDescent="0.25">
      <c r="A108" s="6" t="s">
        <v>1194</v>
      </c>
      <c r="B108" s="6" t="s">
        <v>753</v>
      </c>
      <c r="C108" s="6" t="s">
        <v>1195</v>
      </c>
      <c r="D108" s="6" t="s">
        <v>1083</v>
      </c>
      <c r="E108" s="6" t="s">
        <v>1196</v>
      </c>
      <c r="F108" s="6" t="s">
        <v>1182</v>
      </c>
    </row>
    <row r="109" spans="1:6" ht="30" x14ac:dyDescent="0.25">
      <c r="A109" s="6" t="s">
        <v>1197</v>
      </c>
      <c r="B109" s="6" t="s">
        <v>1082</v>
      </c>
      <c r="C109" s="6" t="s">
        <v>1180</v>
      </c>
      <c r="D109" s="6" t="s">
        <v>1060</v>
      </c>
      <c r="E109" s="6" t="s">
        <v>1181</v>
      </c>
      <c r="F109" s="6" t="s">
        <v>1182</v>
      </c>
    </row>
    <row r="110" spans="1:6" ht="30" x14ac:dyDescent="0.25">
      <c r="A110" s="6" t="s">
        <v>1198</v>
      </c>
      <c r="B110" s="6" t="s">
        <v>753</v>
      </c>
      <c r="C110" s="6" t="s">
        <v>1199</v>
      </c>
      <c r="D110" s="6" t="s">
        <v>1071</v>
      </c>
      <c r="E110" s="6" t="s">
        <v>1190</v>
      </c>
      <c r="F110" s="6" t="s">
        <v>1182</v>
      </c>
    </row>
    <row r="111" spans="1:6" ht="30" x14ac:dyDescent="0.25">
      <c r="A111" s="6" t="s">
        <v>1200</v>
      </c>
      <c r="B111" s="6" t="s">
        <v>1082</v>
      </c>
      <c r="C111" s="6" t="s">
        <v>1201</v>
      </c>
      <c r="D111" s="6" t="s">
        <v>1080</v>
      </c>
      <c r="E111" s="6" t="s">
        <v>629</v>
      </c>
      <c r="F111" s="6" t="s">
        <v>1182</v>
      </c>
    </row>
    <row r="112" spans="1:6" ht="30" x14ac:dyDescent="0.25">
      <c r="A112" s="6" t="s">
        <v>1202</v>
      </c>
      <c r="B112" s="6" t="s">
        <v>752</v>
      </c>
      <c r="C112" s="6" t="s">
        <v>1203</v>
      </c>
      <c r="D112" s="6" t="s">
        <v>1204</v>
      </c>
      <c r="E112" s="6" t="s">
        <v>1187</v>
      </c>
      <c r="F112" s="6" t="s">
        <v>1182</v>
      </c>
    </row>
    <row r="113" spans="1:6" ht="30" x14ac:dyDescent="0.25">
      <c r="A113" s="6" t="s">
        <v>1205</v>
      </c>
      <c r="B113" s="6" t="s">
        <v>1043</v>
      </c>
      <c r="C113" s="6" t="s">
        <v>1201</v>
      </c>
      <c r="D113" s="6" t="s">
        <v>1040</v>
      </c>
      <c r="E113" s="6" t="s">
        <v>1206</v>
      </c>
      <c r="F113" s="6" t="s">
        <v>1182</v>
      </c>
    </row>
    <row r="114" spans="1:6" ht="30" x14ac:dyDescent="0.25">
      <c r="A114" s="6" t="s">
        <v>1207</v>
      </c>
      <c r="B114" s="6" t="s">
        <v>1043</v>
      </c>
      <c r="C114" s="6" t="s">
        <v>1208</v>
      </c>
      <c r="D114" s="6" t="s">
        <v>1060</v>
      </c>
      <c r="E114" s="6" t="s">
        <v>1209</v>
      </c>
      <c r="F114" s="6" t="s">
        <v>1182</v>
      </c>
    </row>
    <row r="115" spans="1:6" ht="30" x14ac:dyDescent="0.25">
      <c r="A115" s="6" t="s">
        <v>1210</v>
      </c>
      <c r="B115" s="6" t="s">
        <v>753</v>
      </c>
      <c r="C115" s="6" t="s">
        <v>1211</v>
      </c>
      <c r="D115" s="6" t="s">
        <v>1040</v>
      </c>
      <c r="E115" s="6" t="s">
        <v>1209</v>
      </c>
      <c r="F115" s="6" t="s">
        <v>1182</v>
      </c>
    </row>
    <row r="116" spans="1:6" ht="30" x14ac:dyDescent="0.25">
      <c r="A116" s="6" t="s">
        <v>1212</v>
      </c>
      <c r="B116" s="6" t="s">
        <v>752</v>
      </c>
      <c r="C116" s="6" t="s">
        <v>1211</v>
      </c>
      <c r="D116" s="6" t="s">
        <v>1080</v>
      </c>
      <c r="E116" s="6" t="s">
        <v>1213</v>
      </c>
      <c r="F116" s="6" t="s">
        <v>1182</v>
      </c>
    </row>
    <row r="117" spans="1:6" ht="30" x14ac:dyDescent="0.25">
      <c r="A117" s="6" t="s">
        <v>1214</v>
      </c>
      <c r="B117" s="6" t="s">
        <v>752</v>
      </c>
      <c r="C117" s="6" t="s">
        <v>1201</v>
      </c>
      <c r="D117" s="6" t="s">
        <v>1040</v>
      </c>
      <c r="E117" s="6" t="s">
        <v>629</v>
      </c>
      <c r="F117" s="6" t="s">
        <v>1182</v>
      </c>
    </row>
    <row r="118" spans="1:6" ht="30" x14ac:dyDescent="0.25">
      <c r="A118" s="6" t="s">
        <v>1215</v>
      </c>
      <c r="B118" s="6" t="s">
        <v>1082</v>
      </c>
      <c r="C118" s="6" t="s">
        <v>1184</v>
      </c>
      <c r="D118" s="6" t="s">
        <v>1040</v>
      </c>
      <c r="E118" s="6" t="s">
        <v>1181</v>
      </c>
      <c r="F118" s="6" t="s">
        <v>1182</v>
      </c>
    </row>
    <row r="119" spans="1:6" ht="30" x14ac:dyDescent="0.25">
      <c r="A119" s="6" t="s">
        <v>1216</v>
      </c>
      <c r="B119" s="6" t="s">
        <v>1039</v>
      </c>
      <c r="C119" s="6" t="s">
        <v>1217</v>
      </c>
      <c r="D119" s="6" t="s">
        <v>1060</v>
      </c>
      <c r="E119" s="6" t="s">
        <v>1218</v>
      </c>
      <c r="F119" s="6" t="s">
        <v>1182</v>
      </c>
    </row>
    <row r="120" spans="1:6" ht="30" x14ac:dyDescent="0.25">
      <c r="A120" s="6" t="s">
        <v>1219</v>
      </c>
      <c r="B120" s="6" t="s">
        <v>753</v>
      </c>
      <c r="C120" s="6" t="s">
        <v>1220</v>
      </c>
      <c r="D120" s="6" t="s">
        <v>1044</v>
      </c>
      <c r="E120" s="6" t="s">
        <v>1221</v>
      </c>
      <c r="F120" s="6" t="s">
        <v>1222</v>
      </c>
    </row>
    <row r="121" spans="1:6" ht="30" x14ac:dyDescent="0.25">
      <c r="A121" s="6" t="s">
        <v>1223</v>
      </c>
      <c r="B121" s="6" t="s">
        <v>755</v>
      </c>
      <c r="C121" s="6" t="s">
        <v>1211</v>
      </c>
      <c r="D121" s="6" t="s">
        <v>1060</v>
      </c>
      <c r="E121" s="6" t="s">
        <v>1224</v>
      </c>
      <c r="F121" s="6" t="s">
        <v>1222</v>
      </c>
    </row>
    <row r="122" spans="1:6" ht="30" x14ac:dyDescent="0.25">
      <c r="A122" s="6" t="s">
        <v>1225</v>
      </c>
      <c r="B122" s="6" t="s">
        <v>751</v>
      </c>
      <c r="C122" s="6" t="s">
        <v>1203</v>
      </c>
      <c r="D122" s="6" t="s">
        <v>1204</v>
      </c>
      <c r="E122" s="6" t="s">
        <v>1226</v>
      </c>
      <c r="F122" s="6" t="s">
        <v>1222</v>
      </c>
    </row>
    <row r="123" spans="1:6" ht="30" x14ac:dyDescent="0.25">
      <c r="A123" s="6" t="s">
        <v>1227</v>
      </c>
      <c r="B123" s="6" t="s">
        <v>751</v>
      </c>
      <c r="C123" s="6" t="s">
        <v>1228</v>
      </c>
      <c r="D123" s="6" t="s">
        <v>1040</v>
      </c>
      <c r="E123" s="6" t="s">
        <v>1229</v>
      </c>
      <c r="F123" s="6" t="s">
        <v>1222</v>
      </c>
    </row>
    <row r="124" spans="1:6" ht="30" x14ac:dyDescent="0.25">
      <c r="A124" s="6" t="s">
        <v>1230</v>
      </c>
      <c r="B124" s="6" t="s">
        <v>1050</v>
      </c>
      <c r="C124" s="6" t="s">
        <v>629</v>
      </c>
      <c r="D124" s="6" t="s">
        <v>1060</v>
      </c>
      <c r="E124" s="6" t="s">
        <v>1231</v>
      </c>
      <c r="F124" s="6" t="s">
        <v>1222</v>
      </c>
    </row>
    <row r="125" spans="1:6" ht="30" x14ac:dyDescent="0.25">
      <c r="A125" s="6" t="s">
        <v>4376</v>
      </c>
      <c r="B125" s="6" t="s">
        <v>1111</v>
      </c>
      <c r="C125" s="6" t="s">
        <v>4377</v>
      </c>
      <c r="D125" s="6" t="s">
        <v>4378</v>
      </c>
      <c r="E125" s="6" t="s">
        <v>4379</v>
      </c>
      <c r="F125" s="6" t="s">
        <v>1182</v>
      </c>
    </row>
    <row r="126" spans="1:6" ht="30" x14ac:dyDescent="0.25">
      <c r="A126" s="6" t="s">
        <v>1232</v>
      </c>
      <c r="B126" s="6" t="s">
        <v>1105</v>
      </c>
      <c r="C126" s="6" t="s">
        <v>1233</v>
      </c>
      <c r="D126" s="6" t="s">
        <v>1040</v>
      </c>
      <c r="E126" s="6" t="s">
        <v>1234</v>
      </c>
      <c r="F126" s="6" t="s">
        <v>1235</v>
      </c>
    </row>
    <row r="127" spans="1:6" ht="30" x14ac:dyDescent="0.25">
      <c r="A127" s="6" t="s">
        <v>1236</v>
      </c>
      <c r="B127" s="6" t="s">
        <v>1039</v>
      </c>
      <c r="C127" s="6" t="s">
        <v>1237</v>
      </c>
      <c r="D127" s="6" t="s">
        <v>1044</v>
      </c>
      <c r="E127" s="6" t="s">
        <v>1238</v>
      </c>
      <c r="F127" s="6" t="s">
        <v>1235</v>
      </c>
    </row>
    <row r="128" spans="1:6" ht="30" x14ac:dyDescent="0.25">
      <c r="A128" s="6" t="s">
        <v>1239</v>
      </c>
      <c r="B128" s="6" t="s">
        <v>1114</v>
      </c>
      <c r="C128" s="6" t="s">
        <v>1184</v>
      </c>
      <c r="D128" s="6" t="s">
        <v>1071</v>
      </c>
      <c r="E128" s="6" t="s">
        <v>1240</v>
      </c>
      <c r="F128" s="6" t="s">
        <v>1235</v>
      </c>
    </row>
    <row r="129" spans="1:6" ht="30" x14ac:dyDescent="0.25">
      <c r="A129" s="6" t="s">
        <v>1241</v>
      </c>
      <c r="B129" s="6" t="s">
        <v>752</v>
      </c>
      <c r="C129" s="6" t="s">
        <v>1208</v>
      </c>
      <c r="D129" s="6" t="s">
        <v>1040</v>
      </c>
      <c r="E129" s="6" t="s">
        <v>1242</v>
      </c>
      <c r="F129" s="6" t="s">
        <v>1235</v>
      </c>
    </row>
    <row r="130" spans="1:6" ht="30" x14ac:dyDescent="0.25">
      <c r="A130" s="6" t="s">
        <v>1243</v>
      </c>
      <c r="B130" s="6" t="s">
        <v>1078</v>
      </c>
      <c r="C130" s="6" t="s">
        <v>1211</v>
      </c>
      <c r="D130" s="6" t="s">
        <v>1040</v>
      </c>
      <c r="E130" s="6" t="s">
        <v>1244</v>
      </c>
      <c r="F130" s="6" t="s">
        <v>1235</v>
      </c>
    </row>
    <row r="131" spans="1:6" ht="30" x14ac:dyDescent="0.25">
      <c r="A131" s="6" t="s">
        <v>1245</v>
      </c>
      <c r="B131" s="6" t="s">
        <v>1039</v>
      </c>
      <c r="C131" s="6" t="s">
        <v>1233</v>
      </c>
      <c r="D131" s="6" t="s">
        <v>1040</v>
      </c>
      <c r="E131" s="6" t="s">
        <v>1242</v>
      </c>
      <c r="F131" s="6" t="s">
        <v>1235</v>
      </c>
    </row>
    <row r="132" spans="1:6" ht="30" x14ac:dyDescent="0.25">
      <c r="A132" s="6" t="s">
        <v>1246</v>
      </c>
      <c r="B132" s="6" t="s">
        <v>752</v>
      </c>
      <c r="C132" s="6" t="s">
        <v>1247</v>
      </c>
      <c r="D132" s="6" t="s">
        <v>1080</v>
      </c>
      <c r="E132" s="6" t="s">
        <v>629</v>
      </c>
      <c r="F132" s="6" t="s">
        <v>1235</v>
      </c>
    </row>
    <row r="133" spans="1:6" ht="30" x14ac:dyDescent="0.25">
      <c r="A133" s="6" t="s">
        <v>1248</v>
      </c>
      <c r="B133" s="6" t="s">
        <v>1114</v>
      </c>
      <c r="C133" s="6" t="s">
        <v>1247</v>
      </c>
      <c r="D133" s="6" t="s">
        <v>1080</v>
      </c>
      <c r="E133" s="6" t="s">
        <v>1249</v>
      </c>
      <c r="F133" s="6" t="s">
        <v>1235</v>
      </c>
    </row>
    <row r="134" spans="1:6" ht="30" x14ac:dyDescent="0.25">
      <c r="A134" s="6" t="s">
        <v>1250</v>
      </c>
      <c r="B134" s="6" t="s">
        <v>1050</v>
      </c>
      <c r="C134" s="6" t="s">
        <v>1217</v>
      </c>
      <c r="D134" s="6" t="s">
        <v>1040</v>
      </c>
      <c r="E134" s="6" t="s">
        <v>1234</v>
      </c>
      <c r="F134" s="6" t="s">
        <v>1235</v>
      </c>
    </row>
    <row r="135" spans="1:6" ht="30" x14ac:dyDescent="0.25">
      <c r="A135" s="6" t="s">
        <v>1251</v>
      </c>
      <c r="B135" s="6" t="s">
        <v>1050</v>
      </c>
      <c r="C135" s="6" t="s">
        <v>1211</v>
      </c>
      <c r="D135" s="6" t="s">
        <v>1060</v>
      </c>
      <c r="E135" s="6" t="s">
        <v>1252</v>
      </c>
      <c r="F135" s="6" t="s">
        <v>1235</v>
      </c>
    </row>
    <row r="136" spans="1:6" ht="30" x14ac:dyDescent="0.25">
      <c r="A136" s="6" t="s">
        <v>1253</v>
      </c>
      <c r="B136" s="6" t="s">
        <v>1043</v>
      </c>
      <c r="C136" s="6" t="s">
        <v>1201</v>
      </c>
      <c r="D136" s="6" t="s">
        <v>1048</v>
      </c>
      <c r="E136" s="6" t="s">
        <v>1254</v>
      </c>
      <c r="F136" s="6" t="s">
        <v>1255</v>
      </c>
    </row>
    <row r="137" spans="1:6" ht="30" x14ac:dyDescent="0.25">
      <c r="A137" s="6" t="s">
        <v>1256</v>
      </c>
      <c r="B137" s="6" t="s">
        <v>1059</v>
      </c>
      <c r="C137" s="6" t="s">
        <v>1237</v>
      </c>
      <c r="D137" s="6" t="s">
        <v>1123</v>
      </c>
      <c r="E137" s="6" t="s">
        <v>1257</v>
      </c>
      <c r="F137" s="6" t="s">
        <v>1255</v>
      </c>
    </row>
    <row r="138" spans="1:6" ht="30" x14ac:dyDescent="0.25">
      <c r="A138" s="6" t="s">
        <v>1258</v>
      </c>
      <c r="B138" s="6" t="s">
        <v>1043</v>
      </c>
      <c r="C138" s="6" t="s">
        <v>1211</v>
      </c>
      <c r="D138" s="6" t="s">
        <v>1040</v>
      </c>
      <c r="E138" s="6" t="s">
        <v>1259</v>
      </c>
      <c r="F138" s="6" t="s">
        <v>1255</v>
      </c>
    </row>
    <row r="139" spans="1:6" ht="30" x14ac:dyDescent="0.25">
      <c r="A139" s="6" t="s">
        <v>1260</v>
      </c>
      <c r="B139" s="6" t="s">
        <v>1105</v>
      </c>
      <c r="C139" s="6" t="s">
        <v>1233</v>
      </c>
      <c r="D139" s="6" t="s">
        <v>629</v>
      </c>
      <c r="E139" s="6" t="s">
        <v>1261</v>
      </c>
      <c r="F139" s="6" t="s">
        <v>1255</v>
      </c>
    </row>
    <row r="140" spans="1:6" ht="30" x14ac:dyDescent="0.25">
      <c r="A140" s="6" t="s">
        <v>756</v>
      </c>
      <c r="B140" s="6" t="s">
        <v>752</v>
      </c>
      <c r="C140" s="6"/>
      <c r="D140" s="6" t="s">
        <v>757</v>
      </c>
      <c r="E140" s="6" t="s">
        <v>758</v>
      </c>
      <c r="F140" s="6" t="s">
        <v>759</v>
      </c>
    </row>
    <row r="141" spans="1:6" x14ac:dyDescent="0.25">
      <c r="A141" s="6" t="s">
        <v>760</v>
      </c>
      <c r="B141" s="6" t="s">
        <v>753</v>
      </c>
      <c r="C141" s="6"/>
      <c r="D141" s="6" t="s">
        <v>761</v>
      </c>
      <c r="E141" s="6" t="s">
        <v>762</v>
      </c>
      <c r="F141" s="6" t="s">
        <v>759</v>
      </c>
    </row>
    <row r="142" spans="1:6" x14ac:dyDescent="0.25">
      <c r="A142" s="6" t="s">
        <v>763</v>
      </c>
      <c r="B142" s="6" t="s">
        <v>764</v>
      </c>
      <c r="C142" s="6"/>
      <c r="D142" s="6" t="s">
        <v>765</v>
      </c>
      <c r="E142" s="6" t="s">
        <v>766</v>
      </c>
      <c r="F142" s="6" t="s">
        <v>759</v>
      </c>
    </row>
    <row r="143" spans="1:6" x14ac:dyDescent="0.25">
      <c r="A143" s="6" t="s">
        <v>767</v>
      </c>
      <c r="B143" s="6" t="s">
        <v>753</v>
      </c>
      <c r="C143" s="6"/>
      <c r="D143" s="6" t="s">
        <v>768</v>
      </c>
      <c r="E143" s="6" t="s">
        <v>769</v>
      </c>
      <c r="F143" s="6" t="s">
        <v>770</v>
      </c>
    </row>
    <row r="144" spans="1:6" x14ac:dyDescent="0.25">
      <c r="A144" s="6" t="s">
        <v>771</v>
      </c>
      <c r="B144" s="6" t="s">
        <v>751</v>
      </c>
      <c r="C144" s="6"/>
      <c r="D144" s="6" t="s">
        <v>772</v>
      </c>
      <c r="E144" s="6" t="s">
        <v>773</v>
      </c>
      <c r="F144" s="6" t="s">
        <v>770</v>
      </c>
    </row>
    <row r="145" spans="1:6" ht="30" x14ac:dyDescent="0.25">
      <c r="A145" s="6" t="s">
        <v>774</v>
      </c>
      <c r="B145" s="6" t="s">
        <v>751</v>
      </c>
      <c r="C145" s="6"/>
      <c r="D145" s="6" t="s">
        <v>775</v>
      </c>
      <c r="E145" s="6" t="s">
        <v>776</v>
      </c>
      <c r="F145" s="6" t="s">
        <v>770</v>
      </c>
    </row>
    <row r="146" spans="1:6" x14ac:dyDescent="0.25">
      <c r="A146" s="6" t="s">
        <v>777</v>
      </c>
      <c r="B146" s="6" t="s">
        <v>778</v>
      </c>
      <c r="C146" s="6"/>
      <c r="D146" s="6" t="s">
        <v>772</v>
      </c>
      <c r="E146" s="6" t="s">
        <v>779</v>
      </c>
      <c r="F146" s="6" t="s">
        <v>770</v>
      </c>
    </row>
    <row r="147" spans="1:6" ht="30" x14ac:dyDescent="0.25">
      <c r="A147" s="6" t="s">
        <v>780</v>
      </c>
      <c r="B147" s="6" t="s">
        <v>781</v>
      </c>
      <c r="C147" s="6"/>
      <c r="D147" s="6" t="s">
        <v>782</v>
      </c>
      <c r="E147" s="6" t="s">
        <v>783</v>
      </c>
      <c r="F147" s="6" t="s">
        <v>770</v>
      </c>
    </row>
    <row r="148" spans="1:6" x14ac:dyDescent="0.25">
      <c r="A148" s="6" t="s">
        <v>784</v>
      </c>
      <c r="B148" s="6" t="s">
        <v>754</v>
      </c>
      <c r="C148" s="6"/>
      <c r="D148" s="6" t="s">
        <v>782</v>
      </c>
      <c r="E148" s="6" t="s">
        <v>785</v>
      </c>
      <c r="F148" s="6" t="s">
        <v>786</v>
      </c>
    </row>
    <row r="149" spans="1:6" ht="30" x14ac:dyDescent="0.25">
      <c r="A149" s="6" t="s">
        <v>787</v>
      </c>
      <c r="B149" s="6" t="s">
        <v>755</v>
      </c>
      <c r="C149" s="6"/>
      <c r="D149" s="6" t="s">
        <v>788</v>
      </c>
      <c r="E149" s="6" t="s">
        <v>789</v>
      </c>
      <c r="F149" s="6" t="s">
        <v>786</v>
      </c>
    </row>
    <row r="150" spans="1:6" ht="30" x14ac:dyDescent="0.25">
      <c r="A150" s="6" t="s">
        <v>790</v>
      </c>
      <c r="B150" s="6" t="s">
        <v>791</v>
      </c>
      <c r="C150" s="6"/>
      <c r="D150" s="6" t="s">
        <v>792</v>
      </c>
      <c r="E150" s="6" t="s">
        <v>793</v>
      </c>
      <c r="F150" s="6" t="s">
        <v>786</v>
      </c>
    </row>
    <row r="151" spans="1:6" ht="30" x14ac:dyDescent="0.25">
      <c r="A151" s="6" t="s">
        <v>794</v>
      </c>
      <c r="B151" s="6" t="s">
        <v>795</v>
      </c>
      <c r="C151" s="6"/>
      <c r="D151" s="6" t="s">
        <v>796</v>
      </c>
      <c r="E151" s="6" t="s">
        <v>797</v>
      </c>
      <c r="F151" s="6" t="s">
        <v>786</v>
      </c>
    </row>
    <row r="152" spans="1:6" x14ac:dyDescent="0.25">
      <c r="A152" s="6" t="s">
        <v>1262</v>
      </c>
      <c r="B152" s="6" t="s">
        <v>753</v>
      </c>
      <c r="C152" s="6"/>
      <c r="D152" s="6" t="s">
        <v>1263</v>
      </c>
      <c r="E152" s="6" t="s">
        <v>1264</v>
      </c>
      <c r="F152" s="6" t="s">
        <v>1262</v>
      </c>
    </row>
    <row r="153" spans="1:6" x14ac:dyDescent="0.25">
      <c r="A153" s="82"/>
      <c r="B153" s="82"/>
      <c r="C153" s="82"/>
      <c r="D153" s="82"/>
      <c r="E153" s="82"/>
      <c r="F153" s="8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2" activePane="bottomLeft" state="frozen"/>
      <selection pane="bottomLeft" activeCell="H456" sqref="H456"/>
    </sheetView>
  </sheetViews>
  <sheetFormatPr defaultColWidth="23.28515625" defaultRowHeight="15" x14ac:dyDescent="0.25"/>
  <cols>
    <col min="1" max="1" width="32" style="37" customWidth="1"/>
    <col min="2" max="2" width="23.28515625" style="37"/>
    <col min="3" max="3" width="14.42578125" style="37" bestFit="1" customWidth="1"/>
    <col min="4" max="4" width="16.5703125" style="37" customWidth="1"/>
    <col min="5" max="5" width="23.28515625" style="37"/>
    <col min="6" max="6" width="30.42578125" style="37" customWidth="1"/>
    <col min="7" max="7" width="23.28515625" style="37"/>
    <col min="8" max="8" width="14.42578125" style="37" customWidth="1"/>
    <col min="9" max="9" width="27" style="37" customWidth="1"/>
    <col min="10" max="10" width="83.28515625" style="37" customWidth="1"/>
    <col min="11" max="16384" width="23.28515625" style="37"/>
  </cols>
  <sheetData>
    <row r="1" spans="1:10" x14ac:dyDescent="0.25">
      <c r="A1" s="59" t="s">
        <v>746</v>
      </c>
      <c r="B1" s="59" t="s">
        <v>1265</v>
      </c>
      <c r="C1" s="59" t="s">
        <v>1266</v>
      </c>
      <c r="D1" s="59" t="s">
        <v>1267</v>
      </c>
      <c r="E1" s="59" t="s">
        <v>1268</v>
      </c>
      <c r="F1" s="59" t="s">
        <v>1269</v>
      </c>
      <c r="G1" s="59" t="s">
        <v>1270</v>
      </c>
      <c r="H1" s="59" t="s">
        <v>1271</v>
      </c>
      <c r="I1" s="59" t="s">
        <v>1272</v>
      </c>
      <c r="J1" s="59" t="s">
        <v>1273</v>
      </c>
    </row>
    <row r="2" spans="1:10" ht="30" x14ac:dyDescent="0.25">
      <c r="A2" s="59" t="s">
        <v>1274</v>
      </c>
      <c r="B2" s="59" t="s">
        <v>907</v>
      </c>
      <c r="C2" s="59" t="b">
        <v>0</v>
      </c>
      <c r="D2" s="59" t="s">
        <v>1275</v>
      </c>
      <c r="E2" s="59" t="b">
        <v>0</v>
      </c>
      <c r="F2" s="59" t="s">
        <v>1276</v>
      </c>
      <c r="G2" s="59" t="s">
        <v>1277</v>
      </c>
      <c r="H2" s="59" t="b">
        <v>0</v>
      </c>
      <c r="I2" s="59"/>
      <c r="J2" s="59" t="s">
        <v>1278</v>
      </c>
    </row>
    <row r="3" spans="1:10" ht="270" x14ac:dyDescent="0.25">
      <c r="A3" s="59" t="s">
        <v>1279</v>
      </c>
      <c r="B3" s="59" t="s">
        <v>1280</v>
      </c>
      <c r="C3" s="59" t="b">
        <v>0</v>
      </c>
      <c r="D3" s="59" t="s">
        <v>1275</v>
      </c>
      <c r="E3" s="59" t="b">
        <v>0</v>
      </c>
      <c r="F3" s="59" t="s">
        <v>1276</v>
      </c>
      <c r="G3" s="59" t="s">
        <v>46</v>
      </c>
      <c r="H3" s="59" t="b">
        <v>0</v>
      </c>
      <c r="I3" s="59"/>
      <c r="J3" s="59" t="s">
        <v>1281</v>
      </c>
    </row>
    <row r="4" spans="1:10" ht="45" x14ac:dyDescent="0.25">
      <c r="A4" s="59" t="s">
        <v>1282</v>
      </c>
      <c r="B4" s="59" t="s">
        <v>1283</v>
      </c>
      <c r="C4" s="59" t="b">
        <v>1</v>
      </c>
      <c r="D4" s="59" t="s">
        <v>1275</v>
      </c>
      <c r="E4" s="59" t="b">
        <v>0</v>
      </c>
      <c r="F4" s="59" t="s">
        <v>1276</v>
      </c>
      <c r="G4" s="59" t="s">
        <v>1284</v>
      </c>
      <c r="H4" s="59" t="b">
        <v>0</v>
      </c>
      <c r="I4" s="59"/>
      <c r="J4" s="59" t="s">
        <v>1285</v>
      </c>
    </row>
    <row r="5" spans="1:10" ht="45" x14ac:dyDescent="0.25">
      <c r="A5" s="59" t="s">
        <v>1286</v>
      </c>
      <c r="B5" s="59" t="s">
        <v>1283</v>
      </c>
      <c r="C5" s="59" t="b">
        <v>1</v>
      </c>
      <c r="D5" s="59" t="s">
        <v>1287</v>
      </c>
      <c r="E5" s="59" t="b">
        <v>0</v>
      </c>
      <c r="F5" s="59" t="s">
        <v>1276</v>
      </c>
      <c r="G5" s="59" t="s">
        <v>1284</v>
      </c>
      <c r="H5" s="59" t="b">
        <v>0</v>
      </c>
      <c r="I5" s="59"/>
      <c r="J5" s="59" t="s">
        <v>1285</v>
      </c>
    </row>
    <row r="6" spans="1:10" ht="45" x14ac:dyDescent="0.25">
      <c r="A6" s="59" t="s">
        <v>1288</v>
      </c>
      <c r="B6" s="59" t="s">
        <v>1283</v>
      </c>
      <c r="C6" s="59" t="b">
        <v>1</v>
      </c>
      <c r="D6" s="59" t="s">
        <v>1289</v>
      </c>
      <c r="E6" s="59" t="b">
        <v>0</v>
      </c>
      <c r="F6" s="59" t="s">
        <v>1276</v>
      </c>
      <c r="G6" s="59" t="s">
        <v>1284</v>
      </c>
      <c r="H6" s="59" t="b">
        <v>0</v>
      </c>
      <c r="I6" s="59"/>
      <c r="J6" s="59" t="s">
        <v>1285</v>
      </c>
    </row>
    <row r="7" spans="1:10" ht="30" x14ac:dyDescent="0.25">
      <c r="A7" s="59" t="s">
        <v>1290</v>
      </c>
      <c r="B7" s="59" t="s">
        <v>1280</v>
      </c>
      <c r="C7" s="59" t="b">
        <v>0</v>
      </c>
      <c r="D7" s="59" t="s">
        <v>1287</v>
      </c>
      <c r="E7" s="59" t="b">
        <v>1</v>
      </c>
      <c r="F7" s="59" t="s">
        <v>1276</v>
      </c>
      <c r="G7" s="59" t="s">
        <v>46</v>
      </c>
      <c r="H7" s="59" t="b">
        <v>0</v>
      </c>
      <c r="I7" s="59"/>
      <c r="J7" s="59" t="s">
        <v>1291</v>
      </c>
    </row>
    <row r="8" spans="1:10" ht="30" x14ac:dyDescent="0.25">
      <c r="A8" s="59" t="s">
        <v>1292</v>
      </c>
      <c r="B8" s="59" t="s">
        <v>1280</v>
      </c>
      <c r="C8" s="59" t="b">
        <v>0</v>
      </c>
      <c r="D8" s="59" t="s">
        <v>1275</v>
      </c>
      <c r="E8" s="59" t="b">
        <v>1</v>
      </c>
      <c r="F8" s="59" t="s">
        <v>1276</v>
      </c>
      <c r="G8" s="59" t="s">
        <v>46</v>
      </c>
      <c r="H8" s="59" t="b">
        <v>0</v>
      </c>
      <c r="I8" s="59"/>
      <c r="J8" s="59" t="s">
        <v>1293</v>
      </c>
    </row>
    <row r="9" spans="1:10" ht="30" x14ac:dyDescent="0.25">
      <c r="A9" s="59" t="s">
        <v>1294</v>
      </c>
      <c r="B9" s="59" t="s">
        <v>1280</v>
      </c>
      <c r="C9" s="59" t="b">
        <v>0</v>
      </c>
      <c r="D9" s="59" t="s">
        <v>1287</v>
      </c>
      <c r="E9" s="59" t="b">
        <v>1</v>
      </c>
      <c r="F9" s="59" t="s">
        <v>1295</v>
      </c>
      <c r="G9" s="59" t="s">
        <v>46</v>
      </c>
      <c r="H9" s="59" t="b">
        <v>0</v>
      </c>
      <c r="I9" s="59"/>
      <c r="J9" s="59" t="s">
        <v>18</v>
      </c>
    </row>
    <row r="10" spans="1:10" ht="90" x14ac:dyDescent="0.25">
      <c r="A10" s="59" t="s">
        <v>1296</v>
      </c>
      <c r="B10" s="59" t="s">
        <v>1280</v>
      </c>
      <c r="C10" s="59" t="b">
        <v>0</v>
      </c>
      <c r="D10" s="59" t="s">
        <v>1289</v>
      </c>
      <c r="E10" s="59" t="b">
        <v>1</v>
      </c>
      <c r="F10" s="59" t="s">
        <v>1276</v>
      </c>
      <c r="G10" s="59" t="s">
        <v>46</v>
      </c>
      <c r="H10" s="59" t="b">
        <v>0</v>
      </c>
      <c r="I10" s="59"/>
      <c r="J10" s="59" t="s">
        <v>1297</v>
      </c>
    </row>
    <row r="11" spans="1:10" ht="75" x14ac:dyDescent="0.25">
      <c r="A11" s="59" t="s">
        <v>1298</v>
      </c>
      <c r="B11" s="59" t="s">
        <v>907</v>
      </c>
      <c r="C11" s="59" t="b">
        <v>0</v>
      </c>
      <c r="D11" s="59" t="s">
        <v>1289</v>
      </c>
      <c r="E11" s="59" t="b">
        <v>1</v>
      </c>
      <c r="F11" s="59" t="s">
        <v>1276</v>
      </c>
      <c r="G11" s="59" t="s">
        <v>1299</v>
      </c>
      <c r="H11" s="59" t="b">
        <v>0</v>
      </c>
      <c r="I11" s="59"/>
      <c r="J11" s="59" t="s">
        <v>1300</v>
      </c>
    </row>
    <row r="12" spans="1:10" x14ac:dyDescent="0.25">
      <c r="A12" s="59" t="s">
        <v>1301</v>
      </c>
      <c r="B12" s="59" t="s">
        <v>1280</v>
      </c>
      <c r="C12" s="59" t="b">
        <v>0</v>
      </c>
      <c r="D12" s="59" t="s">
        <v>1302</v>
      </c>
      <c r="E12" s="59" t="b">
        <v>0</v>
      </c>
      <c r="F12" s="59" t="s">
        <v>1276</v>
      </c>
      <c r="G12" s="59" t="s">
        <v>46</v>
      </c>
      <c r="H12" s="59" t="b">
        <v>0</v>
      </c>
      <c r="I12" s="59"/>
      <c r="J12" s="59" t="s">
        <v>1303</v>
      </c>
    </row>
    <row r="13" spans="1:10" ht="30" x14ac:dyDescent="0.25">
      <c r="A13" s="59" t="s">
        <v>1304</v>
      </c>
      <c r="B13" s="59" t="s">
        <v>907</v>
      </c>
      <c r="C13" s="59" t="b">
        <v>0</v>
      </c>
      <c r="D13" s="59" t="s">
        <v>1287</v>
      </c>
      <c r="E13" s="59" t="b">
        <v>0</v>
      </c>
      <c r="F13" s="59" t="s">
        <v>1276</v>
      </c>
      <c r="G13" s="59" t="s">
        <v>1305</v>
      </c>
      <c r="H13" s="59" t="b">
        <v>0</v>
      </c>
      <c r="I13" s="59"/>
      <c r="J13" s="59" t="s">
        <v>1306</v>
      </c>
    </row>
    <row r="14" spans="1:10" ht="30" x14ac:dyDescent="0.25">
      <c r="A14" s="59" t="s">
        <v>1307</v>
      </c>
      <c r="B14" s="59" t="s">
        <v>907</v>
      </c>
      <c r="C14" s="59" t="b">
        <v>0</v>
      </c>
      <c r="D14" s="59" t="s">
        <v>1289</v>
      </c>
      <c r="E14" s="59" t="b">
        <v>0</v>
      </c>
      <c r="F14" s="59" t="s">
        <v>1276</v>
      </c>
      <c r="G14" s="59" t="s">
        <v>1305</v>
      </c>
      <c r="H14" s="59" t="b">
        <v>0</v>
      </c>
      <c r="I14" s="59"/>
      <c r="J14" s="59" t="s">
        <v>1306</v>
      </c>
    </row>
    <row r="15" spans="1:10" ht="30" x14ac:dyDescent="0.25">
      <c r="A15" s="59" t="s">
        <v>1308</v>
      </c>
      <c r="B15" s="59" t="s">
        <v>907</v>
      </c>
      <c r="C15" s="59" t="b">
        <v>0</v>
      </c>
      <c r="D15" s="59" t="s">
        <v>1302</v>
      </c>
      <c r="E15" s="59" t="b">
        <v>0</v>
      </c>
      <c r="F15" s="59" t="s">
        <v>1276</v>
      </c>
      <c r="G15" s="59" t="s">
        <v>1305</v>
      </c>
      <c r="H15" s="59" t="b">
        <v>0</v>
      </c>
      <c r="I15" s="59"/>
      <c r="J15" s="59" t="s">
        <v>1306</v>
      </c>
    </row>
    <row r="16" spans="1:10" ht="60" x14ac:dyDescent="0.25">
      <c r="A16" s="59" t="s">
        <v>1309</v>
      </c>
      <c r="B16" s="59" t="s">
        <v>907</v>
      </c>
      <c r="C16" s="59" t="b">
        <v>0</v>
      </c>
      <c r="D16" s="59" t="s">
        <v>1302</v>
      </c>
      <c r="E16" s="59" t="b">
        <v>1</v>
      </c>
      <c r="F16" s="59" t="s">
        <v>1276</v>
      </c>
      <c r="G16" s="59" t="s">
        <v>1310</v>
      </c>
      <c r="H16" s="59" t="b">
        <v>0</v>
      </c>
      <c r="I16" s="59"/>
      <c r="J16" s="59" t="s">
        <v>1311</v>
      </c>
    </row>
    <row r="17" spans="1:10" ht="210" x14ac:dyDescent="0.25">
      <c r="A17" s="59" t="s">
        <v>1312</v>
      </c>
      <c r="B17" s="59" t="s">
        <v>907</v>
      </c>
      <c r="C17" s="59" t="b">
        <v>0</v>
      </c>
      <c r="D17" s="59" t="s">
        <v>1287</v>
      </c>
      <c r="E17" s="59" t="b">
        <v>1</v>
      </c>
      <c r="F17" s="59" t="s">
        <v>1276</v>
      </c>
      <c r="G17" s="59" t="s">
        <v>1299</v>
      </c>
      <c r="H17" s="59" t="b">
        <v>1</v>
      </c>
      <c r="I17" s="59"/>
      <c r="J17" s="59" t="s">
        <v>1313</v>
      </c>
    </row>
    <row r="18" spans="1:10" ht="120" x14ac:dyDescent="0.25">
      <c r="A18" s="59" t="s">
        <v>1314</v>
      </c>
      <c r="B18" s="59" t="s">
        <v>907</v>
      </c>
      <c r="C18" s="59" t="b">
        <v>0</v>
      </c>
      <c r="D18" s="59" t="s">
        <v>1287</v>
      </c>
      <c r="E18" s="59" t="b">
        <v>1</v>
      </c>
      <c r="F18" s="59" t="s">
        <v>1276</v>
      </c>
      <c r="G18" s="59" t="s">
        <v>1315</v>
      </c>
      <c r="H18" s="59" t="b">
        <v>0</v>
      </c>
      <c r="I18" s="59"/>
      <c r="J18" s="59" t="s">
        <v>1316</v>
      </c>
    </row>
    <row r="19" spans="1:10" ht="120" x14ac:dyDescent="0.25">
      <c r="A19" s="59" t="s">
        <v>1317</v>
      </c>
      <c r="B19" s="59" t="s">
        <v>1283</v>
      </c>
      <c r="C19" s="59" t="b">
        <v>1</v>
      </c>
      <c r="D19" s="59" t="s">
        <v>1289</v>
      </c>
      <c r="E19" s="59" t="b">
        <v>0</v>
      </c>
      <c r="F19" s="59" t="s">
        <v>1276</v>
      </c>
      <c r="G19" s="59" t="s">
        <v>1319</v>
      </c>
      <c r="H19" s="59" t="b">
        <v>0</v>
      </c>
      <c r="I19" s="59"/>
      <c r="J19" s="59" t="s">
        <v>1320</v>
      </c>
    </row>
    <row r="20" spans="1:10" ht="60" x14ac:dyDescent="0.25">
      <c r="A20" s="59" t="s">
        <v>1321</v>
      </c>
      <c r="B20" s="59" t="s">
        <v>907</v>
      </c>
      <c r="C20" s="59" t="b">
        <v>0</v>
      </c>
      <c r="D20" s="59" t="s">
        <v>1287</v>
      </c>
      <c r="E20" s="59" t="b">
        <v>1</v>
      </c>
      <c r="F20" s="59" t="s">
        <v>1276</v>
      </c>
      <c r="G20" s="59" t="s">
        <v>1299</v>
      </c>
      <c r="H20" s="59" t="b">
        <v>0</v>
      </c>
      <c r="I20" s="59"/>
      <c r="J20" s="59" t="s">
        <v>1322</v>
      </c>
    </row>
    <row r="21" spans="1:10" x14ac:dyDescent="0.25">
      <c r="A21" s="59" t="s">
        <v>1323</v>
      </c>
      <c r="B21" s="59" t="s">
        <v>1283</v>
      </c>
      <c r="C21" s="59" t="b">
        <v>0</v>
      </c>
      <c r="D21" s="59" t="s">
        <v>1324</v>
      </c>
      <c r="E21" s="59" t="b">
        <v>1</v>
      </c>
      <c r="F21" s="59" t="s">
        <v>1276</v>
      </c>
      <c r="G21" s="59" t="s">
        <v>1325</v>
      </c>
      <c r="H21" s="59" t="b">
        <v>0</v>
      </c>
      <c r="I21" s="59"/>
      <c r="J21" s="59" t="s">
        <v>18</v>
      </c>
    </row>
    <row r="22" spans="1:10" ht="409.5" x14ac:dyDescent="0.25">
      <c r="A22" s="59" t="s">
        <v>1326</v>
      </c>
      <c r="B22" s="59" t="s">
        <v>1280</v>
      </c>
      <c r="C22" s="59" t="b">
        <v>1</v>
      </c>
      <c r="D22" s="59" t="s">
        <v>1287</v>
      </c>
      <c r="E22" s="59" t="b">
        <v>0</v>
      </c>
      <c r="F22" s="59" t="s">
        <v>1276</v>
      </c>
      <c r="G22" s="59" t="s">
        <v>46</v>
      </c>
      <c r="H22" s="59" t="b">
        <v>0</v>
      </c>
      <c r="I22" s="59"/>
      <c r="J22" s="59" t="s">
        <v>1327</v>
      </c>
    </row>
    <row r="23" spans="1:10" ht="225" x14ac:dyDescent="0.25">
      <c r="A23" s="59" t="s">
        <v>1328</v>
      </c>
      <c r="B23" s="59" t="s">
        <v>1280</v>
      </c>
      <c r="C23" s="59" t="b">
        <v>0</v>
      </c>
      <c r="D23" s="59" t="s">
        <v>1289</v>
      </c>
      <c r="E23" s="59" t="b">
        <v>0</v>
      </c>
      <c r="F23" s="59" t="s">
        <v>1276</v>
      </c>
      <c r="G23" s="59" t="s">
        <v>46</v>
      </c>
      <c r="H23" s="59" t="b">
        <v>0</v>
      </c>
      <c r="I23" s="59"/>
      <c r="J23" s="59" t="s">
        <v>1329</v>
      </c>
    </row>
    <row r="24" spans="1:10" ht="210" x14ac:dyDescent="0.25">
      <c r="A24" s="59" t="s">
        <v>1330</v>
      </c>
      <c r="B24" s="59" t="s">
        <v>1280</v>
      </c>
      <c r="C24" s="59" t="b">
        <v>0</v>
      </c>
      <c r="D24" s="59" t="s">
        <v>1275</v>
      </c>
      <c r="E24" s="59" t="b">
        <v>0</v>
      </c>
      <c r="F24" s="59" t="s">
        <v>1276</v>
      </c>
      <c r="G24" s="59" t="s">
        <v>46</v>
      </c>
      <c r="H24" s="59" t="b">
        <v>0</v>
      </c>
      <c r="I24" s="59"/>
      <c r="J24" s="59" t="s">
        <v>1331</v>
      </c>
    </row>
    <row r="25" spans="1:10" ht="409.5" x14ac:dyDescent="0.25">
      <c r="A25" s="59" t="s">
        <v>1332</v>
      </c>
      <c r="B25" s="59" t="s">
        <v>1280</v>
      </c>
      <c r="C25" s="59" t="b">
        <v>0</v>
      </c>
      <c r="D25" s="59" t="s">
        <v>1275</v>
      </c>
      <c r="E25" s="59" t="b">
        <v>0</v>
      </c>
      <c r="F25" s="59" t="s">
        <v>1276</v>
      </c>
      <c r="G25" s="59" t="s">
        <v>46</v>
      </c>
      <c r="H25" s="59" t="b">
        <v>0</v>
      </c>
      <c r="I25" s="59"/>
      <c r="J25" s="59" t="s">
        <v>1333</v>
      </c>
    </row>
    <row r="26" spans="1:10" x14ac:dyDescent="0.25">
      <c r="A26" s="59" t="s">
        <v>1334</v>
      </c>
      <c r="B26" s="59" t="s">
        <v>1280</v>
      </c>
      <c r="C26" s="59" t="b">
        <v>0</v>
      </c>
      <c r="D26" s="59" t="s">
        <v>1275</v>
      </c>
      <c r="E26" s="59" t="b">
        <v>0</v>
      </c>
      <c r="F26" s="59" t="s">
        <v>1295</v>
      </c>
      <c r="G26" s="59" t="s">
        <v>46</v>
      </c>
      <c r="H26" s="59" t="b">
        <v>0</v>
      </c>
      <c r="I26" s="59"/>
      <c r="J26" s="59" t="s">
        <v>18</v>
      </c>
    </row>
    <row r="27" spans="1:10" x14ac:dyDescent="0.25">
      <c r="A27" s="59" t="s">
        <v>1335</v>
      </c>
      <c r="B27" s="59" t="s">
        <v>1280</v>
      </c>
      <c r="C27" s="59" t="b">
        <v>0</v>
      </c>
      <c r="D27" s="59" t="s">
        <v>1275</v>
      </c>
      <c r="E27" s="59" t="b">
        <v>0</v>
      </c>
      <c r="F27" s="59" t="s">
        <v>1336</v>
      </c>
      <c r="G27" s="59" t="s">
        <v>46</v>
      </c>
      <c r="H27" s="59" t="b">
        <v>0</v>
      </c>
      <c r="I27" s="59"/>
      <c r="J27" s="59" t="s">
        <v>18</v>
      </c>
    </row>
    <row r="28" spans="1:10" x14ac:dyDescent="0.25">
      <c r="A28" s="59" t="s">
        <v>1337</v>
      </c>
      <c r="B28" s="59" t="s">
        <v>1280</v>
      </c>
      <c r="C28" s="59" t="b">
        <v>0</v>
      </c>
      <c r="D28" s="59" t="s">
        <v>1287</v>
      </c>
      <c r="E28" s="59" t="b">
        <v>1</v>
      </c>
      <c r="F28" s="59" t="s">
        <v>1338</v>
      </c>
      <c r="G28" s="59" t="s">
        <v>46</v>
      </c>
      <c r="H28" s="59" t="b">
        <v>0</v>
      </c>
      <c r="I28" s="59"/>
      <c r="J28" s="59" t="s">
        <v>18</v>
      </c>
    </row>
    <row r="29" spans="1:10" ht="180" x14ac:dyDescent="0.25">
      <c r="A29" s="59" t="s">
        <v>1339</v>
      </c>
      <c r="B29" s="59" t="s">
        <v>1280</v>
      </c>
      <c r="C29" s="59" t="b">
        <v>1</v>
      </c>
      <c r="D29" s="59" t="s">
        <v>1287</v>
      </c>
      <c r="E29" s="59" t="b">
        <v>0</v>
      </c>
      <c r="F29" s="59" t="s">
        <v>1276</v>
      </c>
      <c r="G29" s="59" t="s">
        <v>46</v>
      </c>
      <c r="H29" s="59" t="b">
        <v>0</v>
      </c>
      <c r="I29" s="59"/>
      <c r="J29" s="59" t="s">
        <v>1340</v>
      </c>
    </row>
    <row r="30" spans="1:10" ht="105" x14ac:dyDescent="0.25">
      <c r="A30" s="59" t="s">
        <v>1341</v>
      </c>
      <c r="B30" s="59" t="s">
        <v>1280</v>
      </c>
      <c r="C30" s="59" t="b">
        <v>0</v>
      </c>
      <c r="D30" s="59" t="s">
        <v>1302</v>
      </c>
      <c r="E30" s="59" t="b">
        <v>1</v>
      </c>
      <c r="F30" s="59" t="s">
        <v>1276</v>
      </c>
      <c r="G30" s="59" t="s">
        <v>46</v>
      </c>
      <c r="H30" s="59" t="b">
        <v>1</v>
      </c>
      <c r="I30" s="59"/>
      <c r="J30" s="59" t="s">
        <v>1342</v>
      </c>
    </row>
    <row r="31" spans="1:10" ht="120" x14ac:dyDescent="0.25">
      <c r="A31" s="59" t="s">
        <v>1343</v>
      </c>
      <c r="B31" s="59" t="s">
        <v>1280</v>
      </c>
      <c r="C31" s="59" t="b">
        <v>0</v>
      </c>
      <c r="D31" s="59" t="s">
        <v>1287</v>
      </c>
      <c r="E31" s="59" t="b">
        <v>1</v>
      </c>
      <c r="F31" s="59" t="s">
        <v>1276</v>
      </c>
      <c r="G31" s="59" t="s">
        <v>46</v>
      </c>
      <c r="H31" s="59" t="b">
        <v>0</v>
      </c>
      <c r="I31" s="59"/>
      <c r="J31" s="59" t="s">
        <v>1344</v>
      </c>
    </row>
    <row r="32" spans="1:10" ht="105" x14ac:dyDescent="0.25">
      <c r="A32" s="59" t="s">
        <v>1345</v>
      </c>
      <c r="B32" s="59" t="s">
        <v>1280</v>
      </c>
      <c r="C32" s="59" t="b">
        <v>0</v>
      </c>
      <c r="D32" s="59" t="s">
        <v>1289</v>
      </c>
      <c r="E32" s="59" t="b">
        <v>1</v>
      </c>
      <c r="F32" s="59" t="s">
        <v>1276</v>
      </c>
      <c r="G32" s="59" t="s">
        <v>46</v>
      </c>
      <c r="H32" s="59" t="b">
        <v>0</v>
      </c>
      <c r="I32" s="59"/>
      <c r="J32" s="59" t="s">
        <v>1346</v>
      </c>
    </row>
    <row r="33" spans="1:10" ht="105" x14ac:dyDescent="0.25">
      <c r="A33" s="59" t="s">
        <v>1347</v>
      </c>
      <c r="B33" s="59" t="s">
        <v>1280</v>
      </c>
      <c r="C33" s="59" t="b">
        <v>0</v>
      </c>
      <c r="D33" s="59" t="s">
        <v>1287</v>
      </c>
      <c r="E33" s="59" t="b">
        <v>1</v>
      </c>
      <c r="F33" s="59" t="s">
        <v>1276</v>
      </c>
      <c r="G33" s="59" t="s">
        <v>46</v>
      </c>
      <c r="H33" s="59" t="b">
        <v>0</v>
      </c>
      <c r="I33" s="59"/>
      <c r="J33" s="59" t="s">
        <v>1348</v>
      </c>
    </row>
    <row r="34" spans="1:10" ht="105" x14ac:dyDescent="0.25">
      <c r="A34" s="59" t="s">
        <v>1349</v>
      </c>
      <c r="B34" s="59" t="s">
        <v>1280</v>
      </c>
      <c r="C34" s="59" t="b">
        <v>0</v>
      </c>
      <c r="D34" s="59" t="s">
        <v>1289</v>
      </c>
      <c r="E34" s="59" t="b">
        <v>1</v>
      </c>
      <c r="F34" s="59" t="s">
        <v>1276</v>
      </c>
      <c r="G34" s="59" t="s">
        <v>1350</v>
      </c>
      <c r="H34" s="59" t="b">
        <v>0</v>
      </c>
      <c r="I34" s="59"/>
      <c r="J34" s="59" t="s">
        <v>1351</v>
      </c>
    </row>
    <row r="35" spans="1:10" ht="105" x14ac:dyDescent="0.25">
      <c r="A35" s="59" t="s">
        <v>1352</v>
      </c>
      <c r="B35" s="59" t="s">
        <v>1280</v>
      </c>
      <c r="C35" s="59" t="b">
        <v>0</v>
      </c>
      <c r="D35" s="59" t="s">
        <v>1302</v>
      </c>
      <c r="E35" s="59" t="b">
        <v>1</v>
      </c>
      <c r="F35" s="59" t="s">
        <v>1276</v>
      </c>
      <c r="G35" s="59" t="s">
        <v>46</v>
      </c>
      <c r="H35" s="59" t="b">
        <v>0</v>
      </c>
      <c r="I35" s="59"/>
      <c r="J35" s="59" t="s">
        <v>1353</v>
      </c>
    </row>
    <row r="36" spans="1:10" ht="225" x14ac:dyDescent="0.25">
      <c r="A36" s="59" t="s">
        <v>1354</v>
      </c>
      <c r="B36" s="59" t="s">
        <v>1283</v>
      </c>
      <c r="C36" s="59" t="b">
        <v>0</v>
      </c>
      <c r="D36" s="59" t="s">
        <v>1287</v>
      </c>
      <c r="E36" s="59" t="b">
        <v>1</v>
      </c>
      <c r="F36" s="59" t="s">
        <v>1276</v>
      </c>
      <c r="G36" s="59" t="s">
        <v>1355</v>
      </c>
      <c r="H36" s="59" t="b">
        <v>0</v>
      </c>
      <c r="I36" s="59"/>
      <c r="J36" s="59" t="s">
        <v>1356</v>
      </c>
    </row>
    <row r="37" spans="1:10" x14ac:dyDescent="0.25">
      <c r="A37" s="59" t="s">
        <v>1357</v>
      </c>
      <c r="B37" s="59" t="s">
        <v>1280</v>
      </c>
      <c r="C37" s="59" t="b">
        <v>0</v>
      </c>
      <c r="D37" s="59" t="s">
        <v>1302</v>
      </c>
      <c r="E37" s="59" t="b">
        <v>1</v>
      </c>
      <c r="F37" s="59" t="s">
        <v>1358</v>
      </c>
      <c r="G37" s="59" t="s">
        <v>46</v>
      </c>
      <c r="H37" s="59" t="b">
        <v>0</v>
      </c>
      <c r="I37" s="59"/>
      <c r="J37" s="59" t="s">
        <v>18</v>
      </c>
    </row>
    <row r="38" spans="1:10" x14ac:dyDescent="0.25">
      <c r="A38" s="59" t="s">
        <v>1359</v>
      </c>
      <c r="B38" s="59" t="s">
        <v>1280</v>
      </c>
      <c r="C38" s="59" t="b">
        <v>0</v>
      </c>
      <c r="D38" s="59" t="s">
        <v>1287</v>
      </c>
      <c r="E38" s="59" t="b">
        <v>1</v>
      </c>
      <c r="F38" s="59" t="s">
        <v>1338</v>
      </c>
      <c r="G38" s="59" t="s">
        <v>46</v>
      </c>
      <c r="H38" s="59" t="b">
        <v>0</v>
      </c>
      <c r="I38" s="59"/>
      <c r="J38" s="59" t="s">
        <v>18</v>
      </c>
    </row>
    <row r="39" spans="1:10" x14ac:dyDescent="0.25">
      <c r="A39" s="59" t="s">
        <v>1360</v>
      </c>
      <c r="B39" s="59" t="s">
        <v>1283</v>
      </c>
      <c r="C39" s="59" t="b">
        <v>0</v>
      </c>
      <c r="D39" s="59" t="s">
        <v>1275</v>
      </c>
      <c r="E39" s="59" t="b">
        <v>1</v>
      </c>
      <c r="F39" s="59" t="s">
        <v>1361</v>
      </c>
      <c r="G39" s="59" t="s">
        <v>1362</v>
      </c>
      <c r="H39" s="59" t="b">
        <v>0</v>
      </c>
      <c r="I39" s="59"/>
      <c r="J39" s="59" t="s">
        <v>18</v>
      </c>
    </row>
    <row r="40" spans="1:10" x14ac:dyDescent="0.25">
      <c r="A40" s="59" t="s">
        <v>1363</v>
      </c>
      <c r="B40" s="59" t="s">
        <v>1280</v>
      </c>
      <c r="C40" s="59" t="b">
        <v>0</v>
      </c>
      <c r="D40" s="59" t="s">
        <v>1302</v>
      </c>
      <c r="E40" s="59" t="b">
        <v>1</v>
      </c>
      <c r="F40" s="59"/>
      <c r="G40" s="59" t="s">
        <v>46</v>
      </c>
      <c r="H40" s="59" t="b">
        <v>0</v>
      </c>
      <c r="I40" s="59"/>
      <c r="J40" s="59" t="s">
        <v>18</v>
      </c>
    </row>
    <row r="41" spans="1:10" ht="45" x14ac:dyDescent="0.25">
      <c r="A41" s="59" t="s">
        <v>1364</v>
      </c>
      <c r="B41" s="59" t="s">
        <v>1280</v>
      </c>
      <c r="C41" s="59" t="b">
        <v>0</v>
      </c>
      <c r="D41" s="59" t="s">
        <v>1324</v>
      </c>
      <c r="E41" s="59" t="b">
        <v>1</v>
      </c>
      <c r="F41" s="59" t="s">
        <v>1276</v>
      </c>
      <c r="G41" s="59" t="s">
        <v>1365</v>
      </c>
      <c r="H41" s="59" t="b">
        <v>0</v>
      </c>
      <c r="I41" s="59"/>
      <c r="J41" s="59" t="s">
        <v>18</v>
      </c>
    </row>
    <row r="42" spans="1:10" ht="45" x14ac:dyDescent="0.25">
      <c r="A42" s="59" t="s">
        <v>1366</v>
      </c>
      <c r="B42" s="59" t="s">
        <v>1280</v>
      </c>
      <c r="C42" s="59" t="b">
        <v>0</v>
      </c>
      <c r="D42" s="59" t="s">
        <v>1324</v>
      </c>
      <c r="E42" s="59" t="b">
        <v>1</v>
      </c>
      <c r="F42" s="59" t="s">
        <v>1276</v>
      </c>
      <c r="G42" s="59" t="s">
        <v>1367</v>
      </c>
      <c r="H42" s="59" t="b">
        <v>0</v>
      </c>
      <c r="I42" s="59"/>
      <c r="J42" s="59" t="s">
        <v>18</v>
      </c>
    </row>
    <row r="43" spans="1:10" ht="45" x14ac:dyDescent="0.25">
      <c r="A43" s="59" t="s">
        <v>1368</v>
      </c>
      <c r="B43" s="59" t="s">
        <v>1280</v>
      </c>
      <c r="C43" s="59" t="b">
        <v>0</v>
      </c>
      <c r="D43" s="59" t="s">
        <v>1275</v>
      </c>
      <c r="E43" s="59" t="b">
        <v>0</v>
      </c>
      <c r="F43" s="59" t="s">
        <v>1276</v>
      </c>
      <c r="G43" s="59" t="s">
        <v>46</v>
      </c>
      <c r="H43" s="59" t="b">
        <v>0</v>
      </c>
      <c r="I43" s="59"/>
      <c r="J43" s="59" t="s">
        <v>1369</v>
      </c>
    </row>
    <row r="44" spans="1:10" ht="30" x14ac:dyDescent="0.25">
      <c r="A44" s="59" t="s">
        <v>1370</v>
      </c>
      <c r="B44" s="59" t="s">
        <v>1280</v>
      </c>
      <c r="C44" s="59" t="b">
        <v>0</v>
      </c>
      <c r="D44" s="59" t="s">
        <v>1287</v>
      </c>
      <c r="E44" s="59" t="b">
        <v>1</v>
      </c>
      <c r="F44" s="59" t="s">
        <v>1276</v>
      </c>
      <c r="G44" s="59" t="s">
        <v>46</v>
      </c>
      <c r="H44" s="59" t="b">
        <v>0</v>
      </c>
      <c r="I44" s="59"/>
      <c r="J44" s="59" t="s">
        <v>1371</v>
      </c>
    </row>
    <row r="45" spans="1:10" ht="75" x14ac:dyDescent="0.25">
      <c r="A45" s="59" t="s">
        <v>1372</v>
      </c>
      <c r="B45" s="59" t="s">
        <v>1280</v>
      </c>
      <c r="C45" s="59" t="b">
        <v>0</v>
      </c>
      <c r="D45" s="59" t="s">
        <v>1287</v>
      </c>
      <c r="E45" s="59" t="b">
        <v>1</v>
      </c>
      <c r="F45" s="59" t="s">
        <v>1276</v>
      </c>
      <c r="G45" s="59" t="s">
        <v>46</v>
      </c>
      <c r="H45" s="59" t="b">
        <v>0</v>
      </c>
      <c r="I45" s="59"/>
      <c r="J45" s="59" t="s">
        <v>1373</v>
      </c>
    </row>
    <row r="46" spans="1:10" ht="60" x14ac:dyDescent="0.25">
      <c r="A46" s="59" t="s">
        <v>1374</v>
      </c>
      <c r="B46" s="59" t="s">
        <v>1280</v>
      </c>
      <c r="C46" s="59" t="b">
        <v>0</v>
      </c>
      <c r="D46" s="59" t="s">
        <v>1275</v>
      </c>
      <c r="E46" s="59" t="b">
        <v>0</v>
      </c>
      <c r="F46" s="59" t="s">
        <v>1276</v>
      </c>
      <c r="G46" s="59" t="s">
        <v>46</v>
      </c>
      <c r="H46" s="59" t="b">
        <v>0</v>
      </c>
      <c r="I46" s="59"/>
      <c r="J46" s="59" t="s">
        <v>1375</v>
      </c>
    </row>
    <row r="47" spans="1:10" ht="120" x14ac:dyDescent="0.25">
      <c r="A47" s="59" t="s">
        <v>1376</v>
      </c>
      <c r="B47" s="59" t="s">
        <v>1280</v>
      </c>
      <c r="C47" s="59" t="b">
        <v>0</v>
      </c>
      <c r="D47" s="59" t="s">
        <v>1275</v>
      </c>
      <c r="E47" s="59" t="b">
        <v>1</v>
      </c>
      <c r="F47" s="59" t="s">
        <v>1276</v>
      </c>
      <c r="G47" s="59" t="s">
        <v>46</v>
      </c>
      <c r="H47" s="59" t="b">
        <v>0</v>
      </c>
      <c r="I47" s="59"/>
      <c r="J47" s="59" t="s">
        <v>1377</v>
      </c>
    </row>
    <row r="48" spans="1:10" x14ac:dyDescent="0.25">
      <c r="A48" s="59" t="s">
        <v>1378</v>
      </c>
      <c r="B48" s="59" t="s">
        <v>1379</v>
      </c>
      <c r="C48" s="59" t="b">
        <v>0</v>
      </c>
      <c r="D48" s="59" t="s">
        <v>1275</v>
      </c>
      <c r="E48" s="59" t="b">
        <v>0</v>
      </c>
      <c r="F48" s="59" t="s">
        <v>1336</v>
      </c>
      <c r="G48" s="59" t="s">
        <v>46</v>
      </c>
      <c r="H48" s="59" t="b">
        <v>0</v>
      </c>
      <c r="I48" s="59"/>
      <c r="J48" s="59" t="s">
        <v>18</v>
      </c>
    </row>
    <row r="49" spans="1:10" x14ac:dyDescent="0.25">
      <c r="A49" s="59" t="s">
        <v>1380</v>
      </c>
      <c r="B49" s="59" t="s">
        <v>1280</v>
      </c>
      <c r="C49" s="59" t="b">
        <v>0</v>
      </c>
      <c r="D49" s="59" t="s">
        <v>1289</v>
      </c>
      <c r="E49" s="59" t="b">
        <v>1</v>
      </c>
      <c r="F49" s="59" t="s">
        <v>1295</v>
      </c>
      <c r="G49" s="59" t="s">
        <v>46</v>
      </c>
      <c r="H49" s="59" t="b">
        <v>0</v>
      </c>
      <c r="I49" s="59"/>
      <c r="J49" s="59" t="s">
        <v>18</v>
      </c>
    </row>
    <row r="50" spans="1:10" ht="30" x14ac:dyDescent="0.25">
      <c r="A50" s="59" t="s">
        <v>1381</v>
      </c>
      <c r="B50" s="59" t="s">
        <v>1280</v>
      </c>
      <c r="C50" s="59" t="b">
        <v>0</v>
      </c>
      <c r="D50" s="59" t="s">
        <v>1275</v>
      </c>
      <c r="E50" s="59" t="b">
        <v>1</v>
      </c>
      <c r="F50" s="59" t="s">
        <v>1276</v>
      </c>
      <c r="G50" s="59" t="s">
        <v>46</v>
      </c>
      <c r="H50" s="59" t="b">
        <v>0</v>
      </c>
      <c r="I50" s="59"/>
      <c r="J50" s="59" t="s">
        <v>1382</v>
      </c>
    </row>
    <row r="51" spans="1:10" ht="30" x14ac:dyDescent="0.25">
      <c r="A51" s="59" t="s">
        <v>1383</v>
      </c>
      <c r="B51" s="59" t="s">
        <v>1280</v>
      </c>
      <c r="C51" s="59" t="b">
        <v>0</v>
      </c>
      <c r="D51" s="59" t="s">
        <v>1287</v>
      </c>
      <c r="E51" s="59" t="b">
        <v>1</v>
      </c>
      <c r="F51" s="59" t="s">
        <v>1276</v>
      </c>
      <c r="G51" s="59" t="s">
        <v>46</v>
      </c>
      <c r="H51" s="59" t="b">
        <v>0</v>
      </c>
      <c r="I51" s="59"/>
      <c r="J51" s="59" t="s">
        <v>1384</v>
      </c>
    </row>
    <row r="52" spans="1:10" ht="75" x14ac:dyDescent="0.25">
      <c r="A52" s="59" t="s">
        <v>1385</v>
      </c>
      <c r="B52" s="59" t="s">
        <v>1280</v>
      </c>
      <c r="C52" s="59" t="b">
        <v>0</v>
      </c>
      <c r="D52" s="59" t="s">
        <v>1287</v>
      </c>
      <c r="E52" s="59" t="b">
        <v>0</v>
      </c>
      <c r="F52" s="59" t="s">
        <v>1276</v>
      </c>
      <c r="G52" s="59" t="s">
        <v>46</v>
      </c>
      <c r="H52" s="59" t="b">
        <v>0</v>
      </c>
      <c r="I52" s="59"/>
      <c r="J52" s="59" t="s">
        <v>1386</v>
      </c>
    </row>
    <row r="53" spans="1:10" ht="30" x14ac:dyDescent="0.25">
      <c r="A53" s="59" t="s">
        <v>1387</v>
      </c>
      <c r="B53" s="59" t="s">
        <v>1280</v>
      </c>
      <c r="C53" s="59" t="b">
        <v>0</v>
      </c>
      <c r="D53" s="59" t="s">
        <v>1275</v>
      </c>
      <c r="E53" s="59" t="b">
        <v>1</v>
      </c>
      <c r="F53" s="59" t="s">
        <v>1276</v>
      </c>
      <c r="G53" s="59" t="s">
        <v>46</v>
      </c>
      <c r="H53" s="59" t="b">
        <v>0</v>
      </c>
      <c r="I53" s="59"/>
      <c r="J53" s="59" t="s">
        <v>1388</v>
      </c>
    </row>
    <row r="54" spans="1:10" ht="120" x14ac:dyDescent="0.25">
      <c r="A54" s="59" t="s">
        <v>1389</v>
      </c>
      <c r="B54" s="59" t="s">
        <v>1280</v>
      </c>
      <c r="C54" s="59" t="b">
        <v>0</v>
      </c>
      <c r="D54" s="59" t="s">
        <v>1275</v>
      </c>
      <c r="E54" s="59" t="b">
        <v>0</v>
      </c>
      <c r="F54" s="59" t="s">
        <v>1276</v>
      </c>
      <c r="G54" s="59" t="s">
        <v>46</v>
      </c>
      <c r="H54" s="59" t="b">
        <v>0</v>
      </c>
      <c r="I54" s="59"/>
      <c r="J54" s="59" t="s">
        <v>1390</v>
      </c>
    </row>
    <row r="55" spans="1:10" ht="375" x14ac:dyDescent="0.25">
      <c r="A55" s="59" t="s">
        <v>1391</v>
      </c>
      <c r="B55" s="59" t="s">
        <v>1280</v>
      </c>
      <c r="C55" s="59" t="b">
        <v>0</v>
      </c>
      <c r="D55" s="59" t="s">
        <v>1289</v>
      </c>
      <c r="E55" s="59" t="b">
        <v>1</v>
      </c>
      <c r="F55" s="59" t="s">
        <v>1276</v>
      </c>
      <c r="G55" s="59" t="s">
        <v>46</v>
      </c>
      <c r="H55" s="59" t="b">
        <v>0</v>
      </c>
      <c r="I55" s="59"/>
      <c r="J55" s="59" t="s">
        <v>1392</v>
      </c>
    </row>
    <row r="56" spans="1:10" ht="60" x14ac:dyDescent="0.25">
      <c r="A56" s="59" t="s">
        <v>1393</v>
      </c>
      <c r="B56" s="59" t="s">
        <v>1280</v>
      </c>
      <c r="C56" s="59" t="b">
        <v>0</v>
      </c>
      <c r="D56" s="59" t="s">
        <v>1275</v>
      </c>
      <c r="E56" s="59" t="b">
        <v>0</v>
      </c>
      <c r="F56" s="59" t="s">
        <v>1276</v>
      </c>
      <c r="G56" s="59" t="s">
        <v>46</v>
      </c>
      <c r="H56" s="59" t="b">
        <v>0</v>
      </c>
      <c r="I56" s="59"/>
      <c r="J56" s="59" t="s">
        <v>1394</v>
      </c>
    </row>
    <row r="57" spans="1:10" ht="90" x14ac:dyDescent="0.25">
      <c r="A57" s="59" t="s">
        <v>1395</v>
      </c>
      <c r="B57" s="59" t="s">
        <v>1280</v>
      </c>
      <c r="C57" s="59" t="b">
        <v>0</v>
      </c>
      <c r="D57" s="59" t="s">
        <v>1287</v>
      </c>
      <c r="E57" s="59" t="b">
        <v>0</v>
      </c>
      <c r="F57" s="59" t="s">
        <v>1276</v>
      </c>
      <c r="G57" s="59" t="s">
        <v>46</v>
      </c>
      <c r="H57" s="59" t="b">
        <v>0</v>
      </c>
      <c r="I57" s="59"/>
      <c r="J57" s="59" t="s">
        <v>1396</v>
      </c>
    </row>
    <row r="58" spans="1:10" ht="210" x14ac:dyDescent="0.25">
      <c r="A58" s="59" t="s">
        <v>1397</v>
      </c>
      <c r="B58" s="59" t="s">
        <v>1280</v>
      </c>
      <c r="C58" s="59" t="b">
        <v>0</v>
      </c>
      <c r="D58" s="59" t="s">
        <v>1289</v>
      </c>
      <c r="E58" s="59" t="b">
        <v>0</v>
      </c>
      <c r="F58" s="59" t="s">
        <v>1276</v>
      </c>
      <c r="G58" s="59" t="s">
        <v>46</v>
      </c>
      <c r="H58" s="59" t="b">
        <v>0</v>
      </c>
      <c r="I58" s="59"/>
      <c r="J58" s="59" t="s">
        <v>1398</v>
      </c>
    </row>
    <row r="59" spans="1:10" ht="60" x14ac:dyDescent="0.25">
      <c r="A59" s="59" t="s">
        <v>1399</v>
      </c>
      <c r="B59" s="59" t="s">
        <v>1280</v>
      </c>
      <c r="C59" s="59" t="b">
        <v>0</v>
      </c>
      <c r="D59" s="59" t="s">
        <v>1287</v>
      </c>
      <c r="E59" s="59" t="b">
        <v>0</v>
      </c>
      <c r="F59" s="59" t="s">
        <v>1276</v>
      </c>
      <c r="G59" s="59" t="s">
        <v>46</v>
      </c>
      <c r="H59" s="59" t="b">
        <v>0</v>
      </c>
      <c r="I59" s="59"/>
      <c r="J59" s="59" t="s">
        <v>1400</v>
      </c>
    </row>
    <row r="60" spans="1:10" ht="75" x14ac:dyDescent="0.25">
      <c r="A60" s="59" t="s">
        <v>1401</v>
      </c>
      <c r="B60" s="59" t="s">
        <v>1280</v>
      </c>
      <c r="C60" s="59" t="b">
        <v>1</v>
      </c>
      <c r="D60" s="59" t="s">
        <v>1287</v>
      </c>
      <c r="E60" s="59" t="b">
        <v>0</v>
      </c>
      <c r="F60" s="59" t="s">
        <v>1276</v>
      </c>
      <c r="G60" s="59" t="s">
        <v>46</v>
      </c>
      <c r="H60" s="59" t="b">
        <v>0</v>
      </c>
      <c r="I60" s="59"/>
      <c r="J60" s="59" t="s">
        <v>1402</v>
      </c>
    </row>
    <row r="61" spans="1:10" ht="45" x14ac:dyDescent="0.25">
      <c r="A61" s="59" t="s">
        <v>1403</v>
      </c>
      <c r="B61" s="59" t="s">
        <v>1280</v>
      </c>
      <c r="C61" s="59" t="b">
        <v>0</v>
      </c>
      <c r="D61" s="59" t="s">
        <v>1275</v>
      </c>
      <c r="E61" s="59" t="b">
        <v>0</v>
      </c>
      <c r="F61" s="59" t="s">
        <v>1276</v>
      </c>
      <c r="G61" s="59" t="s">
        <v>46</v>
      </c>
      <c r="H61" s="59" t="b">
        <v>0</v>
      </c>
      <c r="I61" s="59"/>
      <c r="J61" s="59" t="s">
        <v>1404</v>
      </c>
    </row>
    <row r="62" spans="1:10" x14ac:dyDescent="0.25">
      <c r="A62" s="59" t="s">
        <v>1405</v>
      </c>
      <c r="B62" s="59" t="s">
        <v>1280</v>
      </c>
      <c r="C62" s="59" t="b">
        <v>0</v>
      </c>
      <c r="D62" s="59" t="s">
        <v>1287</v>
      </c>
      <c r="E62" s="59" t="b">
        <v>1</v>
      </c>
      <c r="F62" s="59" t="s">
        <v>1338</v>
      </c>
      <c r="G62" s="59" t="s">
        <v>46</v>
      </c>
      <c r="H62" s="59" t="b">
        <v>0</v>
      </c>
      <c r="I62" s="59"/>
      <c r="J62" s="59" t="s">
        <v>18</v>
      </c>
    </row>
    <row r="63" spans="1:10" x14ac:dyDescent="0.25">
      <c r="A63" s="59" t="s">
        <v>1406</v>
      </c>
      <c r="B63" s="59" t="s">
        <v>1280</v>
      </c>
      <c r="C63" s="59" t="b">
        <v>0</v>
      </c>
      <c r="D63" s="59" t="s">
        <v>1287</v>
      </c>
      <c r="E63" s="59" t="b">
        <v>1</v>
      </c>
      <c r="F63" s="59" t="s">
        <v>1336</v>
      </c>
      <c r="G63" s="59" t="s">
        <v>46</v>
      </c>
      <c r="H63" s="59" t="b">
        <v>0</v>
      </c>
      <c r="I63" s="59"/>
      <c r="J63" s="59" t="s">
        <v>18</v>
      </c>
    </row>
    <row r="64" spans="1:10" ht="180" x14ac:dyDescent="0.25">
      <c r="A64" s="59" t="s">
        <v>1407</v>
      </c>
      <c r="B64" s="59" t="s">
        <v>1280</v>
      </c>
      <c r="C64" s="59" t="b">
        <v>0</v>
      </c>
      <c r="D64" s="59" t="s">
        <v>1289</v>
      </c>
      <c r="E64" s="59" t="b">
        <v>1</v>
      </c>
      <c r="F64" s="59" t="s">
        <v>1276</v>
      </c>
      <c r="G64" s="59" t="s">
        <v>46</v>
      </c>
      <c r="H64" s="59" t="b">
        <v>0</v>
      </c>
      <c r="I64" s="59"/>
      <c r="J64" s="59" t="s">
        <v>1408</v>
      </c>
    </row>
    <row r="65" spans="1:10" ht="75" x14ac:dyDescent="0.25">
      <c r="A65" s="59" t="s">
        <v>1409</v>
      </c>
      <c r="B65" s="59" t="s">
        <v>1280</v>
      </c>
      <c r="C65" s="59" t="b">
        <v>0</v>
      </c>
      <c r="D65" s="59" t="s">
        <v>1287</v>
      </c>
      <c r="E65" s="59" t="b">
        <v>1</v>
      </c>
      <c r="F65" s="59" t="s">
        <v>1276</v>
      </c>
      <c r="G65" s="59" t="s">
        <v>46</v>
      </c>
      <c r="H65" s="59" t="b">
        <v>0</v>
      </c>
      <c r="I65" s="59"/>
      <c r="J65" s="59" t="s">
        <v>1410</v>
      </c>
    </row>
    <row r="66" spans="1:10" ht="45" x14ac:dyDescent="0.25">
      <c r="A66" s="59" t="s">
        <v>1411</v>
      </c>
      <c r="B66" s="59" t="s">
        <v>1280</v>
      </c>
      <c r="C66" s="59" t="b">
        <v>0</v>
      </c>
      <c r="D66" s="59" t="s">
        <v>1275</v>
      </c>
      <c r="E66" s="59" t="b">
        <v>1</v>
      </c>
      <c r="F66" s="59" t="s">
        <v>1276</v>
      </c>
      <c r="G66" s="59" t="s">
        <v>46</v>
      </c>
      <c r="H66" s="59" t="b">
        <v>0</v>
      </c>
      <c r="I66" s="59"/>
      <c r="J66" s="59" t="s">
        <v>1412</v>
      </c>
    </row>
    <row r="67" spans="1:10" ht="105" x14ac:dyDescent="0.25">
      <c r="A67" s="59" t="s">
        <v>1413</v>
      </c>
      <c r="B67" s="59" t="s">
        <v>1280</v>
      </c>
      <c r="C67" s="59" t="b">
        <v>0</v>
      </c>
      <c r="D67" s="59" t="s">
        <v>1302</v>
      </c>
      <c r="E67" s="59" t="b">
        <v>1</v>
      </c>
      <c r="F67" s="59" t="s">
        <v>1276</v>
      </c>
      <c r="G67" s="59" t="s">
        <v>46</v>
      </c>
      <c r="H67" s="59" t="b">
        <v>1</v>
      </c>
      <c r="I67" s="59"/>
      <c r="J67" s="59" t="s">
        <v>1414</v>
      </c>
    </row>
    <row r="68" spans="1:10" x14ac:dyDescent="0.25">
      <c r="A68" s="59" t="s">
        <v>1415</v>
      </c>
      <c r="B68" s="59" t="s">
        <v>1280</v>
      </c>
      <c r="C68" s="59" t="b">
        <v>0</v>
      </c>
      <c r="D68" s="59" t="s">
        <v>1275</v>
      </c>
      <c r="E68" s="59" t="b">
        <v>1</v>
      </c>
      <c r="F68" s="59" t="s">
        <v>1276</v>
      </c>
      <c r="G68" s="59" t="s">
        <v>46</v>
      </c>
      <c r="H68" s="59" t="b">
        <v>0</v>
      </c>
      <c r="I68" s="59"/>
      <c r="J68" s="59" t="s">
        <v>1416</v>
      </c>
    </row>
    <row r="69" spans="1:10" ht="120" x14ac:dyDescent="0.25">
      <c r="A69" s="59" t="s">
        <v>1417</v>
      </c>
      <c r="B69" s="59" t="s">
        <v>1280</v>
      </c>
      <c r="C69" s="59" t="b">
        <v>0</v>
      </c>
      <c r="D69" s="59" t="s">
        <v>1287</v>
      </c>
      <c r="E69" s="59" t="b">
        <v>1</v>
      </c>
      <c r="F69" s="59" t="s">
        <v>1276</v>
      </c>
      <c r="G69" s="59" t="s">
        <v>46</v>
      </c>
      <c r="H69" s="59" t="b">
        <v>0</v>
      </c>
      <c r="I69" s="59"/>
      <c r="J69" s="59" t="s">
        <v>1418</v>
      </c>
    </row>
    <row r="70" spans="1:10" ht="30" x14ac:dyDescent="0.25">
      <c r="A70" s="59" t="s">
        <v>1419</v>
      </c>
      <c r="B70" s="59" t="s">
        <v>1280</v>
      </c>
      <c r="C70" s="59" t="b">
        <v>0</v>
      </c>
      <c r="D70" s="59" t="s">
        <v>1275</v>
      </c>
      <c r="E70" s="59" t="b">
        <v>0</v>
      </c>
      <c r="F70" s="59" t="s">
        <v>1276</v>
      </c>
      <c r="G70" s="59" t="s">
        <v>46</v>
      </c>
      <c r="H70" s="59" t="b">
        <v>0</v>
      </c>
      <c r="I70" s="59"/>
      <c r="J70" s="59" t="s">
        <v>1420</v>
      </c>
    </row>
    <row r="71" spans="1:10" x14ac:dyDescent="0.25">
      <c r="A71" s="59" t="s">
        <v>1421</v>
      </c>
      <c r="B71" s="59" t="s">
        <v>1280</v>
      </c>
      <c r="C71" s="59" t="b">
        <v>0</v>
      </c>
      <c r="D71" s="59" t="s">
        <v>1289</v>
      </c>
      <c r="E71" s="59" t="b">
        <v>1</v>
      </c>
      <c r="F71" s="59" t="s">
        <v>1338</v>
      </c>
      <c r="G71" s="59" t="s">
        <v>46</v>
      </c>
      <c r="H71" s="59" t="b">
        <v>0</v>
      </c>
      <c r="I71" s="59"/>
      <c r="J71" s="59" t="s">
        <v>18</v>
      </c>
    </row>
    <row r="72" spans="1:10" ht="30" x14ac:dyDescent="0.25">
      <c r="A72" s="59" t="s">
        <v>1422</v>
      </c>
      <c r="B72" s="59" t="s">
        <v>1280</v>
      </c>
      <c r="C72" s="59" t="b">
        <v>0</v>
      </c>
      <c r="D72" s="59" t="s">
        <v>1289</v>
      </c>
      <c r="E72" s="59" t="b">
        <v>1</v>
      </c>
      <c r="F72" s="59" t="s">
        <v>1276</v>
      </c>
      <c r="G72" s="59" t="s">
        <v>46</v>
      </c>
      <c r="H72" s="59" t="b">
        <v>0</v>
      </c>
      <c r="I72" s="59"/>
      <c r="J72" s="59" t="s">
        <v>1423</v>
      </c>
    </row>
    <row r="73" spans="1:10" ht="60" x14ac:dyDescent="0.25">
      <c r="A73" s="59" t="s">
        <v>1424</v>
      </c>
      <c r="B73" s="59" t="s">
        <v>1280</v>
      </c>
      <c r="C73" s="59" t="b">
        <v>0</v>
      </c>
      <c r="D73" s="59" t="s">
        <v>1302</v>
      </c>
      <c r="E73" s="59" t="b">
        <v>1</v>
      </c>
      <c r="F73" s="59" t="s">
        <v>1276</v>
      </c>
      <c r="G73" s="59" t="s">
        <v>46</v>
      </c>
      <c r="H73" s="59" t="b">
        <v>0</v>
      </c>
      <c r="I73" s="59"/>
      <c r="J73" s="59" t="s">
        <v>1425</v>
      </c>
    </row>
    <row r="74" spans="1:10" ht="90" x14ac:dyDescent="0.25">
      <c r="A74" s="59" t="s">
        <v>1426</v>
      </c>
      <c r="B74" s="59" t="s">
        <v>1280</v>
      </c>
      <c r="C74" s="59" t="b">
        <v>0</v>
      </c>
      <c r="D74" s="59" t="s">
        <v>1302</v>
      </c>
      <c r="E74" s="59" t="b">
        <v>1</v>
      </c>
      <c r="F74" s="59" t="s">
        <v>1276</v>
      </c>
      <c r="G74" s="59" t="s">
        <v>46</v>
      </c>
      <c r="H74" s="59" t="b">
        <v>0</v>
      </c>
      <c r="I74" s="59"/>
      <c r="J74" s="59" t="s">
        <v>1427</v>
      </c>
    </row>
    <row r="75" spans="1:10" ht="30" x14ac:dyDescent="0.25">
      <c r="A75" s="59" t="s">
        <v>1428</v>
      </c>
      <c r="B75" s="59" t="s">
        <v>1280</v>
      </c>
      <c r="C75" s="59" t="b">
        <v>0</v>
      </c>
      <c r="D75" s="59" t="s">
        <v>1302</v>
      </c>
      <c r="E75" s="59" t="b">
        <v>1</v>
      </c>
      <c r="F75" s="59" t="s">
        <v>1276</v>
      </c>
      <c r="G75" s="59" t="s">
        <v>46</v>
      </c>
      <c r="H75" s="59" t="b">
        <v>0</v>
      </c>
      <c r="I75" s="59"/>
      <c r="J75" s="59" t="s">
        <v>1429</v>
      </c>
    </row>
    <row r="76" spans="1:10" ht="409.5" x14ac:dyDescent="0.25">
      <c r="A76" s="59" t="s">
        <v>1430</v>
      </c>
      <c r="B76" s="59" t="s">
        <v>1280</v>
      </c>
      <c r="C76" s="59" t="b">
        <v>0</v>
      </c>
      <c r="D76" s="59" t="s">
        <v>1287</v>
      </c>
      <c r="E76" s="59" t="b">
        <v>1</v>
      </c>
      <c r="F76" s="59" t="s">
        <v>1276</v>
      </c>
      <c r="G76" s="59" t="s">
        <v>46</v>
      </c>
      <c r="H76" s="59" t="b">
        <v>0</v>
      </c>
      <c r="I76" s="59" t="s">
        <v>1431</v>
      </c>
      <c r="J76" s="59" t="s">
        <v>1432</v>
      </c>
    </row>
    <row r="77" spans="1:10" ht="120" x14ac:dyDescent="0.25">
      <c r="A77" s="59" t="s">
        <v>1433</v>
      </c>
      <c r="B77" s="59" t="s">
        <v>1280</v>
      </c>
      <c r="C77" s="59" t="b">
        <v>0</v>
      </c>
      <c r="D77" s="59" t="s">
        <v>1302</v>
      </c>
      <c r="E77" s="59" t="b">
        <v>0</v>
      </c>
      <c r="F77" s="59" t="s">
        <v>1276</v>
      </c>
      <c r="G77" s="59" t="s">
        <v>46</v>
      </c>
      <c r="H77" s="59" t="b">
        <v>0</v>
      </c>
      <c r="I77" s="59"/>
      <c r="J77" s="59" t="s">
        <v>1434</v>
      </c>
    </row>
    <row r="78" spans="1:10" ht="270" x14ac:dyDescent="0.25">
      <c r="A78" s="59" t="s">
        <v>1435</v>
      </c>
      <c r="B78" s="59" t="s">
        <v>1280</v>
      </c>
      <c r="C78" s="59" t="b">
        <v>0</v>
      </c>
      <c r="D78" s="59" t="s">
        <v>1287</v>
      </c>
      <c r="E78" s="59" t="b">
        <v>0</v>
      </c>
      <c r="F78" s="59" t="s">
        <v>1276</v>
      </c>
      <c r="G78" s="59" t="s">
        <v>46</v>
      </c>
      <c r="H78" s="59" t="b">
        <v>0</v>
      </c>
      <c r="I78" s="59"/>
      <c r="J78" s="59" t="s">
        <v>1436</v>
      </c>
    </row>
    <row r="79" spans="1:10" ht="75" x14ac:dyDescent="0.25">
      <c r="A79" s="59" t="s">
        <v>1437</v>
      </c>
      <c r="B79" s="59" t="s">
        <v>1283</v>
      </c>
      <c r="C79" s="59" t="b">
        <v>0</v>
      </c>
      <c r="D79" s="59" t="s">
        <v>1287</v>
      </c>
      <c r="E79" s="59" t="b">
        <v>0</v>
      </c>
      <c r="F79" s="59" t="s">
        <v>1276</v>
      </c>
      <c r="G79" s="59" t="s">
        <v>1438</v>
      </c>
      <c r="H79" s="59" t="b">
        <v>0</v>
      </c>
      <c r="I79" s="59"/>
      <c r="J79" s="59" t="s">
        <v>1439</v>
      </c>
    </row>
    <row r="80" spans="1:10" ht="150" x14ac:dyDescent="0.25">
      <c r="A80" s="59" t="s">
        <v>1440</v>
      </c>
      <c r="B80" s="59" t="s">
        <v>1283</v>
      </c>
      <c r="C80" s="59" t="b">
        <v>0</v>
      </c>
      <c r="D80" s="59" t="s">
        <v>1289</v>
      </c>
      <c r="E80" s="59" t="b">
        <v>1</v>
      </c>
      <c r="F80" s="59" t="s">
        <v>1276</v>
      </c>
      <c r="G80" s="59" t="s">
        <v>1441</v>
      </c>
      <c r="H80" s="59" t="b">
        <v>0</v>
      </c>
      <c r="I80" s="59"/>
      <c r="J80" s="59" t="s">
        <v>1442</v>
      </c>
    </row>
    <row r="81" spans="1:10" ht="45" x14ac:dyDescent="0.25">
      <c r="A81" s="59" t="s">
        <v>1443</v>
      </c>
      <c r="B81" s="59" t="s">
        <v>1283</v>
      </c>
      <c r="C81" s="59" t="b">
        <v>0</v>
      </c>
      <c r="D81" s="59" t="s">
        <v>1302</v>
      </c>
      <c r="E81" s="59" t="b">
        <v>1</v>
      </c>
      <c r="F81" s="59" t="s">
        <v>1444</v>
      </c>
      <c r="G81" s="59" t="s">
        <v>1445</v>
      </c>
      <c r="H81" s="59" t="b">
        <v>0</v>
      </c>
      <c r="I81" s="59"/>
      <c r="J81" s="59" t="s">
        <v>18</v>
      </c>
    </row>
    <row r="82" spans="1:10" ht="210" x14ac:dyDescent="0.25">
      <c r="A82" s="59" t="s">
        <v>1446</v>
      </c>
      <c r="B82" s="59" t="s">
        <v>1280</v>
      </c>
      <c r="C82" s="59" t="b">
        <v>0</v>
      </c>
      <c r="D82" s="59" t="s">
        <v>1275</v>
      </c>
      <c r="E82" s="59" t="b">
        <v>0</v>
      </c>
      <c r="F82" s="59" t="s">
        <v>1276</v>
      </c>
      <c r="G82" s="59" t="s">
        <v>46</v>
      </c>
      <c r="H82" s="59" t="b">
        <v>0</v>
      </c>
      <c r="I82" s="59"/>
      <c r="J82" s="59" t="s">
        <v>1447</v>
      </c>
    </row>
    <row r="83" spans="1:10" ht="240" x14ac:dyDescent="0.25">
      <c r="A83" s="59" t="s">
        <v>1448</v>
      </c>
      <c r="B83" s="59" t="s">
        <v>1280</v>
      </c>
      <c r="C83" s="59" t="b">
        <v>0</v>
      </c>
      <c r="D83" s="59" t="s">
        <v>1275</v>
      </c>
      <c r="E83" s="59" t="b">
        <v>0</v>
      </c>
      <c r="F83" s="59" t="s">
        <v>1276</v>
      </c>
      <c r="G83" s="59" t="s">
        <v>46</v>
      </c>
      <c r="H83" s="59" t="b">
        <v>0</v>
      </c>
      <c r="I83" s="59"/>
      <c r="J83" s="59" t="s">
        <v>1449</v>
      </c>
    </row>
    <row r="84" spans="1:10" ht="180" x14ac:dyDescent="0.25">
      <c r="A84" s="59" t="s">
        <v>1450</v>
      </c>
      <c r="B84" s="59" t="s">
        <v>1280</v>
      </c>
      <c r="C84" s="59" t="b">
        <v>0</v>
      </c>
      <c r="D84" s="59" t="s">
        <v>1302</v>
      </c>
      <c r="E84" s="59" t="b">
        <v>0</v>
      </c>
      <c r="F84" s="59" t="s">
        <v>1276</v>
      </c>
      <c r="G84" s="59" t="s">
        <v>46</v>
      </c>
      <c r="H84" s="59" t="b">
        <v>0</v>
      </c>
      <c r="I84" s="59"/>
      <c r="J84" s="59" t="s">
        <v>1451</v>
      </c>
    </row>
    <row r="85" spans="1:10" ht="120" x14ac:dyDescent="0.25">
      <c r="A85" s="59" t="s">
        <v>1452</v>
      </c>
      <c r="B85" s="59" t="s">
        <v>907</v>
      </c>
      <c r="C85" s="59" t="b">
        <v>0</v>
      </c>
      <c r="D85" s="59" t="s">
        <v>1289</v>
      </c>
      <c r="E85" s="59" t="b">
        <v>1</v>
      </c>
      <c r="F85" s="59" t="s">
        <v>1276</v>
      </c>
      <c r="G85" s="59" t="s">
        <v>1310</v>
      </c>
      <c r="H85" s="59" t="b">
        <v>0</v>
      </c>
      <c r="I85" s="59"/>
      <c r="J85" s="59" t="s">
        <v>1453</v>
      </c>
    </row>
    <row r="86" spans="1:10" x14ac:dyDescent="0.25">
      <c r="A86" s="59" t="s">
        <v>1454</v>
      </c>
      <c r="B86" s="59" t="s">
        <v>1280</v>
      </c>
      <c r="C86" s="59" t="b">
        <v>0</v>
      </c>
      <c r="D86" s="59" t="s">
        <v>1289</v>
      </c>
      <c r="E86" s="59" t="b">
        <v>0</v>
      </c>
      <c r="F86" s="59" t="s">
        <v>1336</v>
      </c>
      <c r="G86" s="59" t="s">
        <v>46</v>
      </c>
      <c r="H86" s="59" t="b">
        <v>0</v>
      </c>
      <c r="I86" s="59"/>
      <c r="J86" s="59" t="s">
        <v>18</v>
      </c>
    </row>
    <row r="87" spans="1:10" ht="120" x14ac:dyDescent="0.25">
      <c r="A87" s="59" t="s">
        <v>1455</v>
      </c>
      <c r="B87" s="59" t="s">
        <v>1280</v>
      </c>
      <c r="C87" s="59" t="b">
        <v>0</v>
      </c>
      <c r="D87" s="59" t="s">
        <v>1287</v>
      </c>
      <c r="E87" s="59" t="b">
        <v>0</v>
      </c>
      <c r="F87" s="59" t="s">
        <v>1276</v>
      </c>
      <c r="G87" s="59" t="s">
        <v>46</v>
      </c>
      <c r="H87" s="59" t="b">
        <v>0</v>
      </c>
      <c r="I87" s="59"/>
      <c r="J87" s="59" t="s">
        <v>1456</v>
      </c>
    </row>
    <row r="88" spans="1:10" x14ac:dyDescent="0.25">
      <c r="A88" s="59" t="s">
        <v>1457</v>
      </c>
      <c r="B88" s="59" t="s">
        <v>1280</v>
      </c>
      <c r="C88" s="59" t="b">
        <v>0</v>
      </c>
      <c r="D88" s="59" t="s">
        <v>1458</v>
      </c>
      <c r="E88" s="59" t="b">
        <v>0</v>
      </c>
      <c r="F88" s="59" t="s">
        <v>1459</v>
      </c>
      <c r="G88" s="59" t="s">
        <v>46</v>
      </c>
      <c r="H88" s="59" t="b">
        <v>0</v>
      </c>
      <c r="I88" s="59"/>
      <c r="J88" s="59" t="s">
        <v>18</v>
      </c>
    </row>
    <row r="89" spans="1:10" ht="315" x14ac:dyDescent="0.25">
      <c r="A89" s="59" t="s">
        <v>1460</v>
      </c>
      <c r="B89" s="59" t="s">
        <v>907</v>
      </c>
      <c r="C89" s="59" t="b">
        <v>0</v>
      </c>
      <c r="D89" s="59" t="s">
        <v>1289</v>
      </c>
      <c r="E89" s="59" t="b">
        <v>1</v>
      </c>
      <c r="F89" s="59" t="s">
        <v>1276</v>
      </c>
      <c r="G89" s="59" t="s">
        <v>1461</v>
      </c>
      <c r="H89" s="59" t="b">
        <v>0</v>
      </c>
      <c r="I89" s="59"/>
      <c r="J89" s="59" t="s">
        <v>1462</v>
      </c>
    </row>
    <row r="90" spans="1:10" ht="60" x14ac:dyDescent="0.25">
      <c r="A90" s="59" t="s">
        <v>1463</v>
      </c>
      <c r="B90" s="59" t="s">
        <v>1283</v>
      </c>
      <c r="C90" s="59" t="b">
        <v>0</v>
      </c>
      <c r="D90" s="59" t="s">
        <v>1287</v>
      </c>
      <c r="E90" s="59" t="b">
        <v>0</v>
      </c>
      <c r="F90" s="59" t="s">
        <v>1276</v>
      </c>
      <c r="G90" s="59" t="s">
        <v>1441</v>
      </c>
      <c r="H90" s="59" t="b">
        <v>0</v>
      </c>
      <c r="I90" s="59"/>
      <c r="J90" s="59" t="s">
        <v>1464</v>
      </c>
    </row>
    <row r="91" spans="1:10" x14ac:dyDescent="0.25">
      <c r="A91" s="59" t="s">
        <v>1465</v>
      </c>
      <c r="B91" s="59" t="s">
        <v>1283</v>
      </c>
      <c r="C91" s="59" t="b">
        <v>0</v>
      </c>
      <c r="D91" s="59" t="s">
        <v>1287</v>
      </c>
      <c r="E91" s="59" t="b">
        <v>0</v>
      </c>
      <c r="F91" s="59" t="s">
        <v>1459</v>
      </c>
      <c r="G91" s="59" t="s">
        <v>1438</v>
      </c>
      <c r="H91" s="59" t="b">
        <v>0</v>
      </c>
      <c r="I91" s="59"/>
      <c r="J91" s="59" t="s">
        <v>18</v>
      </c>
    </row>
    <row r="92" spans="1:10" ht="120" x14ac:dyDescent="0.25">
      <c r="A92" s="59" t="s">
        <v>1466</v>
      </c>
      <c r="B92" s="59" t="s">
        <v>1280</v>
      </c>
      <c r="C92" s="59" t="b">
        <v>0</v>
      </c>
      <c r="D92" s="59" t="s">
        <v>1275</v>
      </c>
      <c r="E92" s="59" t="b">
        <v>0</v>
      </c>
      <c r="F92" s="59" t="s">
        <v>1276</v>
      </c>
      <c r="G92" s="59" t="s">
        <v>46</v>
      </c>
      <c r="H92" s="59" t="b">
        <v>0</v>
      </c>
      <c r="I92" s="59"/>
      <c r="J92" s="59" t="s">
        <v>1467</v>
      </c>
    </row>
    <row r="93" spans="1:10" x14ac:dyDescent="0.25">
      <c r="A93" s="59" t="s">
        <v>1468</v>
      </c>
      <c r="B93" s="59" t="s">
        <v>1283</v>
      </c>
      <c r="C93" s="59" t="b">
        <v>0</v>
      </c>
      <c r="D93" s="59" t="s">
        <v>1302</v>
      </c>
      <c r="E93" s="59" t="b">
        <v>1</v>
      </c>
      <c r="F93" s="59" t="s">
        <v>1336</v>
      </c>
      <c r="G93" s="59" t="s">
        <v>1469</v>
      </c>
      <c r="H93" s="59" t="b">
        <v>0</v>
      </c>
      <c r="I93" s="59"/>
      <c r="J93" s="59" t="s">
        <v>18</v>
      </c>
    </row>
    <row r="94" spans="1:10" ht="75" x14ac:dyDescent="0.25">
      <c r="A94" s="59" t="s">
        <v>1470</v>
      </c>
      <c r="B94" s="59" t="s">
        <v>1280</v>
      </c>
      <c r="C94" s="59" t="b">
        <v>1</v>
      </c>
      <c r="D94" s="59" t="s">
        <v>1275</v>
      </c>
      <c r="E94" s="59" t="b">
        <v>0</v>
      </c>
      <c r="F94" s="59" t="s">
        <v>1276</v>
      </c>
      <c r="G94" s="59" t="s">
        <v>46</v>
      </c>
      <c r="H94" s="59" t="b">
        <v>0</v>
      </c>
      <c r="I94" s="59"/>
      <c r="J94" s="59" t="s">
        <v>1471</v>
      </c>
    </row>
    <row r="95" spans="1:10" ht="120" x14ac:dyDescent="0.25">
      <c r="A95" s="59" t="s">
        <v>1472</v>
      </c>
      <c r="B95" s="59" t="s">
        <v>1280</v>
      </c>
      <c r="C95" s="59" t="b">
        <v>1</v>
      </c>
      <c r="D95" s="59" t="s">
        <v>1275</v>
      </c>
      <c r="E95" s="59" t="b">
        <v>0</v>
      </c>
      <c r="F95" s="59" t="s">
        <v>1276</v>
      </c>
      <c r="G95" s="59" t="s">
        <v>46</v>
      </c>
      <c r="H95" s="59" t="b">
        <v>0</v>
      </c>
      <c r="I95" s="59"/>
      <c r="J95" s="59" t="s">
        <v>1473</v>
      </c>
    </row>
    <row r="96" spans="1:10" ht="120" x14ac:dyDescent="0.25">
      <c r="A96" s="59" t="s">
        <v>1474</v>
      </c>
      <c r="B96" s="59" t="s">
        <v>1280</v>
      </c>
      <c r="C96" s="59" t="b">
        <v>1</v>
      </c>
      <c r="D96" s="59" t="s">
        <v>1275</v>
      </c>
      <c r="E96" s="59" t="b">
        <v>0</v>
      </c>
      <c r="F96" s="59" t="s">
        <v>1276</v>
      </c>
      <c r="G96" s="59" t="s">
        <v>46</v>
      </c>
      <c r="H96" s="59" t="b">
        <v>0</v>
      </c>
      <c r="I96" s="59"/>
      <c r="J96" s="59" t="s">
        <v>1475</v>
      </c>
    </row>
    <row r="97" spans="1:10" ht="45" x14ac:dyDescent="0.25">
      <c r="A97" s="59" t="s">
        <v>1476</v>
      </c>
      <c r="B97" s="59" t="s">
        <v>907</v>
      </c>
      <c r="C97" s="59" t="b">
        <v>0</v>
      </c>
      <c r="D97" s="59" t="s">
        <v>1289</v>
      </c>
      <c r="E97" s="59" t="b">
        <v>0</v>
      </c>
      <c r="F97" s="59" t="s">
        <v>1276</v>
      </c>
      <c r="G97" s="59" t="s">
        <v>1310</v>
      </c>
      <c r="H97" s="59" t="b">
        <v>0</v>
      </c>
      <c r="I97" s="59"/>
      <c r="J97" s="59" t="s">
        <v>1477</v>
      </c>
    </row>
    <row r="98" spans="1:10" ht="60" x14ac:dyDescent="0.25">
      <c r="A98" s="59" t="s">
        <v>1478</v>
      </c>
      <c r="B98" s="59" t="s">
        <v>1283</v>
      </c>
      <c r="C98" s="59" t="b">
        <v>0</v>
      </c>
      <c r="D98" s="59" t="s">
        <v>1289</v>
      </c>
      <c r="E98" s="59" t="b">
        <v>1</v>
      </c>
      <c r="F98" s="59" t="s">
        <v>1276</v>
      </c>
      <c r="G98" s="59" t="s">
        <v>1479</v>
      </c>
      <c r="H98" s="59" t="b">
        <v>0</v>
      </c>
      <c r="I98" s="59"/>
      <c r="J98" s="59" t="s">
        <v>1480</v>
      </c>
    </row>
    <row r="99" spans="1:10" x14ac:dyDescent="0.25">
      <c r="A99" s="59" t="s">
        <v>1481</v>
      </c>
      <c r="B99" s="59" t="s">
        <v>1280</v>
      </c>
      <c r="C99" s="59" t="b">
        <v>0</v>
      </c>
      <c r="D99" s="59" t="s">
        <v>1287</v>
      </c>
      <c r="E99" s="59" t="b">
        <v>0</v>
      </c>
      <c r="F99" s="59" t="s">
        <v>1295</v>
      </c>
      <c r="G99" s="59" t="s">
        <v>46</v>
      </c>
      <c r="H99" s="59" t="b">
        <v>0</v>
      </c>
      <c r="I99" s="59"/>
      <c r="J99" s="59" t="s">
        <v>18</v>
      </c>
    </row>
    <row r="100" spans="1:10" ht="255" x14ac:dyDescent="0.25">
      <c r="A100" s="59" t="s">
        <v>1482</v>
      </c>
      <c r="B100" s="59" t="s">
        <v>1280</v>
      </c>
      <c r="C100" s="59" t="b">
        <v>1</v>
      </c>
      <c r="D100" s="59" t="s">
        <v>1289</v>
      </c>
      <c r="E100" s="59" t="b">
        <v>0</v>
      </c>
      <c r="F100" s="59" t="s">
        <v>1276</v>
      </c>
      <c r="G100" s="59" t="s">
        <v>46</v>
      </c>
      <c r="H100" s="59" t="b">
        <v>0</v>
      </c>
      <c r="I100" s="59"/>
      <c r="J100" s="59" t="s">
        <v>1483</v>
      </c>
    </row>
    <row r="101" spans="1:10" ht="45" x14ac:dyDescent="0.25">
      <c r="A101" s="59" t="s">
        <v>1484</v>
      </c>
      <c r="B101" s="59" t="s">
        <v>907</v>
      </c>
      <c r="C101" s="59" t="b">
        <v>0</v>
      </c>
      <c r="D101" s="59" t="s">
        <v>1302</v>
      </c>
      <c r="E101" s="59" t="b">
        <v>1</v>
      </c>
      <c r="F101" s="59" t="s">
        <v>1276</v>
      </c>
      <c r="G101" s="59" t="s">
        <v>1485</v>
      </c>
      <c r="H101" s="59" t="b">
        <v>0</v>
      </c>
      <c r="I101" s="59"/>
      <c r="J101" s="59" t="s">
        <v>1486</v>
      </c>
    </row>
    <row r="102" spans="1:10" ht="135" x14ac:dyDescent="0.25">
      <c r="A102" s="59" t="s">
        <v>1487</v>
      </c>
      <c r="B102" s="59" t="s">
        <v>1280</v>
      </c>
      <c r="C102" s="59" t="b">
        <v>1</v>
      </c>
      <c r="D102" s="59" t="s">
        <v>1275</v>
      </c>
      <c r="E102" s="59" t="b">
        <v>0</v>
      </c>
      <c r="F102" s="59" t="s">
        <v>1276</v>
      </c>
      <c r="G102" s="59" t="s">
        <v>46</v>
      </c>
      <c r="H102" s="59" t="b">
        <v>0</v>
      </c>
      <c r="I102" s="59"/>
      <c r="J102" s="59" t="s">
        <v>1488</v>
      </c>
    </row>
    <row r="103" spans="1:10" ht="45" x14ac:dyDescent="0.25">
      <c r="A103" s="59" t="s">
        <v>1489</v>
      </c>
      <c r="B103" s="59" t="s">
        <v>1379</v>
      </c>
      <c r="C103" s="59" t="b">
        <v>1</v>
      </c>
      <c r="D103" s="59" t="s">
        <v>1287</v>
      </c>
      <c r="E103" s="59" t="b">
        <v>0</v>
      </c>
      <c r="F103" s="59" t="s">
        <v>1276</v>
      </c>
      <c r="G103" s="59" t="s">
        <v>46</v>
      </c>
      <c r="H103" s="59" t="b">
        <v>0</v>
      </c>
      <c r="I103" s="59"/>
      <c r="J103" s="59" t="s">
        <v>1490</v>
      </c>
    </row>
    <row r="104" spans="1:10" ht="30" x14ac:dyDescent="0.25">
      <c r="A104" s="59" t="s">
        <v>1491</v>
      </c>
      <c r="B104" s="59" t="s">
        <v>907</v>
      </c>
      <c r="C104" s="59" t="b">
        <v>0</v>
      </c>
      <c r="D104" s="59" t="s">
        <v>1287</v>
      </c>
      <c r="E104" s="59" t="b">
        <v>0</v>
      </c>
      <c r="F104" s="59" t="s">
        <v>1276</v>
      </c>
      <c r="G104" s="59" t="s">
        <v>1492</v>
      </c>
      <c r="H104" s="59" t="b">
        <v>0</v>
      </c>
      <c r="I104" s="59"/>
      <c r="J104" s="59" t="s">
        <v>1493</v>
      </c>
    </row>
    <row r="105" spans="1:10" ht="135" x14ac:dyDescent="0.25">
      <c r="A105" s="59" t="s">
        <v>1494</v>
      </c>
      <c r="B105" s="59" t="s">
        <v>1280</v>
      </c>
      <c r="C105" s="59" t="b">
        <v>0</v>
      </c>
      <c r="D105" s="59" t="s">
        <v>1275</v>
      </c>
      <c r="E105" s="59" t="b">
        <v>0</v>
      </c>
      <c r="F105" s="59" t="s">
        <v>1276</v>
      </c>
      <c r="G105" s="59" t="s">
        <v>46</v>
      </c>
      <c r="H105" s="59" t="b">
        <v>0</v>
      </c>
      <c r="I105" s="59"/>
      <c r="J105" s="59" t="s">
        <v>1495</v>
      </c>
    </row>
    <row r="106" spans="1:10" x14ac:dyDescent="0.25">
      <c r="A106" s="59" t="s">
        <v>1496</v>
      </c>
      <c r="B106" s="59" t="s">
        <v>1280</v>
      </c>
      <c r="C106" s="59" t="b">
        <v>0</v>
      </c>
      <c r="D106" s="59" t="s">
        <v>1324</v>
      </c>
      <c r="E106" s="59" t="b">
        <v>1</v>
      </c>
      <c r="F106" s="59" t="s">
        <v>1276</v>
      </c>
      <c r="G106" s="59" t="s">
        <v>46</v>
      </c>
      <c r="H106" s="59" t="b">
        <v>0</v>
      </c>
      <c r="I106" s="59"/>
      <c r="J106" s="59" t="s">
        <v>18</v>
      </c>
    </row>
    <row r="107" spans="1:10" ht="60" x14ac:dyDescent="0.25">
      <c r="A107" s="59" t="s">
        <v>1497</v>
      </c>
      <c r="B107" s="59" t="s">
        <v>1280</v>
      </c>
      <c r="C107" s="59" t="b">
        <v>0</v>
      </c>
      <c r="D107" s="59" t="s">
        <v>1275</v>
      </c>
      <c r="E107" s="59" t="b">
        <v>1</v>
      </c>
      <c r="F107" s="59" t="s">
        <v>1276</v>
      </c>
      <c r="G107" s="59" t="s">
        <v>46</v>
      </c>
      <c r="H107" s="59" t="b">
        <v>0</v>
      </c>
      <c r="I107" s="59"/>
      <c r="J107" s="59" t="s">
        <v>1498</v>
      </c>
    </row>
    <row r="108" spans="1:10" ht="45" x14ac:dyDescent="0.25">
      <c r="A108" s="59" t="s">
        <v>1499</v>
      </c>
      <c r="B108" s="59" t="s">
        <v>1280</v>
      </c>
      <c r="C108" s="59" t="b">
        <v>0</v>
      </c>
      <c r="D108" s="59" t="s">
        <v>1275</v>
      </c>
      <c r="E108" s="59" t="b">
        <v>0</v>
      </c>
      <c r="F108" s="59" t="s">
        <v>1276</v>
      </c>
      <c r="G108" s="59" t="s">
        <v>46</v>
      </c>
      <c r="H108" s="59" t="b">
        <v>0</v>
      </c>
      <c r="I108" s="59"/>
      <c r="J108" s="59" t="s">
        <v>1500</v>
      </c>
    </row>
    <row r="109" spans="1:10" ht="45" x14ac:dyDescent="0.25">
      <c r="A109" s="59" t="s">
        <v>1501</v>
      </c>
      <c r="B109" s="59" t="s">
        <v>1280</v>
      </c>
      <c r="C109" s="59" t="b">
        <v>0</v>
      </c>
      <c r="D109" s="59" t="s">
        <v>1275</v>
      </c>
      <c r="E109" s="59" t="b">
        <v>1</v>
      </c>
      <c r="F109" s="59" t="s">
        <v>1276</v>
      </c>
      <c r="G109" s="59" t="s">
        <v>46</v>
      </c>
      <c r="H109" s="59" t="b">
        <v>0</v>
      </c>
      <c r="I109" s="59"/>
      <c r="J109" s="59" t="s">
        <v>1502</v>
      </c>
    </row>
    <row r="110" spans="1:10" ht="30" x14ac:dyDescent="0.25">
      <c r="A110" s="59" t="s">
        <v>1503</v>
      </c>
      <c r="B110" s="59" t="s">
        <v>1280</v>
      </c>
      <c r="C110" s="59" t="b">
        <v>0</v>
      </c>
      <c r="D110" s="59" t="s">
        <v>1287</v>
      </c>
      <c r="E110" s="59" t="b">
        <v>0</v>
      </c>
      <c r="F110" s="59" t="s">
        <v>1276</v>
      </c>
      <c r="G110" s="59" t="s">
        <v>46</v>
      </c>
      <c r="H110" s="59" t="b">
        <v>0</v>
      </c>
      <c r="I110" s="59"/>
      <c r="J110" s="59" t="s">
        <v>1504</v>
      </c>
    </row>
    <row r="111" spans="1:10" ht="45" x14ac:dyDescent="0.25">
      <c r="A111" s="59" t="s">
        <v>1505</v>
      </c>
      <c r="B111" s="59" t="s">
        <v>1280</v>
      </c>
      <c r="C111" s="59" t="b">
        <v>0</v>
      </c>
      <c r="D111" s="59" t="s">
        <v>1287</v>
      </c>
      <c r="E111" s="59" t="b">
        <v>0</v>
      </c>
      <c r="F111" s="59" t="s">
        <v>1276</v>
      </c>
      <c r="G111" s="59" t="s">
        <v>46</v>
      </c>
      <c r="H111" s="59" t="b">
        <v>0</v>
      </c>
      <c r="I111" s="59"/>
      <c r="J111" s="59" t="s">
        <v>1506</v>
      </c>
    </row>
    <row r="112" spans="1:10" ht="45" x14ac:dyDescent="0.25">
      <c r="A112" s="59" t="s">
        <v>1507</v>
      </c>
      <c r="B112" s="59" t="s">
        <v>1280</v>
      </c>
      <c r="C112" s="59" t="b">
        <v>0</v>
      </c>
      <c r="D112" s="59" t="s">
        <v>1287</v>
      </c>
      <c r="E112" s="59" t="b">
        <v>0</v>
      </c>
      <c r="F112" s="59" t="s">
        <v>1276</v>
      </c>
      <c r="G112" s="59" t="s">
        <v>46</v>
      </c>
      <c r="H112" s="59" t="b">
        <v>0</v>
      </c>
      <c r="I112" s="59"/>
      <c r="J112" s="59" t="s">
        <v>1508</v>
      </c>
    </row>
    <row r="113" spans="1:10" ht="345" x14ac:dyDescent="0.25">
      <c r="A113" s="59" t="s">
        <v>1509</v>
      </c>
      <c r="B113" s="59" t="s">
        <v>1280</v>
      </c>
      <c r="C113" s="59" t="b">
        <v>0</v>
      </c>
      <c r="D113" s="59" t="s">
        <v>1287</v>
      </c>
      <c r="E113" s="59" t="b">
        <v>0</v>
      </c>
      <c r="F113" s="59" t="s">
        <v>1276</v>
      </c>
      <c r="G113" s="59" t="s">
        <v>46</v>
      </c>
      <c r="H113" s="59" t="b">
        <v>0</v>
      </c>
      <c r="I113" s="59"/>
      <c r="J113" s="59" t="s">
        <v>1510</v>
      </c>
    </row>
    <row r="114" spans="1:10" ht="30" x14ac:dyDescent="0.25">
      <c r="A114" s="59" t="s">
        <v>1511</v>
      </c>
      <c r="B114" s="59" t="s">
        <v>1280</v>
      </c>
      <c r="C114" s="59" t="b">
        <v>0</v>
      </c>
      <c r="D114" s="59" t="s">
        <v>1287</v>
      </c>
      <c r="E114" s="59" t="b">
        <v>0</v>
      </c>
      <c r="F114" s="59" t="s">
        <v>1276</v>
      </c>
      <c r="G114" s="59" t="s">
        <v>46</v>
      </c>
      <c r="H114" s="59" t="b">
        <v>0</v>
      </c>
      <c r="I114" s="59"/>
      <c r="J114" s="59" t="s">
        <v>1512</v>
      </c>
    </row>
    <row r="115" spans="1:10" ht="105" x14ac:dyDescent="0.25">
      <c r="A115" s="59" t="s">
        <v>1513</v>
      </c>
      <c r="B115" s="59" t="s">
        <v>1280</v>
      </c>
      <c r="C115" s="59" t="b">
        <v>0</v>
      </c>
      <c r="D115" s="59" t="s">
        <v>1289</v>
      </c>
      <c r="E115" s="59" t="b">
        <v>0</v>
      </c>
      <c r="F115" s="59" t="s">
        <v>1276</v>
      </c>
      <c r="G115" s="59" t="s">
        <v>46</v>
      </c>
      <c r="H115" s="59" t="b">
        <v>0</v>
      </c>
      <c r="I115" s="59" t="s">
        <v>1514</v>
      </c>
      <c r="J115" s="59" t="s">
        <v>1515</v>
      </c>
    </row>
    <row r="116" spans="1:10" ht="60" x14ac:dyDescent="0.25">
      <c r="A116" s="59" t="s">
        <v>1516</v>
      </c>
      <c r="B116" s="59" t="s">
        <v>1280</v>
      </c>
      <c r="C116" s="59" t="b">
        <v>0</v>
      </c>
      <c r="D116" s="59" t="s">
        <v>1287</v>
      </c>
      <c r="E116" s="59" t="b">
        <v>0</v>
      </c>
      <c r="F116" s="59" t="s">
        <v>1276</v>
      </c>
      <c r="G116" s="59" t="s">
        <v>46</v>
      </c>
      <c r="H116" s="59" t="b">
        <v>0</v>
      </c>
      <c r="I116" s="59"/>
      <c r="J116" s="59" t="s">
        <v>1517</v>
      </c>
    </row>
    <row r="117" spans="1:10" ht="45" x14ac:dyDescent="0.25">
      <c r="A117" s="59" t="s">
        <v>1518</v>
      </c>
      <c r="B117" s="59" t="s">
        <v>1280</v>
      </c>
      <c r="C117" s="59" t="b">
        <v>0</v>
      </c>
      <c r="D117" s="59" t="s">
        <v>1287</v>
      </c>
      <c r="E117" s="59" t="b">
        <v>0</v>
      </c>
      <c r="F117" s="59" t="s">
        <v>1276</v>
      </c>
      <c r="G117" s="59" t="s">
        <v>46</v>
      </c>
      <c r="H117" s="59" t="b">
        <v>0</v>
      </c>
      <c r="I117" s="59"/>
      <c r="J117" s="59" t="s">
        <v>1519</v>
      </c>
    </row>
    <row r="118" spans="1:10" ht="45" x14ac:dyDescent="0.25">
      <c r="A118" s="59" t="s">
        <v>1520</v>
      </c>
      <c r="B118" s="59" t="s">
        <v>1280</v>
      </c>
      <c r="C118" s="59" t="b">
        <v>0</v>
      </c>
      <c r="D118" s="59" t="s">
        <v>1275</v>
      </c>
      <c r="E118" s="59" t="b">
        <v>0</v>
      </c>
      <c r="F118" s="59" t="s">
        <v>1276</v>
      </c>
      <c r="G118" s="59" t="s">
        <v>46</v>
      </c>
      <c r="H118" s="59" t="b">
        <v>0</v>
      </c>
      <c r="I118" s="59"/>
      <c r="J118" s="59" t="s">
        <v>1521</v>
      </c>
    </row>
    <row r="119" spans="1:10" ht="75" x14ac:dyDescent="0.25">
      <c r="A119" s="59" t="s">
        <v>1522</v>
      </c>
      <c r="B119" s="59" t="s">
        <v>1283</v>
      </c>
      <c r="C119" s="59" t="b">
        <v>0</v>
      </c>
      <c r="D119" s="59" t="s">
        <v>1287</v>
      </c>
      <c r="E119" s="59" t="b">
        <v>1</v>
      </c>
      <c r="F119" s="59" t="s">
        <v>1276</v>
      </c>
      <c r="G119" s="59" t="s">
        <v>1441</v>
      </c>
      <c r="H119" s="59" t="b">
        <v>0</v>
      </c>
      <c r="I119" s="59"/>
      <c r="J119" s="59" t="s">
        <v>1523</v>
      </c>
    </row>
    <row r="120" spans="1:10" ht="255" x14ac:dyDescent="0.25">
      <c r="A120" s="59" t="s">
        <v>1524</v>
      </c>
      <c r="B120" s="59" t="s">
        <v>1280</v>
      </c>
      <c r="C120" s="59" t="b">
        <v>0</v>
      </c>
      <c r="D120" s="59" t="s">
        <v>1287</v>
      </c>
      <c r="E120" s="59" t="b">
        <v>0</v>
      </c>
      <c r="F120" s="59" t="s">
        <v>1276</v>
      </c>
      <c r="G120" s="59" t="s">
        <v>46</v>
      </c>
      <c r="H120" s="59" t="b">
        <v>0</v>
      </c>
      <c r="I120" s="59"/>
      <c r="J120" s="59" t="s">
        <v>1525</v>
      </c>
    </row>
    <row r="121" spans="1:10" ht="75" x14ac:dyDescent="0.25">
      <c r="A121" s="59" t="s">
        <v>1526</v>
      </c>
      <c r="B121" s="59" t="s">
        <v>1283</v>
      </c>
      <c r="C121" s="59" t="b">
        <v>0</v>
      </c>
      <c r="D121" s="59" t="s">
        <v>1287</v>
      </c>
      <c r="E121" s="59" t="b">
        <v>1</v>
      </c>
      <c r="F121" s="59" t="s">
        <v>1276</v>
      </c>
      <c r="G121" s="59" t="s">
        <v>1441</v>
      </c>
      <c r="H121" s="59" t="b">
        <v>0</v>
      </c>
      <c r="I121" s="59"/>
      <c r="J121" s="59" t="s">
        <v>1527</v>
      </c>
    </row>
    <row r="122" spans="1:10" ht="30" x14ac:dyDescent="0.25">
      <c r="A122" s="59" t="s">
        <v>1528</v>
      </c>
      <c r="B122" s="59" t="s">
        <v>1280</v>
      </c>
      <c r="C122" s="59" t="b">
        <v>0</v>
      </c>
      <c r="D122" s="59" t="s">
        <v>1275</v>
      </c>
      <c r="E122" s="59" t="b">
        <v>1</v>
      </c>
      <c r="F122" s="59" t="s">
        <v>1276</v>
      </c>
      <c r="G122" s="59" t="s">
        <v>46</v>
      </c>
      <c r="H122" s="59" t="b">
        <v>0</v>
      </c>
      <c r="I122" s="59"/>
      <c r="J122" s="59" t="s">
        <v>1529</v>
      </c>
    </row>
    <row r="123" spans="1:10" x14ac:dyDescent="0.25">
      <c r="A123" s="59" t="s">
        <v>1530</v>
      </c>
      <c r="B123" s="59" t="s">
        <v>1280</v>
      </c>
      <c r="C123" s="59" t="b">
        <v>0</v>
      </c>
      <c r="D123" s="59" t="s">
        <v>1287</v>
      </c>
      <c r="E123" s="59" t="b">
        <v>1</v>
      </c>
      <c r="F123" s="59" t="s">
        <v>1338</v>
      </c>
      <c r="G123" s="59" t="s">
        <v>46</v>
      </c>
      <c r="H123" s="59" t="b">
        <v>0</v>
      </c>
      <c r="I123" s="59" t="s">
        <v>1531</v>
      </c>
      <c r="J123" s="59" t="s">
        <v>18</v>
      </c>
    </row>
    <row r="124" spans="1:10" ht="240" x14ac:dyDescent="0.25">
      <c r="A124" s="59" t="s">
        <v>1532</v>
      </c>
      <c r="B124" s="59" t="s">
        <v>1280</v>
      </c>
      <c r="C124" s="59" t="b">
        <v>1</v>
      </c>
      <c r="D124" s="59" t="s">
        <v>1275</v>
      </c>
      <c r="E124" s="59" t="b">
        <v>0</v>
      </c>
      <c r="F124" s="59" t="s">
        <v>1276</v>
      </c>
      <c r="G124" s="59" t="s">
        <v>46</v>
      </c>
      <c r="H124" s="59" t="b">
        <v>0</v>
      </c>
      <c r="I124" s="59" t="s">
        <v>1531</v>
      </c>
      <c r="J124" s="59" t="s">
        <v>1533</v>
      </c>
    </row>
    <row r="125" spans="1:10" ht="45" x14ac:dyDescent="0.25">
      <c r="A125" s="59" t="s">
        <v>1534</v>
      </c>
      <c r="B125" s="59" t="s">
        <v>1280</v>
      </c>
      <c r="C125" s="59" t="b">
        <v>0</v>
      </c>
      <c r="D125" s="59" t="s">
        <v>1287</v>
      </c>
      <c r="E125" s="59" t="b">
        <v>1</v>
      </c>
      <c r="F125" s="59" t="s">
        <v>1276</v>
      </c>
      <c r="G125" s="59" t="s">
        <v>46</v>
      </c>
      <c r="H125" s="59" t="b">
        <v>0</v>
      </c>
      <c r="I125" s="59" t="s">
        <v>1531</v>
      </c>
      <c r="J125" s="59" t="s">
        <v>1535</v>
      </c>
    </row>
    <row r="126" spans="1:10" ht="60" x14ac:dyDescent="0.25">
      <c r="A126" s="59" t="s">
        <v>1536</v>
      </c>
      <c r="B126" s="59" t="s">
        <v>1283</v>
      </c>
      <c r="C126" s="59" t="b">
        <v>0</v>
      </c>
      <c r="D126" s="59" t="s">
        <v>1287</v>
      </c>
      <c r="E126" s="59" t="b">
        <v>0</v>
      </c>
      <c r="F126" s="59" t="s">
        <v>1276</v>
      </c>
      <c r="G126" s="59" t="s">
        <v>1537</v>
      </c>
      <c r="H126" s="59" t="b">
        <v>0</v>
      </c>
      <c r="I126" s="59" t="s">
        <v>1531</v>
      </c>
      <c r="J126" s="59" t="s">
        <v>1538</v>
      </c>
    </row>
    <row r="127" spans="1:10" ht="75" x14ac:dyDescent="0.25">
      <c r="A127" s="59" t="s">
        <v>1539</v>
      </c>
      <c r="B127" s="59" t="s">
        <v>907</v>
      </c>
      <c r="C127" s="59" t="b">
        <v>0</v>
      </c>
      <c r="D127" s="59" t="s">
        <v>1287</v>
      </c>
      <c r="E127" s="59" t="b">
        <v>0</v>
      </c>
      <c r="F127" s="59" t="s">
        <v>1276</v>
      </c>
      <c r="G127" s="59" t="s">
        <v>1540</v>
      </c>
      <c r="H127" s="59" t="b">
        <v>0</v>
      </c>
      <c r="I127" s="59" t="s">
        <v>1531</v>
      </c>
      <c r="J127" s="59" t="s">
        <v>1541</v>
      </c>
    </row>
    <row r="128" spans="1:10" ht="75" x14ac:dyDescent="0.25">
      <c r="A128" s="59" t="s">
        <v>1542</v>
      </c>
      <c r="B128" s="59" t="s">
        <v>1280</v>
      </c>
      <c r="C128" s="59" t="b">
        <v>0</v>
      </c>
      <c r="D128" s="59" t="s">
        <v>1275</v>
      </c>
      <c r="E128" s="59" t="b">
        <v>1</v>
      </c>
      <c r="F128" s="59" t="s">
        <v>1276</v>
      </c>
      <c r="G128" s="59" t="s">
        <v>46</v>
      </c>
      <c r="H128" s="59" t="b">
        <v>0</v>
      </c>
      <c r="I128" s="59" t="s">
        <v>1531</v>
      </c>
      <c r="J128" s="59" t="s">
        <v>1543</v>
      </c>
    </row>
    <row r="129" spans="1:10" ht="30" x14ac:dyDescent="0.25">
      <c r="A129" s="59" t="s">
        <v>1544</v>
      </c>
      <c r="B129" s="59" t="s">
        <v>1280</v>
      </c>
      <c r="C129" s="59" t="b">
        <v>0</v>
      </c>
      <c r="D129" s="59" t="s">
        <v>1275</v>
      </c>
      <c r="E129" s="59" t="b">
        <v>1</v>
      </c>
      <c r="F129" s="59" t="s">
        <v>1276</v>
      </c>
      <c r="G129" s="59" t="s">
        <v>46</v>
      </c>
      <c r="H129" s="59" t="b">
        <v>0</v>
      </c>
      <c r="I129" s="59" t="s">
        <v>1531</v>
      </c>
      <c r="J129" s="59" t="s">
        <v>1545</v>
      </c>
    </row>
    <row r="130" spans="1:10" ht="30" x14ac:dyDescent="0.25">
      <c r="A130" s="59" t="s">
        <v>1546</v>
      </c>
      <c r="B130" s="59" t="s">
        <v>1280</v>
      </c>
      <c r="C130" s="59" t="b">
        <v>0</v>
      </c>
      <c r="D130" s="59" t="s">
        <v>1275</v>
      </c>
      <c r="E130" s="59" t="b">
        <v>0</v>
      </c>
      <c r="F130" s="59" t="s">
        <v>1276</v>
      </c>
      <c r="G130" s="59" t="s">
        <v>46</v>
      </c>
      <c r="H130" s="59" t="b">
        <v>0</v>
      </c>
      <c r="I130" s="59"/>
      <c r="J130" s="59" t="s">
        <v>1547</v>
      </c>
    </row>
    <row r="131" spans="1:10" ht="30" x14ac:dyDescent="0.25">
      <c r="A131" s="59" t="s">
        <v>1548</v>
      </c>
      <c r="B131" s="59" t="s">
        <v>1280</v>
      </c>
      <c r="C131" s="59" t="b">
        <v>0</v>
      </c>
      <c r="D131" s="59" t="s">
        <v>1275</v>
      </c>
      <c r="E131" s="59" t="b">
        <v>0</v>
      </c>
      <c r="F131" s="59" t="s">
        <v>1276</v>
      </c>
      <c r="G131" s="59" t="s">
        <v>46</v>
      </c>
      <c r="H131" s="59" t="b">
        <v>0</v>
      </c>
      <c r="I131" s="59"/>
      <c r="J131" s="59" t="s">
        <v>1549</v>
      </c>
    </row>
    <row r="132" spans="1:10" x14ac:dyDescent="0.25">
      <c r="A132" s="59" t="s">
        <v>1550</v>
      </c>
      <c r="B132" s="59" t="s">
        <v>1280</v>
      </c>
      <c r="C132" s="59" t="b">
        <v>0</v>
      </c>
      <c r="D132" s="59" t="s">
        <v>1302</v>
      </c>
      <c r="E132" s="59" t="b">
        <v>1</v>
      </c>
      <c r="F132" s="59"/>
      <c r="G132" s="59" t="s">
        <v>46</v>
      </c>
      <c r="H132" s="59" t="b">
        <v>0</v>
      </c>
      <c r="I132" s="59"/>
      <c r="J132" s="59" t="s">
        <v>18</v>
      </c>
    </row>
    <row r="133" spans="1:10" x14ac:dyDescent="0.25">
      <c r="A133" s="59" t="s">
        <v>1551</v>
      </c>
      <c r="B133" s="59" t="s">
        <v>1283</v>
      </c>
      <c r="C133" s="59" t="b">
        <v>0</v>
      </c>
      <c r="D133" s="59" t="s">
        <v>1287</v>
      </c>
      <c r="E133" s="59" t="b">
        <v>1</v>
      </c>
      <c r="F133" s="59" t="s">
        <v>1361</v>
      </c>
      <c r="G133" s="59" t="s">
        <v>1552</v>
      </c>
      <c r="H133" s="59" t="b">
        <v>0</v>
      </c>
      <c r="I133" s="59"/>
      <c r="J133" s="59" t="s">
        <v>18</v>
      </c>
    </row>
    <row r="134" spans="1:10" x14ac:dyDescent="0.25">
      <c r="A134" s="59" t="s">
        <v>1553</v>
      </c>
      <c r="B134" s="59" t="s">
        <v>1283</v>
      </c>
      <c r="C134" s="59" t="b">
        <v>0</v>
      </c>
      <c r="D134" s="59" t="s">
        <v>1302</v>
      </c>
      <c r="E134" s="59" t="b">
        <v>1</v>
      </c>
      <c r="F134" s="59" t="s">
        <v>1338</v>
      </c>
      <c r="G134" s="59" t="s">
        <v>46</v>
      </c>
      <c r="H134" s="59" t="b">
        <v>0</v>
      </c>
      <c r="I134" s="59"/>
      <c r="J134" s="59" t="s">
        <v>18</v>
      </c>
    </row>
    <row r="135" spans="1:10" ht="210" x14ac:dyDescent="0.25">
      <c r="A135" s="59" t="s">
        <v>1554</v>
      </c>
      <c r="B135" s="59" t="s">
        <v>1283</v>
      </c>
      <c r="C135" s="59" t="b">
        <v>0</v>
      </c>
      <c r="D135" s="59" t="s">
        <v>1302</v>
      </c>
      <c r="E135" s="59" t="b">
        <v>1</v>
      </c>
      <c r="F135" s="59" t="s">
        <v>1276</v>
      </c>
      <c r="G135" s="59" t="s">
        <v>1555</v>
      </c>
      <c r="H135" s="59" t="b">
        <v>0</v>
      </c>
      <c r="I135" s="59"/>
      <c r="J135" s="59" t="s">
        <v>1556</v>
      </c>
    </row>
    <row r="136" spans="1:10" ht="30" x14ac:dyDescent="0.25">
      <c r="A136" s="59" t="s">
        <v>1557</v>
      </c>
      <c r="B136" s="59" t="s">
        <v>1280</v>
      </c>
      <c r="C136" s="59" t="b">
        <v>0</v>
      </c>
      <c r="D136" s="59" t="s">
        <v>1275</v>
      </c>
      <c r="E136" s="59" t="b">
        <v>1</v>
      </c>
      <c r="F136" s="59" t="s">
        <v>1276</v>
      </c>
      <c r="G136" s="59" t="s">
        <v>46</v>
      </c>
      <c r="H136" s="59" t="b">
        <v>0</v>
      </c>
      <c r="I136" s="59"/>
      <c r="J136" s="59" t="s">
        <v>1558</v>
      </c>
    </row>
    <row r="137" spans="1:10" x14ac:dyDescent="0.25">
      <c r="A137" s="59" t="s">
        <v>1559</v>
      </c>
      <c r="B137" s="59" t="s">
        <v>1283</v>
      </c>
      <c r="C137" s="59" t="b">
        <v>0</v>
      </c>
      <c r="D137" s="59" t="s">
        <v>1302</v>
      </c>
      <c r="E137" s="59" t="b">
        <v>1</v>
      </c>
      <c r="F137" s="59" t="s">
        <v>1358</v>
      </c>
      <c r="G137" s="59" t="s">
        <v>1191</v>
      </c>
      <c r="H137" s="59" t="b">
        <v>0</v>
      </c>
      <c r="I137" s="59"/>
      <c r="J137" s="59" t="s">
        <v>18</v>
      </c>
    </row>
    <row r="138" spans="1:10" ht="30" x14ac:dyDescent="0.25">
      <c r="A138" s="59" t="s">
        <v>1560</v>
      </c>
      <c r="B138" s="59" t="s">
        <v>1280</v>
      </c>
      <c r="C138" s="59" t="b">
        <v>0</v>
      </c>
      <c r="D138" s="59" t="s">
        <v>1275</v>
      </c>
      <c r="E138" s="59" t="b">
        <v>1</v>
      </c>
      <c r="F138" s="59" t="s">
        <v>1276</v>
      </c>
      <c r="G138" s="59" t="s">
        <v>46</v>
      </c>
      <c r="H138" s="59" t="b">
        <v>0</v>
      </c>
      <c r="I138" s="59"/>
      <c r="J138" s="59" t="s">
        <v>1561</v>
      </c>
    </row>
    <row r="139" spans="1:10" x14ac:dyDescent="0.25">
      <c r="A139" s="59" t="s">
        <v>1562</v>
      </c>
      <c r="B139" s="59" t="s">
        <v>1280</v>
      </c>
      <c r="C139" s="59" t="b">
        <v>0</v>
      </c>
      <c r="D139" s="59" t="s">
        <v>1287</v>
      </c>
      <c r="E139" s="59" t="b">
        <v>1</v>
      </c>
      <c r="F139" s="59" t="s">
        <v>1295</v>
      </c>
      <c r="G139" s="59" t="s">
        <v>46</v>
      </c>
      <c r="H139" s="59" t="b">
        <v>0</v>
      </c>
      <c r="I139" s="59"/>
      <c r="J139" s="59" t="s">
        <v>18</v>
      </c>
    </row>
    <row r="140" spans="1:10" ht="300" x14ac:dyDescent="0.25">
      <c r="A140" s="59" t="s">
        <v>1563</v>
      </c>
      <c r="B140" s="59" t="s">
        <v>1280</v>
      </c>
      <c r="C140" s="59" t="b">
        <v>0</v>
      </c>
      <c r="D140" s="59" t="s">
        <v>1289</v>
      </c>
      <c r="E140" s="59" t="b">
        <v>1</v>
      </c>
      <c r="F140" s="59" t="s">
        <v>1276</v>
      </c>
      <c r="G140" s="59" t="s">
        <v>46</v>
      </c>
      <c r="H140" s="59" t="b">
        <v>0</v>
      </c>
      <c r="I140" s="59"/>
      <c r="J140" s="59" t="s">
        <v>1564</v>
      </c>
    </row>
    <row r="141" spans="1:10" ht="30" x14ac:dyDescent="0.25">
      <c r="A141" s="59" t="s">
        <v>1565</v>
      </c>
      <c r="B141" s="59" t="s">
        <v>1280</v>
      </c>
      <c r="C141" s="59" t="b">
        <v>0</v>
      </c>
      <c r="D141" s="59" t="s">
        <v>1275</v>
      </c>
      <c r="E141" s="59" t="b">
        <v>0</v>
      </c>
      <c r="F141" s="59" t="s">
        <v>1276</v>
      </c>
      <c r="G141" s="59" t="s">
        <v>46</v>
      </c>
      <c r="H141" s="59" t="b">
        <v>0</v>
      </c>
      <c r="I141" s="59"/>
      <c r="J141" s="59" t="s">
        <v>1566</v>
      </c>
    </row>
    <row r="142" spans="1:10" ht="90" x14ac:dyDescent="0.25">
      <c r="A142" s="59" t="s">
        <v>1567</v>
      </c>
      <c r="B142" s="59" t="s">
        <v>1280</v>
      </c>
      <c r="C142" s="59" t="b">
        <v>0</v>
      </c>
      <c r="D142" s="59" t="s">
        <v>1275</v>
      </c>
      <c r="E142" s="59" t="b">
        <v>1</v>
      </c>
      <c r="F142" s="59" t="s">
        <v>1276</v>
      </c>
      <c r="G142" s="59" t="s">
        <v>46</v>
      </c>
      <c r="H142" s="59" t="b">
        <v>0</v>
      </c>
      <c r="I142" s="59"/>
      <c r="J142" s="59" t="s">
        <v>1568</v>
      </c>
    </row>
    <row r="143" spans="1:10" ht="30" x14ac:dyDescent="0.25">
      <c r="A143" s="59" t="s">
        <v>1569</v>
      </c>
      <c r="B143" s="59" t="s">
        <v>1280</v>
      </c>
      <c r="C143" s="59" t="b">
        <v>0</v>
      </c>
      <c r="D143" s="59" t="s">
        <v>1287</v>
      </c>
      <c r="E143" s="59" t="b">
        <v>1</v>
      </c>
      <c r="F143" s="59" t="s">
        <v>1276</v>
      </c>
      <c r="G143" s="59" t="s">
        <v>46</v>
      </c>
      <c r="H143" s="59" t="b">
        <v>0</v>
      </c>
      <c r="I143" s="59"/>
      <c r="J143" s="59" t="s">
        <v>1570</v>
      </c>
    </row>
    <row r="144" spans="1:10" ht="270" x14ac:dyDescent="0.25">
      <c r="A144" s="59" t="s">
        <v>1571</v>
      </c>
      <c r="B144" s="59" t="s">
        <v>1280</v>
      </c>
      <c r="C144" s="59" t="b">
        <v>0</v>
      </c>
      <c r="D144" s="59" t="s">
        <v>1287</v>
      </c>
      <c r="E144" s="59" t="b">
        <v>0</v>
      </c>
      <c r="F144" s="59" t="s">
        <v>1276</v>
      </c>
      <c r="G144" s="59" t="s">
        <v>46</v>
      </c>
      <c r="H144" s="59" t="b">
        <v>0</v>
      </c>
      <c r="I144" s="59"/>
      <c r="J144" s="59" t="s">
        <v>1572</v>
      </c>
    </row>
    <row r="145" spans="1:10" ht="90" x14ac:dyDescent="0.25">
      <c r="A145" s="59" t="s">
        <v>1573</v>
      </c>
      <c r="B145" s="59" t="s">
        <v>1283</v>
      </c>
      <c r="C145" s="59" t="b">
        <v>0</v>
      </c>
      <c r="D145" s="59" t="s">
        <v>1302</v>
      </c>
      <c r="E145" s="59" t="b">
        <v>1</v>
      </c>
      <c r="F145" s="59" t="s">
        <v>1276</v>
      </c>
      <c r="G145" s="59" t="s">
        <v>1574</v>
      </c>
      <c r="H145" s="59" t="b">
        <v>0</v>
      </c>
      <c r="I145" s="59"/>
      <c r="J145" s="59" t="s">
        <v>1575</v>
      </c>
    </row>
    <row r="146" spans="1:10" ht="45" x14ac:dyDescent="0.25">
      <c r="A146" s="59" t="s">
        <v>1576</v>
      </c>
      <c r="B146" s="59" t="s">
        <v>1280</v>
      </c>
      <c r="C146" s="59" t="b">
        <v>0</v>
      </c>
      <c r="D146" s="59" t="s">
        <v>1302</v>
      </c>
      <c r="E146" s="59" t="b">
        <v>1</v>
      </c>
      <c r="F146" s="59" t="s">
        <v>1361</v>
      </c>
      <c r="G146" s="59" t="s">
        <v>1577</v>
      </c>
      <c r="H146" s="59" t="b">
        <v>0</v>
      </c>
      <c r="I146" s="59"/>
      <c r="J146" s="59" t="s">
        <v>18</v>
      </c>
    </row>
    <row r="147" spans="1:10" ht="120" x14ac:dyDescent="0.25">
      <c r="A147" s="59" t="s">
        <v>1578</v>
      </c>
      <c r="B147" s="59" t="s">
        <v>1280</v>
      </c>
      <c r="C147" s="59" t="b">
        <v>0</v>
      </c>
      <c r="D147" s="59" t="s">
        <v>1287</v>
      </c>
      <c r="E147" s="59" t="b">
        <v>0</v>
      </c>
      <c r="F147" s="59" t="s">
        <v>1276</v>
      </c>
      <c r="G147" s="59" t="s">
        <v>46</v>
      </c>
      <c r="H147" s="59" t="b">
        <v>0</v>
      </c>
      <c r="I147" s="59"/>
      <c r="J147" s="59" t="s">
        <v>1579</v>
      </c>
    </row>
    <row r="148" spans="1:10" ht="300" x14ac:dyDescent="0.25">
      <c r="A148" s="59" t="s">
        <v>1580</v>
      </c>
      <c r="B148" s="59" t="s">
        <v>1280</v>
      </c>
      <c r="C148" s="59" t="b">
        <v>0</v>
      </c>
      <c r="D148" s="59" t="s">
        <v>1287</v>
      </c>
      <c r="E148" s="59" t="b">
        <v>0</v>
      </c>
      <c r="F148" s="59" t="s">
        <v>1276</v>
      </c>
      <c r="G148" s="59" t="s">
        <v>1581</v>
      </c>
      <c r="H148" s="59" t="b">
        <v>0</v>
      </c>
      <c r="I148" s="59"/>
      <c r="J148" s="59" t="s">
        <v>1582</v>
      </c>
    </row>
    <row r="149" spans="1:10" ht="270" x14ac:dyDescent="0.25">
      <c r="A149" s="59" t="s">
        <v>1583</v>
      </c>
      <c r="B149" s="59" t="s">
        <v>1280</v>
      </c>
      <c r="C149" s="59" t="b">
        <v>0</v>
      </c>
      <c r="D149" s="59" t="s">
        <v>1289</v>
      </c>
      <c r="E149" s="59" t="b">
        <v>0</v>
      </c>
      <c r="F149" s="59" t="s">
        <v>1276</v>
      </c>
      <c r="G149" s="59" t="s">
        <v>1584</v>
      </c>
      <c r="H149" s="59" t="b">
        <v>0</v>
      </c>
      <c r="I149" s="59"/>
      <c r="J149" s="59" t="s">
        <v>1585</v>
      </c>
    </row>
    <row r="150" spans="1:10" ht="300" x14ac:dyDescent="0.25">
      <c r="A150" s="59" t="s">
        <v>1586</v>
      </c>
      <c r="B150" s="59" t="s">
        <v>1280</v>
      </c>
      <c r="C150" s="59" t="b">
        <v>0</v>
      </c>
      <c r="D150" s="59" t="s">
        <v>1302</v>
      </c>
      <c r="E150" s="59" t="b">
        <v>0</v>
      </c>
      <c r="F150" s="59" t="s">
        <v>1276</v>
      </c>
      <c r="G150" s="59" t="s">
        <v>1587</v>
      </c>
      <c r="H150" s="59" t="b">
        <v>0</v>
      </c>
      <c r="I150" s="59"/>
      <c r="J150" s="59" t="s">
        <v>1582</v>
      </c>
    </row>
    <row r="151" spans="1:10" ht="300" x14ac:dyDescent="0.25">
      <c r="A151" s="59" t="s">
        <v>1588</v>
      </c>
      <c r="B151" s="59" t="s">
        <v>1280</v>
      </c>
      <c r="C151" s="59" t="b">
        <v>0</v>
      </c>
      <c r="D151" s="59" t="s">
        <v>1287</v>
      </c>
      <c r="E151" s="59" t="b">
        <v>0</v>
      </c>
      <c r="F151" s="59" t="s">
        <v>1276</v>
      </c>
      <c r="G151" s="59" t="s">
        <v>46</v>
      </c>
      <c r="H151" s="59" t="b">
        <v>0</v>
      </c>
      <c r="I151" s="59"/>
      <c r="J151" s="59" t="s">
        <v>1582</v>
      </c>
    </row>
    <row r="152" spans="1:10" ht="90" x14ac:dyDescent="0.25">
      <c r="A152" s="59" t="s">
        <v>1589</v>
      </c>
      <c r="B152" s="59" t="s">
        <v>1280</v>
      </c>
      <c r="C152" s="59" t="b">
        <v>0</v>
      </c>
      <c r="D152" s="59" t="s">
        <v>1289</v>
      </c>
      <c r="E152" s="59" t="b">
        <v>0</v>
      </c>
      <c r="F152" s="59" t="s">
        <v>1276</v>
      </c>
      <c r="G152" s="59" t="s">
        <v>46</v>
      </c>
      <c r="H152" s="59" t="b">
        <v>0</v>
      </c>
      <c r="I152" s="59"/>
      <c r="J152" s="59" t="s">
        <v>1590</v>
      </c>
    </row>
    <row r="153" spans="1:10" ht="30" x14ac:dyDescent="0.25">
      <c r="A153" s="59" t="s">
        <v>1591</v>
      </c>
      <c r="B153" s="59" t="s">
        <v>1280</v>
      </c>
      <c r="C153" s="59" t="b">
        <v>0</v>
      </c>
      <c r="D153" s="59" t="s">
        <v>1287</v>
      </c>
      <c r="E153" s="59" t="b">
        <v>0</v>
      </c>
      <c r="F153" s="59" t="s">
        <v>1276</v>
      </c>
      <c r="G153" s="59" t="s">
        <v>46</v>
      </c>
      <c r="H153" s="59" t="b">
        <v>0</v>
      </c>
      <c r="I153" s="59"/>
      <c r="J153" s="59" t="s">
        <v>1592</v>
      </c>
    </row>
    <row r="154" spans="1:10" ht="45" x14ac:dyDescent="0.25">
      <c r="A154" s="59" t="s">
        <v>1593</v>
      </c>
      <c r="B154" s="59" t="s">
        <v>1280</v>
      </c>
      <c r="C154" s="59" t="b">
        <v>0</v>
      </c>
      <c r="D154" s="59" t="s">
        <v>1302</v>
      </c>
      <c r="E154" s="59" t="b">
        <v>1</v>
      </c>
      <c r="F154" s="59" t="s">
        <v>1361</v>
      </c>
      <c r="G154" s="59" t="s">
        <v>1594</v>
      </c>
      <c r="H154" s="59" t="b">
        <v>0</v>
      </c>
      <c r="I154" s="59"/>
      <c r="J154" s="59" t="s">
        <v>18</v>
      </c>
    </row>
    <row r="155" spans="1:10" ht="90" x14ac:dyDescent="0.25">
      <c r="A155" s="59" t="s">
        <v>1595</v>
      </c>
      <c r="B155" s="59" t="s">
        <v>1280</v>
      </c>
      <c r="C155" s="59" t="b">
        <v>0</v>
      </c>
      <c r="D155" s="59" t="s">
        <v>1275</v>
      </c>
      <c r="E155" s="59" t="b">
        <v>0</v>
      </c>
      <c r="F155" s="59" t="s">
        <v>1276</v>
      </c>
      <c r="G155" s="59" t="s">
        <v>46</v>
      </c>
      <c r="H155" s="59" t="b">
        <v>0</v>
      </c>
      <c r="I155" s="59"/>
      <c r="J155" s="59" t="s">
        <v>1596</v>
      </c>
    </row>
    <row r="156" spans="1:10" x14ac:dyDescent="0.25">
      <c r="A156" s="59" t="s">
        <v>1597</v>
      </c>
      <c r="B156" s="59" t="s">
        <v>1280</v>
      </c>
      <c r="C156" s="59" t="b">
        <v>0</v>
      </c>
      <c r="D156" s="59" t="s">
        <v>1287</v>
      </c>
      <c r="E156" s="59" t="b">
        <v>1</v>
      </c>
      <c r="F156" s="59" t="s">
        <v>1338</v>
      </c>
      <c r="G156" s="59" t="s">
        <v>46</v>
      </c>
      <c r="H156" s="59" t="b">
        <v>0</v>
      </c>
      <c r="I156" s="59"/>
      <c r="J156" s="59" t="s">
        <v>18</v>
      </c>
    </row>
    <row r="157" spans="1:10" ht="409.5" x14ac:dyDescent="0.25">
      <c r="A157" s="59" t="s">
        <v>1598</v>
      </c>
      <c r="B157" s="59" t="s">
        <v>1280</v>
      </c>
      <c r="C157" s="59" t="b">
        <v>0</v>
      </c>
      <c r="D157" s="59" t="s">
        <v>1289</v>
      </c>
      <c r="E157" s="59" t="b">
        <v>1</v>
      </c>
      <c r="F157" s="59" t="s">
        <v>1276</v>
      </c>
      <c r="G157" s="59" t="s">
        <v>1599</v>
      </c>
      <c r="H157" s="59" t="b">
        <v>0</v>
      </c>
      <c r="I157" s="59"/>
      <c r="J157" s="59" t="s">
        <v>1600</v>
      </c>
    </row>
    <row r="158" spans="1:10" ht="409.5" x14ac:dyDescent="0.25">
      <c r="A158" s="59" t="s">
        <v>1601</v>
      </c>
      <c r="B158" s="59" t="s">
        <v>1280</v>
      </c>
      <c r="C158" s="59" t="b">
        <v>0</v>
      </c>
      <c r="D158" s="59" t="s">
        <v>1287</v>
      </c>
      <c r="E158" s="59" t="b">
        <v>1</v>
      </c>
      <c r="F158" s="59" t="s">
        <v>1276</v>
      </c>
      <c r="G158" s="59" t="s">
        <v>1599</v>
      </c>
      <c r="H158" s="59" t="b">
        <v>0</v>
      </c>
      <c r="I158" s="59"/>
      <c r="J158" s="59" t="s">
        <v>1600</v>
      </c>
    </row>
    <row r="159" spans="1:10" ht="30" x14ac:dyDescent="0.25">
      <c r="A159" s="59" t="s">
        <v>1602</v>
      </c>
      <c r="B159" s="59" t="s">
        <v>1280</v>
      </c>
      <c r="C159" s="59" t="b">
        <v>0</v>
      </c>
      <c r="D159" s="59" t="s">
        <v>1287</v>
      </c>
      <c r="E159" s="59" t="b">
        <v>1</v>
      </c>
      <c r="F159" s="59" t="s">
        <v>1276</v>
      </c>
      <c r="G159" s="59" t="s">
        <v>1599</v>
      </c>
      <c r="H159" s="59" t="b">
        <v>0</v>
      </c>
      <c r="I159" s="59"/>
      <c r="J159" s="59"/>
    </row>
    <row r="160" spans="1:10" ht="409.5" x14ac:dyDescent="0.25">
      <c r="A160" s="59" t="s">
        <v>1603</v>
      </c>
      <c r="B160" s="59" t="s">
        <v>1280</v>
      </c>
      <c r="C160" s="59" t="b">
        <v>0</v>
      </c>
      <c r="D160" s="59" t="s">
        <v>1275</v>
      </c>
      <c r="E160" s="59" t="b">
        <v>1</v>
      </c>
      <c r="F160" s="59" t="s">
        <v>1276</v>
      </c>
      <c r="G160" s="59" t="s">
        <v>1599</v>
      </c>
      <c r="H160" s="59" t="b">
        <v>0</v>
      </c>
      <c r="I160" s="59"/>
      <c r="J160" s="59" t="s">
        <v>1600</v>
      </c>
    </row>
    <row r="161" spans="1:10" ht="409.5" x14ac:dyDescent="0.25">
      <c r="A161" s="59" t="s">
        <v>1604</v>
      </c>
      <c r="B161" s="59" t="s">
        <v>1280</v>
      </c>
      <c r="C161" s="59" t="b">
        <v>0</v>
      </c>
      <c r="D161" s="59" t="s">
        <v>1275</v>
      </c>
      <c r="E161" s="59" t="b">
        <v>1</v>
      </c>
      <c r="F161" s="59" t="s">
        <v>1276</v>
      </c>
      <c r="G161" s="59" t="s">
        <v>1599</v>
      </c>
      <c r="H161" s="59" t="b">
        <v>0</v>
      </c>
      <c r="I161" s="59"/>
      <c r="J161" s="59" t="s">
        <v>1600</v>
      </c>
    </row>
    <row r="162" spans="1:10" ht="409.5" x14ac:dyDescent="0.25">
      <c r="A162" s="59" t="s">
        <v>1605</v>
      </c>
      <c r="B162" s="59" t="s">
        <v>1280</v>
      </c>
      <c r="C162" s="59" t="b">
        <v>0</v>
      </c>
      <c r="D162" s="59" t="s">
        <v>1275</v>
      </c>
      <c r="E162" s="59" t="b">
        <v>1</v>
      </c>
      <c r="F162" s="59" t="s">
        <v>1276</v>
      </c>
      <c r="G162" s="59" t="s">
        <v>1599</v>
      </c>
      <c r="H162" s="59" t="b">
        <v>0</v>
      </c>
      <c r="I162" s="59"/>
      <c r="J162" s="59" t="s">
        <v>1600</v>
      </c>
    </row>
    <row r="163" spans="1:10" ht="409.5" x14ac:dyDescent="0.25">
      <c r="A163" s="59" t="s">
        <v>1606</v>
      </c>
      <c r="B163" s="59" t="s">
        <v>1280</v>
      </c>
      <c r="C163" s="59" t="b">
        <v>0</v>
      </c>
      <c r="D163" s="59" t="s">
        <v>1302</v>
      </c>
      <c r="E163" s="59" t="b">
        <v>1</v>
      </c>
      <c r="F163" s="59" t="s">
        <v>1276</v>
      </c>
      <c r="G163" s="59" t="s">
        <v>1599</v>
      </c>
      <c r="H163" s="59" t="b">
        <v>0</v>
      </c>
      <c r="I163" s="59"/>
      <c r="J163" s="59" t="s">
        <v>1600</v>
      </c>
    </row>
    <row r="164" spans="1:10" ht="225" x14ac:dyDescent="0.25">
      <c r="A164" s="59" t="s">
        <v>1607</v>
      </c>
      <c r="B164" s="59" t="s">
        <v>1280</v>
      </c>
      <c r="C164" s="59" t="b">
        <v>0</v>
      </c>
      <c r="D164" s="59" t="s">
        <v>1289</v>
      </c>
      <c r="E164" s="59" t="b">
        <v>1</v>
      </c>
      <c r="F164" s="59" t="s">
        <v>1276</v>
      </c>
      <c r="G164" s="59" t="s">
        <v>46</v>
      </c>
      <c r="H164" s="59" t="b">
        <v>0</v>
      </c>
      <c r="I164" s="59" t="s">
        <v>1608</v>
      </c>
      <c r="J164" s="59" t="s">
        <v>1609</v>
      </c>
    </row>
    <row r="165" spans="1:10" ht="180" x14ac:dyDescent="0.25">
      <c r="A165" s="59" t="s">
        <v>1610</v>
      </c>
      <c r="B165" s="59" t="s">
        <v>1280</v>
      </c>
      <c r="C165" s="59" t="b">
        <v>0</v>
      </c>
      <c r="D165" s="59" t="s">
        <v>1289</v>
      </c>
      <c r="E165" s="59" t="b">
        <v>1</v>
      </c>
      <c r="F165" s="59" t="s">
        <v>1276</v>
      </c>
      <c r="G165" s="59" t="s">
        <v>46</v>
      </c>
      <c r="H165" s="59" t="b">
        <v>0</v>
      </c>
      <c r="I165" s="59"/>
      <c r="J165" s="59" t="s">
        <v>1611</v>
      </c>
    </row>
    <row r="166" spans="1:10" ht="165" x14ac:dyDescent="0.25">
      <c r="A166" s="59" t="s">
        <v>1612</v>
      </c>
      <c r="B166" s="59" t="s">
        <v>1280</v>
      </c>
      <c r="C166" s="59" t="b">
        <v>0</v>
      </c>
      <c r="D166" s="59" t="s">
        <v>1287</v>
      </c>
      <c r="E166" s="59" t="b">
        <v>1</v>
      </c>
      <c r="F166" s="59" t="s">
        <v>1276</v>
      </c>
      <c r="G166" s="59" t="s">
        <v>46</v>
      </c>
      <c r="H166" s="59" t="b">
        <v>0</v>
      </c>
      <c r="I166" s="59"/>
      <c r="J166" s="59" t="s">
        <v>1613</v>
      </c>
    </row>
    <row r="167" spans="1:10" ht="180" x14ac:dyDescent="0.25">
      <c r="A167" s="59" t="s">
        <v>1614</v>
      </c>
      <c r="B167" s="59" t="s">
        <v>1280</v>
      </c>
      <c r="C167" s="59" t="b">
        <v>0</v>
      </c>
      <c r="D167" s="59" t="s">
        <v>1289</v>
      </c>
      <c r="E167" s="59" t="b">
        <v>1</v>
      </c>
      <c r="F167" s="59" t="s">
        <v>1276</v>
      </c>
      <c r="G167" s="59" t="s">
        <v>46</v>
      </c>
      <c r="H167" s="59" t="b">
        <v>0</v>
      </c>
      <c r="I167" s="59"/>
      <c r="J167" s="59" t="s">
        <v>1615</v>
      </c>
    </row>
    <row r="168" spans="1:10" ht="240" x14ac:dyDescent="0.25">
      <c r="A168" s="59" t="s">
        <v>1616</v>
      </c>
      <c r="B168" s="59" t="s">
        <v>1280</v>
      </c>
      <c r="C168" s="59" t="b">
        <v>0</v>
      </c>
      <c r="D168" s="59" t="s">
        <v>1302</v>
      </c>
      <c r="E168" s="59" t="b">
        <v>1</v>
      </c>
      <c r="F168" s="59" t="s">
        <v>1276</v>
      </c>
      <c r="G168" s="59" t="s">
        <v>46</v>
      </c>
      <c r="H168" s="59" t="b">
        <v>0</v>
      </c>
      <c r="I168" s="59"/>
      <c r="J168" s="59" t="s">
        <v>1617</v>
      </c>
    </row>
    <row r="169" spans="1:10" ht="180" x14ac:dyDescent="0.25">
      <c r="A169" s="59" t="s">
        <v>1618</v>
      </c>
      <c r="B169" s="59" t="s">
        <v>1280</v>
      </c>
      <c r="C169" s="59" t="b">
        <v>0</v>
      </c>
      <c r="D169" s="59" t="s">
        <v>1289</v>
      </c>
      <c r="E169" s="59" t="b">
        <v>1</v>
      </c>
      <c r="F169" s="59" t="s">
        <v>1276</v>
      </c>
      <c r="G169" s="59" t="s">
        <v>46</v>
      </c>
      <c r="H169" s="59" t="b">
        <v>0</v>
      </c>
      <c r="I169" s="59"/>
      <c r="J169" s="59" t="s">
        <v>1619</v>
      </c>
    </row>
    <row r="170" spans="1:10" ht="180" x14ac:dyDescent="0.25">
      <c r="A170" s="59" t="s">
        <v>1620</v>
      </c>
      <c r="B170" s="59" t="s">
        <v>1280</v>
      </c>
      <c r="C170" s="59" t="b">
        <v>0</v>
      </c>
      <c r="D170" s="59" t="s">
        <v>1289</v>
      </c>
      <c r="E170" s="59" t="b">
        <v>1</v>
      </c>
      <c r="F170" s="59" t="s">
        <v>1276</v>
      </c>
      <c r="G170" s="59" t="s">
        <v>46</v>
      </c>
      <c r="H170" s="59" t="b">
        <v>0</v>
      </c>
      <c r="I170" s="59"/>
      <c r="J170" s="59" t="s">
        <v>1621</v>
      </c>
    </row>
    <row r="171" spans="1:10" ht="180" x14ac:dyDescent="0.25">
      <c r="A171" s="59" t="s">
        <v>1622</v>
      </c>
      <c r="B171" s="59" t="s">
        <v>1280</v>
      </c>
      <c r="C171" s="59" t="b">
        <v>0</v>
      </c>
      <c r="D171" s="59" t="s">
        <v>1289</v>
      </c>
      <c r="E171" s="59" t="b">
        <v>1</v>
      </c>
      <c r="F171" s="59" t="s">
        <v>1276</v>
      </c>
      <c r="G171" s="59" t="s">
        <v>46</v>
      </c>
      <c r="H171" s="59" t="b">
        <v>0</v>
      </c>
      <c r="I171" s="59" t="s">
        <v>1623</v>
      </c>
      <c r="J171" s="59" t="s">
        <v>1624</v>
      </c>
    </row>
    <row r="172" spans="1:10" ht="195" x14ac:dyDescent="0.25">
      <c r="A172" s="59" t="s">
        <v>1625</v>
      </c>
      <c r="B172" s="59" t="s">
        <v>1280</v>
      </c>
      <c r="C172" s="59" t="b">
        <v>0</v>
      </c>
      <c r="D172" s="59" t="s">
        <v>1302</v>
      </c>
      <c r="E172" s="59" t="b">
        <v>1</v>
      </c>
      <c r="F172" s="59" t="s">
        <v>1276</v>
      </c>
      <c r="G172" s="59" t="s">
        <v>46</v>
      </c>
      <c r="H172" s="59" t="b">
        <v>0</v>
      </c>
      <c r="I172" s="59"/>
      <c r="J172" s="59" t="s">
        <v>1626</v>
      </c>
    </row>
    <row r="173" spans="1:10" ht="165" x14ac:dyDescent="0.25">
      <c r="A173" s="59" t="s">
        <v>1627</v>
      </c>
      <c r="B173" s="59" t="s">
        <v>1280</v>
      </c>
      <c r="C173" s="59" t="b">
        <v>0</v>
      </c>
      <c r="D173" s="59" t="s">
        <v>1287</v>
      </c>
      <c r="E173" s="59" t="b">
        <v>1</v>
      </c>
      <c r="F173" s="59" t="s">
        <v>1276</v>
      </c>
      <c r="G173" s="59" t="s">
        <v>46</v>
      </c>
      <c r="H173" s="59" t="b">
        <v>0</v>
      </c>
      <c r="I173" s="59"/>
      <c r="J173" s="59" t="s">
        <v>1628</v>
      </c>
    </row>
    <row r="174" spans="1:10" ht="180" x14ac:dyDescent="0.25">
      <c r="A174" s="59" t="s">
        <v>1629</v>
      </c>
      <c r="B174" s="59" t="s">
        <v>1280</v>
      </c>
      <c r="C174" s="59" t="b">
        <v>0</v>
      </c>
      <c r="D174" s="59" t="s">
        <v>1302</v>
      </c>
      <c r="E174" s="59" t="b">
        <v>1</v>
      </c>
      <c r="F174" s="59" t="s">
        <v>1276</v>
      </c>
      <c r="G174" s="59" t="s">
        <v>46</v>
      </c>
      <c r="H174" s="59" t="b">
        <v>0</v>
      </c>
      <c r="I174" s="59"/>
      <c r="J174" s="59" t="s">
        <v>1630</v>
      </c>
    </row>
    <row r="175" spans="1:10" ht="300" x14ac:dyDescent="0.25">
      <c r="A175" s="59" t="s">
        <v>1631</v>
      </c>
      <c r="B175" s="59" t="s">
        <v>1280</v>
      </c>
      <c r="C175" s="59" t="b">
        <v>0</v>
      </c>
      <c r="D175" s="59" t="s">
        <v>1287</v>
      </c>
      <c r="E175" s="59" t="b">
        <v>1</v>
      </c>
      <c r="F175" s="59" t="s">
        <v>1276</v>
      </c>
      <c r="G175" s="59" t="s">
        <v>46</v>
      </c>
      <c r="H175" s="59" t="b">
        <v>0</v>
      </c>
      <c r="I175" s="59"/>
      <c r="J175" s="59" t="s">
        <v>1632</v>
      </c>
    </row>
    <row r="176" spans="1:10" ht="165" x14ac:dyDescent="0.25">
      <c r="A176" s="59" t="s">
        <v>1633</v>
      </c>
      <c r="B176" s="59" t="s">
        <v>1280</v>
      </c>
      <c r="C176" s="59" t="b">
        <v>0</v>
      </c>
      <c r="D176" s="59" t="s">
        <v>1289</v>
      </c>
      <c r="E176" s="59" t="b">
        <v>1</v>
      </c>
      <c r="F176" s="59" t="s">
        <v>1276</v>
      </c>
      <c r="G176" s="59" t="s">
        <v>46</v>
      </c>
      <c r="H176" s="59" t="b">
        <v>0</v>
      </c>
      <c r="I176" s="59"/>
      <c r="J176" s="59" t="s">
        <v>1634</v>
      </c>
    </row>
    <row r="177" spans="1:10" ht="165" x14ac:dyDescent="0.25">
      <c r="A177" s="59" t="s">
        <v>1635</v>
      </c>
      <c r="B177" s="59" t="s">
        <v>1280</v>
      </c>
      <c r="C177" s="59" t="b">
        <v>0</v>
      </c>
      <c r="D177" s="59" t="s">
        <v>1287</v>
      </c>
      <c r="E177" s="59" t="b">
        <v>1</v>
      </c>
      <c r="F177" s="59" t="s">
        <v>1276</v>
      </c>
      <c r="G177" s="59" t="s">
        <v>46</v>
      </c>
      <c r="H177" s="59" t="b">
        <v>0</v>
      </c>
      <c r="I177" s="59"/>
      <c r="J177" s="59" t="s">
        <v>1636</v>
      </c>
    </row>
    <row r="178" spans="1:10" ht="165" x14ac:dyDescent="0.25">
      <c r="A178" s="59" t="s">
        <v>1637</v>
      </c>
      <c r="B178" s="59" t="s">
        <v>1280</v>
      </c>
      <c r="C178" s="59" t="b">
        <v>0</v>
      </c>
      <c r="D178" s="59" t="s">
        <v>1287</v>
      </c>
      <c r="E178" s="59" t="b">
        <v>0</v>
      </c>
      <c r="F178" s="59" t="s">
        <v>1276</v>
      </c>
      <c r="G178" s="59" t="s">
        <v>46</v>
      </c>
      <c r="H178" s="59" t="b">
        <v>0</v>
      </c>
      <c r="I178" s="59"/>
      <c r="J178" s="59" t="s">
        <v>1638</v>
      </c>
    </row>
    <row r="179" spans="1:10" ht="409.5" x14ac:dyDescent="0.25">
      <c r="A179" s="59" t="s">
        <v>1639</v>
      </c>
      <c r="B179" s="59" t="s">
        <v>1280</v>
      </c>
      <c r="C179" s="59" t="b">
        <v>0</v>
      </c>
      <c r="D179" s="59" t="s">
        <v>1302</v>
      </c>
      <c r="E179" s="59" t="b">
        <v>0</v>
      </c>
      <c r="F179" s="59" t="s">
        <v>1276</v>
      </c>
      <c r="G179" s="59" t="s">
        <v>46</v>
      </c>
      <c r="H179" s="59" t="b">
        <v>0</v>
      </c>
      <c r="I179" s="59"/>
      <c r="J179" s="59" t="s">
        <v>1640</v>
      </c>
    </row>
    <row r="180" spans="1:10" x14ac:dyDescent="0.25">
      <c r="A180" s="59" t="s">
        <v>1641</v>
      </c>
      <c r="B180" s="59" t="s">
        <v>1283</v>
      </c>
      <c r="C180" s="59" t="b">
        <v>0</v>
      </c>
      <c r="D180" s="59" t="s">
        <v>1302</v>
      </c>
      <c r="E180" s="59" t="b">
        <v>1</v>
      </c>
      <c r="F180" s="59" t="s">
        <v>1336</v>
      </c>
      <c r="G180" s="59" t="s">
        <v>1642</v>
      </c>
      <c r="H180" s="59" t="b">
        <v>0</v>
      </c>
      <c r="I180" s="59"/>
      <c r="J180" s="59" t="s">
        <v>18</v>
      </c>
    </row>
    <row r="181" spans="1:10" ht="135" x14ac:dyDescent="0.25">
      <c r="A181" s="59" t="s">
        <v>1643</v>
      </c>
      <c r="B181" s="59" t="s">
        <v>1283</v>
      </c>
      <c r="C181" s="59" t="b">
        <v>0</v>
      </c>
      <c r="D181" s="59" t="s">
        <v>1275</v>
      </c>
      <c r="E181" s="59" t="b">
        <v>0</v>
      </c>
      <c r="F181" s="59" t="s">
        <v>1276</v>
      </c>
      <c r="G181" s="59" t="s">
        <v>1644</v>
      </c>
      <c r="H181" s="59" t="b">
        <v>0</v>
      </c>
      <c r="I181" s="59"/>
      <c r="J181" s="59" t="s">
        <v>1645</v>
      </c>
    </row>
    <row r="182" spans="1:10" ht="60" x14ac:dyDescent="0.25">
      <c r="A182" s="59" t="s">
        <v>1646</v>
      </c>
      <c r="B182" s="59" t="s">
        <v>1280</v>
      </c>
      <c r="C182" s="59" t="b">
        <v>1</v>
      </c>
      <c r="D182" s="59" t="s">
        <v>1275</v>
      </c>
      <c r="E182" s="59" t="b">
        <v>0</v>
      </c>
      <c r="F182" s="59" t="s">
        <v>1276</v>
      </c>
      <c r="G182" s="59" t="s">
        <v>46</v>
      </c>
      <c r="H182" s="59" t="b">
        <v>0</v>
      </c>
      <c r="I182" s="59"/>
      <c r="J182" s="59" t="s">
        <v>1647</v>
      </c>
    </row>
    <row r="183" spans="1:10" x14ac:dyDescent="0.25">
      <c r="A183" s="59" t="s">
        <v>1648</v>
      </c>
      <c r="B183" s="59" t="s">
        <v>1280</v>
      </c>
      <c r="C183" s="59" t="b">
        <v>0</v>
      </c>
      <c r="D183" s="59" t="s">
        <v>1302</v>
      </c>
      <c r="E183" s="59" t="b">
        <v>1</v>
      </c>
      <c r="F183" s="59" t="s">
        <v>1338</v>
      </c>
      <c r="G183" s="59" t="s">
        <v>46</v>
      </c>
      <c r="H183" s="59" t="b">
        <v>0</v>
      </c>
      <c r="I183" s="59"/>
      <c r="J183" s="59" t="s">
        <v>18</v>
      </c>
    </row>
    <row r="184" spans="1:10" ht="60" x14ac:dyDescent="0.25">
      <c r="A184" s="59" t="s">
        <v>1649</v>
      </c>
      <c r="B184" s="59" t="s">
        <v>1280</v>
      </c>
      <c r="C184" s="59" t="b">
        <v>0</v>
      </c>
      <c r="D184" s="59" t="s">
        <v>1275</v>
      </c>
      <c r="E184" s="59" t="b">
        <v>0</v>
      </c>
      <c r="F184" s="59" t="s">
        <v>1276</v>
      </c>
      <c r="G184" s="59" t="s">
        <v>46</v>
      </c>
      <c r="H184" s="59" t="b">
        <v>0</v>
      </c>
      <c r="I184" s="59"/>
      <c r="J184" s="59" t="s">
        <v>1650</v>
      </c>
    </row>
    <row r="185" spans="1:10" x14ac:dyDescent="0.25">
      <c r="A185" s="59" t="s">
        <v>1651</v>
      </c>
      <c r="B185" s="59" t="s">
        <v>1280</v>
      </c>
      <c r="C185" s="59" t="b">
        <v>0</v>
      </c>
      <c r="D185" s="59" t="s">
        <v>1287</v>
      </c>
      <c r="E185" s="59" t="b">
        <v>0</v>
      </c>
      <c r="F185" s="59" t="s">
        <v>1295</v>
      </c>
      <c r="G185" s="59" t="s">
        <v>46</v>
      </c>
      <c r="H185" s="59" t="b">
        <v>0</v>
      </c>
      <c r="I185" s="59"/>
      <c r="J185" s="59" t="s">
        <v>18</v>
      </c>
    </row>
    <row r="186" spans="1:10" x14ac:dyDescent="0.25">
      <c r="A186" s="59" t="s">
        <v>1652</v>
      </c>
      <c r="B186" s="59" t="s">
        <v>1280</v>
      </c>
      <c r="C186" s="59" t="b">
        <v>0</v>
      </c>
      <c r="D186" s="59" t="s">
        <v>1302</v>
      </c>
      <c r="E186" s="59" t="b">
        <v>1</v>
      </c>
      <c r="F186" s="59" t="s">
        <v>1336</v>
      </c>
      <c r="G186" s="59" t="s">
        <v>46</v>
      </c>
      <c r="H186" s="59" t="b">
        <v>0</v>
      </c>
      <c r="I186" s="59"/>
      <c r="J186" s="59" t="s">
        <v>18</v>
      </c>
    </row>
    <row r="187" spans="1:10" ht="150" x14ac:dyDescent="0.25">
      <c r="A187" s="59" t="s">
        <v>1653</v>
      </c>
      <c r="B187" s="59" t="s">
        <v>1283</v>
      </c>
      <c r="C187" s="59" t="b">
        <v>0</v>
      </c>
      <c r="D187" s="59" t="s">
        <v>1302</v>
      </c>
      <c r="E187" s="59" t="b">
        <v>1</v>
      </c>
      <c r="F187" s="59" t="s">
        <v>1276</v>
      </c>
      <c r="G187" s="59" t="s">
        <v>1441</v>
      </c>
      <c r="H187" s="59" t="b">
        <v>0</v>
      </c>
      <c r="I187" s="59"/>
      <c r="J187" s="59" t="s">
        <v>1654</v>
      </c>
    </row>
    <row r="188" spans="1:10" ht="75" x14ac:dyDescent="0.25">
      <c r="A188" s="59" t="s">
        <v>1655</v>
      </c>
      <c r="B188" s="59" t="s">
        <v>1283</v>
      </c>
      <c r="C188" s="59" t="b">
        <v>0</v>
      </c>
      <c r="D188" s="59" t="s">
        <v>1287</v>
      </c>
      <c r="E188" s="59" t="b">
        <v>1</v>
      </c>
      <c r="F188" s="59" t="s">
        <v>1276</v>
      </c>
      <c r="G188" s="59" t="s">
        <v>1656</v>
      </c>
      <c r="H188" s="59" t="b">
        <v>0</v>
      </c>
      <c r="I188" s="59"/>
      <c r="J188" s="59" t="s">
        <v>1657</v>
      </c>
    </row>
    <row r="189" spans="1:10" ht="75" x14ac:dyDescent="0.25">
      <c r="A189" s="59" t="s">
        <v>1658</v>
      </c>
      <c r="B189" s="59" t="s">
        <v>1283</v>
      </c>
      <c r="C189" s="59" t="b">
        <v>0</v>
      </c>
      <c r="D189" s="59" t="s">
        <v>1287</v>
      </c>
      <c r="E189" s="59" t="b">
        <v>1</v>
      </c>
      <c r="F189" s="59" t="s">
        <v>1276</v>
      </c>
      <c r="G189" s="59" t="s">
        <v>1656</v>
      </c>
      <c r="H189" s="59" t="b">
        <v>0</v>
      </c>
      <c r="I189" s="59"/>
      <c r="J189" s="59" t="s">
        <v>1659</v>
      </c>
    </row>
    <row r="190" spans="1:10" ht="150" x14ac:dyDescent="0.25">
      <c r="A190" s="59" t="s">
        <v>1660</v>
      </c>
      <c r="B190" s="59" t="s">
        <v>1283</v>
      </c>
      <c r="C190" s="59" t="b">
        <v>0</v>
      </c>
      <c r="D190" s="59" t="s">
        <v>1287</v>
      </c>
      <c r="E190" s="59" t="b">
        <v>1</v>
      </c>
      <c r="F190" s="59" t="s">
        <v>1276</v>
      </c>
      <c r="G190" s="59" t="s">
        <v>1656</v>
      </c>
      <c r="H190" s="59" t="b">
        <v>0</v>
      </c>
      <c r="I190" s="59"/>
      <c r="J190" s="59" t="s">
        <v>1661</v>
      </c>
    </row>
    <row r="191" spans="1:10" x14ac:dyDescent="0.25">
      <c r="A191" s="59" t="s">
        <v>1662</v>
      </c>
      <c r="B191" s="59" t="s">
        <v>1280</v>
      </c>
      <c r="C191" s="59" t="b">
        <v>0</v>
      </c>
      <c r="D191" s="59" t="s">
        <v>1287</v>
      </c>
      <c r="E191" s="59" t="b">
        <v>1</v>
      </c>
      <c r="F191" s="59" t="s">
        <v>1276</v>
      </c>
      <c r="G191" s="59" t="s">
        <v>46</v>
      </c>
      <c r="H191" s="59" t="b">
        <v>0</v>
      </c>
      <c r="I191" s="59"/>
      <c r="J191" s="59" t="s">
        <v>1663</v>
      </c>
    </row>
    <row r="192" spans="1:10" ht="60" x14ac:dyDescent="0.25">
      <c r="A192" s="59" t="s">
        <v>1664</v>
      </c>
      <c r="B192" s="59" t="s">
        <v>1280</v>
      </c>
      <c r="C192" s="59" t="b">
        <v>0</v>
      </c>
      <c r="D192" s="59" t="s">
        <v>1289</v>
      </c>
      <c r="E192" s="59" t="b">
        <v>0</v>
      </c>
      <c r="F192" s="59" t="s">
        <v>1276</v>
      </c>
      <c r="G192" s="59" t="s">
        <v>46</v>
      </c>
      <c r="H192" s="59" t="b">
        <v>0</v>
      </c>
      <c r="I192" s="59"/>
      <c r="J192" s="59" t="s">
        <v>1665</v>
      </c>
    </row>
    <row r="193" spans="1:10" ht="60" x14ac:dyDescent="0.25">
      <c r="A193" s="59" t="s">
        <v>1666</v>
      </c>
      <c r="B193" s="59" t="s">
        <v>1280</v>
      </c>
      <c r="C193" s="59" t="b">
        <v>0</v>
      </c>
      <c r="D193" s="59" t="s">
        <v>1289</v>
      </c>
      <c r="E193" s="59" t="b">
        <v>0</v>
      </c>
      <c r="F193" s="59" t="s">
        <v>1276</v>
      </c>
      <c r="G193" s="59" t="s">
        <v>46</v>
      </c>
      <c r="H193" s="59" t="b">
        <v>0</v>
      </c>
      <c r="I193" s="59"/>
      <c r="J193" s="59" t="s">
        <v>1667</v>
      </c>
    </row>
    <row r="194" spans="1:10" ht="255" x14ac:dyDescent="0.25">
      <c r="A194" s="59" t="s">
        <v>1668</v>
      </c>
      <c r="B194" s="59" t="s">
        <v>1280</v>
      </c>
      <c r="C194" s="59" t="b">
        <v>0</v>
      </c>
      <c r="D194" s="59" t="s">
        <v>1289</v>
      </c>
      <c r="E194" s="59" t="b">
        <v>0</v>
      </c>
      <c r="F194" s="59" t="s">
        <v>1276</v>
      </c>
      <c r="G194" s="59" t="s">
        <v>46</v>
      </c>
      <c r="H194" s="59" t="b">
        <v>0</v>
      </c>
      <c r="I194" s="59"/>
      <c r="J194" s="59" t="s">
        <v>1669</v>
      </c>
    </row>
    <row r="195" spans="1:10" ht="60" x14ac:dyDescent="0.25">
      <c r="A195" s="59" t="s">
        <v>1670</v>
      </c>
      <c r="B195" s="59" t="s">
        <v>1280</v>
      </c>
      <c r="C195" s="59" t="b">
        <v>0</v>
      </c>
      <c r="D195" s="59" t="s">
        <v>1289</v>
      </c>
      <c r="E195" s="59" t="b">
        <v>0</v>
      </c>
      <c r="F195" s="59" t="s">
        <v>1276</v>
      </c>
      <c r="G195" s="59" t="s">
        <v>46</v>
      </c>
      <c r="H195" s="59" t="b">
        <v>0</v>
      </c>
      <c r="I195" s="59"/>
      <c r="J195" s="59" t="s">
        <v>1671</v>
      </c>
    </row>
    <row r="196" spans="1:10" ht="45" x14ac:dyDescent="0.25">
      <c r="A196" s="59" t="s">
        <v>1672</v>
      </c>
      <c r="B196" s="59" t="s">
        <v>907</v>
      </c>
      <c r="C196" s="59" t="b">
        <v>0</v>
      </c>
      <c r="D196" s="59" t="s">
        <v>1275</v>
      </c>
      <c r="E196" s="59" t="b">
        <v>0</v>
      </c>
      <c r="F196" s="59" t="s">
        <v>1276</v>
      </c>
      <c r="G196" s="59" t="s">
        <v>1305</v>
      </c>
      <c r="H196" s="59" t="b">
        <v>0</v>
      </c>
      <c r="I196" s="59"/>
      <c r="J196" s="59" t="s">
        <v>1673</v>
      </c>
    </row>
    <row r="197" spans="1:10" x14ac:dyDescent="0.25">
      <c r="A197" s="59" t="s">
        <v>1674</v>
      </c>
      <c r="B197" s="59" t="s">
        <v>1280</v>
      </c>
      <c r="C197" s="59" t="b">
        <v>0</v>
      </c>
      <c r="D197" s="59" t="s">
        <v>1458</v>
      </c>
      <c r="E197" s="59" t="b">
        <v>1</v>
      </c>
      <c r="F197" s="59" t="s">
        <v>1459</v>
      </c>
      <c r="G197" s="59" t="s">
        <v>46</v>
      </c>
      <c r="H197" s="59" t="b">
        <v>0</v>
      </c>
      <c r="I197" s="59"/>
      <c r="J197" s="59" t="s">
        <v>18</v>
      </c>
    </row>
    <row r="198" spans="1:10" ht="45" x14ac:dyDescent="0.25">
      <c r="A198" s="59" t="s">
        <v>1675</v>
      </c>
      <c r="B198" s="59" t="s">
        <v>1280</v>
      </c>
      <c r="C198" s="59" t="b">
        <v>0</v>
      </c>
      <c r="D198" s="59" t="s">
        <v>1275</v>
      </c>
      <c r="E198" s="59" t="b">
        <v>1</v>
      </c>
      <c r="F198" s="59" t="s">
        <v>1276</v>
      </c>
      <c r="G198" s="59" t="s">
        <v>46</v>
      </c>
      <c r="H198" s="59" t="b">
        <v>0</v>
      </c>
      <c r="I198" s="59"/>
      <c r="J198" s="59" t="s">
        <v>1676</v>
      </c>
    </row>
    <row r="199" spans="1:10" ht="360" x14ac:dyDescent="0.25">
      <c r="A199" s="59" t="s">
        <v>1677</v>
      </c>
      <c r="B199" s="59" t="s">
        <v>1280</v>
      </c>
      <c r="C199" s="59" t="b">
        <v>0</v>
      </c>
      <c r="D199" s="59" t="s">
        <v>1289</v>
      </c>
      <c r="E199" s="59" t="b">
        <v>0</v>
      </c>
      <c r="F199" s="59" t="s">
        <v>1276</v>
      </c>
      <c r="G199" s="59" t="s">
        <v>46</v>
      </c>
      <c r="H199" s="59" t="b">
        <v>0</v>
      </c>
      <c r="I199" s="59"/>
      <c r="J199" s="59" t="s">
        <v>1678</v>
      </c>
    </row>
    <row r="200" spans="1:10" x14ac:dyDescent="0.25">
      <c r="A200" s="59" t="s">
        <v>1679</v>
      </c>
      <c r="B200" s="59" t="s">
        <v>1280</v>
      </c>
      <c r="C200" s="59" t="b">
        <v>0</v>
      </c>
      <c r="D200" s="59" t="s">
        <v>1287</v>
      </c>
      <c r="E200" s="59" t="b">
        <v>0</v>
      </c>
      <c r="F200" s="59" t="s">
        <v>1295</v>
      </c>
      <c r="G200" s="59" t="s">
        <v>46</v>
      </c>
      <c r="H200" s="59" t="b">
        <v>0</v>
      </c>
      <c r="I200" s="59"/>
      <c r="J200" s="59" t="s">
        <v>18</v>
      </c>
    </row>
    <row r="201" spans="1:10" ht="45" x14ac:dyDescent="0.25">
      <c r="A201" s="59" t="s">
        <v>1680</v>
      </c>
      <c r="B201" s="59" t="s">
        <v>907</v>
      </c>
      <c r="C201" s="59" t="b">
        <v>0</v>
      </c>
      <c r="D201" s="59" t="s">
        <v>1275</v>
      </c>
      <c r="E201" s="59" t="b">
        <v>0</v>
      </c>
      <c r="F201" s="59" t="s">
        <v>1276</v>
      </c>
      <c r="G201" s="59" t="s">
        <v>1681</v>
      </c>
      <c r="H201" s="59" t="b">
        <v>0</v>
      </c>
      <c r="I201" s="59"/>
      <c r="J201" s="59" t="s">
        <v>1682</v>
      </c>
    </row>
    <row r="202" spans="1:10" x14ac:dyDescent="0.25">
      <c r="A202" s="59" t="s">
        <v>1683</v>
      </c>
      <c r="B202" s="59" t="s">
        <v>1280</v>
      </c>
      <c r="C202" s="59" t="b">
        <v>0</v>
      </c>
      <c r="D202" s="59" t="s">
        <v>1289</v>
      </c>
      <c r="E202" s="59" t="b">
        <v>1</v>
      </c>
      <c r="F202" s="59" t="s">
        <v>1338</v>
      </c>
      <c r="G202" s="59" t="s">
        <v>46</v>
      </c>
      <c r="H202" s="59" t="b">
        <v>0</v>
      </c>
      <c r="I202" s="59"/>
      <c r="J202" s="59" t="s">
        <v>18</v>
      </c>
    </row>
    <row r="203" spans="1:10" ht="45" x14ac:dyDescent="0.25">
      <c r="A203" s="59" t="s">
        <v>1684</v>
      </c>
      <c r="B203" s="59" t="s">
        <v>1280</v>
      </c>
      <c r="C203" s="59" t="b">
        <v>0</v>
      </c>
      <c r="D203" s="59" t="s">
        <v>1275</v>
      </c>
      <c r="E203" s="59" t="b">
        <v>1</v>
      </c>
      <c r="F203" s="59" t="s">
        <v>1276</v>
      </c>
      <c r="G203" s="59" t="s">
        <v>46</v>
      </c>
      <c r="H203" s="59" t="b">
        <v>0</v>
      </c>
      <c r="I203" s="59"/>
      <c r="J203" s="59" t="s">
        <v>1685</v>
      </c>
    </row>
    <row r="204" spans="1:10" ht="75" x14ac:dyDescent="0.25">
      <c r="A204" s="59" t="s">
        <v>1686</v>
      </c>
      <c r="B204" s="59" t="s">
        <v>1280</v>
      </c>
      <c r="C204" s="59" t="b">
        <v>0</v>
      </c>
      <c r="D204" s="59" t="s">
        <v>1287</v>
      </c>
      <c r="E204" s="59" t="b">
        <v>0</v>
      </c>
      <c r="F204" s="59" t="s">
        <v>1276</v>
      </c>
      <c r="G204" s="59" t="s">
        <v>46</v>
      </c>
      <c r="H204" s="59" t="b">
        <v>0</v>
      </c>
      <c r="I204" s="59"/>
      <c r="J204" s="59" t="s">
        <v>1687</v>
      </c>
    </row>
    <row r="205" spans="1:10" ht="270" x14ac:dyDescent="0.25">
      <c r="A205" s="59" t="s">
        <v>1688</v>
      </c>
      <c r="B205" s="59" t="s">
        <v>1280</v>
      </c>
      <c r="C205" s="59" t="b">
        <v>0</v>
      </c>
      <c r="D205" s="59" t="s">
        <v>1287</v>
      </c>
      <c r="E205" s="59" t="b">
        <v>1</v>
      </c>
      <c r="F205" s="59" t="s">
        <v>1276</v>
      </c>
      <c r="G205" s="59" t="s">
        <v>1689</v>
      </c>
      <c r="H205" s="59" t="b">
        <v>0</v>
      </c>
      <c r="I205" s="59"/>
      <c r="J205" s="59" t="s">
        <v>1690</v>
      </c>
    </row>
    <row r="206" spans="1:10" x14ac:dyDescent="0.25">
      <c r="A206" s="59" t="s">
        <v>1691</v>
      </c>
      <c r="B206" s="59" t="s">
        <v>1280</v>
      </c>
      <c r="C206" s="59" t="b">
        <v>0</v>
      </c>
      <c r="D206" s="59" t="s">
        <v>1275</v>
      </c>
      <c r="E206" s="59" t="b">
        <v>0</v>
      </c>
      <c r="F206" s="59" t="s">
        <v>1295</v>
      </c>
      <c r="G206" s="59" t="s">
        <v>46</v>
      </c>
      <c r="H206" s="59" t="b">
        <v>0</v>
      </c>
      <c r="I206" s="59"/>
      <c r="J206" s="59" t="s">
        <v>18</v>
      </c>
    </row>
    <row r="207" spans="1:10" ht="90" x14ac:dyDescent="0.25">
      <c r="A207" s="59" t="s">
        <v>1692</v>
      </c>
      <c r="B207" s="59" t="s">
        <v>1283</v>
      </c>
      <c r="C207" s="59" t="b">
        <v>1</v>
      </c>
      <c r="D207" s="59" t="s">
        <v>1289</v>
      </c>
      <c r="E207" s="59" t="b">
        <v>1</v>
      </c>
      <c r="F207" s="59" t="s">
        <v>1276</v>
      </c>
      <c r="G207" s="59" t="s">
        <v>1441</v>
      </c>
      <c r="H207" s="59" t="b">
        <v>0</v>
      </c>
      <c r="I207" s="59"/>
      <c r="J207" s="59" t="s">
        <v>1693</v>
      </c>
    </row>
    <row r="208" spans="1:10" ht="225" x14ac:dyDescent="0.25">
      <c r="A208" s="59" t="s">
        <v>1694</v>
      </c>
      <c r="B208" s="59" t="s">
        <v>1280</v>
      </c>
      <c r="C208" s="59" t="b">
        <v>1</v>
      </c>
      <c r="D208" s="59" t="s">
        <v>1289</v>
      </c>
      <c r="E208" s="59" t="b">
        <v>0</v>
      </c>
      <c r="F208" s="59" t="s">
        <v>1276</v>
      </c>
      <c r="G208" s="59" t="s">
        <v>46</v>
      </c>
      <c r="H208" s="59" t="b">
        <v>0</v>
      </c>
      <c r="I208" s="59"/>
      <c r="J208" s="59" t="s">
        <v>1695</v>
      </c>
    </row>
    <row r="209" spans="1:10" ht="150" x14ac:dyDescent="0.25">
      <c r="A209" s="59" t="s">
        <v>1696</v>
      </c>
      <c r="B209" s="59" t="s">
        <v>1283</v>
      </c>
      <c r="C209" s="59" t="b">
        <v>0</v>
      </c>
      <c r="D209" s="59" t="s">
        <v>1289</v>
      </c>
      <c r="E209" s="59" t="b">
        <v>1</v>
      </c>
      <c r="F209" s="59" t="s">
        <v>1276</v>
      </c>
      <c r="G209" s="59" t="s">
        <v>1697</v>
      </c>
      <c r="H209" s="59" t="b">
        <v>0</v>
      </c>
      <c r="I209" s="59"/>
      <c r="J209" s="59" t="s">
        <v>1698</v>
      </c>
    </row>
    <row r="210" spans="1:10" ht="75" x14ac:dyDescent="0.25">
      <c r="A210" s="59" t="s">
        <v>1699</v>
      </c>
      <c r="B210" s="59" t="s">
        <v>1379</v>
      </c>
      <c r="C210" s="59" t="b">
        <v>1</v>
      </c>
      <c r="D210" s="59" t="s">
        <v>1287</v>
      </c>
      <c r="E210" s="59" t="b">
        <v>0</v>
      </c>
      <c r="F210" s="59" t="s">
        <v>1276</v>
      </c>
      <c r="G210" s="59" t="s">
        <v>46</v>
      </c>
      <c r="H210" s="59" t="b">
        <v>0</v>
      </c>
      <c r="I210" s="59"/>
      <c r="J210" s="59" t="s">
        <v>1700</v>
      </c>
    </row>
    <row r="211" spans="1:10" ht="60" x14ac:dyDescent="0.25">
      <c r="A211" s="59" t="s">
        <v>1701</v>
      </c>
      <c r="B211" s="59" t="s">
        <v>1379</v>
      </c>
      <c r="C211" s="59" t="b">
        <v>1</v>
      </c>
      <c r="D211" s="59" t="s">
        <v>1289</v>
      </c>
      <c r="E211" s="59" t="b">
        <v>0</v>
      </c>
      <c r="F211" s="59" t="s">
        <v>1276</v>
      </c>
      <c r="G211" s="59" t="s">
        <v>46</v>
      </c>
      <c r="H211" s="59" t="b">
        <v>0</v>
      </c>
      <c r="I211" s="59"/>
      <c r="J211" s="59" t="s">
        <v>1702</v>
      </c>
    </row>
    <row r="212" spans="1:10" ht="105" x14ac:dyDescent="0.25">
      <c r="A212" s="59" t="s">
        <v>1703</v>
      </c>
      <c r="B212" s="59" t="s">
        <v>1379</v>
      </c>
      <c r="C212" s="59" t="b">
        <v>1</v>
      </c>
      <c r="D212" s="59" t="s">
        <v>1275</v>
      </c>
      <c r="E212" s="59" t="b">
        <v>0</v>
      </c>
      <c r="F212" s="59" t="s">
        <v>1276</v>
      </c>
      <c r="G212" s="59" t="s">
        <v>46</v>
      </c>
      <c r="H212" s="59" t="b">
        <v>0</v>
      </c>
      <c r="I212" s="59"/>
      <c r="J212" s="59" t="s">
        <v>1704</v>
      </c>
    </row>
    <row r="213" spans="1:10" x14ac:dyDescent="0.25">
      <c r="A213" s="59" t="s">
        <v>1705</v>
      </c>
      <c r="B213" s="59" t="s">
        <v>1280</v>
      </c>
      <c r="C213" s="59" t="b">
        <v>0</v>
      </c>
      <c r="D213" s="59" t="s">
        <v>1287</v>
      </c>
      <c r="E213" s="59" t="b">
        <v>1</v>
      </c>
      <c r="F213" s="59" t="s">
        <v>1338</v>
      </c>
      <c r="G213" s="59" t="s">
        <v>46</v>
      </c>
      <c r="H213" s="59" t="b">
        <v>0</v>
      </c>
      <c r="I213" s="59"/>
      <c r="J213" s="59" t="s">
        <v>18</v>
      </c>
    </row>
    <row r="214" spans="1:10" x14ac:dyDescent="0.25">
      <c r="A214" s="59" t="s">
        <v>1706</v>
      </c>
      <c r="B214" s="59" t="s">
        <v>1280</v>
      </c>
      <c r="C214" s="59" t="b">
        <v>0</v>
      </c>
      <c r="D214" s="59" t="s">
        <v>1324</v>
      </c>
      <c r="E214" s="59" t="b">
        <v>1</v>
      </c>
      <c r="F214" s="59" t="s">
        <v>1276</v>
      </c>
      <c r="G214" s="59" t="s">
        <v>46</v>
      </c>
      <c r="H214" s="59" t="b">
        <v>0</v>
      </c>
      <c r="I214" s="59"/>
      <c r="J214" s="59" t="s">
        <v>18</v>
      </c>
    </row>
    <row r="215" spans="1:10" x14ac:dyDescent="0.25">
      <c r="A215" s="59" t="s">
        <v>1707</v>
      </c>
      <c r="B215" s="59" t="s">
        <v>1280</v>
      </c>
      <c r="C215" s="59" t="b">
        <v>0</v>
      </c>
      <c r="D215" s="59" t="s">
        <v>1287</v>
      </c>
      <c r="E215" s="59" t="b">
        <v>1</v>
      </c>
      <c r="F215" s="59" t="s">
        <v>1338</v>
      </c>
      <c r="G215" s="59" t="s">
        <v>46</v>
      </c>
      <c r="H215" s="59" t="b">
        <v>0</v>
      </c>
      <c r="I215" s="59"/>
      <c r="J215" s="59" t="s">
        <v>18</v>
      </c>
    </row>
    <row r="216" spans="1:10" ht="60" x14ac:dyDescent="0.25">
      <c r="A216" s="59" t="s">
        <v>1708</v>
      </c>
      <c r="B216" s="59" t="s">
        <v>1283</v>
      </c>
      <c r="C216" s="59" t="b">
        <v>0</v>
      </c>
      <c r="D216" s="59" t="s">
        <v>1302</v>
      </c>
      <c r="E216" s="59" t="b">
        <v>1</v>
      </c>
      <c r="F216" s="59" t="s">
        <v>1336</v>
      </c>
      <c r="G216" s="59" t="s">
        <v>1709</v>
      </c>
      <c r="H216" s="59" t="b">
        <v>0</v>
      </c>
      <c r="I216" s="59"/>
      <c r="J216" s="59" t="s">
        <v>18</v>
      </c>
    </row>
    <row r="217" spans="1:10" ht="45" x14ac:dyDescent="0.25">
      <c r="A217" s="59" t="s">
        <v>1710</v>
      </c>
      <c r="B217" s="59" t="s">
        <v>1280</v>
      </c>
      <c r="C217" s="59" t="b">
        <v>0</v>
      </c>
      <c r="D217" s="59" t="s">
        <v>1275</v>
      </c>
      <c r="E217" s="59" t="b">
        <v>1</v>
      </c>
      <c r="F217" s="59" t="s">
        <v>1276</v>
      </c>
      <c r="G217" s="59" t="s">
        <v>1711</v>
      </c>
      <c r="H217" s="59" t="b">
        <v>0</v>
      </c>
      <c r="I217" s="59"/>
      <c r="J217" s="59" t="s">
        <v>1712</v>
      </c>
    </row>
    <row r="218" spans="1:10" x14ac:dyDescent="0.25">
      <c r="A218" s="59" t="s">
        <v>1713</v>
      </c>
      <c r="B218" s="59" t="s">
        <v>1280</v>
      </c>
      <c r="C218" s="59" t="b">
        <v>0</v>
      </c>
      <c r="D218" s="59" t="s">
        <v>1289</v>
      </c>
      <c r="E218" s="59" t="b">
        <v>1</v>
      </c>
      <c r="F218" s="59" t="s">
        <v>1338</v>
      </c>
      <c r="G218" s="59" t="s">
        <v>46</v>
      </c>
      <c r="H218" s="59" t="b">
        <v>0</v>
      </c>
      <c r="I218" s="59"/>
      <c r="J218" s="59" t="s">
        <v>18</v>
      </c>
    </row>
    <row r="219" spans="1:10" ht="45" x14ac:dyDescent="0.25">
      <c r="A219" s="59" t="s">
        <v>1714</v>
      </c>
      <c r="B219" s="59" t="s">
        <v>1280</v>
      </c>
      <c r="C219" s="59" t="b">
        <v>0</v>
      </c>
      <c r="D219" s="59" t="s">
        <v>1275</v>
      </c>
      <c r="E219" s="59" t="b">
        <v>0</v>
      </c>
      <c r="F219" s="59" t="s">
        <v>1276</v>
      </c>
      <c r="G219" s="59" t="s">
        <v>46</v>
      </c>
      <c r="H219" s="59" t="b">
        <v>0</v>
      </c>
      <c r="I219" s="59"/>
      <c r="J219" s="59" t="s">
        <v>1715</v>
      </c>
    </row>
    <row r="220" spans="1:10" ht="45" x14ac:dyDescent="0.25">
      <c r="A220" s="59" t="s">
        <v>1716</v>
      </c>
      <c r="B220" s="59" t="s">
        <v>1280</v>
      </c>
      <c r="C220" s="59" t="b">
        <v>0</v>
      </c>
      <c r="D220" s="59" t="s">
        <v>1287</v>
      </c>
      <c r="E220" s="59" t="b">
        <v>0</v>
      </c>
      <c r="F220" s="59" t="s">
        <v>1276</v>
      </c>
      <c r="G220" s="59" t="s">
        <v>46</v>
      </c>
      <c r="H220" s="59" t="b">
        <v>0</v>
      </c>
      <c r="I220" s="59"/>
      <c r="J220" s="59" t="s">
        <v>1717</v>
      </c>
    </row>
    <row r="221" spans="1:10" ht="45" x14ac:dyDescent="0.25">
      <c r="A221" s="59" t="s">
        <v>1718</v>
      </c>
      <c r="B221" s="59" t="s">
        <v>1280</v>
      </c>
      <c r="C221" s="59" t="b">
        <v>0</v>
      </c>
      <c r="D221" s="59" t="s">
        <v>1275</v>
      </c>
      <c r="E221" s="59" t="b">
        <v>1</v>
      </c>
      <c r="F221" s="59" t="s">
        <v>1276</v>
      </c>
      <c r="G221" s="59" t="s">
        <v>46</v>
      </c>
      <c r="H221" s="59" t="b">
        <v>0</v>
      </c>
      <c r="I221" s="59" t="s">
        <v>1719</v>
      </c>
      <c r="J221" s="59" t="s">
        <v>1720</v>
      </c>
    </row>
    <row r="222" spans="1:10" ht="60" x14ac:dyDescent="0.25">
      <c r="A222" s="59" t="s">
        <v>1721</v>
      </c>
      <c r="B222" s="59" t="s">
        <v>1379</v>
      </c>
      <c r="C222" s="59" t="b">
        <v>1</v>
      </c>
      <c r="D222" s="59" t="s">
        <v>1275</v>
      </c>
      <c r="E222" s="59" t="b">
        <v>0</v>
      </c>
      <c r="F222" s="59" t="s">
        <v>1276</v>
      </c>
      <c r="G222" s="59" t="s">
        <v>46</v>
      </c>
      <c r="H222" s="59" t="b">
        <v>0</v>
      </c>
      <c r="I222" s="59"/>
      <c r="J222" s="59" t="s">
        <v>1722</v>
      </c>
    </row>
    <row r="223" spans="1:10" ht="120" x14ac:dyDescent="0.25">
      <c r="A223" s="59" t="s">
        <v>1723</v>
      </c>
      <c r="B223" s="59" t="s">
        <v>1280</v>
      </c>
      <c r="C223" s="59" t="b">
        <v>0</v>
      </c>
      <c r="D223" s="59" t="s">
        <v>1275</v>
      </c>
      <c r="E223" s="59" t="b">
        <v>0</v>
      </c>
      <c r="F223" s="59" t="s">
        <v>1276</v>
      </c>
      <c r="G223" s="59" t="s">
        <v>46</v>
      </c>
      <c r="H223" s="59" t="b">
        <v>0</v>
      </c>
      <c r="I223" s="59"/>
      <c r="J223" s="59" t="s">
        <v>1724</v>
      </c>
    </row>
    <row r="224" spans="1:10" ht="285" x14ac:dyDescent="0.25">
      <c r="A224" s="59" t="s">
        <v>1725</v>
      </c>
      <c r="B224" s="59" t="s">
        <v>1280</v>
      </c>
      <c r="C224" s="59" t="b">
        <v>0</v>
      </c>
      <c r="D224" s="59" t="s">
        <v>1275</v>
      </c>
      <c r="E224" s="59" t="b">
        <v>1</v>
      </c>
      <c r="F224" s="59" t="s">
        <v>1276</v>
      </c>
      <c r="G224" s="59" t="s">
        <v>46</v>
      </c>
      <c r="H224" s="59" t="b">
        <v>0</v>
      </c>
      <c r="I224" s="59"/>
      <c r="J224" s="59" t="s">
        <v>1726</v>
      </c>
    </row>
    <row r="225" spans="1:10" x14ac:dyDescent="0.25">
      <c r="A225" s="59" t="s">
        <v>1727</v>
      </c>
      <c r="B225" s="59" t="s">
        <v>1280</v>
      </c>
      <c r="C225" s="59" t="b">
        <v>0</v>
      </c>
      <c r="D225" s="59" t="s">
        <v>1275</v>
      </c>
      <c r="E225" s="59" t="b">
        <v>1</v>
      </c>
      <c r="F225" s="59" t="s">
        <v>1444</v>
      </c>
      <c r="G225" s="59" t="s">
        <v>46</v>
      </c>
      <c r="H225" s="59" t="b">
        <v>0</v>
      </c>
      <c r="I225" s="59"/>
      <c r="J225" s="59" t="s">
        <v>18</v>
      </c>
    </row>
    <row r="226" spans="1:10" x14ac:dyDescent="0.25">
      <c r="A226" s="59" t="s">
        <v>1728</v>
      </c>
      <c r="B226" s="59" t="s">
        <v>1280</v>
      </c>
      <c r="C226" s="59" t="b">
        <v>0</v>
      </c>
      <c r="D226" s="59" t="s">
        <v>1287</v>
      </c>
      <c r="E226" s="59" t="b">
        <v>1</v>
      </c>
      <c r="F226" s="59" t="s">
        <v>1444</v>
      </c>
      <c r="G226" s="59" t="s">
        <v>46</v>
      </c>
      <c r="H226" s="59" t="b">
        <v>0</v>
      </c>
      <c r="I226" s="59"/>
      <c r="J226" s="59" t="s">
        <v>18</v>
      </c>
    </row>
    <row r="227" spans="1:10" ht="60" x14ac:dyDescent="0.25">
      <c r="A227" s="59" t="s">
        <v>1729</v>
      </c>
      <c r="B227" s="59" t="s">
        <v>907</v>
      </c>
      <c r="C227" s="59" t="b">
        <v>0</v>
      </c>
      <c r="D227" s="59" t="s">
        <v>1302</v>
      </c>
      <c r="E227" s="59" t="b">
        <v>1</v>
      </c>
      <c r="F227" s="59" t="s">
        <v>1276</v>
      </c>
      <c r="G227" s="59" t="s">
        <v>1310</v>
      </c>
      <c r="H227" s="59" t="b">
        <v>0</v>
      </c>
      <c r="I227" s="59"/>
      <c r="J227" s="59" t="s">
        <v>1730</v>
      </c>
    </row>
    <row r="228" spans="1:10" ht="30" x14ac:dyDescent="0.25">
      <c r="A228" s="59" t="s">
        <v>1731</v>
      </c>
      <c r="B228" s="59" t="s">
        <v>907</v>
      </c>
      <c r="C228" s="59" t="b">
        <v>0</v>
      </c>
      <c r="D228" s="59" t="s">
        <v>1287</v>
      </c>
      <c r="E228" s="59" t="b">
        <v>1</v>
      </c>
      <c r="F228" s="59" t="s">
        <v>1318</v>
      </c>
      <c r="G228" s="59" t="s">
        <v>46</v>
      </c>
      <c r="H228" s="59" t="b">
        <v>0</v>
      </c>
      <c r="I228" s="59"/>
      <c r="J228" s="59" t="s">
        <v>18</v>
      </c>
    </row>
    <row r="229" spans="1:10" ht="270" x14ac:dyDescent="0.25">
      <c r="A229" s="59" t="s">
        <v>1732</v>
      </c>
      <c r="B229" s="59" t="s">
        <v>1280</v>
      </c>
      <c r="C229" s="59" t="b">
        <v>0</v>
      </c>
      <c r="D229" s="59" t="s">
        <v>1287</v>
      </c>
      <c r="E229" s="59" t="b">
        <v>0</v>
      </c>
      <c r="F229" s="59" t="s">
        <v>1276</v>
      </c>
      <c r="G229" s="59" t="s">
        <v>46</v>
      </c>
      <c r="H229" s="59" t="b">
        <v>0</v>
      </c>
      <c r="I229" s="59"/>
      <c r="J229" s="59" t="s">
        <v>1733</v>
      </c>
    </row>
    <row r="230" spans="1:10" ht="45" x14ac:dyDescent="0.25">
      <c r="A230" s="59" t="s">
        <v>1734</v>
      </c>
      <c r="B230" s="59" t="s">
        <v>1379</v>
      </c>
      <c r="C230" s="59" t="b">
        <v>1</v>
      </c>
      <c r="D230" s="59" t="s">
        <v>1275</v>
      </c>
      <c r="E230" s="59" t="b">
        <v>0</v>
      </c>
      <c r="F230" s="59" t="s">
        <v>1276</v>
      </c>
      <c r="G230" s="59" t="s">
        <v>46</v>
      </c>
      <c r="H230" s="59" t="b">
        <v>0</v>
      </c>
      <c r="I230" s="59"/>
      <c r="J230" s="59" t="s">
        <v>1735</v>
      </c>
    </row>
    <row r="231" spans="1:10" ht="30" x14ac:dyDescent="0.25">
      <c r="A231" s="59" t="s">
        <v>1736</v>
      </c>
      <c r="B231" s="59" t="s">
        <v>1379</v>
      </c>
      <c r="C231" s="59" t="b">
        <v>1</v>
      </c>
      <c r="D231" s="59" t="s">
        <v>1287</v>
      </c>
      <c r="E231" s="59" t="b">
        <v>0</v>
      </c>
      <c r="F231" s="59" t="s">
        <v>1276</v>
      </c>
      <c r="G231" s="59" t="s">
        <v>46</v>
      </c>
      <c r="H231" s="59" t="b">
        <v>0</v>
      </c>
      <c r="I231" s="59"/>
      <c r="J231" s="59" t="s">
        <v>1737</v>
      </c>
    </row>
    <row r="232" spans="1:10" ht="60" x14ac:dyDescent="0.25">
      <c r="A232" s="59" t="s">
        <v>1738</v>
      </c>
      <c r="B232" s="59" t="s">
        <v>1379</v>
      </c>
      <c r="C232" s="59" t="b">
        <v>1</v>
      </c>
      <c r="D232" s="59" t="s">
        <v>1739</v>
      </c>
      <c r="E232" s="59" t="b">
        <v>0</v>
      </c>
      <c r="F232" s="59" t="s">
        <v>1276</v>
      </c>
      <c r="G232" s="59" t="s">
        <v>46</v>
      </c>
      <c r="H232" s="59" t="b">
        <v>0</v>
      </c>
      <c r="I232" s="59"/>
      <c r="J232" s="59" t="s">
        <v>1740</v>
      </c>
    </row>
    <row r="233" spans="1:10" ht="180" x14ac:dyDescent="0.25">
      <c r="A233" s="59" t="s">
        <v>1741</v>
      </c>
      <c r="B233" s="59" t="s">
        <v>1379</v>
      </c>
      <c r="C233" s="59" t="b">
        <v>1</v>
      </c>
      <c r="D233" s="59" t="s">
        <v>1289</v>
      </c>
      <c r="E233" s="59" t="b">
        <v>0</v>
      </c>
      <c r="F233" s="59" t="s">
        <v>1276</v>
      </c>
      <c r="G233" s="59" t="s">
        <v>46</v>
      </c>
      <c r="H233" s="59" t="b">
        <v>0</v>
      </c>
      <c r="I233" s="59"/>
      <c r="J233" s="59" t="s">
        <v>1742</v>
      </c>
    </row>
    <row r="234" spans="1:10" ht="60" x14ac:dyDescent="0.25">
      <c r="A234" s="59" t="s">
        <v>1743</v>
      </c>
      <c r="B234" s="59" t="s">
        <v>1379</v>
      </c>
      <c r="C234" s="59" t="b">
        <v>1</v>
      </c>
      <c r="D234" s="59" t="s">
        <v>1287</v>
      </c>
      <c r="E234" s="59" t="b">
        <v>0</v>
      </c>
      <c r="F234" s="59" t="s">
        <v>1276</v>
      </c>
      <c r="G234" s="59" t="s">
        <v>46</v>
      </c>
      <c r="H234" s="59" t="b">
        <v>0</v>
      </c>
      <c r="I234" s="59"/>
      <c r="J234" s="59" t="s">
        <v>1744</v>
      </c>
    </row>
    <row r="235" spans="1:10" ht="75" x14ac:dyDescent="0.25">
      <c r="A235" s="59" t="s">
        <v>1745</v>
      </c>
      <c r="B235" s="59" t="s">
        <v>1379</v>
      </c>
      <c r="C235" s="59" t="b">
        <v>1</v>
      </c>
      <c r="D235" s="59" t="s">
        <v>1275</v>
      </c>
      <c r="E235" s="59" t="b">
        <v>0</v>
      </c>
      <c r="F235" s="59" t="s">
        <v>1276</v>
      </c>
      <c r="G235" s="59" t="s">
        <v>46</v>
      </c>
      <c r="H235" s="59" t="b">
        <v>0</v>
      </c>
      <c r="I235" s="59"/>
      <c r="J235" s="59" t="s">
        <v>1746</v>
      </c>
    </row>
    <row r="236" spans="1:10" ht="180" x14ac:dyDescent="0.25">
      <c r="A236" s="59" t="s">
        <v>1747</v>
      </c>
      <c r="B236" s="59" t="s">
        <v>1379</v>
      </c>
      <c r="C236" s="59" t="b">
        <v>1</v>
      </c>
      <c r="D236" s="59" t="s">
        <v>1287</v>
      </c>
      <c r="E236" s="59" t="b">
        <v>0</v>
      </c>
      <c r="F236" s="59" t="s">
        <v>1276</v>
      </c>
      <c r="G236" s="59" t="s">
        <v>46</v>
      </c>
      <c r="H236" s="59" t="b">
        <v>0</v>
      </c>
      <c r="I236" s="59"/>
      <c r="J236" s="59" t="s">
        <v>1742</v>
      </c>
    </row>
    <row r="237" spans="1:10" ht="60" x14ac:dyDescent="0.25">
      <c r="A237" s="59" t="s">
        <v>1748</v>
      </c>
      <c r="B237" s="59" t="s">
        <v>1379</v>
      </c>
      <c r="C237" s="59" t="b">
        <v>1</v>
      </c>
      <c r="D237" s="59" t="s">
        <v>1289</v>
      </c>
      <c r="E237" s="59" t="b">
        <v>0</v>
      </c>
      <c r="F237" s="59" t="s">
        <v>1276</v>
      </c>
      <c r="G237" s="59" t="s">
        <v>46</v>
      </c>
      <c r="H237" s="59" t="b">
        <v>0</v>
      </c>
      <c r="I237" s="59"/>
      <c r="J237" s="59" t="s">
        <v>1749</v>
      </c>
    </row>
    <row r="238" spans="1:10" ht="180" x14ac:dyDescent="0.25">
      <c r="A238" s="59" t="s">
        <v>1750</v>
      </c>
      <c r="B238" s="59" t="s">
        <v>1379</v>
      </c>
      <c r="C238" s="59" t="b">
        <v>1</v>
      </c>
      <c r="D238" s="59" t="s">
        <v>1287</v>
      </c>
      <c r="E238" s="59" t="b">
        <v>0</v>
      </c>
      <c r="F238" s="59" t="s">
        <v>1276</v>
      </c>
      <c r="G238" s="59" t="s">
        <v>1751</v>
      </c>
      <c r="H238" s="59" t="b">
        <v>0</v>
      </c>
      <c r="I238" s="59"/>
      <c r="J238" s="59" t="s">
        <v>1742</v>
      </c>
    </row>
    <row r="239" spans="1:10" ht="45" x14ac:dyDescent="0.25">
      <c r="A239" s="59" t="s">
        <v>1752</v>
      </c>
      <c r="B239" s="59" t="s">
        <v>1379</v>
      </c>
      <c r="C239" s="59" t="b">
        <v>1</v>
      </c>
      <c r="D239" s="59" t="s">
        <v>1287</v>
      </c>
      <c r="E239" s="59" t="b">
        <v>0</v>
      </c>
      <c r="F239" s="59" t="s">
        <v>1276</v>
      </c>
      <c r="G239" s="59" t="s">
        <v>46</v>
      </c>
      <c r="H239" s="59" t="b">
        <v>0</v>
      </c>
      <c r="I239" s="59" t="s">
        <v>1753</v>
      </c>
      <c r="J239" s="59" t="s">
        <v>1754</v>
      </c>
    </row>
    <row r="240" spans="1:10" x14ac:dyDescent="0.25">
      <c r="A240" s="59" t="s">
        <v>1755</v>
      </c>
      <c r="B240" s="59" t="s">
        <v>1379</v>
      </c>
      <c r="C240" s="59" t="b">
        <v>1</v>
      </c>
      <c r="D240" s="59" t="s">
        <v>1302</v>
      </c>
      <c r="E240" s="59" t="b">
        <v>0</v>
      </c>
      <c r="F240" s="59" t="s">
        <v>1338</v>
      </c>
      <c r="G240" s="59" t="s">
        <v>46</v>
      </c>
      <c r="H240" s="59" t="b">
        <v>0</v>
      </c>
      <c r="I240" s="59"/>
      <c r="J240" s="59" t="s">
        <v>18</v>
      </c>
    </row>
    <row r="241" spans="1:10" ht="195" x14ac:dyDescent="0.25">
      <c r="A241" s="59" t="s">
        <v>1756</v>
      </c>
      <c r="B241" s="59" t="s">
        <v>1379</v>
      </c>
      <c r="C241" s="59" t="b">
        <v>1</v>
      </c>
      <c r="D241" s="59" t="s">
        <v>1275</v>
      </c>
      <c r="E241" s="59" t="b">
        <v>0</v>
      </c>
      <c r="F241" s="59" t="s">
        <v>1276</v>
      </c>
      <c r="G241" s="59" t="s">
        <v>46</v>
      </c>
      <c r="H241" s="59" t="b">
        <v>0</v>
      </c>
      <c r="I241" s="59"/>
      <c r="J241" s="59" t="s">
        <v>1757</v>
      </c>
    </row>
    <row r="242" spans="1:10" ht="60" x14ac:dyDescent="0.25">
      <c r="A242" s="59" t="s">
        <v>1758</v>
      </c>
      <c r="B242" s="59" t="s">
        <v>1379</v>
      </c>
      <c r="C242" s="59" t="b">
        <v>1</v>
      </c>
      <c r="D242" s="59" t="s">
        <v>1275</v>
      </c>
      <c r="E242" s="59" t="b">
        <v>0</v>
      </c>
      <c r="F242" s="59" t="s">
        <v>1276</v>
      </c>
      <c r="G242" s="59" t="s">
        <v>46</v>
      </c>
      <c r="H242" s="59" t="b">
        <v>0</v>
      </c>
      <c r="I242" s="59"/>
      <c r="J242" s="59" t="s">
        <v>1759</v>
      </c>
    </row>
    <row r="243" spans="1:10" ht="195" x14ac:dyDescent="0.25">
      <c r="A243" s="59" t="s">
        <v>1760</v>
      </c>
      <c r="B243" s="59" t="s">
        <v>1379</v>
      </c>
      <c r="C243" s="59" t="b">
        <v>1</v>
      </c>
      <c r="D243" s="59" t="s">
        <v>1739</v>
      </c>
      <c r="E243" s="59" t="b">
        <v>0</v>
      </c>
      <c r="F243" s="59" t="s">
        <v>1276</v>
      </c>
      <c r="G243" s="59" t="s">
        <v>1761</v>
      </c>
      <c r="H243" s="59" t="b">
        <v>0</v>
      </c>
      <c r="I243" s="59"/>
      <c r="J243" s="59" t="s">
        <v>1757</v>
      </c>
    </row>
    <row r="244" spans="1:10" ht="45" x14ac:dyDescent="0.25">
      <c r="A244" s="59" t="s">
        <v>1762</v>
      </c>
      <c r="B244" s="59" t="s">
        <v>1379</v>
      </c>
      <c r="C244" s="59" t="b">
        <v>1</v>
      </c>
      <c r="D244" s="59" t="s">
        <v>1287</v>
      </c>
      <c r="E244" s="59" t="b">
        <v>0</v>
      </c>
      <c r="F244" s="59" t="s">
        <v>1276</v>
      </c>
      <c r="G244" s="59" t="s">
        <v>46</v>
      </c>
      <c r="H244" s="59" t="b">
        <v>0</v>
      </c>
      <c r="I244" s="59"/>
      <c r="J244" s="59" t="s">
        <v>1763</v>
      </c>
    </row>
    <row r="245" spans="1:10" ht="180" x14ac:dyDescent="0.25">
      <c r="A245" s="59" t="s">
        <v>1764</v>
      </c>
      <c r="B245" s="59" t="s">
        <v>1379</v>
      </c>
      <c r="C245" s="59" t="b">
        <v>1</v>
      </c>
      <c r="D245" s="59" t="s">
        <v>1275</v>
      </c>
      <c r="E245" s="59" t="b">
        <v>0</v>
      </c>
      <c r="F245" s="59" t="s">
        <v>1276</v>
      </c>
      <c r="G245" s="59" t="s">
        <v>46</v>
      </c>
      <c r="H245" s="59" t="b">
        <v>0</v>
      </c>
      <c r="I245" s="59"/>
      <c r="J245" s="59" t="s">
        <v>1742</v>
      </c>
    </row>
    <row r="246" spans="1:10" ht="45" x14ac:dyDescent="0.25">
      <c r="A246" s="59" t="s">
        <v>5118</v>
      </c>
      <c r="B246" s="59" t="s">
        <v>1379</v>
      </c>
      <c r="C246" s="59" t="b">
        <v>1</v>
      </c>
      <c r="D246" s="59" t="s">
        <v>1289</v>
      </c>
      <c r="E246" s="59" t="b">
        <v>0</v>
      </c>
      <c r="F246" s="59" t="s">
        <v>1276</v>
      </c>
      <c r="G246" s="59" t="s">
        <v>46</v>
      </c>
      <c r="H246" s="59" t="b">
        <v>0</v>
      </c>
      <c r="I246" s="59"/>
      <c r="J246" s="59" t="s">
        <v>1765</v>
      </c>
    </row>
    <row r="247" spans="1:10" ht="30" x14ac:dyDescent="0.25">
      <c r="A247" s="59" t="s">
        <v>1766</v>
      </c>
      <c r="B247" s="59" t="s">
        <v>1379</v>
      </c>
      <c r="C247" s="59" t="b">
        <v>1</v>
      </c>
      <c r="D247" s="59" t="s">
        <v>1289</v>
      </c>
      <c r="E247" s="59" t="b">
        <v>0</v>
      </c>
      <c r="F247" s="59" t="s">
        <v>1276</v>
      </c>
      <c r="G247" s="59" t="s">
        <v>46</v>
      </c>
      <c r="H247" s="59" t="b">
        <v>0</v>
      </c>
      <c r="I247" s="59"/>
      <c r="J247" s="59" t="s">
        <v>1767</v>
      </c>
    </row>
    <row r="248" spans="1:10" ht="75" x14ac:dyDescent="0.25">
      <c r="A248" s="59" t="s">
        <v>1768</v>
      </c>
      <c r="B248" s="59" t="s">
        <v>1379</v>
      </c>
      <c r="C248" s="59" t="b">
        <v>1</v>
      </c>
      <c r="D248" s="59" t="s">
        <v>1289</v>
      </c>
      <c r="E248" s="59" t="b">
        <v>0</v>
      </c>
      <c r="F248" s="59" t="s">
        <v>1276</v>
      </c>
      <c r="G248" s="59" t="s">
        <v>46</v>
      </c>
      <c r="H248" s="59" t="b">
        <v>0</v>
      </c>
      <c r="I248" s="59"/>
      <c r="J248" s="59" t="s">
        <v>1769</v>
      </c>
    </row>
    <row r="249" spans="1:10" x14ac:dyDescent="0.25">
      <c r="A249" s="59" t="s">
        <v>1770</v>
      </c>
      <c r="B249" s="59" t="s">
        <v>1379</v>
      </c>
      <c r="C249" s="59" t="b">
        <v>1</v>
      </c>
      <c r="D249" s="59" t="s">
        <v>1287</v>
      </c>
      <c r="E249" s="59" t="b">
        <v>0</v>
      </c>
      <c r="F249" s="59" t="s">
        <v>1295</v>
      </c>
      <c r="G249" s="59" t="s">
        <v>46</v>
      </c>
      <c r="H249" s="59" t="b">
        <v>0</v>
      </c>
      <c r="I249" s="59"/>
      <c r="J249" s="59" t="s">
        <v>18</v>
      </c>
    </row>
    <row r="250" spans="1:10" ht="30" x14ac:dyDescent="0.25">
      <c r="A250" s="59" t="s">
        <v>1771</v>
      </c>
      <c r="B250" s="59" t="s">
        <v>1379</v>
      </c>
      <c r="C250" s="59" t="b">
        <v>1</v>
      </c>
      <c r="D250" s="59" t="s">
        <v>1287</v>
      </c>
      <c r="E250" s="59" t="b">
        <v>0</v>
      </c>
      <c r="F250" s="59" t="s">
        <v>1295</v>
      </c>
      <c r="G250" s="59" t="s">
        <v>46</v>
      </c>
      <c r="H250" s="59" t="b">
        <v>0</v>
      </c>
      <c r="I250" s="59"/>
      <c r="J250" s="59" t="s">
        <v>18</v>
      </c>
    </row>
    <row r="251" spans="1:10" x14ac:dyDescent="0.25">
      <c r="A251" s="59" t="s">
        <v>1772</v>
      </c>
      <c r="B251" s="59" t="s">
        <v>1379</v>
      </c>
      <c r="C251" s="59" t="b">
        <v>1</v>
      </c>
      <c r="D251" s="59" t="s">
        <v>1289</v>
      </c>
      <c r="E251" s="59" t="b">
        <v>0</v>
      </c>
      <c r="F251" s="59" t="s">
        <v>1295</v>
      </c>
      <c r="G251" s="59" t="s">
        <v>46</v>
      </c>
      <c r="H251" s="59" t="b">
        <v>0</v>
      </c>
      <c r="I251" s="59"/>
      <c r="J251" s="59" t="s">
        <v>18</v>
      </c>
    </row>
    <row r="252" spans="1:10" ht="30" x14ac:dyDescent="0.25">
      <c r="A252" s="59" t="s">
        <v>1773</v>
      </c>
      <c r="B252" s="59" t="s">
        <v>1379</v>
      </c>
      <c r="C252" s="59" t="b">
        <v>1</v>
      </c>
      <c r="D252" s="59" t="s">
        <v>1287</v>
      </c>
      <c r="E252" s="59" t="b">
        <v>0</v>
      </c>
      <c r="F252" s="59" t="s">
        <v>1276</v>
      </c>
      <c r="G252" s="59" t="s">
        <v>46</v>
      </c>
      <c r="H252" s="59" t="b">
        <v>0</v>
      </c>
      <c r="I252" s="59"/>
      <c r="J252" s="59" t="s">
        <v>1774</v>
      </c>
    </row>
    <row r="253" spans="1:10" ht="105" x14ac:dyDescent="0.25">
      <c r="A253" s="59" t="s">
        <v>1775</v>
      </c>
      <c r="B253" s="59" t="s">
        <v>1379</v>
      </c>
      <c r="C253" s="59" t="b">
        <v>1</v>
      </c>
      <c r="D253" s="59" t="s">
        <v>1275</v>
      </c>
      <c r="E253" s="59" t="b">
        <v>0</v>
      </c>
      <c r="F253" s="59" t="s">
        <v>1276</v>
      </c>
      <c r="G253" s="59" t="s">
        <v>46</v>
      </c>
      <c r="H253" s="59" t="b">
        <v>0</v>
      </c>
      <c r="I253" s="59"/>
      <c r="J253" s="59" t="s">
        <v>1776</v>
      </c>
    </row>
    <row r="254" spans="1:10" ht="225" x14ac:dyDescent="0.25">
      <c r="A254" s="59" t="s">
        <v>1777</v>
      </c>
      <c r="B254" s="59" t="s">
        <v>1379</v>
      </c>
      <c r="C254" s="59" t="b">
        <v>1</v>
      </c>
      <c r="D254" s="59" t="s">
        <v>1275</v>
      </c>
      <c r="E254" s="59" t="b">
        <v>0</v>
      </c>
      <c r="F254" s="59" t="s">
        <v>1276</v>
      </c>
      <c r="G254" s="59" t="s">
        <v>46</v>
      </c>
      <c r="H254" s="59" t="b">
        <v>0</v>
      </c>
      <c r="I254" s="59"/>
      <c r="J254" s="59" t="s">
        <v>1778</v>
      </c>
    </row>
    <row r="255" spans="1:10" ht="45" x14ac:dyDescent="0.25">
      <c r="A255" s="59" t="s">
        <v>1779</v>
      </c>
      <c r="B255" s="59" t="s">
        <v>1379</v>
      </c>
      <c r="C255" s="59" t="b">
        <v>1</v>
      </c>
      <c r="D255" s="59" t="s">
        <v>1289</v>
      </c>
      <c r="E255" s="59" t="b">
        <v>0</v>
      </c>
      <c r="F255" s="59" t="s">
        <v>1276</v>
      </c>
      <c r="G255" s="59" t="s">
        <v>46</v>
      </c>
      <c r="H255" s="59" t="b">
        <v>0</v>
      </c>
      <c r="I255" s="59"/>
      <c r="J255" s="59" t="s">
        <v>1780</v>
      </c>
    </row>
    <row r="256" spans="1:10" ht="180" x14ac:dyDescent="0.25">
      <c r="A256" s="59" t="s">
        <v>1781</v>
      </c>
      <c r="B256" s="59" t="s">
        <v>1379</v>
      </c>
      <c r="C256" s="59" t="b">
        <v>1</v>
      </c>
      <c r="D256" s="59" t="s">
        <v>1302</v>
      </c>
      <c r="E256" s="59" t="b">
        <v>0</v>
      </c>
      <c r="F256" s="59" t="s">
        <v>1276</v>
      </c>
      <c r="G256" s="59" t="s">
        <v>46</v>
      </c>
      <c r="H256" s="59" t="b">
        <v>1</v>
      </c>
      <c r="I256" s="59"/>
      <c r="J256" s="59" t="s">
        <v>1742</v>
      </c>
    </row>
    <row r="257" spans="1:10" ht="195" x14ac:dyDescent="0.25">
      <c r="A257" s="59" t="s">
        <v>1782</v>
      </c>
      <c r="B257" s="59" t="s">
        <v>1379</v>
      </c>
      <c r="C257" s="59" t="b">
        <v>1</v>
      </c>
      <c r="D257" s="59" t="s">
        <v>1287</v>
      </c>
      <c r="E257" s="59" t="b">
        <v>0</v>
      </c>
      <c r="F257" s="59" t="s">
        <v>1276</v>
      </c>
      <c r="G257" s="59" t="s">
        <v>46</v>
      </c>
      <c r="H257" s="59" t="b">
        <v>0</v>
      </c>
      <c r="I257" s="59"/>
      <c r="J257" s="59" t="s">
        <v>1757</v>
      </c>
    </row>
    <row r="258" spans="1:10" ht="195" x14ac:dyDescent="0.25">
      <c r="A258" s="59" t="s">
        <v>1783</v>
      </c>
      <c r="B258" s="59" t="s">
        <v>1379</v>
      </c>
      <c r="C258" s="59" t="b">
        <v>1</v>
      </c>
      <c r="D258" s="59" t="s">
        <v>1289</v>
      </c>
      <c r="E258" s="59" t="b">
        <v>0</v>
      </c>
      <c r="F258" s="59" t="s">
        <v>1276</v>
      </c>
      <c r="G258" s="59" t="s">
        <v>46</v>
      </c>
      <c r="H258" s="59" t="b">
        <v>0</v>
      </c>
      <c r="I258" s="59"/>
      <c r="J258" s="59" t="s">
        <v>1757</v>
      </c>
    </row>
    <row r="259" spans="1:10" x14ac:dyDescent="0.25">
      <c r="A259" s="59" t="s">
        <v>1784</v>
      </c>
      <c r="B259" s="59" t="s">
        <v>1379</v>
      </c>
      <c r="C259" s="59" t="b">
        <v>1</v>
      </c>
      <c r="D259" s="59" t="s">
        <v>1289</v>
      </c>
      <c r="E259" s="59" t="b">
        <v>0</v>
      </c>
      <c r="F259" s="59" t="s">
        <v>1276</v>
      </c>
      <c r="G259" s="59" t="s">
        <v>46</v>
      </c>
      <c r="H259" s="59" t="b">
        <v>0</v>
      </c>
      <c r="I259" s="59"/>
      <c r="J259" s="59" t="s">
        <v>18</v>
      </c>
    </row>
    <row r="260" spans="1:10" ht="30" x14ac:dyDescent="0.25">
      <c r="A260" s="59" t="s">
        <v>1785</v>
      </c>
      <c r="B260" s="59" t="s">
        <v>1379</v>
      </c>
      <c r="C260" s="59" t="b">
        <v>1</v>
      </c>
      <c r="D260" s="59" t="s">
        <v>1275</v>
      </c>
      <c r="E260" s="59" t="b">
        <v>0</v>
      </c>
      <c r="F260" s="59" t="s">
        <v>1276</v>
      </c>
      <c r="G260" s="59" t="s">
        <v>46</v>
      </c>
      <c r="H260" s="59" t="b">
        <v>0</v>
      </c>
      <c r="I260" s="59"/>
      <c r="J260" s="59" t="s">
        <v>1786</v>
      </c>
    </row>
    <row r="261" spans="1:10" ht="195" x14ac:dyDescent="0.25">
      <c r="A261" s="59" t="s">
        <v>1787</v>
      </c>
      <c r="B261" s="59" t="s">
        <v>1280</v>
      </c>
      <c r="C261" s="59" t="b">
        <v>1</v>
      </c>
      <c r="D261" s="59" t="s">
        <v>1287</v>
      </c>
      <c r="E261" s="59" t="b">
        <v>0</v>
      </c>
      <c r="F261" s="59" t="s">
        <v>1276</v>
      </c>
      <c r="G261" s="59" t="s">
        <v>46</v>
      </c>
      <c r="H261" s="59" t="b">
        <v>0</v>
      </c>
      <c r="I261" s="59"/>
      <c r="J261" s="59" t="s">
        <v>1788</v>
      </c>
    </row>
    <row r="262" spans="1:10" ht="90" x14ac:dyDescent="0.25">
      <c r="A262" s="59" t="s">
        <v>1789</v>
      </c>
      <c r="B262" s="59" t="s">
        <v>1280</v>
      </c>
      <c r="C262" s="59" t="b">
        <v>0</v>
      </c>
      <c r="D262" s="59" t="s">
        <v>1275</v>
      </c>
      <c r="E262" s="59" t="b">
        <v>0</v>
      </c>
      <c r="F262" s="59" t="s">
        <v>1276</v>
      </c>
      <c r="G262" s="59" t="s">
        <v>46</v>
      </c>
      <c r="H262" s="59" t="b">
        <v>0</v>
      </c>
      <c r="I262" s="59"/>
      <c r="J262" s="59" t="s">
        <v>1790</v>
      </c>
    </row>
    <row r="263" spans="1:10" x14ac:dyDescent="0.25">
      <c r="A263" s="59" t="s">
        <v>1791</v>
      </c>
      <c r="B263" s="59" t="s">
        <v>1280</v>
      </c>
      <c r="C263" s="59" t="b">
        <v>0</v>
      </c>
      <c r="D263" s="59" t="s">
        <v>1302</v>
      </c>
      <c r="E263" s="59" t="b">
        <v>1</v>
      </c>
      <c r="F263" s="59" t="s">
        <v>1318</v>
      </c>
      <c r="G263" s="59" t="s">
        <v>46</v>
      </c>
      <c r="H263" s="59" t="b">
        <v>0</v>
      </c>
      <c r="I263" s="59"/>
      <c r="J263" s="59" t="s">
        <v>18</v>
      </c>
    </row>
    <row r="264" spans="1:10" ht="135" x14ac:dyDescent="0.25">
      <c r="A264" s="59" t="s">
        <v>1792</v>
      </c>
      <c r="B264" s="59" t="s">
        <v>1793</v>
      </c>
      <c r="C264" s="59" t="b">
        <v>0</v>
      </c>
      <c r="D264" s="59" t="s">
        <v>1287</v>
      </c>
      <c r="E264" s="59" t="b">
        <v>0</v>
      </c>
      <c r="F264" s="59" t="s">
        <v>1276</v>
      </c>
      <c r="G264" s="59" t="s">
        <v>46</v>
      </c>
      <c r="H264" s="59" t="b">
        <v>0</v>
      </c>
      <c r="I264" s="59"/>
      <c r="J264" s="59" t="s">
        <v>1794</v>
      </c>
    </row>
    <row r="265" spans="1:10" ht="135" x14ac:dyDescent="0.25">
      <c r="A265" s="59" t="s">
        <v>1795</v>
      </c>
      <c r="B265" s="59" t="s">
        <v>1793</v>
      </c>
      <c r="C265" s="59" t="b">
        <v>0</v>
      </c>
      <c r="D265" s="59" t="s">
        <v>1302</v>
      </c>
      <c r="E265" s="59" t="b">
        <v>1</v>
      </c>
      <c r="F265" s="59" t="s">
        <v>1276</v>
      </c>
      <c r="G265" s="59" t="s">
        <v>46</v>
      </c>
      <c r="H265" s="59" t="b">
        <v>0</v>
      </c>
      <c r="I265" s="59"/>
      <c r="J265" s="59" t="s">
        <v>1794</v>
      </c>
    </row>
    <row r="266" spans="1:10" ht="409.5" x14ac:dyDescent="0.25">
      <c r="A266" s="59" t="s">
        <v>1796</v>
      </c>
      <c r="B266" s="59" t="s">
        <v>1793</v>
      </c>
      <c r="C266" s="59" t="b">
        <v>0</v>
      </c>
      <c r="D266" s="59" t="s">
        <v>1302</v>
      </c>
      <c r="E266" s="59" t="b">
        <v>1</v>
      </c>
      <c r="F266" s="59" t="s">
        <v>1276</v>
      </c>
      <c r="G266" s="59" t="s">
        <v>46</v>
      </c>
      <c r="H266" s="59" t="b">
        <v>0</v>
      </c>
      <c r="I266" s="59"/>
      <c r="J266" s="59" t="s">
        <v>1797</v>
      </c>
    </row>
    <row r="267" spans="1:10" ht="45" x14ac:dyDescent="0.25">
      <c r="A267" s="59" t="s">
        <v>1798</v>
      </c>
      <c r="B267" s="59" t="s">
        <v>1793</v>
      </c>
      <c r="C267" s="59" t="b">
        <v>0</v>
      </c>
      <c r="D267" s="59" t="s">
        <v>1287</v>
      </c>
      <c r="E267" s="59" t="b">
        <v>1</v>
      </c>
      <c r="F267" s="59" t="s">
        <v>1276</v>
      </c>
      <c r="G267" s="59" t="s">
        <v>46</v>
      </c>
      <c r="H267" s="59" t="b">
        <v>0</v>
      </c>
      <c r="I267" s="59"/>
      <c r="J267" s="59" t="s">
        <v>1799</v>
      </c>
    </row>
    <row r="268" spans="1:10" ht="30" x14ac:dyDescent="0.25">
      <c r="A268" s="59" t="s">
        <v>1800</v>
      </c>
      <c r="B268" s="59" t="s">
        <v>1793</v>
      </c>
      <c r="C268" s="59" t="b">
        <v>0</v>
      </c>
      <c r="D268" s="59" t="s">
        <v>1287</v>
      </c>
      <c r="E268" s="59" t="b">
        <v>1</v>
      </c>
      <c r="F268" s="59" t="s">
        <v>1276</v>
      </c>
      <c r="G268" s="59" t="s">
        <v>46</v>
      </c>
      <c r="H268" s="59" t="b">
        <v>0</v>
      </c>
      <c r="I268" s="59"/>
      <c r="J268" s="59" t="s">
        <v>1801</v>
      </c>
    </row>
    <row r="269" spans="1:10" ht="30" x14ac:dyDescent="0.25">
      <c r="A269" s="59" t="s">
        <v>1802</v>
      </c>
      <c r="B269" s="59" t="s">
        <v>1793</v>
      </c>
      <c r="C269" s="59" t="b">
        <v>0</v>
      </c>
      <c r="D269" s="59" t="s">
        <v>1287</v>
      </c>
      <c r="E269" s="59" t="b">
        <v>1</v>
      </c>
      <c r="F269" s="59" t="s">
        <v>1276</v>
      </c>
      <c r="G269" s="59" t="s">
        <v>46</v>
      </c>
      <c r="H269" s="59" t="b">
        <v>0</v>
      </c>
      <c r="I269" s="59"/>
      <c r="J269" s="59" t="s">
        <v>1803</v>
      </c>
    </row>
    <row r="270" spans="1:10" ht="45" x14ac:dyDescent="0.25">
      <c r="A270" s="59" t="s">
        <v>1804</v>
      </c>
      <c r="B270" s="59" t="s">
        <v>1793</v>
      </c>
      <c r="C270" s="59" t="b">
        <v>0</v>
      </c>
      <c r="D270" s="59" t="s">
        <v>1302</v>
      </c>
      <c r="E270" s="59" t="b">
        <v>1</v>
      </c>
      <c r="F270" s="59" t="s">
        <v>1276</v>
      </c>
      <c r="G270" s="59" t="s">
        <v>46</v>
      </c>
      <c r="H270" s="59" t="b">
        <v>0</v>
      </c>
      <c r="I270" s="59"/>
      <c r="J270" s="59" t="s">
        <v>1805</v>
      </c>
    </row>
    <row r="271" spans="1:10" ht="30" x14ac:dyDescent="0.25">
      <c r="A271" s="59" t="s">
        <v>1806</v>
      </c>
      <c r="B271" s="59" t="s">
        <v>1793</v>
      </c>
      <c r="C271" s="59" t="b">
        <v>0</v>
      </c>
      <c r="D271" s="59" t="s">
        <v>1275</v>
      </c>
      <c r="E271" s="59" t="b">
        <v>1</v>
      </c>
      <c r="F271" s="59" t="s">
        <v>1276</v>
      </c>
      <c r="G271" s="59" t="s">
        <v>46</v>
      </c>
      <c r="H271" s="59" t="b">
        <v>0</v>
      </c>
      <c r="I271" s="59" t="s">
        <v>1807</v>
      </c>
      <c r="J271" s="59" t="s">
        <v>1808</v>
      </c>
    </row>
    <row r="272" spans="1:10" ht="120" x14ac:dyDescent="0.25">
      <c r="A272" s="59" t="s">
        <v>1809</v>
      </c>
      <c r="B272" s="59" t="s">
        <v>1793</v>
      </c>
      <c r="C272" s="59" t="b">
        <v>0</v>
      </c>
      <c r="D272" s="59" t="s">
        <v>1275</v>
      </c>
      <c r="E272" s="59" t="b">
        <v>1</v>
      </c>
      <c r="F272" s="59" t="s">
        <v>1276</v>
      </c>
      <c r="G272" s="59" t="s">
        <v>46</v>
      </c>
      <c r="H272" s="59" t="b">
        <v>0</v>
      </c>
      <c r="I272" s="59" t="s">
        <v>1810</v>
      </c>
      <c r="J272" s="59" t="s">
        <v>1811</v>
      </c>
    </row>
    <row r="273" spans="1:10" ht="30" x14ac:dyDescent="0.25">
      <c r="A273" s="59" t="s">
        <v>1812</v>
      </c>
      <c r="B273" s="59" t="s">
        <v>1793</v>
      </c>
      <c r="C273" s="59" t="b">
        <v>0</v>
      </c>
      <c r="D273" s="59" t="s">
        <v>1287</v>
      </c>
      <c r="E273" s="59" t="b">
        <v>1</v>
      </c>
      <c r="F273" s="59" t="s">
        <v>1276</v>
      </c>
      <c r="G273" s="59" t="s">
        <v>46</v>
      </c>
      <c r="H273" s="59" t="b">
        <v>0</v>
      </c>
      <c r="I273" s="59" t="s">
        <v>1810</v>
      </c>
      <c r="J273" s="59" t="s">
        <v>1813</v>
      </c>
    </row>
    <row r="274" spans="1:10" ht="60" x14ac:dyDescent="0.25">
      <c r="A274" s="59" t="s">
        <v>1814</v>
      </c>
      <c r="B274" s="59" t="s">
        <v>1793</v>
      </c>
      <c r="C274" s="59" t="b">
        <v>0</v>
      </c>
      <c r="D274" s="59" t="s">
        <v>1289</v>
      </c>
      <c r="E274" s="59" t="b">
        <v>1</v>
      </c>
      <c r="F274" s="59" t="s">
        <v>1276</v>
      </c>
      <c r="G274" s="59" t="s">
        <v>46</v>
      </c>
      <c r="H274" s="59" t="b">
        <v>0</v>
      </c>
      <c r="I274" s="59" t="s">
        <v>1815</v>
      </c>
      <c r="J274" s="59" t="s">
        <v>1816</v>
      </c>
    </row>
    <row r="275" spans="1:10" ht="210" x14ac:dyDescent="0.25">
      <c r="A275" s="59" t="s">
        <v>1817</v>
      </c>
      <c r="B275" s="59" t="s">
        <v>1793</v>
      </c>
      <c r="C275" s="59" t="b">
        <v>0</v>
      </c>
      <c r="D275" s="59" t="s">
        <v>1287</v>
      </c>
      <c r="E275" s="59" t="b">
        <v>1</v>
      </c>
      <c r="F275" s="59" t="s">
        <v>1276</v>
      </c>
      <c r="G275" s="59" t="s">
        <v>46</v>
      </c>
      <c r="H275" s="59" t="b">
        <v>0</v>
      </c>
      <c r="I275" s="59" t="s">
        <v>1818</v>
      </c>
      <c r="J275" s="59" t="s">
        <v>1819</v>
      </c>
    </row>
    <row r="276" spans="1:10" ht="409.5" x14ac:dyDescent="0.25">
      <c r="A276" s="59" t="s">
        <v>1820</v>
      </c>
      <c r="B276" s="59" t="s">
        <v>1793</v>
      </c>
      <c r="C276" s="59" t="b">
        <v>0</v>
      </c>
      <c r="D276" s="59" t="s">
        <v>1289</v>
      </c>
      <c r="E276" s="59" t="b">
        <v>1</v>
      </c>
      <c r="F276" s="59" t="s">
        <v>1276</v>
      </c>
      <c r="G276" s="59" t="s">
        <v>1821</v>
      </c>
      <c r="H276" s="59" t="b">
        <v>0</v>
      </c>
      <c r="I276" s="59"/>
      <c r="J276" s="59" t="s">
        <v>1822</v>
      </c>
    </row>
    <row r="277" spans="1:10" ht="150" x14ac:dyDescent="0.25">
      <c r="A277" s="59" t="s">
        <v>1823</v>
      </c>
      <c r="B277" s="59" t="s">
        <v>1793</v>
      </c>
      <c r="C277" s="59" t="b">
        <v>0</v>
      </c>
      <c r="D277" s="59" t="s">
        <v>1287</v>
      </c>
      <c r="E277" s="59" t="b">
        <v>1</v>
      </c>
      <c r="F277" s="59" t="s">
        <v>1276</v>
      </c>
      <c r="G277" s="59" t="s">
        <v>46</v>
      </c>
      <c r="H277" s="59" t="b">
        <v>0</v>
      </c>
      <c r="I277" s="59" t="s">
        <v>1807</v>
      </c>
      <c r="J277" s="59" t="s">
        <v>1824</v>
      </c>
    </row>
    <row r="278" spans="1:10" ht="60" x14ac:dyDescent="0.25">
      <c r="A278" s="59" t="s">
        <v>1825</v>
      </c>
      <c r="B278" s="59" t="s">
        <v>1793</v>
      </c>
      <c r="C278" s="59" t="b">
        <v>0</v>
      </c>
      <c r="D278" s="59" t="s">
        <v>1302</v>
      </c>
      <c r="E278" s="59" t="b">
        <v>1</v>
      </c>
      <c r="F278" s="59" t="s">
        <v>1276</v>
      </c>
      <c r="G278" s="59" t="s">
        <v>46</v>
      </c>
      <c r="H278" s="59" t="b">
        <v>0</v>
      </c>
      <c r="I278" s="59" t="s">
        <v>1826</v>
      </c>
      <c r="J278" s="59" t="s">
        <v>1827</v>
      </c>
    </row>
    <row r="279" spans="1:10" x14ac:dyDescent="0.25">
      <c r="A279" s="59" t="s">
        <v>1828</v>
      </c>
      <c r="B279" s="59" t="s">
        <v>1793</v>
      </c>
      <c r="C279" s="59" t="b">
        <v>0</v>
      </c>
      <c r="D279" s="59" t="s">
        <v>1275</v>
      </c>
      <c r="E279" s="59" t="b">
        <v>0</v>
      </c>
      <c r="F279" s="59" t="s">
        <v>1276</v>
      </c>
      <c r="G279" s="59" t="s">
        <v>46</v>
      </c>
      <c r="H279" s="59" t="b">
        <v>0</v>
      </c>
      <c r="I279" s="59" t="s">
        <v>1818</v>
      </c>
      <c r="J279" s="59" t="s">
        <v>1829</v>
      </c>
    </row>
    <row r="280" spans="1:10" ht="30" x14ac:dyDescent="0.25">
      <c r="A280" s="59" t="s">
        <v>1830</v>
      </c>
      <c r="B280" s="59" t="s">
        <v>1793</v>
      </c>
      <c r="C280" s="59" t="b">
        <v>0</v>
      </c>
      <c r="D280" s="59" t="s">
        <v>1289</v>
      </c>
      <c r="E280" s="59" t="b">
        <v>1</v>
      </c>
      <c r="F280" s="59" t="s">
        <v>1276</v>
      </c>
      <c r="G280" s="59" t="s">
        <v>46</v>
      </c>
      <c r="H280" s="59" t="b">
        <v>0</v>
      </c>
      <c r="I280" s="59" t="s">
        <v>1826</v>
      </c>
      <c r="J280" s="59" t="s">
        <v>1831</v>
      </c>
    </row>
    <row r="281" spans="1:10" ht="120" x14ac:dyDescent="0.25">
      <c r="A281" s="59" t="s">
        <v>1832</v>
      </c>
      <c r="B281" s="59" t="s">
        <v>1793</v>
      </c>
      <c r="C281" s="59" t="b">
        <v>0</v>
      </c>
      <c r="D281" s="59" t="s">
        <v>1287</v>
      </c>
      <c r="E281" s="59" t="b">
        <v>1</v>
      </c>
      <c r="F281" s="59" t="s">
        <v>1276</v>
      </c>
      <c r="G281" s="59" t="s">
        <v>46</v>
      </c>
      <c r="H281" s="59" t="b">
        <v>0</v>
      </c>
      <c r="I281" s="59" t="s">
        <v>1833</v>
      </c>
      <c r="J281" s="59" t="s">
        <v>1834</v>
      </c>
    </row>
    <row r="282" spans="1:10" ht="30" x14ac:dyDescent="0.25">
      <c r="A282" s="59" t="s">
        <v>1835</v>
      </c>
      <c r="B282" s="59" t="s">
        <v>1793</v>
      </c>
      <c r="C282" s="59" t="b">
        <v>1</v>
      </c>
      <c r="D282" s="59" t="s">
        <v>1302</v>
      </c>
      <c r="E282" s="59" t="b">
        <v>0</v>
      </c>
      <c r="F282" s="59" t="s">
        <v>1276</v>
      </c>
      <c r="G282" s="59" t="s">
        <v>46</v>
      </c>
      <c r="H282" s="59" t="b">
        <v>0</v>
      </c>
      <c r="I282" s="59"/>
      <c r="J282" s="59" t="s">
        <v>1836</v>
      </c>
    </row>
    <row r="283" spans="1:10" ht="45" x14ac:dyDescent="0.25">
      <c r="A283" s="59" t="s">
        <v>1837</v>
      </c>
      <c r="B283" s="59" t="s">
        <v>1793</v>
      </c>
      <c r="C283" s="59" t="b">
        <v>0</v>
      </c>
      <c r="D283" s="59" t="s">
        <v>1275</v>
      </c>
      <c r="E283" s="59" t="b">
        <v>1</v>
      </c>
      <c r="F283" s="59" t="s">
        <v>1276</v>
      </c>
      <c r="G283" s="59" t="s">
        <v>46</v>
      </c>
      <c r="H283" s="59" t="b">
        <v>0</v>
      </c>
      <c r="I283" s="59" t="s">
        <v>1826</v>
      </c>
      <c r="J283" s="59" t="s">
        <v>1838</v>
      </c>
    </row>
    <row r="284" spans="1:10" ht="30" x14ac:dyDescent="0.25">
      <c r="A284" s="59" t="s">
        <v>1839</v>
      </c>
      <c r="B284" s="59" t="s">
        <v>1793</v>
      </c>
      <c r="C284" s="59" t="b">
        <v>0</v>
      </c>
      <c r="D284" s="59" t="s">
        <v>1275</v>
      </c>
      <c r="E284" s="59" t="b">
        <v>0</v>
      </c>
      <c r="F284" s="59" t="s">
        <v>1276</v>
      </c>
      <c r="G284" s="59" t="s">
        <v>46</v>
      </c>
      <c r="H284" s="59" t="b">
        <v>0</v>
      </c>
      <c r="I284" s="59"/>
      <c r="J284" s="59" t="s">
        <v>1840</v>
      </c>
    </row>
    <row r="285" spans="1:10" ht="105" x14ac:dyDescent="0.25">
      <c r="A285" s="59" t="s">
        <v>1841</v>
      </c>
      <c r="B285" s="59" t="s">
        <v>1793</v>
      </c>
      <c r="C285" s="59" t="b">
        <v>0</v>
      </c>
      <c r="D285" s="59" t="s">
        <v>1287</v>
      </c>
      <c r="E285" s="59" t="b">
        <v>1</v>
      </c>
      <c r="F285" s="59" t="s">
        <v>1276</v>
      </c>
      <c r="G285" s="59" t="s">
        <v>46</v>
      </c>
      <c r="H285" s="59" t="b">
        <v>0</v>
      </c>
      <c r="I285" s="59"/>
      <c r="J285" s="59" t="s">
        <v>1842</v>
      </c>
    </row>
    <row r="286" spans="1:10" ht="165" x14ac:dyDescent="0.25">
      <c r="A286" s="59" t="s">
        <v>1843</v>
      </c>
      <c r="B286" s="59" t="s">
        <v>1280</v>
      </c>
      <c r="C286" s="59" t="b">
        <v>0</v>
      </c>
      <c r="D286" s="59" t="s">
        <v>1287</v>
      </c>
      <c r="E286" s="59" t="b">
        <v>1</v>
      </c>
      <c r="F286" s="59" t="s">
        <v>1276</v>
      </c>
      <c r="G286" s="59" t="s">
        <v>46</v>
      </c>
      <c r="H286" s="59" t="b">
        <v>0</v>
      </c>
      <c r="I286" s="59"/>
      <c r="J286" s="59" t="s">
        <v>1844</v>
      </c>
    </row>
    <row r="287" spans="1:10" ht="105" x14ac:dyDescent="0.25">
      <c r="A287" s="59" t="s">
        <v>1845</v>
      </c>
      <c r="B287" s="59" t="s">
        <v>1280</v>
      </c>
      <c r="C287" s="59" t="b">
        <v>0</v>
      </c>
      <c r="D287" s="59" t="s">
        <v>1289</v>
      </c>
      <c r="E287" s="59" t="b">
        <v>1</v>
      </c>
      <c r="F287" s="59" t="s">
        <v>1276</v>
      </c>
      <c r="G287" s="59" t="s">
        <v>46</v>
      </c>
      <c r="H287" s="59" t="b">
        <v>0</v>
      </c>
      <c r="I287" s="59" t="s">
        <v>1846</v>
      </c>
      <c r="J287" s="59" t="s">
        <v>1847</v>
      </c>
    </row>
    <row r="288" spans="1:10" x14ac:dyDescent="0.25">
      <c r="A288" s="59" t="s">
        <v>1848</v>
      </c>
      <c r="B288" s="59" t="s">
        <v>1280</v>
      </c>
      <c r="C288" s="59" t="b">
        <v>0</v>
      </c>
      <c r="D288" s="59" t="s">
        <v>1275</v>
      </c>
      <c r="E288" s="59" t="b">
        <v>1</v>
      </c>
      <c r="F288" s="59" t="s">
        <v>1338</v>
      </c>
      <c r="G288" s="59" t="s">
        <v>46</v>
      </c>
      <c r="H288" s="59" t="b">
        <v>0</v>
      </c>
      <c r="I288" s="59"/>
      <c r="J288" s="59" t="s">
        <v>18</v>
      </c>
    </row>
    <row r="289" spans="1:10" ht="120" x14ac:dyDescent="0.25">
      <c r="A289" s="59" t="s">
        <v>1849</v>
      </c>
      <c r="B289" s="59" t="s">
        <v>1280</v>
      </c>
      <c r="C289" s="59" t="b">
        <v>0</v>
      </c>
      <c r="D289" s="59" t="s">
        <v>1289</v>
      </c>
      <c r="E289" s="59" t="b">
        <v>1</v>
      </c>
      <c r="F289" s="59" t="s">
        <v>1276</v>
      </c>
      <c r="G289" s="59" t="s">
        <v>46</v>
      </c>
      <c r="H289" s="59" t="b">
        <v>0</v>
      </c>
      <c r="I289" s="59"/>
      <c r="J289" s="59" t="s">
        <v>1850</v>
      </c>
    </row>
    <row r="290" spans="1:10" x14ac:dyDescent="0.25">
      <c r="A290" s="59" t="s">
        <v>1851</v>
      </c>
      <c r="B290" s="59" t="s">
        <v>1280</v>
      </c>
      <c r="C290" s="59" t="b">
        <v>0</v>
      </c>
      <c r="D290" s="59" t="s">
        <v>1287</v>
      </c>
      <c r="E290" s="59" t="b">
        <v>1</v>
      </c>
      <c r="F290" s="59" t="s">
        <v>1295</v>
      </c>
      <c r="G290" s="59" t="s">
        <v>46</v>
      </c>
      <c r="H290" s="59" t="b">
        <v>0</v>
      </c>
      <c r="I290" s="59"/>
      <c r="J290" s="59" t="s">
        <v>18</v>
      </c>
    </row>
    <row r="291" spans="1:10" ht="135" x14ac:dyDescent="0.25">
      <c r="A291" s="59" t="s">
        <v>1852</v>
      </c>
      <c r="B291" s="59" t="s">
        <v>1280</v>
      </c>
      <c r="C291" s="59" t="b">
        <v>0</v>
      </c>
      <c r="D291" s="59" t="s">
        <v>1302</v>
      </c>
      <c r="E291" s="59" t="b">
        <v>1</v>
      </c>
      <c r="F291" s="59" t="s">
        <v>1276</v>
      </c>
      <c r="G291" s="59" t="s">
        <v>1853</v>
      </c>
      <c r="H291" s="59" t="b">
        <v>0</v>
      </c>
      <c r="I291" s="59"/>
      <c r="J291" s="59" t="s">
        <v>1854</v>
      </c>
    </row>
    <row r="292" spans="1:10" ht="375" x14ac:dyDescent="0.25">
      <c r="A292" s="59" t="s">
        <v>1855</v>
      </c>
      <c r="B292" s="59" t="s">
        <v>1280</v>
      </c>
      <c r="C292" s="59" t="b">
        <v>1</v>
      </c>
      <c r="D292" s="59" t="s">
        <v>1275</v>
      </c>
      <c r="E292" s="59" t="b">
        <v>0</v>
      </c>
      <c r="F292" s="59" t="s">
        <v>1276</v>
      </c>
      <c r="G292" s="59" t="s">
        <v>46</v>
      </c>
      <c r="H292" s="59" t="b">
        <v>0</v>
      </c>
      <c r="I292" s="59" t="s">
        <v>1856</v>
      </c>
      <c r="J292" s="59" t="s">
        <v>1857</v>
      </c>
    </row>
    <row r="293" spans="1:10" ht="225" x14ac:dyDescent="0.25">
      <c r="A293" s="59" t="s">
        <v>1858</v>
      </c>
      <c r="B293" s="59" t="s">
        <v>1164</v>
      </c>
      <c r="C293" s="59" t="b">
        <v>0</v>
      </c>
      <c r="D293" s="59" t="s">
        <v>1289</v>
      </c>
      <c r="E293" s="59" t="b">
        <v>1</v>
      </c>
      <c r="F293" s="59" t="s">
        <v>1276</v>
      </c>
      <c r="G293" s="59" t="s">
        <v>46</v>
      </c>
      <c r="H293" s="59" t="b">
        <v>0</v>
      </c>
      <c r="I293" s="59"/>
      <c r="J293" s="59" t="s">
        <v>1859</v>
      </c>
    </row>
    <row r="294" spans="1:10" ht="180" x14ac:dyDescent="0.25">
      <c r="A294" s="59" t="s">
        <v>1860</v>
      </c>
      <c r="B294" s="59" t="s">
        <v>1164</v>
      </c>
      <c r="C294" s="59" t="b">
        <v>0</v>
      </c>
      <c r="D294" s="59" t="s">
        <v>1289</v>
      </c>
      <c r="E294" s="59" t="b">
        <v>1</v>
      </c>
      <c r="F294" s="59" t="s">
        <v>1276</v>
      </c>
      <c r="G294" s="59" t="s">
        <v>46</v>
      </c>
      <c r="H294" s="59" t="b">
        <v>0</v>
      </c>
      <c r="I294" s="59" t="s">
        <v>1861</v>
      </c>
      <c r="J294" s="59" t="s">
        <v>1862</v>
      </c>
    </row>
    <row r="295" spans="1:10" x14ac:dyDescent="0.25">
      <c r="A295" s="59" t="s">
        <v>1863</v>
      </c>
      <c r="B295" s="59" t="s">
        <v>1164</v>
      </c>
      <c r="C295" s="59" t="b">
        <v>0</v>
      </c>
      <c r="D295" s="59" t="s">
        <v>1275</v>
      </c>
      <c r="E295" s="59" t="b">
        <v>0</v>
      </c>
      <c r="F295" s="59" t="s">
        <v>1276</v>
      </c>
      <c r="G295" s="59" t="s">
        <v>46</v>
      </c>
      <c r="H295" s="59" t="b">
        <v>0</v>
      </c>
      <c r="I295" s="59"/>
      <c r="J295" s="59" t="s">
        <v>18</v>
      </c>
    </row>
    <row r="296" spans="1:10" ht="409.5" x14ac:dyDescent="0.25">
      <c r="A296" s="59" t="s">
        <v>1864</v>
      </c>
      <c r="B296" s="59" t="s">
        <v>1164</v>
      </c>
      <c r="C296" s="59" t="b">
        <v>0</v>
      </c>
      <c r="D296" s="59" t="s">
        <v>1302</v>
      </c>
      <c r="E296" s="59" t="b">
        <v>1</v>
      </c>
      <c r="F296" s="59" t="s">
        <v>1276</v>
      </c>
      <c r="G296" s="59" t="s">
        <v>46</v>
      </c>
      <c r="H296" s="59" t="b">
        <v>0</v>
      </c>
      <c r="I296" s="59"/>
      <c r="J296" s="96" t="s">
        <v>1865</v>
      </c>
    </row>
    <row r="297" spans="1:10" ht="60" x14ac:dyDescent="0.25">
      <c r="A297" s="59" t="s">
        <v>1866</v>
      </c>
      <c r="B297" s="59" t="s">
        <v>1164</v>
      </c>
      <c r="C297" s="59" t="b">
        <v>0</v>
      </c>
      <c r="D297" s="59" t="s">
        <v>1302</v>
      </c>
      <c r="E297" s="59" t="b">
        <v>1</v>
      </c>
      <c r="F297" s="59" t="s">
        <v>1276</v>
      </c>
      <c r="G297" s="59" t="s">
        <v>1689</v>
      </c>
      <c r="H297" s="59" t="b">
        <v>0</v>
      </c>
      <c r="I297" s="59"/>
      <c r="J297" s="59" t="s">
        <v>1867</v>
      </c>
    </row>
    <row r="298" spans="1:10" ht="90" x14ac:dyDescent="0.25">
      <c r="A298" s="59" t="s">
        <v>1868</v>
      </c>
      <c r="B298" s="59" t="s">
        <v>1164</v>
      </c>
      <c r="C298" s="59" t="b">
        <v>0</v>
      </c>
      <c r="D298" s="59" t="s">
        <v>1287</v>
      </c>
      <c r="E298" s="59" t="b">
        <v>1</v>
      </c>
      <c r="F298" s="59" t="s">
        <v>1276</v>
      </c>
      <c r="G298" s="59" t="s">
        <v>46</v>
      </c>
      <c r="H298" s="59" t="b">
        <v>0</v>
      </c>
      <c r="I298" s="59" t="s">
        <v>1869</v>
      </c>
      <c r="J298" s="59" t="s">
        <v>1870</v>
      </c>
    </row>
    <row r="299" spans="1:10" ht="210" x14ac:dyDescent="0.25">
      <c r="A299" s="59" t="s">
        <v>1871</v>
      </c>
      <c r="B299" s="59" t="s">
        <v>1164</v>
      </c>
      <c r="C299" s="59" t="b">
        <v>0</v>
      </c>
      <c r="D299" s="59" t="s">
        <v>1289</v>
      </c>
      <c r="E299" s="59" t="b">
        <v>0</v>
      </c>
      <c r="F299" s="59" t="s">
        <v>1276</v>
      </c>
      <c r="G299" s="59" t="s">
        <v>46</v>
      </c>
      <c r="H299" s="59" t="b">
        <v>0</v>
      </c>
      <c r="I299" s="59"/>
      <c r="J299" s="59" t="s">
        <v>1872</v>
      </c>
    </row>
    <row r="300" spans="1:10" ht="60" x14ac:dyDescent="0.25">
      <c r="A300" s="59" t="s">
        <v>1873</v>
      </c>
      <c r="B300" s="59" t="s">
        <v>1164</v>
      </c>
      <c r="C300" s="59" t="b">
        <v>0</v>
      </c>
      <c r="D300" s="59" t="s">
        <v>1275</v>
      </c>
      <c r="E300" s="59" t="b">
        <v>1</v>
      </c>
      <c r="F300" s="59" t="s">
        <v>1276</v>
      </c>
      <c r="G300" s="59" t="s">
        <v>1874</v>
      </c>
      <c r="H300" s="59" t="b">
        <v>0</v>
      </c>
      <c r="I300" s="59"/>
      <c r="J300" s="59" t="s">
        <v>1875</v>
      </c>
    </row>
    <row r="301" spans="1:10" ht="60" x14ac:dyDescent="0.25">
      <c r="A301" s="59" t="s">
        <v>1876</v>
      </c>
      <c r="B301" s="59" t="s">
        <v>1164</v>
      </c>
      <c r="C301" s="59" t="b">
        <v>0</v>
      </c>
      <c r="D301" s="59" t="s">
        <v>1287</v>
      </c>
      <c r="E301" s="59" t="b">
        <v>1</v>
      </c>
      <c r="F301" s="59" t="s">
        <v>1276</v>
      </c>
      <c r="G301" s="59" t="s">
        <v>1874</v>
      </c>
      <c r="H301" s="59" t="b">
        <v>0</v>
      </c>
      <c r="I301" s="59"/>
      <c r="J301" s="59" t="s">
        <v>1875</v>
      </c>
    </row>
    <row r="302" spans="1:10" ht="60" x14ac:dyDescent="0.25">
      <c r="A302" s="59" t="s">
        <v>1877</v>
      </c>
      <c r="B302" s="59" t="s">
        <v>1164</v>
      </c>
      <c r="C302" s="59" t="b">
        <v>0</v>
      </c>
      <c r="D302" s="59" t="s">
        <v>1289</v>
      </c>
      <c r="E302" s="59" t="b">
        <v>1</v>
      </c>
      <c r="F302" s="59" t="s">
        <v>1276</v>
      </c>
      <c r="G302" s="59" t="s">
        <v>1874</v>
      </c>
      <c r="H302" s="59" t="b">
        <v>0</v>
      </c>
      <c r="I302" s="59"/>
      <c r="J302" s="59" t="s">
        <v>1875</v>
      </c>
    </row>
    <row r="303" spans="1:10" x14ac:dyDescent="0.25">
      <c r="A303" s="59" t="s">
        <v>1878</v>
      </c>
      <c r="B303" s="59" t="s">
        <v>1164</v>
      </c>
      <c r="C303" s="59" t="b">
        <v>0</v>
      </c>
      <c r="D303" s="59" t="s">
        <v>1287</v>
      </c>
      <c r="E303" s="59" t="b">
        <v>1</v>
      </c>
      <c r="F303" s="59" t="s">
        <v>1338</v>
      </c>
      <c r="G303" s="59" t="s">
        <v>46</v>
      </c>
      <c r="H303" s="59" t="b">
        <v>0</v>
      </c>
      <c r="I303" s="59"/>
      <c r="J303" s="59" t="s">
        <v>18</v>
      </c>
    </row>
    <row r="304" spans="1:10" ht="135" x14ac:dyDescent="0.25">
      <c r="A304" s="59" t="s">
        <v>1879</v>
      </c>
      <c r="B304" s="59" t="s">
        <v>1280</v>
      </c>
      <c r="C304" s="59" t="b">
        <v>0</v>
      </c>
      <c r="D304" s="59" t="s">
        <v>1287</v>
      </c>
      <c r="E304" s="59" t="b">
        <v>0</v>
      </c>
      <c r="F304" s="59" t="s">
        <v>1276</v>
      </c>
      <c r="G304" s="59" t="s">
        <v>46</v>
      </c>
      <c r="H304" s="59" t="b">
        <v>0</v>
      </c>
      <c r="I304" s="59" t="s">
        <v>1623</v>
      </c>
      <c r="J304" s="59" t="s">
        <v>1880</v>
      </c>
    </row>
    <row r="305" spans="1:10" ht="30" x14ac:dyDescent="0.25">
      <c r="A305" s="59" t="s">
        <v>1881</v>
      </c>
      <c r="B305" s="59" t="s">
        <v>1280</v>
      </c>
      <c r="C305" s="59" t="b">
        <v>0</v>
      </c>
      <c r="D305" s="59" t="s">
        <v>1275</v>
      </c>
      <c r="E305" s="59" t="b">
        <v>0</v>
      </c>
      <c r="F305" s="59" t="s">
        <v>1276</v>
      </c>
      <c r="G305" s="59" t="s">
        <v>46</v>
      </c>
      <c r="H305" s="59" t="b">
        <v>0</v>
      </c>
      <c r="I305" s="59"/>
      <c r="J305" s="59" t="s">
        <v>1882</v>
      </c>
    </row>
    <row r="306" spans="1:10" x14ac:dyDescent="0.25">
      <c r="A306" s="59" t="s">
        <v>1883</v>
      </c>
      <c r="B306" s="59" t="s">
        <v>1283</v>
      </c>
      <c r="C306" s="59" t="b">
        <v>0</v>
      </c>
      <c r="D306" s="59" t="s">
        <v>1287</v>
      </c>
      <c r="E306" s="59" t="b">
        <v>1</v>
      </c>
      <c r="F306" s="59" t="s">
        <v>1361</v>
      </c>
      <c r="G306" s="59" t="s">
        <v>1656</v>
      </c>
      <c r="H306" s="59" t="b">
        <v>0</v>
      </c>
      <c r="I306" s="59"/>
      <c r="J306" s="59" t="s">
        <v>18</v>
      </c>
    </row>
    <row r="307" spans="1:10" ht="105" x14ac:dyDescent="0.25">
      <c r="A307" s="59" t="s">
        <v>1884</v>
      </c>
      <c r="B307" s="59" t="s">
        <v>1280</v>
      </c>
      <c r="C307" s="59" t="b">
        <v>1</v>
      </c>
      <c r="D307" s="59" t="s">
        <v>1302</v>
      </c>
      <c r="E307" s="59" t="b">
        <v>1</v>
      </c>
      <c r="F307" s="59" t="s">
        <v>1276</v>
      </c>
      <c r="G307" s="59" t="s">
        <v>46</v>
      </c>
      <c r="H307" s="59" t="b">
        <v>0</v>
      </c>
      <c r="I307" s="59" t="s">
        <v>1623</v>
      </c>
      <c r="J307" s="59" t="s">
        <v>1885</v>
      </c>
    </row>
    <row r="308" spans="1:10" ht="30" x14ac:dyDescent="0.25">
      <c r="A308" s="59" t="s">
        <v>1886</v>
      </c>
      <c r="B308" s="59" t="s">
        <v>1283</v>
      </c>
      <c r="C308" s="59" t="b">
        <v>0</v>
      </c>
      <c r="D308" s="59" t="s">
        <v>1289</v>
      </c>
      <c r="E308" s="59" t="b">
        <v>1</v>
      </c>
      <c r="F308" s="59" t="s">
        <v>1276</v>
      </c>
      <c r="G308" s="59" t="s">
        <v>1887</v>
      </c>
      <c r="H308" s="59" t="b">
        <v>0</v>
      </c>
      <c r="I308" s="59" t="s">
        <v>1623</v>
      </c>
      <c r="J308" s="59" t="s">
        <v>1888</v>
      </c>
    </row>
    <row r="309" spans="1:10" ht="300" x14ac:dyDescent="0.25">
      <c r="A309" s="59" t="s">
        <v>1889</v>
      </c>
      <c r="B309" s="59" t="s">
        <v>1890</v>
      </c>
      <c r="C309" s="59" t="b">
        <v>1</v>
      </c>
      <c r="D309" s="59" t="s">
        <v>1287</v>
      </c>
      <c r="E309" s="59" t="b">
        <v>0</v>
      </c>
      <c r="F309" s="59" t="s">
        <v>1276</v>
      </c>
      <c r="G309" s="59" t="s">
        <v>46</v>
      </c>
      <c r="H309" s="59" t="b">
        <v>0</v>
      </c>
      <c r="I309" s="59"/>
      <c r="J309" s="59" t="s">
        <v>1891</v>
      </c>
    </row>
    <row r="310" spans="1:10" x14ac:dyDescent="0.25">
      <c r="A310" s="59" t="s">
        <v>1892</v>
      </c>
      <c r="B310" s="59" t="s">
        <v>1283</v>
      </c>
      <c r="C310" s="59" t="b">
        <v>0</v>
      </c>
      <c r="D310" s="59" t="s">
        <v>1275</v>
      </c>
      <c r="E310" s="59" t="b">
        <v>0</v>
      </c>
      <c r="F310" s="59" t="s">
        <v>1336</v>
      </c>
      <c r="G310" s="59" t="s">
        <v>1893</v>
      </c>
      <c r="H310" s="59" t="b">
        <v>0</v>
      </c>
      <c r="I310" s="59"/>
      <c r="J310" s="59" t="s">
        <v>18</v>
      </c>
    </row>
    <row r="311" spans="1:10" ht="90" x14ac:dyDescent="0.25">
      <c r="A311" s="59" t="s">
        <v>1894</v>
      </c>
      <c r="B311" s="59" t="s">
        <v>1280</v>
      </c>
      <c r="C311" s="59" t="b">
        <v>0</v>
      </c>
      <c r="D311" s="59" t="s">
        <v>1275</v>
      </c>
      <c r="E311" s="59" t="b">
        <v>0</v>
      </c>
      <c r="F311" s="59" t="s">
        <v>1276</v>
      </c>
      <c r="G311" s="59" t="s">
        <v>46</v>
      </c>
      <c r="H311" s="59" t="b">
        <v>0</v>
      </c>
      <c r="I311" s="59" t="s">
        <v>1623</v>
      </c>
      <c r="J311" s="59" t="s">
        <v>1895</v>
      </c>
    </row>
    <row r="312" spans="1:10" ht="30" x14ac:dyDescent="0.25">
      <c r="A312" s="59" t="s">
        <v>1896</v>
      </c>
      <c r="B312" s="59" t="s">
        <v>907</v>
      </c>
      <c r="C312" s="59" t="b">
        <v>0</v>
      </c>
      <c r="D312" s="59" t="s">
        <v>1275</v>
      </c>
      <c r="E312" s="59" t="b">
        <v>0</v>
      </c>
      <c r="F312" s="59" t="s">
        <v>1276</v>
      </c>
      <c r="G312" s="59" t="s">
        <v>1299</v>
      </c>
      <c r="H312" s="59" t="b">
        <v>0</v>
      </c>
      <c r="I312" s="59" t="s">
        <v>1623</v>
      </c>
      <c r="J312" s="59" t="s">
        <v>1897</v>
      </c>
    </row>
    <row r="313" spans="1:10" x14ac:dyDescent="0.25">
      <c r="A313" s="59" t="s">
        <v>1898</v>
      </c>
      <c r="B313" s="59" t="s">
        <v>1280</v>
      </c>
      <c r="C313" s="59" t="b">
        <v>0</v>
      </c>
      <c r="D313" s="59" t="s">
        <v>1289</v>
      </c>
      <c r="E313" s="59" t="b">
        <v>1</v>
      </c>
      <c r="F313" s="59" t="s">
        <v>1338</v>
      </c>
      <c r="G313" s="59" t="s">
        <v>46</v>
      </c>
      <c r="H313" s="59" t="b">
        <v>0</v>
      </c>
      <c r="I313" s="59"/>
      <c r="J313" s="59" t="s">
        <v>18</v>
      </c>
    </row>
    <row r="314" spans="1:10" x14ac:dyDescent="0.25">
      <c r="A314" s="59" t="s">
        <v>1899</v>
      </c>
      <c r="B314" s="59" t="s">
        <v>1283</v>
      </c>
      <c r="C314" s="59" t="b">
        <v>0</v>
      </c>
      <c r="D314" s="59" t="s">
        <v>1275</v>
      </c>
      <c r="E314" s="59" t="b">
        <v>1</v>
      </c>
      <c r="F314" s="59" t="s">
        <v>1295</v>
      </c>
      <c r="G314" s="59" t="s">
        <v>1900</v>
      </c>
      <c r="H314" s="59" t="b">
        <v>0</v>
      </c>
      <c r="I314" s="59" t="s">
        <v>1623</v>
      </c>
      <c r="J314" s="59" t="s">
        <v>18</v>
      </c>
    </row>
    <row r="315" spans="1:10" ht="30" x14ac:dyDescent="0.25">
      <c r="A315" s="59" t="s">
        <v>1901</v>
      </c>
      <c r="B315" s="59" t="s">
        <v>907</v>
      </c>
      <c r="C315" s="59" t="b">
        <v>0</v>
      </c>
      <c r="D315" s="59" t="s">
        <v>1275</v>
      </c>
      <c r="E315" s="59" t="b">
        <v>0</v>
      </c>
      <c r="F315" s="59" t="s">
        <v>1276</v>
      </c>
      <c r="G315" s="59" t="s">
        <v>1299</v>
      </c>
      <c r="H315" s="59" t="b">
        <v>0</v>
      </c>
      <c r="I315" s="59" t="s">
        <v>1623</v>
      </c>
      <c r="J315" s="59" t="s">
        <v>1902</v>
      </c>
    </row>
    <row r="316" spans="1:10" ht="30" x14ac:dyDescent="0.25">
      <c r="A316" s="59" t="s">
        <v>1903</v>
      </c>
      <c r="B316" s="59" t="s">
        <v>907</v>
      </c>
      <c r="C316" s="59" t="b">
        <v>0</v>
      </c>
      <c r="D316" s="59" t="s">
        <v>1287</v>
      </c>
      <c r="E316" s="59" t="b">
        <v>0</v>
      </c>
      <c r="F316" s="59" t="s">
        <v>1276</v>
      </c>
      <c r="G316" s="59" t="s">
        <v>1299</v>
      </c>
      <c r="H316" s="59" t="b">
        <v>0</v>
      </c>
      <c r="I316" s="59" t="s">
        <v>1623</v>
      </c>
      <c r="J316" s="59" t="s">
        <v>1902</v>
      </c>
    </row>
    <row r="317" spans="1:10" ht="30" x14ac:dyDescent="0.25">
      <c r="A317" s="59" t="s">
        <v>1904</v>
      </c>
      <c r="B317" s="59" t="s">
        <v>907</v>
      </c>
      <c r="C317" s="59" t="b">
        <v>0</v>
      </c>
      <c r="D317" s="59" t="s">
        <v>1289</v>
      </c>
      <c r="E317" s="59" t="b">
        <v>0</v>
      </c>
      <c r="F317" s="59" t="s">
        <v>1276</v>
      </c>
      <c r="G317" s="59" t="s">
        <v>1299</v>
      </c>
      <c r="H317" s="59" t="b">
        <v>0</v>
      </c>
      <c r="I317" s="59" t="s">
        <v>1623</v>
      </c>
      <c r="J317" s="59" t="s">
        <v>1902</v>
      </c>
    </row>
    <row r="318" spans="1:10" ht="90" x14ac:dyDescent="0.25">
      <c r="A318" s="59" t="s">
        <v>1905</v>
      </c>
      <c r="B318" s="59" t="s">
        <v>907</v>
      </c>
      <c r="C318" s="59" t="b">
        <v>0</v>
      </c>
      <c r="D318" s="59" t="s">
        <v>1287</v>
      </c>
      <c r="E318" s="59" t="b">
        <v>1</v>
      </c>
      <c r="F318" s="59" t="s">
        <v>1276</v>
      </c>
      <c r="G318" s="59" t="s">
        <v>1906</v>
      </c>
      <c r="H318" s="59" t="b">
        <v>0</v>
      </c>
      <c r="I318" s="59" t="s">
        <v>1623</v>
      </c>
      <c r="J318" s="59" t="s">
        <v>1907</v>
      </c>
    </row>
    <row r="319" spans="1:10" ht="60" x14ac:dyDescent="0.25">
      <c r="A319" s="59" t="s">
        <v>1908</v>
      </c>
      <c r="B319" s="59" t="s">
        <v>1280</v>
      </c>
      <c r="C319" s="59" t="b">
        <v>0</v>
      </c>
      <c r="D319" s="59" t="s">
        <v>1275</v>
      </c>
      <c r="E319" s="59" t="b">
        <v>1</v>
      </c>
      <c r="F319" s="59" t="s">
        <v>1276</v>
      </c>
      <c r="G319" s="59" t="s">
        <v>46</v>
      </c>
      <c r="H319" s="59" t="b">
        <v>0</v>
      </c>
      <c r="I319" s="59"/>
      <c r="J319" s="59" t="s">
        <v>1909</v>
      </c>
    </row>
    <row r="320" spans="1:10" ht="90" x14ac:dyDescent="0.25">
      <c r="A320" s="59" t="s">
        <v>1910</v>
      </c>
      <c r="B320" s="59" t="s">
        <v>1280</v>
      </c>
      <c r="C320" s="59" t="b">
        <v>1</v>
      </c>
      <c r="D320" s="59" t="s">
        <v>1302</v>
      </c>
      <c r="E320" s="59" t="b">
        <v>0</v>
      </c>
      <c r="F320" s="59" t="s">
        <v>1276</v>
      </c>
      <c r="G320" s="59" t="s">
        <v>46</v>
      </c>
      <c r="H320" s="59" t="b">
        <v>0</v>
      </c>
      <c r="I320" s="59"/>
      <c r="J320" s="59" t="s">
        <v>1911</v>
      </c>
    </row>
    <row r="321" spans="1:10" x14ac:dyDescent="0.25">
      <c r="A321" s="59" t="s">
        <v>1912</v>
      </c>
      <c r="B321" s="59" t="s">
        <v>1283</v>
      </c>
      <c r="C321" s="59" t="b">
        <v>0</v>
      </c>
      <c r="D321" s="59" t="s">
        <v>1289</v>
      </c>
      <c r="E321" s="59" t="b">
        <v>1</v>
      </c>
      <c r="F321" s="59" t="s">
        <v>1295</v>
      </c>
      <c r="G321" s="59" t="s">
        <v>1913</v>
      </c>
      <c r="H321" s="59" t="b">
        <v>0</v>
      </c>
      <c r="I321" s="59"/>
      <c r="J321" s="59" t="s">
        <v>18</v>
      </c>
    </row>
    <row r="322" spans="1:10" ht="60" x14ac:dyDescent="0.25">
      <c r="A322" s="59" t="s">
        <v>1914</v>
      </c>
      <c r="B322" s="59" t="s">
        <v>1280</v>
      </c>
      <c r="C322" s="59" t="b">
        <v>0</v>
      </c>
      <c r="D322" s="59" t="s">
        <v>1915</v>
      </c>
      <c r="E322" s="59" t="b">
        <v>1</v>
      </c>
      <c r="F322" s="59" t="s">
        <v>1444</v>
      </c>
      <c r="G322" s="59" t="s">
        <v>1916</v>
      </c>
      <c r="H322" s="59" t="b">
        <v>0</v>
      </c>
      <c r="I322" s="59"/>
      <c r="J322" s="59" t="s">
        <v>18</v>
      </c>
    </row>
    <row r="323" spans="1:10" ht="30" x14ac:dyDescent="0.25">
      <c r="A323" s="59" t="s">
        <v>1917</v>
      </c>
      <c r="B323" s="59" t="s">
        <v>907</v>
      </c>
      <c r="C323" s="59" t="b">
        <v>0</v>
      </c>
      <c r="D323" s="59" t="s">
        <v>1289</v>
      </c>
      <c r="E323" s="59" t="b">
        <v>1</v>
      </c>
      <c r="F323" s="59" t="s">
        <v>1276</v>
      </c>
      <c r="G323" s="59" t="s">
        <v>1299</v>
      </c>
      <c r="H323" s="59" t="b">
        <v>0</v>
      </c>
      <c r="I323" s="59"/>
      <c r="J323" s="59" t="s">
        <v>1918</v>
      </c>
    </row>
    <row r="324" spans="1:10" x14ac:dyDescent="0.25">
      <c r="A324" s="59" t="s">
        <v>1919</v>
      </c>
      <c r="B324" s="59" t="s">
        <v>1165</v>
      </c>
      <c r="C324" s="59" t="b">
        <v>0</v>
      </c>
      <c r="D324" s="59" t="s">
        <v>1287</v>
      </c>
      <c r="E324" s="59" t="b">
        <v>1</v>
      </c>
      <c r="F324" s="59" t="s">
        <v>1920</v>
      </c>
      <c r="G324" s="59" t="s">
        <v>46</v>
      </c>
      <c r="H324" s="59" t="b">
        <v>0</v>
      </c>
      <c r="I324" s="59"/>
      <c r="J324" s="59" t="s">
        <v>18</v>
      </c>
    </row>
    <row r="325" spans="1:10" ht="150" x14ac:dyDescent="0.25">
      <c r="A325" s="59" t="s">
        <v>1921</v>
      </c>
      <c r="B325" s="59" t="s">
        <v>1165</v>
      </c>
      <c r="C325" s="59" t="b">
        <v>0</v>
      </c>
      <c r="D325" s="59" t="s">
        <v>1287</v>
      </c>
      <c r="E325" s="59" t="b">
        <v>1</v>
      </c>
      <c r="F325" s="59" t="s">
        <v>1276</v>
      </c>
      <c r="G325" s="59" t="s">
        <v>1922</v>
      </c>
      <c r="H325" s="59" t="b">
        <v>0</v>
      </c>
      <c r="I325" s="59"/>
      <c r="J325" s="59" t="s">
        <v>1923</v>
      </c>
    </row>
    <row r="326" spans="1:10" x14ac:dyDescent="0.25">
      <c r="A326" s="59" t="s">
        <v>1924</v>
      </c>
      <c r="B326" s="59" t="s">
        <v>1165</v>
      </c>
      <c r="C326" s="59" t="b">
        <v>0</v>
      </c>
      <c r="D326" s="59" t="s">
        <v>1287</v>
      </c>
      <c r="E326" s="59" t="b">
        <v>0</v>
      </c>
      <c r="F326" s="59" t="s">
        <v>1920</v>
      </c>
      <c r="G326" s="59" t="s">
        <v>46</v>
      </c>
      <c r="H326" s="59" t="b">
        <v>0</v>
      </c>
      <c r="I326" s="59" t="s">
        <v>1925</v>
      </c>
      <c r="J326" s="59" t="s">
        <v>18</v>
      </c>
    </row>
    <row r="327" spans="1:10" ht="90" x14ac:dyDescent="0.25">
      <c r="A327" s="59" t="s">
        <v>1926</v>
      </c>
      <c r="B327" s="59" t="s">
        <v>1165</v>
      </c>
      <c r="C327" s="59" t="b">
        <v>0</v>
      </c>
      <c r="D327" s="59" t="s">
        <v>1289</v>
      </c>
      <c r="E327" s="59" t="b">
        <v>1</v>
      </c>
      <c r="F327" s="59" t="s">
        <v>1276</v>
      </c>
      <c r="G327" s="59" t="s">
        <v>1927</v>
      </c>
      <c r="H327" s="59" t="b">
        <v>0</v>
      </c>
      <c r="I327" s="59" t="s">
        <v>1928</v>
      </c>
      <c r="J327" s="59" t="s">
        <v>1929</v>
      </c>
    </row>
    <row r="328" spans="1:10" ht="90" x14ac:dyDescent="0.25">
      <c r="A328" s="59" t="s">
        <v>1930</v>
      </c>
      <c r="B328" s="59" t="s">
        <v>1165</v>
      </c>
      <c r="C328" s="59" t="b">
        <v>0</v>
      </c>
      <c r="D328" s="59" t="s">
        <v>1289</v>
      </c>
      <c r="E328" s="59" t="b">
        <v>1</v>
      </c>
      <c r="F328" s="59" t="s">
        <v>1276</v>
      </c>
      <c r="G328" s="59" t="s">
        <v>1931</v>
      </c>
      <c r="H328" s="59" t="b">
        <v>0</v>
      </c>
      <c r="I328" s="59" t="s">
        <v>1932</v>
      </c>
      <c r="J328" s="59" t="s">
        <v>1933</v>
      </c>
    </row>
    <row r="329" spans="1:10" ht="90" x14ac:dyDescent="0.25">
      <c r="A329" s="59" t="s">
        <v>1934</v>
      </c>
      <c r="B329" s="59" t="s">
        <v>1165</v>
      </c>
      <c r="C329" s="59" t="b">
        <v>0</v>
      </c>
      <c r="D329" s="59" t="s">
        <v>1287</v>
      </c>
      <c r="E329" s="59" t="b">
        <v>1</v>
      </c>
      <c r="F329" s="59" t="s">
        <v>1276</v>
      </c>
      <c r="G329" s="59" t="s">
        <v>1935</v>
      </c>
      <c r="H329" s="59" t="b">
        <v>0</v>
      </c>
      <c r="I329" s="59" t="s">
        <v>1431</v>
      </c>
      <c r="J329" s="59" t="s">
        <v>1936</v>
      </c>
    </row>
    <row r="330" spans="1:10" ht="409.5" x14ac:dyDescent="0.25">
      <c r="A330" s="59" t="s">
        <v>1937</v>
      </c>
      <c r="B330" s="59" t="s">
        <v>1165</v>
      </c>
      <c r="C330" s="59" t="b">
        <v>0</v>
      </c>
      <c r="D330" s="59" t="s">
        <v>1289</v>
      </c>
      <c r="E330" s="59" t="b">
        <v>1</v>
      </c>
      <c r="F330" s="59" t="s">
        <v>1276</v>
      </c>
      <c r="G330" s="59" t="s">
        <v>1853</v>
      </c>
      <c r="H330" s="59" t="b">
        <v>0</v>
      </c>
      <c r="I330" s="59"/>
      <c r="J330" s="59" t="s">
        <v>1938</v>
      </c>
    </row>
    <row r="331" spans="1:10" ht="90" x14ac:dyDescent="0.25">
      <c r="A331" s="59" t="s">
        <v>1939</v>
      </c>
      <c r="B331" s="59" t="s">
        <v>1165</v>
      </c>
      <c r="C331" s="59" t="b">
        <v>0</v>
      </c>
      <c r="D331" s="59" t="s">
        <v>1289</v>
      </c>
      <c r="E331" s="59" t="b">
        <v>1</v>
      </c>
      <c r="F331" s="59" t="s">
        <v>1276</v>
      </c>
      <c r="G331" s="59" t="s">
        <v>46</v>
      </c>
      <c r="H331" s="59" t="b">
        <v>0</v>
      </c>
      <c r="I331" s="59" t="s">
        <v>1856</v>
      </c>
      <c r="J331" s="59" t="s">
        <v>1940</v>
      </c>
    </row>
    <row r="332" spans="1:10" ht="135" x14ac:dyDescent="0.25">
      <c r="A332" s="59" t="s">
        <v>1941</v>
      </c>
      <c r="B332" s="59" t="s">
        <v>1165</v>
      </c>
      <c r="C332" s="59" t="b">
        <v>0</v>
      </c>
      <c r="D332" s="59" t="s">
        <v>1287</v>
      </c>
      <c r="E332" s="59" t="b">
        <v>1</v>
      </c>
      <c r="F332" s="59" t="s">
        <v>1276</v>
      </c>
      <c r="G332" s="59" t="s">
        <v>1922</v>
      </c>
      <c r="H332" s="59" t="b">
        <v>0</v>
      </c>
      <c r="I332" s="59"/>
      <c r="J332" s="59" t="s">
        <v>1942</v>
      </c>
    </row>
    <row r="333" spans="1:10" ht="135" x14ac:dyDescent="0.25">
      <c r="A333" s="59" t="s">
        <v>1943</v>
      </c>
      <c r="B333" s="59" t="s">
        <v>1165</v>
      </c>
      <c r="C333" s="59" t="b">
        <v>0</v>
      </c>
      <c r="D333" s="59" t="s">
        <v>1275</v>
      </c>
      <c r="E333" s="59" t="b">
        <v>1</v>
      </c>
      <c r="F333" s="59" t="s">
        <v>1276</v>
      </c>
      <c r="G333" s="59" t="s">
        <v>1944</v>
      </c>
      <c r="H333" s="59" t="b">
        <v>0</v>
      </c>
      <c r="I333" s="59"/>
      <c r="J333" s="59" t="s">
        <v>1945</v>
      </c>
    </row>
    <row r="334" spans="1:10" ht="409.5" x14ac:dyDescent="0.25">
      <c r="A334" s="59" t="s">
        <v>1946</v>
      </c>
      <c r="B334" s="59" t="s">
        <v>1165</v>
      </c>
      <c r="C334" s="59" t="b">
        <v>0</v>
      </c>
      <c r="D334" s="59" t="s">
        <v>1302</v>
      </c>
      <c r="E334" s="59" t="b">
        <v>1</v>
      </c>
      <c r="F334" s="59" t="s">
        <v>1276</v>
      </c>
      <c r="G334" s="59" t="s">
        <v>1853</v>
      </c>
      <c r="H334" s="59" t="b">
        <v>0</v>
      </c>
      <c r="I334" s="59"/>
      <c r="J334" s="59" t="s">
        <v>1947</v>
      </c>
    </row>
    <row r="335" spans="1:10" ht="150" x14ac:dyDescent="0.25">
      <c r="A335" s="59" t="s">
        <v>1948</v>
      </c>
      <c r="B335" s="59" t="s">
        <v>1165</v>
      </c>
      <c r="C335" s="59" t="b">
        <v>0</v>
      </c>
      <c r="D335" s="59" t="s">
        <v>1275</v>
      </c>
      <c r="E335" s="59" t="b">
        <v>1</v>
      </c>
      <c r="F335" s="59" t="s">
        <v>1276</v>
      </c>
      <c r="G335" s="59" t="s">
        <v>1944</v>
      </c>
      <c r="H335" s="59" t="b">
        <v>0</v>
      </c>
      <c r="I335" s="59"/>
      <c r="J335" s="59" t="s">
        <v>1949</v>
      </c>
    </row>
    <row r="336" spans="1:10" ht="255" x14ac:dyDescent="0.25">
      <c r="A336" s="59" t="s">
        <v>1950</v>
      </c>
      <c r="B336" s="59" t="s">
        <v>1165</v>
      </c>
      <c r="C336" s="59" t="b">
        <v>0</v>
      </c>
      <c r="D336" s="59" t="s">
        <v>1287</v>
      </c>
      <c r="E336" s="59" t="b">
        <v>1</v>
      </c>
      <c r="F336" s="59" t="s">
        <v>1276</v>
      </c>
      <c r="G336" s="59" t="s">
        <v>1951</v>
      </c>
      <c r="H336" s="59" t="b">
        <v>0</v>
      </c>
      <c r="I336" s="59"/>
      <c r="J336" s="59" t="s">
        <v>1952</v>
      </c>
    </row>
    <row r="337" spans="1:10" ht="375" x14ac:dyDescent="0.25">
      <c r="A337" s="59" t="s">
        <v>1953</v>
      </c>
      <c r="B337" s="59" t="s">
        <v>1165</v>
      </c>
      <c r="C337" s="59" t="b">
        <v>0</v>
      </c>
      <c r="D337" s="59" t="s">
        <v>1289</v>
      </c>
      <c r="E337" s="59" t="b">
        <v>1</v>
      </c>
      <c r="F337" s="59" t="s">
        <v>1276</v>
      </c>
      <c r="G337" s="59" t="s">
        <v>46</v>
      </c>
      <c r="H337" s="59" t="b">
        <v>0</v>
      </c>
      <c r="I337" s="59"/>
      <c r="J337" s="59" t="s">
        <v>1954</v>
      </c>
    </row>
    <row r="338" spans="1:10" ht="75" x14ac:dyDescent="0.25">
      <c r="A338" s="59" t="s">
        <v>1955</v>
      </c>
      <c r="B338" s="59" t="s">
        <v>1165</v>
      </c>
      <c r="C338" s="59" t="b">
        <v>0</v>
      </c>
      <c r="D338" s="59" t="s">
        <v>1287</v>
      </c>
      <c r="E338" s="59" t="b">
        <v>1</v>
      </c>
      <c r="F338" s="59" t="s">
        <v>1276</v>
      </c>
      <c r="G338" s="59" t="s">
        <v>1944</v>
      </c>
      <c r="H338" s="59" t="b">
        <v>0</v>
      </c>
      <c r="I338" s="59"/>
      <c r="J338" s="59" t="s">
        <v>1956</v>
      </c>
    </row>
    <row r="339" spans="1:10" ht="45" x14ac:dyDescent="0.25">
      <c r="A339" s="59" t="s">
        <v>1957</v>
      </c>
      <c r="B339" s="59" t="s">
        <v>1280</v>
      </c>
      <c r="C339" s="59" t="b">
        <v>0</v>
      </c>
      <c r="D339" s="59" t="s">
        <v>1287</v>
      </c>
      <c r="E339" s="59" t="b">
        <v>0</v>
      </c>
      <c r="F339" s="59" t="s">
        <v>1276</v>
      </c>
      <c r="G339" s="59" t="s">
        <v>46</v>
      </c>
      <c r="H339" s="59" t="b">
        <v>0</v>
      </c>
      <c r="I339" s="59"/>
      <c r="J339" s="59" t="s">
        <v>1958</v>
      </c>
    </row>
    <row r="340" spans="1:10" ht="30" x14ac:dyDescent="0.25">
      <c r="A340" s="59" t="s">
        <v>1959</v>
      </c>
      <c r="B340" s="59" t="s">
        <v>1280</v>
      </c>
      <c r="C340" s="59" t="b">
        <v>0</v>
      </c>
      <c r="D340" s="59" t="s">
        <v>1275</v>
      </c>
      <c r="E340" s="59" t="b">
        <v>1</v>
      </c>
      <c r="F340" s="59" t="s">
        <v>1276</v>
      </c>
      <c r="G340" s="59" t="s">
        <v>46</v>
      </c>
      <c r="H340" s="59" t="b">
        <v>0</v>
      </c>
      <c r="I340" s="59"/>
      <c r="J340" s="59" t="s">
        <v>1960</v>
      </c>
    </row>
    <row r="341" spans="1:10" x14ac:dyDescent="0.25">
      <c r="A341" s="59" t="s">
        <v>1961</v>
      </c>
      <c r="B341" s="59" t="s">
        <v>1280</v>
      </c>
      <c r="C341" s="59" t="b">
        <v>0</v>
      </c>
      <c r="D341" s="59" t="s">
        <v>1275</v>
      </c>
      <c r="E341" s="59" t="b">
        <v>1</v>
      </c>
      <c r="F341" s="59" t="s">
        <v>1295</v>
      </c>
      <c r="G341" s="59" t="s">
        <v>46</v>
      </c>
      <c r="H341" s="59" t="b">
        <v>0</v>
      </c>
      <c r="I341" s="59"/>
      <c r="J341" s="59" t="s">
        <v>18</v>
      </c>
    </row>
    <row r="342" spans="1:10" x14ac:dyDescent="0.25">
      <c r="A342" s="59" t="s">
        <v>1962</v>
      </c>
      <c r="B342" s="59" t="s">
        <v>1280</v>
      </c>
      <c r="C342" s="59" t="b">
        <v>0</v>
      </c>
      <c r="D342" s="59" t="s">
        <v>1287</v>
      </c>
      <c r="E342" s="59" t="b">
        <v>1</v>
      </c>
      <c r="F342" s="59" t="s">
        <v>1444</v>
      </c>
      <c r="G342" s="59" t="s">
        <v>46</v>
      </c>
      <c r="H342" s="59" t="b">
        <v>0</v>
      </c>
      <c r="I342" s="59"/>
      <c r="J342" s="59" t="s">
        <v>18</v>
      </c>
    </row>
    <row r="343" spans="1:10" x14ac:dyDescent="0.25">
      <c r="A343" s="59" t="s">
        <v>1963</v>
      </c>
      <c r="B343" s="59" t="s">
        <v>1283</v>
      </c>
      <c r="C343" s="59" t="b">
        <v>0</v>
      </c>
      <c r="D343" s="59" t="s">
        <v>1275</v>
      </c>
      <c r="E343" s="59" t="b">
        <v>0</v>
      </c>
      <c r="F343" s="59" t="s">
        <v>1336</v>
      </c>
      <c r="G343" s="59" t="s">
        <v>46</v>
      </c>
      <c r="H343" s="59" t="b">
        <v>0</v>
      </c>
      <c r="I343" s="59"/>
      <c r="J343" s="59" t="s">
        <v>18</v>
      </c>
    </row>
    <row r="344" spans="1:10" ht="150" x14ac:dyDescent="0.25">
      <c r="A344" s="59" t="s">
        <v>1964</v>
      </c>
      <c r="B344" s="59" t="s">
        <v>1283</v>
      </c>
      <c r="C344" s="59" t="b">
        <v>0</v>
      </c>
      <c r="D344" s="59" t="s">
        <v>1287</v>
      </c>
      <c r="E344" s="59" t="b">
        <v>1</v>
      </c>
      <c r="F344" s="59" t="s">
        <v>1276</v>
      </c>
      <c r="G344" s="59" t="s">
        <v>1900</v>
      </c>
      <c r="H344" s="59" t="b">
        <v>0</v>
      </c>
      <c r="I344" s="59"/>
      <c r="J344" s="59" t="s">
        <v>1965</v>
      </c>
    </row>
    <row r="345" spans="1:10" x14ac:dyDescent="0.25">
      <c r="A345" s="59" t="s">
        <v>1966</v>
      </c>
      <c r="B345" s="59" t="s">
        <v>1283</v>
      </c>
      <c r="C345" s="59" t="b">
        <v>0</v>
      </c>
      <c r="D345" s="59" t="s">
        <v>1302</v>
      </c>
      <c r="E345" s="59" t="b">
        <v>1</v>
      </c>
      <c r="F345" s="59" t="s">
        <v>1361</v>
      </c>
      <c r="G345" s="59" t="s">
        <v>1900</v>
      </c>
      <c r="H345" s="59" t="b">
        <v>0</v>
      </c>
      <c r="I345" s="59"/>
      <c r="J345" s="59" t="s">
        <v>18</v>
      </c>
    </row>
    <row r="346" spans="1:10" ht="315" x14ac:dyDescent="0.25">
      <c r="A346" s="59" t="s">
        <v>1967</v>
      </c>
      <c r="B346" s="59" t="s">
        <v>1283</v>
      </c>
      <c r="C346" s="59" t="b">
        <v>0</v>
      </c>
      <c r="D346" s="59" t="s">
        <v>1302</v>
      </c>
      <c r="E346" s="59" t="b">
        <v>1</v>
      </c>
      <c r="F346" s="59" t="s">
        <v>1276</v>
      </c>
      <c r="G346" s="59" t="s">
        <v>1968</v>
      </c>
      <c r="H346" s="59" t="b">
        <v>0</v>
      </c>
      <c r="I346" s="59"/>
      <c r="J346" s="59" t="s">
        <v>1969</v>
      </c>
    </row>
    <row r="347" spans="1:10" x14ac:dyDescent="0.25">
      <c r="A347" s="59" t="s">
        <v>1970</v>
      </c>
      <c r="B347" s="59" t="s">
        <v>1280</v>
      </c>
      <c r="C347" s="59" t="b">
        <v>0</v>
      </c>
      <c r="D347" s="59" t="s">
        <v>1324</v>
      </c>
      <c r="E347" s="59" t="b">
        <v>1</v>
      </c>
      <c r="F347" s="59" t="s">
        <v>1276</v>
      </c>
      <c r="G347" s="59" t="s">
        <v>46</v>
      </c>
      <c r="H347" s="59" t="b">
        <v>0</v>
      </c>
      <c r="I347" s="59"/>
      <c r="J347" s="59" t="s">
        <v>18</v>
      </c>
    </row>
    <row r="348" spans="1:10" ht="45" x14ac:dyDescent="0.25">
      <c r="A348" s="59" t="s">
        <v>1971</v>
      </c>
      <c r="B348" s="59" t="s">
        <v>1283</v>
      </c>
      <c r="C348" s="59" t="b">
        <v>0</v>
      </c>
      <c r="D348" s="59" t="s">
        <v>1287</v>
      </c>
      <c r="E348" s="59" t="b">
        <v>1</v>
      </c>
      <c r="F348" s="59" t="s">
        <v>1276</v>
      </c>
      <c r="G348" s="59" t="s">
        <v>1441</v>
      </c>
      <c r="H348" s="59" t="b">
        <v>0</v>
      </c>
      <c r="I348" s="59"/>
      <c r="J348" s="59" t="s">
        <v>1972</v>
      </c>
    </row>
    <row r="349" spans="1:10" ht="120" x14ac:dyDescent="0.25">
      <c r="A349" s="59" t="s">
        <v>1973</v>
      </c>
      <c r="B349" s="59" t="s">
        <v>1283</v>
      </c>
      <c r="C349" s="59" t="b">
        <v>0</v>
      </c>
      <c r="D349" s="59" t="s">
        <v>1289</v>
      </c>
      <c r="E349" s="59" t="b">
        <v>1</v>
      </c>
      <c r="F349" s="59" t="s">
        <v>1276</v>
      </c>
      <c r="G349" s="59" t="s">
        <v>1974</v>
      </c>
      <c r="H349" s="59" t="b">
        <v>0</v>
      </c>
      <c r="I349" s="59"/>
      <c r="J349" s="59" t="s">
        <v>1975</v>
      </c>
    </row>
    <row r="350" spans="1:10" ht="180" x14ac:dyDescent="0.25">
      <c r="A350" s="59" t="s">
        <v>1976</v>
      </c>
      <c r="B350" s="59" t="s">
        <v>1283</v>
      </c>
      <c r="C350" s="59" t="b">
        <v>0</v>
      </c>
      <c r="D350" s="59" t="s">
        <v>1275</v>
      </c>
      <c r="E350" s="59" t="b">
        <v>1</v>
      </c>
      <c r="F350" s="59" t="s">
        <v>1276</v>
      </c>
      <c r="G350" s="59" t="s">
        <v>1977</v>
      </c>
      <c r="H350" s="59" t="b">
        <v>0</v>
      </c>
      <c r="I350" s="59"/>
      <c r="J350" s="59" t="s">
        <v>1978</v>
      </c>
    </row>
    <row r="351" spans="1:10" ht="120" x14ac:dyDescent="0.25">
      <c r="A351" s="59" t="s">
        <v>1979</v>
      </c>
      <c r="B351" s="59" t="s">
        <v>1283</v>
      </c>
      <c r="C351" s="59" t="b">
        <v>0</v>
      </c>
      <c r="D351" s="59" t="s">
        <v>1287</v>
      </c>
      <c r="E351" s="59" t="b">
        <v>1</v>
      </c>
      <c r="F351" s="59" t="s">
        <v>1276</v>
      </c>
      <c r="G351" s="59" t="s">
        <v>1441</v>
      </c>
      <c r="H351" s="59" t="b">
        <v>0</v>
      </c>
      <c r="I351" s="59"/>
      <c r="J351" s="59" t="s">
        <v>1980</v>
      </c>
    </row>
    <row r="352" spans="1:10" ht="180" x14ac:dyDescent="0.25">
      <c r="A352" s="59" t="s">
        <v>1981</v>
      </c>
      <c r="B352" s="59" t="s">
        <v>1280</v>
      </c>
      <c r="C352" s="59" t="b">
        <v>0</v>
      </c>
      <c r="D352" s="59" t="s">
        <v>1302</v>
      </c>
      <c r="E352" s="59" t="b">
        <v>1</v>
      </c>
      <c r="F352" s="59" t="s">
        <v>1276</v>
      </c>
      <c r="G352" s="59" t="s">
        <v>1365</v>
      </c>
      <c r="H352" s="59" t="b">
        <v>0</v>
      </c>
      <c r="I352" s="59"/>
      <c r="J352" s="59" t="s">
        <v>1982</v>
      </c>
    </row>
    <row r="353" spans="1:10" ht="75" x14ac:dyDescent="0.25">
      <c r="A353" s="59" t="s">
        <v>1983</v>
      </c>
      <c r="B353" s="59" t="s">
        <v>1280</v>
      </c>
      <c r="C353" s="59" t="b">
        <v>0</v>
      </c>
      <c r="D353" s="59" t="s">
        <v>1302</v>
      </c>
      <c r="E353" s="59" t="b">
        <v>1</v>
      </c>
      <c r="F353" s="59" t="s">
        <v>1276</v>
      </c>
      <c r="G353" s="59" t="s">
        <v>46</v>
      </c>
      <c r="H353" s="59" t="b">
        <v>0</v>
      </c>
      <c r="I353" s="59"/>
      <c r="J353" s="59" t="s">
        <v>1984</v>
      </c>
    </row>
    <row r="354" spans="1:10" ht="180" x14ac:dyDescent="0.25">
      <c r="A354" s="59" t="s">
        <v>1985</v>
      </c>
      <c r="B354" s="59" t="s">
        <v>1280</v>
      </c>
      <c r="C354" s="59" t="b">
        <v>0</v>
      </c>
      <c r="D354" s="59" t="s">
        <v>1302</v>
      </c>
      <c r="E354" s="59" t="b">
        <v>1</v>
      </c>
      <c r="F354" s="59" t="s">
        <v>1276</v>
      </c>
      <c r="G354" s="59" t="s">
        <v>1367</v>
      </c>
      <c r="H354" s="59" t="b">
        <v>0</v>
      </c>
      <c r="I354" s="59"/>
      <c r="J354" s="59" t="s">
        <v>1986</v>
      </c>
    </row>
    <row r="355" spans="1:10" ht="135" x14ac:dyDescent="0.25">
      <c r="A355" s="59" t="s">
        <v>1987</v>
      </c>
      <c r="B355" s="59" t="s">
        <v>1164</v>
      </c>
      <c r="C355" s="59" t="b">
        <v>0</v>
      </c>
      <c r="D355" s="59" t="s">
        <v>1287</v>
      </c>
      <c r="E355" s="59" t="b">
        <v>1</v>
      </c>
      <c r="F355" s="59" t="s">
        <v>1276</v>
      </c>
      <c r="G355" s="59" t="s">
        <v>46</v>
      </c>
      <c r="H355" s="59" t="b">
        <v>0</v>
      </c>
      <c r="I355" s="59"/>
      <c r="J355" s="59" t="s">
        <v>1988</v>
      </c>
    </row>
    <row r="356" spans="1:10" x14ac:dyDescent="0.25">
      <c r="A356" s="59" t="s">
        <v>1989</v>
      </c>
      <c r="B356" s="59" t="s">
        <v>1283</v>
      </c>
      <c r="C356" s="59" t="b">
        <v>0</v>
      </c>
      <c r="D356" s="59" t="s">
        <v>1302</v>
      </c>
      <c r="E356" s="59" t="b">
        <v>1</v>
      </c>
      <c r="F356" s="59" t="s">
        <v>1336</v>
      </c>
      <c r="G356" s="59" t="s">
        <v>1438</v>
      </c>
      <c r="H356" s="59" t="b">
        <v>0</v>
      </c>
      <c r="I356" s="59"/>
      <c r="J356" s="59" t="s">
        <v>18</v>
      </c>
    </row>
    <row r="357" spans="1:10" ht="60" x14ac:dyDescent="0.25">
      <c r="A357" s="59" t="s">
        <v>1990</v>
      </c>
      <c r="B357" s="59" t="s">
        <v>1280</v>
      </c>
      <c r="C357" s="59" t="b">
        <v>0</v>
      </c>
      <c r="D357" s="59" t="s">
        <v>1289</v>
      </c>
      <c r="E357" s="59" t="b">
        <v>0</v>
      </c>
      <c r="F357" s="59" t="s">
        <v>1276</v>
      </c>
      <c r="G357" s="59" t="s">
        <v>46</v>
      </c>
      <c r="H357" s="59" t="b">
        <v>0</v>
      </c>
      <c r="I357" s="59"/>
      <c r="J357" s="59" t="s">
        <v>1991</v>
      </c>
    </row>
    <row r="358" spans="1:10" ht="60" x14ac:dyDescent="0.25">
      <c r="A358" s="59" t="s">
        <v>1992</v>
      </c>
      <c r="B358" s="59" t="s">
        <v>1280</v>
      </c>
      <c r="C358" s="59" t="b">
        <v>0</v>
      </c>
      <c r="D358" s="59" t="s">
        <v>1289</v>
      </c>
      <c r="E358" s="59" t="b">
        <v>0</v>
      </c>
      <c r="F358" s="59" t="s">
        <v>1276</v>
      </c>
      <c r="G358" s="59" t="s">
        <v>46</v>
      </c>
      <c r="H358" s="59" t="b">
        <v>0</v>
      </c>
      <c r="I358" s="59"/>
      <c r="J358" s="59" t="s">
        <v>1993</v>
      </c>
    </row>
    <row r="359" spans="1:10" ht="210" x14ac:dyDescent="0.25">
      <c r="A359" s="59" t="s">
        <v>1994</v>
      </c>
      <c r="B359" s="59" t="s">
        <v>1280</v>
      </c>
      <c r="C359" s="59" t="b">
        <v>0</v>
      </c>
      <c r="D359" s="59" t="s">
        <v>1302</v>
      </c>
      <c r="E359" s="59" t="b">
        <v>1</v>
      </c>
      <c r="F359" s="59" t="s">
        <v>1276</v>
      </c>
      <c r="G359" s="59" t="s">
        <v>1995</v>
      </c>
      <c r="H359" s="59" t="b">
        <v>0</v>
      </c>
      <c r="I359" s="59"/>
      <c r="J359" s="59" t="s">
        <v>1996</v>
      </c>
    </row>
    <row r="360" spans="1:10" ht="60" x14ac:dyDescent="0.25">
      <c r="A360" s="59" t="s">
        <v>1997</v>
      </c>
      <c r="B360" s="59" t="s">
        <v>1280</v>
      </c>
      <c r="C360" s="59" t="b">
        <v>0</v>
      </c>
      <c r="D360" s="59" t="s">
        <v>1289</v>
      </c>
      <c r="E360" s="59" t="b">
        <v>0</v>
      </c>
      <c r="F360" s="59" t="s">
        <v>1276</v>
      </c>
      <c r="G360" s="59" t="s">
        <v>46</v>
      </c>
      <c r="H360" s="59" t="b">
        <v>0</v>
      </c>
      <c r="I360" s="59"/>
      <c r="J360" s="59" t="s">
        <v>1998</v>
      </c>
    </row>
    <row r="361" spans="1:10" ht="45" x14ac:dyDescent="0.25">
      <c r="A361" s="59" t="s">
        <v>1999</v>
      </c>
      <c r="B361" s="59" t="s">
        <v>1283</v>
      </c>
      <c r="C361" s="59" t="b">
        <v>0</v>
      </c>
      <c r="D361" s="59" t="s">
        <v>1275</v>
      </c>
      <c r="E361" s="59" t="b">
        <v>1</v>
      </c>
      <c r="F361" s="59" t="s">
        <v>1276</v>
      </c>
      <c r="G361" s="59" t="s">
        <v>1469</v>
      </c>
      <c r="H361" s="59" t="b">
        <v>0</v>
      </c>
      <c r="I361" s="59"/>
      <c r="J361" s="59" t="s">
        <v>2000</v>
      </c>
    </row>
    <row r="362" spans="1:10" ht="45" x14ac:dyDescent="0.25">
      <c r="A362" s="59" t="s">
        <v>2001</v>
      </c>
      <c r="B362" s="59" t="s">
        <v>1280</v>
      </c>
      <c r="C362" s="59" t="b">
        <v>1</v>
      </c>
      <c r="D362" s="59" t="s">
        <v>1302</v>
      </c>
      <c r="E362" s="59" t="b">
        <v>0</v>
      </c>
      <c r="F362" s="59" t="s">
        <v>1276</v>
      </c>
      <c r="G362" s="59" t="s">
        <v>46</v>
      </c>
      <c r="H362" s="59" t="b">
        <v>0</v>
      </c>
      <c r="I362" s="59"/>
      <c r="J362" s="59" t="s">
        <v>2002</v>
      </c>
    </row>
    <row r="363" spans="1:10" ht="30" x14ac:dyDescent="0.25">
      <c r="A363" s="59" t="s">
        <v>2003</v>
      </c>
      <c r="B363" s="59" t="s">
        <v>1283</v>
      </c>
      <c r="C363" s="59" t="b">
        <v>0</v>
      </c>
      <c r="D363" s="59" t="s">
        <v>1287</v>
      </c>
      <c r="E363" s="59" t="b">
        <v>0</v>
      </c>
      <c r="F363" s="59" t="s">
        <v>1276</v>
      </c>
      <c r="G363" s="59" t="s">
        <v>46</v>
      </c>
      <c r="H363" s="59" t="b">
        <v>0</v>
      </c>
      <c r="I363" s="59"/>
      <c r="J363" s="59" t="s">
        <v>2004</v>
      </c>
    </row>
    <row r="364" spans="1:10" ht="105" x14ac:dyDescent="0.25">
      <c r="A364" s="59" t="s">
        <v>2005</v>
      </c>
      <c r="B364" s="59" t="s">
        <v>1283</v>
      </c>
      <c r="C364" s="59" t="b">
        <v>0</v>
      </c>
      <c r="D364" s="59" t="s">
        <v>1302</v>
      </c>
      <c r="E364" s="59" t="b">
        <v>1</v>
      </c>
      <c r="F364" s="59" t="s">
        <v>1276</v>
      </c>
      <c r="G364" s="59" t="s">
        <v>1974</v>
      </c>
      <c r="H364" s="59" t="b">
        <v>0</v>
      </c>
      <c r="I364" s="59"/>
      <c r="J364" s="59" t="s">
        <v>2006</v>
      </c>
    </row>
    <row r="365" spans="1:10" ht="135" x14ac:dyDescent="0.25">
      <c r="A365" s="59" t="s">
        <v>2007</v>
      </c>
      <c r="B365" s="59" t="s">
        <v>1166</v>
      </c>
      <c r="C365" s="59" t="b">
        <v>0</v>
      </c>
      <c r="D365" s="59" t="s">
        <v>1287</v>
      </c>
      <c r="E365" s="59" t="b">
        <v>1</v>
      </c>
      <c r="F365" s="59" t="s">
        <v>1276</v>
      </c>
      <c r="G365" s="59" t="s">
        <v>1711</v>
      </c>
      <c r="H365" s="59" t="b">
        <v>0</v>
      </c>
      <c r="I365" s="59"/>
      <c r="J365" s="59" t="s">
        <v>2008</v>
      </c>
    </row>
    <row r="366" spans="1:10" ht="105" x14ac:dyDescent="0.25">
      <c r="A366" s="59" t="s">
        <v>2009</v>
      </c>
      <c r="B366" s="59" t="s">
        <v>1166</v>
      </c>
      <c r="C366" s="59" t="b">
        <v>0</v>
      </c>
      <c r="D366" s="59" t="s">
        <v>1287</v>
      </c>
      <c r="E366" s="59" t="b">
        <v>1</v>
      </c>
      <c r="F366" s="59" t="s">
        <v>1276</v>
      </c>
      <c r="G366" s="59" t="s">
        <v>46</v>
      </c>
      <c r="H366" s="59" t="b">
        <v>0</v>
      </c>
      <c r="I366" s="59"/>
      <c r="J366" s="59" t="s">
        <v>2010</v>
      </c>
    </row>
    <row r="367" spans="1:10" ht="30" x14ac:dyDescent="0.25">
      <c r="A367" s="59" t="s">
        <v>2011</v>
      </c>
      <c r="B367" s="59" t="s">
        <v>1166</v>
      </c>
      <c r="C367" s="59" t="b">
        <v>0</v>
      </c>
      <c r="D367" s="59" t="s">
        <v>1275</v>
      </c>
      <c r="E367" s="59" t="b">
        <v>1</v>
      </c>
      <c r="F367" s="59" t="s">
        <v>1295</v>
      </c>
      <c r="G367" s="59" t="s">
        <v>1711</v>
      </c>
      <c r="H367" s="59" t="b">
        <v>0</v>
      </c>
      <c r="I367" s="59"/>
      <c r="J367" s="59" t="s">
        <v>18</v>
      </c>
    </row>
    <row r="368" spans="1:10" ht="240" x14ac:dyDescent="0.25">
      <c r="A368" s="59" t="s">
        <v>2012</v>
      </c>
      <c r="B368" s="59" t="s">
        <v>1166</v>
      </c>
      <c r="C368" s="59" t="b">
        <v>0</v>
      </c>
      <c r="D368" s="59" t="s">
        <v>1287</v>
      </c>
      <c r="E368" s="59" t="b">
        <v>1</v>
      </c>
      <c r="F368" s="59" t="s">
        <v>1276</v>
      </c>
      <c r="G368" s="59" t="s">
        <v>46</v>
      </c>
      <c r="H368" s="59" t="b">
        <v>0</v>
      </c>
      <c r="I368" s="59"/>
      <c r="J368" s="59" t="s">
        <v>2013</v>
      </c>
    </row>
    <row r="369" spans="1:10" ht="75" x14ac:dyDescent="0.25">
      <c r="A369" s="59" t="s">
        <v>2014</v>
      </c>
      <c r="B369" s="59" t="s">
        <v>1166</v>
      </c>
      <c r="C369" s="59" t="b">
        <v>0</v>
      </c>
      <c r="D369" s="59" t="s">
        <v>1287</v>
      </c>
      <c r="E369" s="59" t="b">
        <v>1</v>
      </c>
      <c r="F369" s="59" t="s">
        <v>1276</v>
      </c>
      <c r="G369" s="59" t="s">
        <v>1711</v>
      </c>
      <c r="H369" s="59" t="b">
        <v>0</v>
      </c>
      <c r="I369" s="59"/>
      <c r="J369" s="59" t="s">
        <v>2015</v>
      </c>
    </row>
    <row r="370" spans="1:10" ht="90" x14ac:dyDescent="0.25">
      <c r="A370" s="59" t="s">
        <v>2016</v>
      </c>
      <c r="B370" s="59" t="s">
        <v>1166</v>
      </c>
      <c r="C370" s="59" t="b">
        <v>0</v>
      </c>
      <c r="D370" s="59" t="s">
        <v>1287</v>
      </c>
      <c r="E370" s="59" t="b">
        <v>1</v>
      </c>
      <c r="F370" s="59" t="s">
        <v>1276</v>
      </c>
      <c r="G370" s="59" t="s">
        <v>1711</v>
      </c>
      <c r="H370" s="59" t="b">
        <v>0</v>
      </c>
      <c r="I370" s="59"/>
      <c r="J370" s="59" t="s">
        <v>2017</v>
      </c>
    </row>
    <row r="371" spans="1:10" ht="30" x14ac:dyDescent="0.25">
      <c r="A371" s="59" t="s">
        <v>2018</v>
      </c>
      <c r="B371" s="59" t="s">
        <v>1166</v>
      </c>
      <c r="C371" s="59" t="b">
        <v>0</v>
      </c>
      <c r="D371" s="59" t="s">
        <v>1275</v>
      </c>
      <c r="E371" s="59" t="b">
        <v>0</v>
      </c>
      <c r="F371" s="59" t="s">
        <v>1276</v>
      </c>
      <c r="G371" s="59" t="s">
        <v>46</v>
      </c>
      <c r="H371" s="59" t="b">
        <v>0</v>
      </c>
      <c r="I371" s="59"/>
      <c r="J371" s="59" t="s">
        <v>2019</v>
      </c>
    </row>
    <row r="372" spans="1:10" ht="75" x14ac:dyDescent="0.25">
      <c r="A372" s="59" t="s">
        <v>2020</v>
      </c>
      <c r="B372" s="59" t="s">
        <v>1166</v>
      </c>
      <c r="C372" s="59" t="b">
        <v>0</v>
      </c>
      <c r="D372" s="59" t="s">
        <v>1275</v>
      </c>
      <c r="E372" s="59" t="b">
        <v>0</v>
      </c>
      <c r="F372" s="59" t="s">
        <v>1276</v>
      </c>
      <c r="G372" s="59" t="s">
        <v>46</v>
      </c>
      <c r="H372" s="59" t="b">
        <v>0</v>
      </c>
      <c r="I372" s="59"/>
      <c r="J372" s="59" t="s">
        <v>2021</v>
      </c>
    </row>
    <row r="373" spans="1:10" x14ac:dyDescent="0.25">
      <c r="A373" s="59" t="s">
        <v>2022</v>
      </c>
      <c r="B373" s="59" t="s">
        <v>1166</v>
      </c>
      <c r="C373" s="59" t="b">
        <v>0</v>
      </c>
      <c r="D373" s="59" t="s">
        <v>1324</v>
      </c>
      <c r="E373" s="59" t="b">
        <v>1</v>
      </c>
      <c r="F373" s="59" t="s">
        <v>1276</v>
      </c>
      <c r="G373" s="59" t="s">
        <v>46</v>
      </c>
      <c r="H373" s="59" t="b">
        <v>0</v>
      </c>
      <c r="I373" s="59"/>
      <c r="J373" s="59" t="s">
        <v>18</v>
      </c>
    </row>
    <row r="374" spans="1:10" ht="105" x14ac:dyDescent="0.25">
      <c r="A374" s="59" t="s">
        <v>2023</v>
      </c>
      <c r="B374" s="59" t="s">
        <v>1166</v>
      </c>
      <c r="C374" s="59" t="b">
        <v>0</v>
      </c>
      <c r="D374" s="59" t="s">
        <v>1287</v>
      </c>
      <c r="E374" s="59" t="b">
        <v>1</v>
      </c>
      <c r="F374" s="59" t="s">
        <v>1276</v>
      </c>
      <c r="G374" s="59" t="s">
        <v>1711</v>
      </c>
      <c r="H374" s="59" t="b">
        <v>0</v>
      </c>
      <c r="I374" s="59"/>
      <c r="J374" s="59" t="s">
        <v>2024</v>
      </c>
    </row>
    <row r="375" spans="1:10" ht="60" x14ac:dyDescent="0.25">
      <c r="A375" s="59" t="s">
        <v>2025</v>
      </c>
      <c r="B375" s="59" t="s">
        <v>1166</v>
      </c>
      <c r="C375" s="59" t="b">
        <v>0</v>
      </c>
      <c r="D375" s="59" t="s">
        <v>1287</v>
      </c>
      <c r="E375" s="59" t="b">
        <v>1</v>
      </c>
      <c r="F375" s="59" t="s">
        <v>1276</v>
      </c>
      <c r="G375" s="59" t="s">
        <v>1711</v>
      </c>
      <c r="H375" s="59" t="b">
        <v>0</v>
      </c>
      <c r="I375" s="59"/>
      <c r="J375" s="59" t="s">
        <v>2026</v>
      </c>
    </row>
    <row r="376" spans="1:10" ht="45" x14ac:dyDescent="0.25">
      <c r="A376" s="59" t="s">
        <v>2027</v>
      </c>
      <c r="B376" s="59" t="s">
        <v>1166</v>
      </c>
      <c r="C376" s="59" t="b">
        <v>0</v>
      </c>
      <c r="D376" s="59" t="s">
        <v>1275</v>
      </c>
      <c r="E376" s="59" t="b">
        <v>0</v>
      </c>
      <c r="F376" s="59" t="s">
        <v>1276</v>
      </c>
      <c r="G376" s="59" t="s">
        <v>46</v>
      </c>
      <c r="H376" s="59" t="b">
        <v>0</v>
      </c>
      <c r="I376" s="59"/>
      <c r="J376" s="59" t="s">
        <v>2028</v>
      </c>
    </row>
    <row r="377" spans="1:10" ht="30" x14ac:dyDescent="0.25">
      <c r="A377" s="59" t="s">
        <v>2029</v>
      </c>
      <c r="B377" s="59" t="s">
        <v>1166</v>
      </c>
      <c r="C377" s="59" t="b">
        <v>0</v>
      </c>
      <c r="D377" s="59" t="s">
        <v>1275</v>
      </c>
      <c r="E377" s="59" t="b">
        <v>1</v>
      </c>
      <c r="F377" s="59" t="s">
        <v>1276</v>
      </c>
      <c r="G377" s="59" t="s">
        <v>1711</v>
      </c>
      <c r="H377" s="59" t="b">
        <v>0</v>
      </c>
      <c r="I377" s="59"/>
      <c r="J377" s="59" t="s">
        <v>2030</v>
      </c>
    </row>
    <row r="378" spans="1:10" ht="30" x14ac:dyDescent="0.25">
      <c r="A378" s="59" t="s">
        <v>2031</v>
      </c>
      <c r="B378" s="59" t="s">
        <v>1166</v>
      </c>
      <c r="C378" s="59" t="b">
        <v>0</v>
      </c>
      <c r="D378" s="59" t="s">
        <v>1287</v>
      </c>
      <c r="E378" s="59" t="b">
        <v>1</v>
      </c>
      <c r="F378" s="59" t="s">
        <v>1276</v>
      </c>
      <c r="G378" s="59" t="s">
        <v>1711</v>
      </c>
      <c r="H378" s="59" t="b">
        <v>0</v>
      </c>
      <c r="I378" s="59"/>
      <c r="J378" s="59" t="s">
        <v>2030</v>
      </c>
    </row>
    <row r="379" spans="1:10" ht="30" x14ac:dyDescent="0.25">
      <c r="A379" s="59" t="s">
        <v>2032</v>
      </c>
      <c r="B379" s="59" t="s">
        <v>1166</v>
      </c>
      <c r="C379" s="59" t="b">
        <v>0</v>
      </c>
      <c r="D379" s="59" t="s">
        <v>1289</v>
      </c>
      <c r="E379" s="59" t="b">
        <v>1</v>
      </c>
      <c r="F379" s="59" t="s">
        <v>1276</v>
      </c>
      <c r="G379" s="59" t="s">
        <v>1711</v>
      </c>
      <c r="H379" s="59" t="b">
        <v>0</v>
      </c>
      <c r="I379" s="59"/>
      <c r="J379" s="59" t="s">
        <v>2030</v>
      </c>
    </row>
    <row r="380" spans="1:10" x14ac:dyDescent="0.25">
      <c r="A380" s="59" t="s">
        <v>2033</v>
      </c>
      <c r="B380" s="59" t="s">
        <v>1166</v>
      </c>
      <c r="C380" s="59" t="b">
        <v>0</v>
      </c>
      <c r="D380" s="59" t="s">
        <v>1287</v>
      </c>
      <c r="E380" s="59" t="b">
        <v>1</v>
      </c>
      <c r="F380" s="59" t="s">
        <v>1444</v>
      </c>
      <c r="G380" s="59" t="s">
        <v>46</v>
      </c>
      <c r="H380" s="59" t="b">
        <v>0</v>
      </c>
      <c r="I380" s="59"/>
      <c r="J380" s="59" t="s">
        <v>18</v>
      </c>
    </row>
    <row r="381" spans="1:10" ht="60" x14ac:dyDescent="0.25">
      <c r="A381" s="59" t="s">
        <v>2034</v>
      </c>
      <c r="B381" s="59" t="s">
        <v>1166</v>
      </c>
      <c r="C381" s="59" t="b">
        <v>0</v>
      </c>
      <c r="D381" s="59" t="s">
        <v>1275</v>
      </c>
      <c r="E381" s="59" t="b">
        <v>1</v>
      </c>
      <c r="F381" s="59" t="s">
        <v>1276</v>
      </c>
      <c r="G381" s="59" t="s">
        <v>1711</v>
      </c>
      <c r="H381" s="59" t="b">
        <v>0</v>
      </c>
      <c r="I381" s="59"/>
      <c r="J381" s="59" t="s">
        <v>2035</v>
      </c>
    </row>
    <row r="382" spans="1:10" x14ac:dyDescent="0.25">
      <c r="A382" s="59" t="s">
        <v>2036</v>
      </c>
      <c r="B382" s="59" t="s">
        <v>1166</v>
      </c>
      <c r="C382" s="59" t="b">
        <v>0</v>
      </c>
      <c r="D382" s="59" t="s">
        <v>1287</v>
      </c>
      <c r="E382" s="59" t="b">
        <v>0</v>
      </c>
      <c r="F382" s="59" t="s">
        <v>1358</v>
      </c>
      <c r="G382" s="59" t="s">
        <v>46</v>
      </c>
      <c r="H382" s="59" t="b">
        <v>0</v>
      </c>
      <c r="I382" s="59"/>
      <c r="J382" s="59" t="s">
        <v>18</v>
      </c>
    </row>
    <row r="383" spans="1:10" ht="409.5" x14ac:dyDescent="0.25">
      <c r="A383" s="59" t="s">
        <v>2037</v>
      </c>
      <c r="B383" s="59" t="s">
        <v>1166</v>
      </c>
      <c r="C383" s="59" t="b">
        <v>0</v>
      </c>
      <c r="D383" s="59" t="s">
        <v>1287</v>
      </c>
      <c r="E383" s="59" t="b">
        <v>1</v>
      </c>
      <c r="F383" s="59" t="s">
        <v>1276</v>
      </c>
      <c r="G383" s="59" t="s">
        <v>1711</v>
      </c>
      <c r="H383" s="59" t="b">
        <v>0</v>
      </c>
      <c r="I383" s="59"/>
      <c r="J383" s="59" t="s">
        <v>2038</v>
      </c>
    </row>
    <row r="384" spans="1:10" x14ac:dyDescent="0.25">
      <c r="A384" s="59" t="s">
        <v>2039</v>
      </c>
      <c r="B384" s="59" t="s">
        <v>1283</v>
      </c>
      <c r="C384" s="59" t="b">
        <v>0</v>
      </c>
      <c r="D384" s="59" t="s">
        <v>1302</v>
      </c>
      <c r="E384" s="59" t="b">
        <v>1</v>
      </c>
      <c r="F384" s="59" t="s">
        <v>1295</v>
      </c>
      <c r="G384" s="59" t="s">
        <v>2040</v>
      </c>
      <c r="H384" s="59" t="b">
        <v>0</v>
      </c>
      <c r="I384" s="59"/>
      <c r="J384" s="59" t="s">
        <v>18</v>
      </c>
    </row>
    <row r="385" spans="1:10" ht="30" x14ac:dyDescent="0.25">
      <c r="A385" s="59" t="s">
        <v>2041</v>
      </c>
      <c r="B385" s="59" t="s">
        <v>1283</v>
      </c>
      <c r="C385" s="59" t="b">
        <v>0</v>
      </c>
      <c r="D385" s="59" t="s">
        <v>1275</v>
      </c>
      <c r="E385" s="59" t="b">
        <v>0</v>
      </c>
      <c r="F385" s="59" t="s">
        <v>1276</v>
      </c>
      <c r="G385" s="59" t="s">
        <v>46</v>
      </c>
      <c r="H385" s="59" t="b">
        <v>0</v>
      </c>
      <c r="I385" s="59"/>
      <c r="J385" s="59" t="s">
        <v>2042</v>
      </c>
    </row>
    <row r="386" spans="1:10" ht="30" x14ac:dyDescent="0.25">
      <c r="A386" s="59" t="s">
        <v>2043</v>
      </c>
      <c r="B386" s="59" t="s">
        <v>1283</v>
      </c>
      <c r="C386" s="59" t="b">
        <v>0</v>
      </c>
      <c r="D386" s="59" t="s">
        <v>1287</v>
      </c>
      <c r="E386" s="59" t="b">
        <v>0</v>
      </c>
      <c r="F386" s="59" t="s">
        <v>1276</v>
      </c>
      <c r="G386" s="59" t="s">
        <v>46</v>
      </c>
      <c r="H386" s="59" t="b">
        <v>0</v>
      </c>
      <c r="I386" s="59"/>
      <c r="J386" s="59" t="s">
        <v>2042</v>
      </c>
    </row>
    <row r="387" spans="1:10" ht="30" x14ac:dyDescent="0.25">
      <c r="A387" s="59" t="s">
        <v>2044</v>
      </c>
      <c r="B387" s="59" t="s">
        <v>1283</v>
      </c>
      <c r="C387" s="59" t="b">
        <v>0</v>
      </c>
      <c r="D387" s="59" t="s">
        <v>1289</v>
      </c>
      <c r="E387" s="59" t="b">
        <v>0</v>
      </c>
      <c r="F387" s="59" t="s">
        <v>1276</v>
      </c>
      <c r="G387" s="59" t="s">
        <v>46</v>
      </c>
      <c r="H387" s="59" t="b">
        <v>0</v>
      </c>
      <c r="I387" s="59"/>
      <c r="J387" s="59" t="s">
        <v>2042</v>
      </c>
    </row>
    <row r="388" spans="1:10" ht="75" x14ac:dyDescent="0.25">
      <c r="A388" s="59" t="s">
        <v>2045</v>
      </c>
      <c r="B388" s="59" t="s">
        <v>1283</v>
      </c>
      <c r="C388" s="59" t="b">
        <v>0</v>
      </c>
      <c r="D388" s="59" t="s">
        <v>1275</v>
      </c>
      <c r="E388" s="59" t="b">
        <v>1</v>
      </c>
      <c r="F388" s="59" t="s">
        <v>1276</v>
      </c>
      <c r="G388" s="59" t="s">
        <v>46</v>
      </c>
      <c r="H388" s="59" t="b">
        <v>0</v>
      </c>
      <c r="I388" s="59"/>
      <c r="J388" s="59" t="s">
        <v>2046</v>
      </c>
    </row>
    <row r="389" spans="1:10" x14ac:dyDescent="0.25">
      <c r="A389" s="59" t="s">
        <v>2047</v>
      </c>
      <c r="B389" s="59" t="s">
        <v>1280</v>
      </c>
      <c r="C389" s="59" t="b">
        <v>0</v>
      </c>
      <c r="D389" s="59" t="s">
        <v>1287</v>
      </c>
      <c r="E389" s="59" t="b">
        <v>1</v>
      </c>
      <c r="F389" s="59" t="s">
        <v>1336</v>
      </c>
      <c r="G389" s="59" t="s">
        <v>46</v>
      </c>
      <c r="H389" s="59" t="b">
        <v>0</v>
      </c>
      <c r="I389" s="59"/>
      <c r="J389" s="59" t="s">
        <v>18</v>
      </c>
    </row>
    <row r="390" spans="1:10" ht="105" x14ac:dyDescent="0.25">
      <c r="A390" s="59" t="s">
        <v>2048</v>
      </c>
      <c r="B390" s="59" t="s">
        <v>1280</v>
      </c>
      <c r="C390" s="59" t="b">
        <v>0</v>
      </c>
      <c r="D390" s="59" t="s">
        <v>1302</v>
      </c>
      <c r="E390" s="59" t="b">
        <v>0</v>
      </c>
      <c r="F390" s="59" t="s">
        <v>1276</v>
      </c>
      <c r="G390" s="59" t="s">
        <v>46</v>
      </c>
      <c r="H390" s="59" t="b">
        <v>0</v>
      </c>
      <c r="I390" s="59"/>
      <c r="J390" s="59" t="s">
        <v>2049</v>
      </c>
    </row>
    <row r="391" spans="1:10" x14ac:dyDescent="0.25">
      <c r="A391" s="59" t="s">
        <v>2050</v>
      </c>
      <c r="B391" s="59" t="s">
        <v>1280</v>
      </c>
      <c r="C391" s="59" t="b">
        <v>0</v>
      </c>
      <c r="D391" s="59" t="s">
        <v>1302</v>
      </c>
      <c r="E391" s="59" t="b">
        <v>1</v>
      </c>
      <c r="F391" s="59"/>
      <c r="G391" s="59" t="s">
        <v>46</v>
      </c>
      <c r="H391" s="59" t="b">
        <v>0</v>
      </c>
      <c r="I391" s="59"/>
      <c r="J391" s="59" t="s">
        <v>18</v>
      </c>
    </row>
    <row r="392" spans="1:10" ht="60" x14ac:dyDescent="0.25">
      <c r="A392" s="59" t="s">
        <v>2051</v>
      </c>
      <c r="B392" s="59" t="s">
        <v>1280</v>
      </c>
      <c r="C392" s="59" t="b">
        <v>0</v>
      </c>
      <c r="D392" s="59" t="s">
        <v>1275</v>
      </c>
      <c r="E392" s="59" t="b">
        <v>0</v>
      </c>
      <c r="F392" s="59" t="s">
        <v>1276</v>
      </c>
      <c r="G392" s="59" t="s">
        <v>46</v>
      </c>
      <c r="H392" s="59" t="b">
        <v>0</v>
      </c>
      <c r="I392" s="59"/>
      <c r="J392" s="59" t="s">
        <v>2052</v>
      </c>
    </row>
    <row r="393" spans="1:10" x14ac:dyDescent="0.25">
      <c r="A393" s="59" t="s">
        <v>2053</v>
      </c>
      <c r="B393" s="59" t="s">
        <v>1283</v>
      </c>
      <c r="C393" s="59" t="b">
        <v>0</v>
      </c>
      <c r="D393" s="59" t="s">
        <v>1302</v>
      </c>
      <c r="E393" s="59" t="b">
        <v>1</v>
      </c>
      <c r="F393" s="59" t="s">
        <v>1336</v>
      </c>
      <c r="G393" s="59" t="s">
        <v>1362</v>
      </c>
      <c r="H393" s="59" t="b">
        <v>0</v>
      </c>
      <c r="I393" s="59"/>
      <c r="J393" s="59" t="s">
        <v>18</v>
      </c>
    </row>
    <row r="394" spans="1:10" x14ac:dyDescent="0.25">
      <c r="A394" s="59" t="s">
        <v>2054</v>
      </c>
      <c r="B394" s="59" t="s">
        <v>1280</v>
      </c>
      <c r="C394" s="59" t="b">
        <v>0</v>
      </c>
      <c r="D394" s="59" t="s">
        <v>1275</v>
      </c>
      <c r="E394" s="59" t="b">
        <v>1</v>
      </c>
      <c r="F394" s="59" t="s">
        <v>1276</v>
      </c>
      <c r="G394" s="59" t="s">
        <v>46</v>
      </c>
      <c r="H394" s="59" t="b">
        <v>0</v>
      </c>
      <c r="I394" s="59"/>
      <c r="J394" s="59" t="s">
        <v>18</v>
      </c>
    </row>
    <row r="395" spans="1:10" x14ac:dyDescent="0.25">
      <c r="A395" s="59" t="s">
        <v>2055</v>
      </c>
      <c r="B395" s="59" t="s">
        <v>1280</v>
      </c>
      <c r="C395" s="59" t="b">
        <v>0</v>
      </c>
      <c r="D395" s="59" t="s">
        <v>1287</v>
      </c>
      <c r="E395" s="59" t="b">
        <v>1</v>
      </c>
      <c r="F395" s="59" t="s">
        <v>1276</v>
      </c>
      <c r="G395" s="59" t="s">
        <v>46</v>
      </c>
      <c r="H395" s="59" t="b">
        <v>0</v>
      </c>
      <c r="I395" s="59"/>
      <c r="J395" s="59" t="s">
        <v>18</v>
      </c>
    </row>
    <row r="396" spans="1:10" x14ac:dyDescent="0.25">
      <c r="A396" s="59" t="s">
        <v>2056</v>
      </c>
      <c r="B396" s="59" t="s">
        <v>1280</v>
      </c>
      <c r="C396" s="59" t="b">
        <v>0</v>
      </c>
      <c r="D396" s="59" t="s">
        <v>1275</v>
      </c>
      <c r="E396" s="59" t="b">
        <v>1</v>
      </c>
      <c r="F396" s="59" t="s">
        <v>1336</v>
      </c>
      <c r="G396" s="59" t="s">
        <v>46</v>
      </c>
      <c r="H396" s="59" t="b">
        <v>0</v>
      </c>
      <c r="I396" s="59"/>
      <c r="J396" s="59" t="s">
        <v>18</v>
      </c>
    </row>
    <row r="397" spans="1:10" x14ac:dyDescent="0.25">
      <c r="A397" s="59" t="s">
        <v>2057</v>
      </c>
      <c r="B397" s="59" t="s">
        <v>1280</v>
      </c>
      <c r="C397" s="59" t="b">
        <v>0</v>
      </c>
      <c r="D397" s="59" t="s">
        <v>1324</v>
      </c>
      <c r="E397" s="59" t="b">
        <v>0</v>
      </c>
      <c r="F397" s="59" t="s">
        <v>1338</v>
      </c>
      <c r="G397" s="59" t="s">
        <v>46</v>
      </c>
      <c r="H397" s="59" t="b">
        <v>0</v>
      </c>
      <c r="I397" s="59"/>
      <c r="J397" s="59" t="s">
        <v>18</v>
      </c>
    </row>
    <row r="398" spans="1:10" ht="45" x14ac:dyDescent="0.25">
      <c r="A398" s="59" t="s">
        <v>4562</v>
      </c>
      <c r="B398" s="59" t="s">
        <v>1280</v>
      </c>
      <c r="C398" s="59" t="b">
        <v>0</v>
      </c>
      <c r="D398" s="59" t="s">
        <v>4563</v>
      </c>
      <c r="E398" s="59" t="b">
        <v>1</v>
      </c>
      <c r="F398" s="59" t="s">
        <v>4462</v>
      </c>
      <c r="G398" s="59" t="s">
        <v>46</v>
      </c>
      <c r="H398" s="59" t="b">
        <v>0</v>
      </c>
      <c r="I398" s="59" t="s">
        <v>4564</v>
      </c>
      <c r="J398" s="59" t="s">
        <v>4565</v>
      </c>
    </row>
    <row r="399" spans="1:10" x14ac:dyDescent="0.25">
      <c r="A399" s="59" t="s">
        <v>4580</v>
      </c>
      <c r="B399" s="59" t="s">
        <v>1793</v>
      </c>
      <c r="C399" s="59" t="b">
        <v>0</v>
      </c>
      <c r="D399" s="59" t="s">
        <v>1275</v>
      </c>
      <c r="E399" s="59" t="b">
        <v>1</v>
      </c>
      <c r="F399" s="59" t="s">
        <v>4462</v>
      </c>
      <c r="G399" s="59" t="s">
        <v>46</v>
      </c>
      <c r="H399" s="59" t="b">
        <v>0</v>
      </c>
      <c r="I399" s="59"/>
      <c r="J399" s="59" t="s">
        <v>4581</v>
      </c>
    </row>
    <row r="400" spans="1:10" ht="75" x14ac:dyDescent="0.25">
      <c r="A400" s="59" t="s">
        <v>4566</v>
      </c>
      <c r="B400" s="59" t="s">
        <v>1280</v>
      </c>
      <c r="C400" s="59" t="b">
        <v>0</v>
      </c>
      <c r="D400" s="59" t="s">
        <v>1289</v>
      </c>
      <c r="E400" s="59" t="b">
        <v>1</v>
      </c>
      <c r="F400" s="59" t="s">
        <v>4462</v>
      </c>
      <c r="G400" s="59" t="s">
        <v>46</v>
      </c>
      <c r="H400" s="59" t="b">
        <v>0</v>
      </c>
      <c r="I400" s="59" t="s">
        <v>1623</v>
      </c>
      <c r="J400" s="59" t="s">
        <v>4582</v>
      </c>
    </row>
    <row r="401" spans="1:10" x14ac:dyDescent="0.25">
      <c r="A401" s="59" t="s">
        <v>4567</v>
      </c>
      <c r="B401" s="59" t="s">
        <v>1280</v>
      </c>
      <c r="C401" s="59" t="b">
        <v>0</v>
      </c>
      <c r="D401" s="59" t="s">
        <v>1275</v>
      </c>
      <c r="E401" s="59" t="b">
        <v>1</v>
      </c>
      <c r="F401" s="59" t="s">
        <v>4462</v>
      </c>
      <c r="G401" s="59" t="s">
        <v>46</v>
      </c>
      <c r="H401" s="59" t="b">
        <v>0</v>
      </c>
      <c r="I401" s="59" t="s">
        <v>1818</v>
      </c>
      <c r="J401" s="59" t="s">
        <v>4583</v>
      </c>
    </row>
    <row r="402" spans="1:10" ht="75" x14ac:dyDescent="0.25">
      <c r="A402" s="59" t="s">
        <v>4568</v>
      </c>
      <c r="B402" s="59" t="s">
        <v>907</v>
      </c>
      <c r="C402" s="59" t="b">
        <v>0</v>
      </c>
      <c r="D402" s="59" t="s">
        <v>4584</v>
      </c>
      <c r="E402" s="59" t="b">
        <v>0</v>
      </c>
      <c r="F402" s="59" t="s">
        <v>4462</v>
      </c>
      <c r="G402" s="59" t="s">
        <v>4585</v>
      </c>
      <c r="H402" s="59" t="b">
        <v>0</v>
      </c>
      <c r="I402" s="59"/>
      <c r="J402" s="59" t="s">
        <v>4586</v>
      </c>
    </row>
    <row r="403" spans="1:10" ht="210" x14ac:dyDescent="0.25">
      <c r="A403" s="59" t="s">
        <v>4569</v>
      </c>
      <c r="B403" s="59" t="s">
        <v>1280</v>
      </c>
      <c r="C403" s="59" t="b">
        <v>0</v>
      </c>
      <c r="D403" s="59" t="s">
        <v>1287</v>
      </c>
      <c r="E403" s="59" t="b">
        <v>0</v>
      </c>
      <c r="F403" s="59" t="s">
        <v>4462</v>
      </c>
      <c r="G403" s="59" t="s">
        <v>46</v>
      </c>
      <c r="H403" s="59" t="b">
        <v>0</v>
      </c>
      <c r="I403" s="59"/>
      <c r="J403" s="59" t="s">
        <v>4587</v>
      </c>
    </row>
    <row r="404" spans="1:10" ht="135" x14ac:dyDescent="0.25">
      <c r="A404" s="59" t="s">
        <v>4570</v>
      </c>
      <c r="B404" s="59" t="s">
        <v>1280</v>
      </c>
      <c r="C404" s="59" t="b">
        <v>1</v>
      </c>
      <c r="D404" s="59" t="s">
        <v>4588</v>
      </c>
      <c r="E404" s="59" t="b">
        <v>0</v>
      </c>
      <c r="F404" s="59" t="s">
        <v>4462</v>
      </c>
      <c r="G404" s="59" t="s">
        <v>46</v>
      </c>
      <c r="H404" s="59" t="b">
        <v>0</v>
      </c>
      <c r="I404" s="59"/>
      <c r="J404" s="59" t="s">
        <v>4942</v>
      </c>
    </row>
    <row r="405" spans="1:10" ht="105" x14ac:dyDescent="0.25">
      <c r="A405" s="59" t="s">
        <v>4571</v>
      </c>
      <c r="B405" s="59" t="s">
        <v>4591</v>
      </c>
      <c r="C405" s="59" t="b">
        <v>0</v>
      </c>
      <c r="D405" s="59" t="s">
        <v>4584</v>
      </c>
      <c r="E405" s="59" t="b">
        <v>1</v>
      </c>
      <c r="F405" s="59" t="s">
        <v>4462</v>
      </c>
      <c r="G405" s="59" t="s">
        <v>1262</v>
      </c>
      <c r="H405" s="59" t="b">
        <v>0</v>
      </c>
      <c r="I405" s="59" t="b">
        <v>1</v>
      </c>
      <c r="J405" s="59" t="s">
        <v>4589</v>
      </c>
    </row>
    <row r="406" spans="1:10" ht="30" x14ac:dyDescent="0.25">
      <c r="A406" s="59" t="s">
        <v>4572</v>
      </c>
      <c r="B406" s="59" t="s">
        <v>1280</v>
      </c>
      <c r="C406" s="59" t="b">
        <v>0</v>
      </c>
      <c r="D406" s="59" t="s">
        <v>1289</v>
      </c>
      <c r="E406" s="59" t="b">
        <v>0</v>
      </c>
      <c r="F406" s="59" t="s">
        <v>4462</v>
      </c>
      <c r="G406" s="59" t="s">
        <v>46</v>
      </c>
      <c r="H406" s="59" t="b">
        <v>0</v>
      </c>
      <c r="I406" s="59" t="b">
        <v>1</v>
      </c>
      <c r="J406" s="59" t="s">
        <v>4590</v>
      </c>
    </row>
    <row r="407" spans="1:10" ht="135" x14ac:dyDescent="0.25">
      <c r="A407" s="59" t="s">
        <v>4573</v>
      </c>
      <c r="B407" s="59" t="s">
        <v>1280</v>
      </c>
      <c r="C407" s="59" t="b">
        <v>0</v>
      </c>
      <c r="D407" s="59" t="s">
        <v>4592</v>
      </c>
      <c r="E407" s="59" t="b">
        <v>0</v>
      </c>
      <c r="F407" s="59" t="s">
        <v>4462</v>
      </c>
      <c r="G407" s="59" t="s">
        <v>46</v>
      </c>
      <c r="H407" s="59" t="b">
        <v>0</v>
      </c>
      <c r="I407" s="59" t="b">
        <v>1</v>
      </c>
      <c r="J407" s="59" t="s">
        <v>4593</v>
      </c>
    </row>
    <row r="408" spans="1:10" ht="225" x14ac:dyDescent="0.25">
      <c r="A408" s="59" t="s">
        <v>4574</v>
      </c>
      <c r="B408" s="59" t="s">
        <v>1283</v>
      </c>
      <c r="C408" s="59" t="b">
        <v>0</v>
      </c>
      <c r="D408" s="59" t="s">
        <v>1302</v>
      </c>
      <c r="E408" s="59" t="b">
        <v>1</v>
      </c>
      <c r="F408" s="59" t="s">
        <v>4462</v>
      </c>
      <c r="G408" s="59" t="s">
        <v>1438</v>
      </c>
      <c r="H408" s="59" t="b">
        <v>0</v>
      </c>
      <c r="I408" s="59"/>
      <c r="J408" s="59" t="s">
        <v>4594</v>
      </c>
    </row>
    <row r="409" spans="1:10" ht="90" x14ac:dyDescent="0.25">
      <c r="A409" s="59" t="s">
        <v>4575</v>
      </c>
      <c r="B409" s="59" t="s">
        <v>1165</v>
      </c>
      <c r="C409" s="59" t="b">
        <v>0</v>
      </c>
      <c r="D409" s="59" t="s">
        <v>1275</v>
      </c>
      <c r="E409" s="59" t="b">
        <v>1</v>
      </c>
      <c r="F409" s="59" t="s">
        <v>4462</v>
      </c>
      <c r="G409" s="59" t="s">
        <v>46</v>
      </c>
      <c r="H409" s="59" t="b">
        <v>0</v>
      </c>
      <c r="I409" s="59"/>
      <c r="J409" s="59" t="s">
        <v>4595</v>
      </c>
    </row>
    <row r="410" spans="1:10" ht="75" x14ac:dyDescent="0.25">
      <c r="A410" s="59" t="s">
        <v>4576</v>
      </c>
      <c r="B410" s="59" t="s">
        <v>1280</v>
      </c>
      <c r="C410" s="59" t="b">
        <v>0</v>
      </c>
      <c r="D410" s="59" t="s">
        <v>1275</v>
      </c>
      <c r="E410" s="59" t="b">
        <v>1</v>
      </c>
      <c r="F410" s="59" t="s">
        <v>4462</v>
      </c>
      <c r="G410" s="59" t="s">
        <v>46</v>
      </c>
      <c r="H410" s="59" t="b">
        <v>0</v>
      </c>
      <c r="I410" s="59"/>
      <c r="J410" s="59" t="s">
        <v>4596</v>
      </c>
    </row>
    <row r="411" spans="1:10" ht="150" x14ac:dyDescent="0.25">
      <c r="A411" s="59" t="s">
        <v>4577</v>
      </c>
      <c r="B411" s="59" t="s">
        <v>1283</v>
      </c>
      <c r="C411" s="59" t="b">
        <v>0</v>
      </c>
      <c r="D411" s="59" t="s">
        <v>1287</v>
      </c>
      <c r="E411" s="59" t="b">
        <v>1</v>
      </c>
      <c r="F411" s="59" t="s">
        <v>4462</v>
      </c>
      <c r="G411" s="59" t="s">
        <v>4597</v>
      </c>
      <c r="H411" s="59" t="b">
        <v>0</v>
      </c>
      <c r="I411" s="59"/>
      <c r="J411" s="59" t="s">
        <v>4598</v>
      </c>
    </row>
    <row r="412" spans="1:10" ht="165" x14ac:dyDescent="0.25">
      <c r="A412" s="59" t="s">
        <v>4578</v>
      </c>
      <c r="B412" s="59" t="s">
        <v>1283</v>
      </c>
      <c r="C412" s="59" t="b">
        <v>0</v>
      </c>
      <c r="D412" s="59"/>
      <c r="E412" s="59" t="b">
        <v>1</v>
      </c>
      <c r="F412" s="59" t="s">
        <v>4462</v>
      </c>
      <c r="G412" s="59" t="s">
        <v>1900</v>
      </c>
      <c r="H412" s="59" t="b">
        <v>0</v>
      </c>
      <c r="I412" s="59"/>
      <c r="J412" s="59" t="s">
        <v>4599</v>
      </c>
    </row>
    <row r="413" spans="1:10" ht="120" x14ac:dyDescent="0.25">
      <c r="A413" s="59" t="s">
        <v>4579</v>
      </c>
      <c r="B413" s="59" t="s">
        <v>1165</v>
      </c>
      <c r="C413" s="59" t="b">
        <v>0</v>
      </c>
      <c r="D413" s="59" t="s">
        <v>1289</v>
      </c>
      <c r="E413" s="59" t="b">
        <v>1</v>
      </c>
      <c r="F413" s="59" t="s">
        <v>4462</v>
      </c>
      <c r="G413" s="59" t="s">
        <v>46</v>
      </c>
      <c r="H413" s="59" t="b">
        <v>0</v>
      </c>
      <c r="I413" s="59" t="s">
        <v>1623</v>
      </c>
      <c r="J413" s="59" t="s">
        <v>4600</v>
      </c>
    </row>
    <row r="414" spans="1:10" ht="285" x14ac:dyDescent="0.25">
      <c r="A414" s="59" t="s">
        <v>5418</v>
      </c>
      <c r="B414" s="59" t="s">
        <v>1890</v>
      </c>
      <c r="C414" s="59" t="b">
        <v>1</v>
      </c>
      <c r="D414" s="59" t="s">
        <v>1739</v>
      </c>
      <c r="E414" s="59" t="b">
        <v>0</v>
      </c>
      <c r="F414" s="59" t="s">
        <v>1276</v>
      </c>
      <c r="G414" s="59" t="s">
        <v>46</v>
      </c>
      <c r="H414" s="59" t="b">
        <v>0</v>
      </c>
      <c r="I414" s="59"/>
      <c r="J414" s="59" t="s">
        <v>5442</v>
      </c>
    </row>
    <row r="415" spans="1:10" ht="285" x14ac:dyDescent="0.25">
      <c r="A415" s="59" t="s">
        <v>5419</v>
      </c>
      <c r="B415" s="59" t="s">
        <v>1890</v>
      </c>
      <c r="C415" s="59" t="b">
        <v>1</v>
      </c>
      <c r="D415" s="59" t="s">
        <v>1739</v>
      </c>
      <c r="E415" s="59" t="b">
        <v>0</v>
      </c>
      <c r="F415" s="59" t="s">
        <v>1276</v>
      </c>
      <c r="G415" s="59" t="s">
        <v>46</v>
      </c>
      <c r="H415" s="59" t="b">
        <v>0</v>
      </c>
      <c r="I415" s="59"/>
      <c r="J415" s="59" t="s">
        <v>5433</v>
      </c>
    </row>
    <row r="416" spans="1:10" ht="285" x14ac:dyDescent="0.25">
      <c r="A416" s="59" t="s">
        <v>5425</v>
      </c>
      <c r="B416" s="59" t="s">
        <v>1890</v>
      </c>
      <c r="C416" s="59" t="b">
        <v>1</v>
      </c>
      <c r="D416" s="59" t="s">
        <v>1275</v>
      </c>
      <c r="E416" s="59" t="b">
        <v>0</v>
      </c>
      <c r="F416" s="59" t="s">
        <v>1276</v>
      </c>
      <c r="G416" s="59" t="s">
        <v>46</v>
      </c>
      <c r="H416" s="59" t="b">
        <v>0</v>
      </c>
      <c r="I416" s="59"/>
      <c r="J416" s="59" t="s">
        <v>5434</v>
      </c>
    </row>
    <row r="417" spans="1:10" ht="285" x14ac:dyDescent="0.25">
      <c r="A417" s="59" t="s">
        <v>5426</v>
      </c>
      <c r="B417" s="59" t="s">
        <v>1890</v>
      </c>
      <c r="C417" s="59" t="b">
        <v>1</v>
      </c>
      <c r="D417" s="59" t="s">
        <v>1275</v>
      </c>
      <c r="E417" s="59" t="b">
        <v>0</v>
      </c>
      <c r="F417" s="59" t="s">
        <v>1276</v>
      </c>
      <c r="G417" s="59" t="s">
        <v>46</v>
      </c>
      <c r="H417" s="59" t="b">
        <v>0</v>
      </c>
      <c r="I417" s="59"/>
      <c r="J417" s="59" t="s">
        <v>5435</v>
      </c>
    </row>
    <row r="418" spans="1:10" ht="285" x14ac:dyDescent="0.25">
      <c r="A418" s="59" t="s">
        <v>5427</v>
      </c>
      <c r="B418" s="59" t="s">
        <v>1890</v>
      </c>
      <c r="C418" s="59" t="b">
        <v>1</v>
      </c>
      <c r="D418" s="59" t="s">
        <v>1287</v>
      </c>
      <c r="E418" s="59" t="b">
        <v>0</v>
      </c>
      <c r="F418" s="59" t="s">
        <v>1276</v>
      </c>
      <c r="G418" s="59" t="s">
        <v>46</v>
      </c>
      <c r="H418" s="59" t="b">
        <v>0</v>
      </c>
      <c r="I418" s="59"/>
      <c r="J418" s="59" t="s">
        <v>5436</v>
      </c>
    </row>
    <row r="419" spans="1:10" ht="285" x14ac:dyDescent="0.25">
      <c r="A419" s="59" t="s">
        <v>5428</v>
      </c>
      <c r="B419" s="59" t="s">
        <v>1890</v>
      </c>
      <c r="C419" s="59" t="b">
        <v>1</v>
      </c>
      <c r="D419" s="59" t="s">
        <v>1287</v>
      </c>
      <c r="E419" s="59" t="b">
        <v>0</v>
      </c>
      <c r="F419" s="59" t="s">
        <v>1276</v>
      </c>
      <c r="G419" s="59" t="s">
        <v>46</v>
      </c>
      <c r="H419" s="59" t="b">
        <v>0</v>
      </c>
      <c r="I419" s="59"/>
      <c r="J419" s="59" t="s">
        <v>5437</v>
      </c>
    </row>
    <row r="420" spans="1:10" ht="285" x14ac:dyDescent="0.25">
      <c r="A420" s="59" t="s">
        <v>5429</v>
      </c>
      <c r="B420" s="59" t="s">
        <v>1890</v>
      </c>
      <c r="C420" s="59" t="b">
        <v>1</v>
      </c>
      <c r="D420" s="59" t="s">
        <v>1289</v>
      </c>
      <c r="E420" s="59" t="b">
        <v>0</v>
      </c>
      <c r="F420" s="59" t="s">
        <v>1276</v>
      </c>
      <c r="G420" s="59" t="s">
        <v>46</v>
      </c>
      <c r="H420" s="59" t="b">
        <v>0</v>
      </c>
      <c r="I420" s="59"/>
      <c r="J420" s="59" t="s">
        <v>5438</v>
      </c>
    </row>
    <row r="421" spans="1:10" ht="285" x14ac:dyDescent="0.25">
      <c r="A421" s="59" t="s">
        <v>5430</v>
      </c>
      <c r="B421" s="59" t="s">
        <v>1890</v>
      </c>
      <c r="C421" s="59" t="b">
        <v>1</v>
      </c>
      <c r="D421" s="59" t="s">
        <v>1289</v>
      </c>
      <c r="E421" s="59" t="b">
        <v>0</v>
      </c>
      <c r="F421" s="59" t="s">
        <v>1276</v>
      </c>
      <c r="G421" s="59" t="s">
        <v>46</v>
      </c>
      <c r="H421" s="59" t="b">
        <v>0</v>
      </c>
      <c r="I421" s="59"/>
      <c r="J421" s="59" t="s">
        <v>5439</v>
      </c>
    </row>
    <row r="422" spans="1:10" ht="285" x14ac:dyDescent="0.25">
      <c r="A422" s="59" t="s">
        <v>5431</v>
      </c>
      <c r="B422" s="59" t="s">
        <v>1890</v>
      </c>
      <c r="C422" s="59" t="b">
        <v>1</v>
      </c>
      <c r="D422" s="59" t="s">
        <v>1289</v>
      </c>
      <c r="E422" s="59" t="b">
        <v>0</v>
      </c>
      <c r="F422" s="59" t="s">
        <v>1276</v>
      </c>
      <c r="G422" s="59" t="s">
        <v>46</v>
      </c>
      <c r="H422" s="59" t="b">
        <v>0</v>
      </c>
      <c r="I422" s="59"/>
      <c r="J422" s="59" t="s">
        <v>5440</v>
      </c>
    </row>
    <row r="423" spans="1:10" ht="285" x14ac:dyDescent="0.25">
      <c r="A423" s="59" t="s">
        <v>5432</v>
      </c>
      <c r="B423" s="59" t="s">
        <v>1890</v>
      </c>
      <c r="C423" s="59" t="b">
        <v>1</v>
      </c>
      <c r="D423" s="59" t="s">
        <v>1302</v>
      </c>
      <c r="E423" s="59" t="b">
        <v>0</v>
      </c>
      <c r="F423" s="59" t="s">
        <v>1276</v>
      </c>
      <c r="G423" s="59" t="s">
        <v>46</v>
      </c>
      <c r="H423" s="59" t="b">
        <v>0</v>
      </c>
      <c r="I423" s="59"/>
      <c r="J423" s="59" t="s">
        <v>5441</v>
      </c>
    </row>
    <row r="424" spans="1:10" ht="210" x14ac:dyDescent="0.25">
      <c r="A424" s="59" t="s">
        <v>5625</v>
      </c>
      <c r="B424" s="59" t="s">
        <v>1280</v>
      </c>
      <c r="C424" s="59" t="b">
        <v>1</v>
      </c>
      <c r="D424" s="59" t="s">
        <v>1289</v>
      </c>
      <c r="E424" s="59" t="b">
        <v>0</v>
      </c>
      <c r="F424" s="59" t="s">
        <v>5453</v>
      </c>
      <c r="G424" s="59" t="s">
        <v>46</v>
      </c>
      <c r="H424" s="59" t="b">
        <v>0</v>
      </c>
      <c r="I424" s="59"/>
      <c r="J424" s="59" t="s">
        <v>5626</v>
      </c>
    </row>
    <row r="425" spans="1:10" ht="165" x14ac:dyDescent="0.25">
      <c r="A425" s="59" t="s">
        <v>5627</v>
      </c>
      <c r="B425" s="59" t="s">
        <v>1280</v>
      </c>
      <c r="C425" s="59" t="b">
        <v>0</v>
      </c>
      <c r="D425" s="59" t="s">
        <v>1287</v>
      </c>
      <c r="E425" s="59" t="b">
        <v>0</v>
      </c>
      <c r="F425" s="59" t="s">
        <v>5453</v>
      </c>
      <c r="G425" s="59" t="s">
        <v>46</v>
      </c>
      <c r="H425" s="59" t="b">
        <v>0</v>
      </c>
      <c r="I425" s="59"/>
      <c r="J425" s="59" t="s">
        <v>5628</v>
      </c>
    </row>
    <row r="426" spans="1:10" ht="135" x14ac:dyDescent="0.25">
      <c r="A426" s="59" t="s">
        <v>5629</v>
      </c>
      <c r="B426" s="59" t="s">
        <v>1280</v>
      </c>
      <c r="C426" s="59" t="b">
        <v>0</v>
      </c>
      <c r="D426" s="59" t="s">
        <v>1287</v>
      </c>
      <c r="E426" s="59" t="b">
        <v>0</v>
      </c>
      <c r="F426" s="59" t="s">
        <v>5453</v>
      </c>
      <c r="G426" s="59" t="s">
        <v>46</v>
      </c>
      <c r="H426" s="59" t="b">
        <v>0</v>
      </c>
      <c r="I426" s="59"/>
      <c r="J426" s="59" t="s">
        <v>5630</v>
      </c>
    </row>
    <row r="427" spans="1:10" ht="75" x14ac:dyDescent="0.25">
      <c r="A427" s="59" t="s">
        <v>5631</v>
      </c>
      <c r="B427" s="59" t="s">
        <v>1280</v>
      </c>
      <c r="C427" s="59" t="b">
        <v>0</v>
      </c>
      <c r="D427" s="59" t="s">
        <v>1739</v>
      </c>
      <c r="E427" s="59" t="b">
        <v>0</v>
      </c>
      <c r="F427" s="59" t="s">
        <v>5453</v>
      </c>
      <c r="G427" s="59" t="s">
        <v>46</v>
      </c>
      <c r="H427" s="59" t="b">
        <v>0</v>
      </c>
      <c r="I427" s="59"/>
      <c r="J427" s="59" t="s">
        <v>5632</v>
      </c>
    </row>
    <row r="428" spans="1:10" ht="75" x14ac:dyDescent="0.25">
      <c r="A428" s="59" t="s">
        <v>5634</v>
      </c>
      <c r="B428" s="59" t="s">
        <v>1280</v>
      </c>
      <c r="C428" s="59" t="b">
        <v>0</v>
      </c>
      <c r="D428" s="59" t="s">
        <v>1739</v>
      </c>
      <c r="E428" s="59" t="b">
        <v>0</v>
      </c>
      <c r="F428" s="59" t="s">
        <v>5453</v>
      </c>
      <c r="G428" s="59" t="s">
        <v>46</v>
      </c>
      <c r="H428" s="59" t="b">
        <v>0</v>
      </c>
      <c r="I428" s="59"/>
      <c r="J428" s="59" t="s">
        <v>5633</v>
      </c>
    </row>
    <row r="429" spans="1:10" ht="75" x14ac:dyDescent="0.25">
      <c r="A429" s="59" t="s">
        <v>5635</v>
      </c>
      <c r="B429" s="59" t="s">
        <v>1280</v>
      </c>
      <c r="C429" s="59" t="b">
        <v>0</v>
      </c>
      <c r="D429" s="59" t="s">
        <v>1739</v>
      </c>
      <c r="E429" s="59" t="b">
        <v>0</v>
      </c>
      <c r="F429" s="59" t="s">
        <v>5453</v>
      </c>
      <c r="G429" s="59" t="s">
        <v>46</v>
      </c>
      <c r="H429" s="59" t="b">
        <v>0</v>
      </c>
      <c r="I429" s="59"/>
      <c r="J429" s="59" t="s">
        <v>5643</v>
      </c>
    </row>
    <row r="430" spans="1:10" ht="75" x14ac:dyDescent="0.25">
      <c r="A430" s="59" t="s">
        <v>5636</v>
      </c>
      <c r="B430" s="59" t="s">
        <v>1280</v>
      </c>
      <c r="C430" s="59" t="b">
        <v>0</v>
      </c>
      <c r="D430" s="59" t="s">
        <v>1739</v>
      </c>
      <c r="E430" s="59" t="b">
        <v>0</v>
      </c>
      <c r="F430" s="59" t="s">
        <v>5453</v>
      </c>
      <c r="G430" s="59" t="s">
        <v>46</v>
      </c>
      <c r="H430" s="59" t="b">
        <v>0</v>
      </c>
      <c r="I430" s="59"/>
      <c r="J430" s="59" t="s">
        <v>5644</v>
      </c>
    </row>
    <row r="431" spans="1:10" ht="75" x14ac:dyDescent="0.25">
      <c r="A431" s="59" t="s">
        <v>5637</v>
      </c>
      <c r="B431" s="59" t="s">
        <v>1280</v>
      </c>
      <c r="C431" s="59" t="b">
        <v>0</v>
      </c>
      <c r="D431" s="59" t="s">
        <v>1739</v>
      </c>
      <c r="E431" s="59" t="b">
        <v>0</v>
      </c>
      <c r="F431" s="59" t="s">
        <v>5453</v>
      </c>
      <c r="G431" s="59" t="s">
        <v>46</v>
      </c>
      <c r="H431" s="59" t="b">
        <v>0</v>
      </c>
      <c r="I431" s="59"/>
      <c r="J431" s="59" t="s">
        <v>5645</v>
      </c>
    </row>
    <row r="432" spans="1:10" ht="75" x14ac:dyDescent="0.25">
      <c r="A432" s="59" t="s">
        <v>5638</v>
      </c>
      <c r="B432" s="59" t="s">
        <v>1280</v>
      </c>
      <c r="C432" s="59" t="b">
        <v>0</v>
      </c>
      <c r="D432" s="59" t="s">
        <v>1739</v>
      </c>
      <c r="E432" s="59" t="b">
        <v>0</v>
      </c>
      <c r="F432" s="59" t="s">
        <v>5453</v>
      </c>
      <c r="G432" s="59" t="s">
        <v>46</v>
      </c>
      <c r="H432" s="59" t="b">
        <v>0</v>
      </c>
      <c r="I432" s="59"/>
      <c r="J432" s="59" t="s">
        <v>5646</v>
      </c>
    </row>
    <row r="433" spans="1:10" ht="75" x14ac:dyDescent="0.25">
      <c r="A433" s="59" t="s">
        <v>5639</v>
      </c>
      <c r="B433" s="59" t="s">
        <v>1280</v>
      </c>
      <c r="C433" s="59" t="b">
        <v>0</v>
      </c>
      <c r="D433" s="59" t="s">
        <v>1739</v>
      </c>
      <c r="E433" s="59" t="b">
        <v>0</v>
      </c>
      <c r="F433" s="59" t="s">
        <v>5453</v>
      </c>
      <c r="G433" s="59" t="s">
        <v>46</v>
      </c>
      <c r="H433" s="59" t="b">
        <v>0</v>
      </c>
      <c r="I433" s="59"/>
      <c r="J433" s="59" t="s">
        <v>5647</v>
      </c>
    </row>
    <row r="434" spans="1:10" ht="75" x14ac:dyDescent="0.25">
      <c r="A434" s="59" t="s">
        <v>5640</v>
      </c>
      <c r="B434" s="59" t="s">
        <v>1280</v>
      </c>
      <c r="C434" s="59" t="b">
        <v>0</v>
      </c>
      <c r="D434" s="59" t="s">
        <v>1739</v>
      </c>
      <c r="E434" s="59" t="b">
        <v>0</v>
      </c>
      <c r="F434" s="59" t="s">
        <v>5453</v>
      </c>
      <c r="G434" s="59" t="s">
        <v>46</v>
      </c>
      <c r="H434" s="59" t="b">
        <v>0</v>
      </c>
      <c r="I434" s="59"/>
      <c r="J434" s="59" t="s">
        <v>5648</v>
      </c>
    </row>
    <row r="435" spans="1:10" ht="75" x14ac:dyDescent="0.25">
      <c r="A435" s="59" t="s">
        <v>5641</v>
      </c>
      <c r="B435" s="59" t="s">
        <v>1280</v>
      </c>
      <c r="C435" s="59" t="b">
        <v>0</v>
      </c>
      <c r="D435" s="59" t="s">
        <v>1739</v>
      </c>
      <c r="E435" s="59" t="b">
        <v>0</v>
      </c>
      <c r="F435" s="59" t="s">
        <v>5453</v>
      </c>
      <c r="G435" s="59" t="s">
        <v>46</v>
      </c>
      <c r="H435" s="59" t="b">
        <v>0</v>
      </c>
      <c r="I435" s="59"/>
      <c r="J435" s="59" t="s">
        <v>5649</v>
      </c>
    </row>
    <row r="436" spans="1:10" ht="75" x14ac:dyDescent="0.25">
      <c r="A436" s="59" t="s">
        <v>5642</v>
      </c>
      <c r="B436" s="59" t="s">
        <v>1280</v>
      </c>
      <c r="C436" s="59" t="b">
        <v>0</v>
      </c>
      <c r="D436" s="59" t="s">
        <v>1739</v>
      </c>
      <c r="E436" s="59" t="b">
        <v>0</v>
      </c>
      <c r="F436" s="59" t="s">
        <v>5453</v>
      </c>
      <c r="G436" s="59" t="s">
        <v>46</v>
      </c>
      <c r="H436" s="59" t="b">
        <v>0</v>
      </c>
      <c r="I436" s="59"/>
      <c r="J436" s="59" t="s">
        <v>5650</v>
      </c>
    </row>
    <row r="437" spans="1:10" ht="390" x14ac:dyDescent="0.25">
      <c r="A437" s="59" t="s">
        <v>5651</v>
      </c>
      <c r="B437" s="59" t="s">
        <v>1280</v>
      </c>
      <c r="C437" s="59" t="b">
        <v>0</v>
      </c>
      <c r="D437" s="59" t="s">
        <v>1287</v>
      </c>
      <c r="E437" s="59" t="b">
        <v>0</v>
      </c>
      <c r="F437" s="59" t="s">
        <v>5453</v>
      </c>
      <c r="G437" s="59" t="s">
        <v>46</v>
      </c>
      <c r="H437" s="59" t="b">
        <v>0</v>
      </c>
      <c r="I437" s="59"/>
      <c r="J437" s="59" t="s">
        <v>5652</v>
      </c>
    </row>
    <row r="438" spans="1:10" ht="105" x14ac:dyDescent="0.25">
      <c r="A438" s="59" t="s">
        <v>5653</v>
      </c>
      <c r="B438" s="59" t="s">
        <v>1280</v>
      </c>
      <c r="C438" s="59" t="b">
        <v>0</v>
      </c>
      <c r="D438" s="59" t="s">
        <v>1275</v>
      </c>
      <c r="E438" s="59" t="b">
        <v>1</v>
      </c>
      <c r="F438" s="59" t="s">
        <v>5453</v>
      </c>
      <c r="G438" s="59" t="s">
        <v>46</v>
      </c>
      <c r="H438" s="59" t="b">
        <v>0</v>
      </c>
      <c r="I438" s="59" t="s">
        <v>5654</v>
      </c>
      <c r="J438" s="59" t="s">
        <v>5655</v>
      </c>
    </row>
    <row r="439" spans="1:10" ht="60" x14ac:dyDescent="0.25">
      <c r="A439" s="59" t="s">
        <v>5656</v>
      </c>
      <c r="B439" s="59" t="s">
        <v>1890</v>
      </c>
      <c r="C439" s="59" t="b">
        <v>1</v>
      </c>
      <c r="D439" s="59" t="s">
        <v>1302</v>
      </c>
      <c r="E439" s="59" t="b">
        <v>0</v>
      </c>
      <c r="F439" s="59" t="s">
        <v>5453</v>
      </c>
      <c r="G439" s="59" t="s">
        <v>46</v>
      </c>
      <c r="H439" s="59" t="b">
        <v>0</v>
      </c>
      <c r="I439" s="59"/>
      <c r="J439" s="59" t="s">
        <v>5657</v>
      </c>
    </row>
    <row r="440" spans="1:10" ht="105" x14ac:dyDescent="0.25">
      <c r="A440" s="59" t="s">
        <v>5658</v>
      </c>
      <c r="B440" s="59" t="s">
        <v>1890</v>
      </c>
      <c r="C440" s="59" t="b">
        <v>1</v>
      </c>
      <c r="D440" s="59" t="s">
        <v>1302</v>
      </c>
      <c r="E440" s="59" t="b">
        <v>0</v>
      </c>
      <c r="F440" s="59" t="s">
        <v>5453</v>
      </c>
      <c r="G440" s="59" t="s">
        <v>46</v>
      </c>
      <c r="H440" s="59" t="b">
        <v>0</v>
      </c>
      <c r="I440" s="59"/>
      <c r="J440" s="59" t="s">
        <v>5659</v>
      </c>
    </row>
    <row r="441" spans="1:10" ht="30" x14ac:dyDescent="0.25">
      <c r="A441" s="59" t="s">
        <v>5660</v>
      </c>
      <c r="B441" s="59" t="s">
        <v>1280</v>
      </c>
      <c r="C441" s="59" t="b">
        <v>0</v>
      </c>
      <c r="D441" s="59" t="s">
        <v>4588</v>
      </c>
      <c r="E441" s="59" t="b">
        <v>0</v>
      </c>
      <c r="F441" s="59" t="s">
        <v>5453</v>
      </c>
      <c r="G441" s="59" t="s">
        <v>46</v>
      </c>
      <c r="H441" s="59" t="b">
        <v>0</v>
      </c>
      <c r="I441" s="59"/>
      <c r="J441" s="59" t="s">
        <v>5661</v>
      </c>
    </row>
    <row r="442" spans="1:10" ht="409.5" x14ac:dyDescent="0.25">
      <c r="A442" s="59" t="s">
        <v>5662</v>
      </c>
      <c r="B442" s="59" t="s">
        <v>1280</v>
      </c>
      <c r="C442" s="59" t="b">
        <v>0</v>
      </c>
      <c r="D442" s="59" t="s">
        <v>1302</v>
      </c>
      <c r="E442" s="59" t="b">
        <v>1</v>
      </c>
      <c r="F442" s="59" t="s">
        <v>5453</v>
      </c>
      <c r="G442" s="59" t="s">
        <v>46</v>
      </c>
      <c r="H442" s="59" t="b">
        <v>0</v>
      </c>
      <c r="I442" s="59" t="s">
        <v>5663</v>
      </c>
      <c r="J442" s="59" t="s">
        <v>5664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showRowColHeaders="0" workbookViewId="0">
      <pane xSplit="1" ySplit="1" topLeftCell="B41" activePane="bottomRight" state="frozen"/>
      <selection pane="topRight" activeCell="B1" sqref="B1"/>
      <selection pane="bottomLeft" activeCell="A2" sqref="A2"/>
      <selection pane="bottomRight" activeCell="A420" sqref="A420"/>
    </sheetView>
  </sheetViews>
  <sheetFormatPr defaultRowHeight="27.75" customHeight="1" x14ac:dyDescent="0.25"/>
  <cols>
    <col min="1" max="1" width="35.140625" style="82" bestFit="1" customWidth="1"/>
    <col min="2" max="2" width="9.140625" style="82"/>
    <col min="3" max="3" width="72.140625" style="82" customWidth="1"/>
    <col min="4" max="4" width="17.42578125" style="82" customWidth="1"/>
    <col min="5" max="5" width="13.85546875" style="82" customWidth="1"/>
    <col min="6" max="8" width="9.140625" style="82"/>
    <col min="9" max="9" width="14.42578125" style="82" customWidth="1"/>
    <col min="10" max="11" width="9.140625" style="82"/>
    <col min="12" max="12" width="10.85546875" style="82" customWidth="1"/>
    <col min="13" max="13" width="14.7109375" style="82" customWidth="1"/>
    <col min="14" max="14" width="15" style="82" customWidth="1"/>
    <col min="15" max="15" width="14.85546875" style="82" customWidth="1"/>
    <col min="16" max="16" width="15.7109375" style="82" customWidth="1"/>
    <col min="17" max="17" width="13.140625" style="82" customWidth="1"/>
    <col min="18" max="18" width="14.7109375" style="82" customWidth="1"/>
    <col min="19" max="19" width="16.5703125" style="82" customWidth="1"/>
    <col min="20" max="20" width="25" style="82" customWidth="1"/>
    <col min="21" max="16384" width="9.140625" style="82"/>
  </cols>
  <sheetData>
    <row r="1" spans="1:21" ht="15" x14ac:dyDescent="0.25">
      <c r="A1" s="6" t="s">
        <v>746</v>
      </c>
      <c r="B1" s="6" t="s">
        <v>669</v>
      </c>
      <c r="C1" s="6" t="s">
        <v>1273</v>
      </c>
      <c r="D1" s="6" t="s">
        <v>2058</v>
      </c>
      <c r="E1" s="6" t="s">
        <v>2059</v>
      </c>
      <c r="F1" s="6" t="s">
        <v>2060</v>
      </c>
      <c r="G1" s="6" t="s">
        <v>2061</v>
      </c>
      <c r="H1" s="6" t="s">
        <v>2062</v>
      </c>
      <c r="I1" s="6" t="s">
        <v>2063</v>
      </c>
      <c r="J1" s="6" t="s">
        <v>2064</v>
      </c>
      <c r="K1" s="6" t="s">
        <v>2065</v>
      </c>
      <c r="L1" s="6" t="s">
        <v>2066</v>
      </c>
      <c r="M1" s="6" t="s">
        <v>2067</v>
      </c>
      <c r="N1" s="6" t="s">
        <v>2068</v>
      </c>
      <c r="O1" s="6" t="s">
        <v>2069</v>
      </c>
      <c r="P1" s="6" t="s">
        <v>901</v>
      </c>
      <c r="Q1" s="6" t="s">
        <v>2070</v>
      </c>
      <c r="R1" s="6" t="s">
        <v>2071</v>
      </c>
      <c r="S1" s="6" t="s">
        <v>2072</v>
      </c>
      <c r="T1" s="6" t="s">
        <v>2073</v>
      </c>
      <c r="U1" s="6" t="s">
        <v>8</v>
      </c>
    </row>
    <row r="2" spans="1:21" ht="27.75" customHeight="1" x14ac:dyDescent="0.25">
      <c r="A2" s="6" t="s">
        <v>2074</v>
      </c>
      <c r="B2" s="6">
        <v>0</v>
      </c>
      <c r="C2" s="6" t="s">
        <v>2075</v>
      </c>
      <c r="D2" s="6" t="s">
        <v>2076</v>
      </c>
      <c r="E2" s="6" t="s">
        <v>2077</v>
      </c>
      <c r="F2" s="6" t="s">
        <v>2060</v>
      </c>
      <c r="G2" s="6" t="s">
        <v>2061</v>
      </c>
      <c r="H2" s="6"/>
      <c r="I2" s="6" t="s">
        <v>2078</v>
      </c>
      <c r="J2" s="6" t="b">
        <v>0</v>
      </c>
      <c r="K2" s="6" t="s">
        <v>2079</v>
      </c>
      <c r="L2" s="6" t="s">
        <v>2080</v>
      </c>
      <c r="M2" s="6" t="s">
        <v>2081</v>
      </c>
      <c r="N2" s="6" t="s">
        <v>2082</v>
      </c>
      <c r="O2" s="6" t="s">
        <v>2083</v>
      </c>
      <c r="P2" s="6" t="b">
        <v>0</v>
      </c>
      <c r="Q2" s="6"/>
      <c r="R2" s="6" t="b">
        <v>0</v>
      </c>
      <c r="S2" s="6"/>
      <c r="T2" s="6" t="s">
        <v>2084</v>
      </c>
      <c r="U2" s="6" t="s">
        <v>2085</v>
      </c>
    </row>
    <row r="3" spans="1:21" ht="27.75" customHeight="1" x14ac:dyDescent="0.25">
      <c r="A3" s="6" t="s">
        <v>2086</v>
      </c>
      <c r="B3" s="6">
        <v>0</v>
      </c>
      <c r="C3" s="6" t="s">
        <v>2087</v>
      </c>
      <c r="D3" s="6"/>
      <c r="E3" s="6" t="s">
        <v>2088</v>
      </c>
      <c r="F3" s="6" t="s">
        <v>2060</v>
      </c>
      <c r="G3" s="6" t="s">
        <v>2061</v>
      </c>
      <c r="H3" s="6"/>
      <c r="I3" s="6" t="s">
        <v>2078</v>
      </c>
      <c r="J3" s="6" t="b">
        <v>0</v>
      </c>
      <c r="K3" s="6" t="s">
        <v>2089</v>
      </c>
      <c r="L3" s="6" t="s">
        <v>2090</v>
      </c>
      <c r="M3" s="6"/>
      <c r="N3" s="6" t="s">
        <v>18</v>
      </c>
      <c r="O3" s="6"/>
      <c r="P3" s="6" t="b">
        <v>0</v>
      </c>
      <c r="Q3" s="6"/>
      <c r="R3" s="6" t="b">
        <v>0</v>
      </c>
      <c r="S3" s="6"/>
      <c r="T3" s="6" t="s">
        <v>2091</v>
      </c>
      <c r="U3" s="6" t="s">
        <v>2085</v>
      </c>
    </row>
    <row r="4" spans="1:21" ht="27.75" customHeight="1" x14ac:dyDescent="0.25">
      <c r="A4" s="6" t="s">
        <v>2092</v>
      </c>
      <c r="B4" s="6">
        <v>0</v>
      </c>
      <c r="C4" s="6" t="s">
        <v>2093</v>
      </c>
      <c r="D4" s="6" t="s">
        <v>2094</v>
      </c>
      <c r="E4" s="6" t="s">
        <v>2095</v>
      </c>
      <c r="F4" s="6" t="s">
        <v>2060</v>
      </c>
      <c r="G4" s="6"/>
      <c r="H4" s="6" t="s">
        <v>2062</v>
      </c>
      <c r="I4" s="6" t="s">
        <v>2078</v>
      </c>
      <c r="J4" s="6" t="b">
        <v>0</v>
      </c>
      <c r="K4" s="6" t="s">
        <v>2096</v>
      </c>
      <c r="L4" s="6" t="s">
        <v>2090</v>
      </c>
      <c r="M4" s="6" t="s">
        <v>2097</v>
      </c>
      <c r="N4" s="6" t="s">
        <v>2098</v>
      </c>
      <c r="O4" s="6"/>
      <c r="P4" s="6" t="b">
        <v>0</v>
      </c>
      <c r="Q4" s="6"/>
      <c r="R4" s="6" t="b">
        <v>0</v>
      </c>
      <c r="S4" s="6" t="s">
        <v>2099</v>
      </c>
      <c r="T4" s="6" t="s">
        <v>2100</v>
      </c>
      <c r="U4" s="6" t="s">
        <v>2101</v>
      </c>
    </row>
    <row r="5" spans="1:21" ht="27.75" customHeight="1" x14ac:dyDescent="0.25">
      <c r="A5" s="6" t="s">
        <v>2102</v>
      </c>
      <c r="B5" s="6">
        <v>0</v>
      </c>
      <c r="C5" s="6" t="s">
        <v>2103</v>
      </c>
      <c r="D5" s="6" t="s">
        <v>2104</v>
      </c>
      <c r="E5" s="6" t="s">
        <v>2105</v>
      </c>
      <c r="F5" s="6" t="s">
        <v>2060</v>
      </c>
      <c r="G5" s="6" t="s">
        <v>2061</v>
      </c>
      <c r="H5" s="6"/>
      <c r="I5" s="6" t="s">
        <v>2078</v>
      </c>
      <c r="J5" s="6" t="b">
        <v>0</v>
      </c>
      <c r="K5" s="6" t="s">
        <v>2106</v>
      </c>
      <c r="L5" s="6" t="s">
        <v>2090</v>
      </c>
      <c r="M5" s="6" t="s">
        <v>2107</v>
      </c>
      <c r="N5" s="6" t="s">
        <v>2108</v>
      </c>
      <c r="O5" s="6"/>
      <c r="P5" s="6" t="b">
        <v>0</v>
      </c>
      <c r="Q5" s="6"/>
      <c r="R5" s="6" t="b">
        <v>0</v>
      </c>
      <c r="S5" s="6"/>
      <c r="T5" s="6" t="s">
        <v>2100</v>
      </c>
      <c r="U5" s="6" t="s">
        <v>2085</v>
      </c>
    </row>
    <row r="6" spans="1:21" ht="27.75" customHeight="1" x14ac:dyDescent="0.25">
      <c r="A6" s="6" t="s">
        <v>2109</v>
      </c>
      <c r="B6" s="6">
        <v>0</v>
      </c>
      <c r="C6" s="6" t="s">
        <v>2110</v>
      </c>
      <c r="D6" s="6"/>
      <c r="E6" s="6" t="s">
        <v>2111</v>
      </c>
      <c r="F6" s="6"/>
      <c r="G6" s="6" t="s">
        <v>2061</v>
      </c>
      <c r="H6" s="6"/>
      <c r="I6" s="6" t="s">
        <v>2078</v>
      </c>
      <c r="J6" s="6" t="b">
        <v>0</v>
      </c>
      <c r="K6" s="6" t="s">
        <v>2079</v>
      </c>
      <c r="L6" s="6" t="s">
        <v>2112</v>
      </c>
      <c r="M6" s="6"/>
      <c r="N6" s="6" t="s">
        <v>18</v>
      </c>
      <c r="O6" s="6"/>
      <c r="P6" s="6" t="b">
        <v>0</v>
      </c>
      <c r="Q6" s="6"/>
      <c r="R6" s="6" t="b">
        <v>0</v>
      </c>
      <c r="S6" s="6"/>
      <c r="T6" s="6" t="s">
        <v>2113</v>
      </c>
      <c r="U6" s="6" t="s">
        <v>2114</v>
      </c>
    </row>
    <row r="7" spans="1:21" ht="27.75" customHeight="1" x14ac:dyDescent="0.25">
      <c r="A7" s="6" t="s">
        <v>2115</v>
      </c>
      <c r="B7" s="6">
        <v>0</v>
      </c>
      <c r="C7" s="6" t="s">
        <v>2116</v>
      </c>
      <c r="D7" s="6" t="s">
        <v>2117</v>
      </c>
      <c r="E7" s="6" t="s">
        <v>2077</v>
      </c>
      <c r="F7" s="6" t="s">
        <v>2060</v>
      </c>
      <c r="G7" s="6" t="s">
        <v>2061</v>
      </c>
      <c r="H7" s="6"/>
      <c r="I7" s="6" t="s">
        <v>2078</v>
      </c>
      <c r="J7" s="6" t="b">
        <v>0</v>
      </c>
      <c r="K7" s="6" t="s">
        <v>2079</v>
      </c>
      <c r="L7" s="6" t="s">
        <v>2118</v>
      </c>
      <c r="M7" s="6" t="s">
        <v>2119</v>
      </c>
      <c r="N7" s="6" t="s">
        <v>2120</v>
      </c>
      <c r="O7" s="6" t="s">
        <v>2083</v>
      </c>
      <c r="P7" s="6" t="b">
        <v>1</v>
      </c>
      <c r="Q7" s="6"/>
      <c r="R7" s="6" t="b">
        <v>0</v>
      </c>
      <c r="S7" s="6"/>
      <c r="T7" s="6" t="s">
        <v>2121</v>
      </c>
      <c r="U7" s="6" t="s">
        <v>2114</v>
      </c>
    </row>
    <row r="8" spans="1:21" ht="27.75" customHeight="1" x14ac:dyDescent="0.25">
      <c r="A8" s="6" t="s">
        <v>2122</v>
      </c>
      <c r="B8" s="6">
        <v>0</v>
      </c>
      <c r="C8" s="6" t="s">
        <v>2123</v>
      </c>
      <c r="D8" s="6"/>
      <c r="E8" s="6" t="s">
        <v>2095</v>
      </c>
      <c r="F8" s="6" t="s">
        <v>2060</v>
      </c>
      <c r="G8" s="6" t="s">
        <v>2061</v>
      </c>
      <c r="H8" s="6" t="s">
        <v>2062</v>
      </c>
      <c r="I8" s="6" t="s">
        <v>2078</v>
      </c>
      <c r="J8" s="6" t="b">
        <v>0</v>
      </c>
      <c r="K8" s="6" t="s">
        <v>2106</v>
      </c>
      <c r="L8" s="6" t="s">
        <v>2118</v>
      </c>
      <c r="M8" s="6"/>
      <c r="N8" s="6" t="s">
        <v>18</v>
      </c>
      <c r="O8" s="6"/>
      <c r="P8" s="6" t="b">
        <v>1</v>
      </c>
      <c r="Q8" s="6"/>
      <c r="R8" s="6" t="b">
        <v>0</v>
      </c>
      <c r="S8" s="6"/>
      <c r="T8" s="6" t="s">
        <v>2124</v>
      </c>
      <c r="U8" s="6" t="s">
        <v>2085</v>
      </c>
    </row>
    <row r="9" spans="1:21" ht="27.75" customHeight="1" x14ac:dyDescent="0.25">
      <c r="A9" s="6" t="s">
        <v>2125</v>
      </c>
      <c r="B9" s="6">
        <v>0</v>
      </c>
      <c r="C9" s="6" t="s">
        <v>2126</v>
      </c>
      <c r="D9" s="6"/>
      <c r="E9" s="6" t="s">
        <v>2111</v>
      </c>
      <c r="F9" s="6" t="s">
        <v>2060</v>
      </c>
      <c r="G9" s="6" t="s">
        <v>2061</v>
      </c>
      <c r="H9" s="6"/>
      <c r="I9" s="6" t="s">
        <v>2078</v>
      </c>
      <c r="J9" s="6" t="b">
        <v>0</v>
      </c>
      <c r="K9" s="6" t="s">
        <v>2127</v>
      </c>
      <c r="L9" s="6" t="s">
        <v>2080</v>
      </c>
      <c r="M9" s="6"/>
      <c r="N9" s="6" t="s">
        <v>18</v>
      </c>
      <c r="O9" s="6"/>
      <c r="P9" s="6" t="b">
        <v>0</v>
      </c>
      <c r="Q9" s="6"/>
      <c r="R9" s="6" t="b">
        <v>0</v>
      </c>
      <c r="S9" s="6"/>
      <c r="T9" s="6" t="s">
        <v>189</v>
      </c>
      <c r="U9" s="6" t="s">
        <v>2085</v>
      </c>
    </row>
    <row r="10" spans="1:21" ht="27.75" customHeight="1" x14ac:dyDescent="0.25">
      <c r="A10" s="6" t="s">
        <v>2128</v>
      </c>
      <c r="B10" s="6">
        <v>0</v>
      </c>
      <c r="C10" s="6" t="s">
        <v>2129</v>
      </c>
      <c r="D10" s="6"/>
      <c r="E10" s="6" t="s">
        <v>2095</v>
      </c>
      <c r="F10" s="6" t="s">
        <v>2060</v>
      </c>
      <c r="G10" s="6" t="s">
        <v>2061</v>
      </c>
      <c r="H10" s="6"/>
      <c r="I10" s="6" t="s">
        <v>2078</v>
      </c>
      <c r="J10" s="6" t="b">
        <v>0</v>
      </c>
      <c r="K10" s="6" t="s">
        <v>2106</v>
      </c>
      <c r="L10" s="6" t="s">
        <v>2080</v>
      </c>
      <c r="M10" s="6" t="s">
        <v>2130</v>
      </c>
      <c r="N10" s="6" t="s">
        <v>2131</v>
      </c>
      <c r="O10" s="6"/>
      <c r="P10" s="6" t="b">
        <v>0</v>
      </c>
      <c r="Q10" s="6"/>
      <c r="R10" s="6" t="b">
        <v>0</v>
      </c>
      <c r="S10" s="6"/>
      <c r="T10" s="6" t="s">
        <v>919</v>
      </c>
      <c r="U10" s="6" t="s">
        <v>2085</v>
      </c>
    </row>
    <row r="11" spans="1:21" ht="27.75" customHeight="1" x14ac:dyDescent="0.25">
      <c r="A11" s="6" t="s">
        <v>2132</v>
      </c>
      <c r="B11" s="6">
        <v>0</v>
      </c>
      <c r="C11" s="6" t="s">
        <v>2133</v>
      </c>
      <c r="D11" s="6" t="s">
        <v>2134</v>
      </c>
      <c r="E11" s="6" t="s">
        <v>2095</v>
      </c>
      <c r="F11" s="6" t="s">
        <v>2060</v>
      </c>
      <c r="G11" s="6" t="s">
        <v>2061</v>
      </c>
      <c r="H11" s="6"/>
      <c r="I11" s="6" t="s">
        <v>2078</v>
      </c>
      <c r="J11" s="6" t="b">
        <v>0</v>
      </c>
      <c r="K11" s="6" t="s">
        <v>2106</v>
      </c>
      <c r="L11" s="6" t="s">
        <v>2080</v>
      </c>
      <c r="M11" s="6" t="s">
        <v>2135</v>
      </c>
      <c r="N11" s="6" t="s">
        <v>2120</v>
      </c>
      <c r="O11" s="6"/>
      <c r="P11" s="6" t="b">
        <v>0</v>
      </c>
      <c r="Q11" s="6"/>
      <c r="R11" s="6" t="b">
        <v>0</v>
      </c>
      <c r="S11" s="6"/>
      <c r="T11" s="6" t="s">
        <v>2084</v>
      </c>
      <c r="U11" s="6" t="s">
        <v>2085</v>
      </c>
    </row>
    <row r="12" spans="1:21" ht="27.75" customHeight="1" x14ac:dyDescent="0.25">
      <c r="A12" s="6" t="s">
        <v>2136</v>
      </c>
      <c r="B12" s="6">
        <v>0</v>
      </c>
      <c r="C12" s="6" t="s">
        <v>2137</v>
      </c>
      <c r="D12" s="6"/>
      <c r="E12" s="6" t="s">
        <v>2138</v>
      </c>
      <c r="F12" s="6"/>
      <c r="G12" s="6" t="s">
        <v>2061</v>
      </c>
      <c r="H12" s="6" t="s">
        <v>2062</v>
      </c>
      <c r="I12" s="6" t="s">
        <v>2078</v>
      </c>
      <c r="J12" s="6" t="b">
        <v>0</v>
      </c>
      <c r="K12" s="6" t="s">
        <v>2089</v>
      </c>
      <c r="L12" s="6" t="s">
        <v>2118</v>
      </c>
      <c r="M12" s="6"/>
      <c r="N12" s="6" t="s">
        <v>18</v>
      </c>
      <c r="O12" s="6"/>
      <c r="P12" s="6" t="b">
        <v>1</v>
      </c>
      <c r="Q12" s="6"/>
      <c r="R12" s="6" t="b">
        <v>0</v>
      </c>
      <c r="S12" s="6"/>
      <c r="T12" s="6" t="s">
        <v>2091</v>
      </c>
      <c r="U12" s="6" t="s">
        <v>2085</v>
      </c>
    </row>
    <row r="13" spans="1:21" ht="27.75" customHeight="1" x14ac:dyDescent="0.25">
      <c r="A13" s="6" t="s">
        <v>2139</v>
      </c>
      <c r="B13" s="6">
        <v>0</v>
      </c>
      <c r="C13" s="6" t="s">
        <v>2140</v>
      </c>
      <c r="D13" s="6" t="s">
        <v>2141</v>
      </c>
      <c r="E13" s="6" t="s">
        <v>2095</v>
      </c>
      <c r="F13" s="6" t="s">
        <v>2060</v>
      </c>
      <c r="G13" s="6" t="s">
        <v>2061</v>
      </c>
      <c r="H13" s="6"/>
      <c r="I13" s="6" t="s">
        <v>2078</v>
      </c>
      <c r="J13" s="6" t="b">
        <v>0</v>
      </c>
      <c r="K13" s="6" t="s">
        <v>2079</v>
      </c>
      <c r="L13" s="6" t="s">
        <v>2080</v>
      </c>
      <c r="M13" s="6" t="s">
        <v>2142</v>
      </c>
      <c r="N13" s="6" t="s">
        <v>2143</v>
      </c>
      <c r="O13" s="6" t="s">
        <v>2144</v>
      </c>
      <c r="P13" s="6" t="b">
        <v>0</v>
      </c>
      <c r="Q13" s="6"/>
      <c r="R13" s="6" t="b">
        <v>0</v>
      </c>
      <c r="S13" s="6"/>
      <c r="T13" s="6" t="s">
        <v>2121</v>
      </c>
      <c r="U13" s="6" t="s">
        <v>2114</v>
      </c>
    </row>
    <row r="14" spans="1:21" ht="27.75" customHeight="1" x14ac:dyDescent="0.25">
      <c r="A14" s="6" t="s">
        <v>2145</v>
      </c>
      <c r="B14" s="6">
        <v>0</v>
      </c>
      <c r="C14" s="6" t="s">
        <v>2146</v>
      </c>
      <c r="D14" s="6" t="s">
        <v>2147</v>
      </c>
      <c r="E14" s="6" t="s">
        <v>2095</v>
      </c>
      <c r="F14" s="6" t="s">
        <v>2060</v>
      </c>
      <c r="G14" s="6"/>
      <c r="H14" s="6" t="s">
        <v>2062</v>
      </c>
      <c r="I14" s="6" t="s">
        <v>2078</v>
      </c>
      <c r="J14" s="6" t="b">
        <v>0</v>
      </c>
      <c r="K14" s="6" t="s">
        <v>2096</v>
      </c>
      <c r="L14" s="6" t="s">
        <v>2090</v>
      </c>
      <c r="M14" s="6"/>
      <c r="N14" s="6" t="s">
        <v>18</v>
      </c>
      <c r="O14" s="6"/>
      <c r="P14" s="6" t="b">
        <v>0</v>
      </c>
      <c r="Q14" s="6"/>
      <c r="R14" s="6" t="b">
        <v>0</v>
      </c>
      <c r="S14" s="6" t="s">
        <v>2099</v>
      </c>
      <c r="T14" s="6" t="s">
        <v>2100</v>
      </c>
      <c r="U14" s="6" t="s">
        <v>2101</v>
      </c>
    </row>
    <row r="15" spans="1:21" ht="27.75" customHeight="1" x14ac:dyDescent="0.25">
      <c r="A15" s="6" t="s">
        <v>2148</v>
      </c>
      <c r="B15" s="6">
        <v>0</v>
      </c>
      <c r="C15" s="6" t="s">
        <v>2149</v>
      </c>
      <c r="D15" s="6"/>
      <c r="E15" s="6" t="s">
        <v>2150</v>
      </c>
      <c r="F15" s="6" t="s">
        <v>2060</v>
      </c>
      <c r="G15" s="6" t="s">
        <v>2061</v>
      </c>
      <c r="H15" s="6"/>
      <c r="I15" s="6" t="s">
        <v>2078</v>
      </c>
      <c r="J15" s="6" t="b">
        <v>0</v>
      </c>
      <c r="K15" s="6" t="s">
        <v>2151</v>
      </c>
      <c r="L15" s="6" t="s">
        <v>2118</v>
      </c>
      <c r="M15" s="6"/>
      <c r="N15" s="6" t="s">
        <v>18</v>
      </c>
      <c r="O15" s="6"/>
      <c r="P15" s="6" t="b">
        <v>1</v>
      </c>
      <c r="Q15" s="6"/>
      <c r="R15" s="6" t="b">
        <v>0</v>
      </c>
      <c r="S15" s="6"/>
      <c r="T15" s="6" t="s">
        <v>2152</v>
      </c>
      <c r="U15" s="6" t="s">
        <v>2085</v>
      </c>
    </row>
    <row r="16" spans="1:21" ht="27.75" customHeight="1" x14ac:dyDescent="0.25">
      <c r="A16" s="6" t="s">
        <v>2153</v>
      </c>
      <c r="B16" s="6">
        <v>0</v>
      </c>
      <c r="C16" s="6" t="s">
        <v>2154</v>
      </c>
      <c r="D16" s="6"/>
      <c r="E16" s="6" t="s">
        <v>2111</v>
      </c>
      <c r="F16" s="6" t="s">
        <v>2060</v>
      </c>
      <c r="G16" s="6" t="s">
        <v>2061</v>
      </c>
      <c r="H16" s="6"/>
      <c r="I16" s="6" t="s">
        <v>2078</v>
      </c>
      <c r="J16" s="6" t="b">
        <v>0</v>
      </c>
      <c r="K16" s="6" t="s">
        <v>2127</v>
      </c>
      <c r="L16" s="6" t="s">
        <v>2080</v>
      </c>
      <c r="M16" s="6"/>
      <c r="N16" s="6" t="s">
        <v>18</v>
      </c>
      <c r="O16" s="6" t="s">
        <v>4</v>
      </c>
      <c r="P16" s="6" t="b">
        <v>0</v>
      </c>
      <c r="Q16" s="6"/>
      <c r="R16" s="6" t="b">
        <v>0</v>
      </c>
      <c r="S16" s="6"/>
      <c r="T16" s="6" t="s">
        <v>2113</v>
      </c>
      <c r="U16" s="6" t="s">
        <v>2114</v>
      </c>
    </row>
    <row r="17" spans="1:21" ht="27.75" customHeight="1" x14ac:dyDescent="0.25">
      <c r="A17" s="6" t="s">
        <v>1234</v>
      </c>
      <c r="B17" s="6">
        <v>0</v>
      </c>
      <c r="C17" s="6" t="s">
        <v>2155</v>
      </c>
      <c r="D17" s="6"/>
      <c r="E17" s="6" t="s">
        <v>2095</v>
      </c>
      <c r="F17" s="6" t="s">
        <v>2060</v>
      </c>
      <c r="G17" s="6"/>
      <c r="H17" s="6" t="s">
        <v>2062</v>
      </c>
      <c r="I17" s="6" t="s">
        <v>2078</v>
      </c>
      <c r="J17" s="6" t="b">
        <v>0</v>
      </c>
      <c r="K17" s="6" t="s">
        <v>2151</v>
      </c>
      <c r="L17" s="6" t="s">
        <v>2156</v>
      </c>
      <c r="M17" s="6"/>
      <c r="N17" s="6" t="s">
        <v>18</v>
      </c>
      <c r="O17" s="6" t="s">
        <v>2083</v>
      </c>
      <c r="P17" s="6" t="b">
        <v>0</v>
      </c>
      <c r="Q17" s="6"/>
      <c r="R17" s="6" t="b">
        <v>0</v>
      </c>
      <c r="S17" s="6" t="s">
        <v>2157</v>
      </c>
      <c r="T17" s="6" t="s">
        <v>2158</v>
      </c>
      <c r="U17" s="6" t="s">
        <v>2085</v>
      </c>
    </row>
    <row r="18" spans="1:21" ht="27.75" customHeight="1" x14ac:dyDescent="0.25">
      <c r="A18" s="6" t="s">
        <v>2159</v>
      </c>
      <c r="B18" s="6">
        <v>0</v>
      </c>
      <c r="C18" s="6" t="s">
        <v>2160</v>
      </c>
      <c r="D18" s="6" t="s">
        <v>2117</v>
      </c>
      <c r="E18" s="6" t="s">
        <v>2095</v>
      </c>
      <c r="F18" s="6" t="s">
        <v>2060</v>
      </c>
      <c r="G18" s="6"/>
      <c r="H18" s="6"/>
      <c r="I18" s="6" t="s">
        <v>2078</v>
      </c>
      <c r="J18" s="6" t="b">
        <v>0</v>
      </c>
      <c r="K18" s="6" t="s">
        <v>2161</v>
      </c>
      <c r="L18" s="6" t="s">
        <v>2080</v>
      </c>
      <c r="M18" s="6" t="s">
        <v>2162</v>
      </c>
      <c r="N18" s="6" t="s">
        <v>2163</v>
      </c>
      <c r="O18" s="6" t="s">
        <v>4</v>
      </c>
      <c r="P18" s="6" t="b">
        <v>0</v>
      </c>
      <c r="Q18" s="6"/>
      <c r="R18" s="6" t="b">
        <v>0</v>
      </c>
      <c r="S18" s="6"/>
      <c r="T18" s="6" t="s">
        <v>2100</v>
      </c>
      <c r="U18" s="6" t="s">
        <v>2101</v>
      </c>
    </row>
    <row r="19" spans="1:21" ht="27.75" customHeight="1" x14ac:dyDescent="0.25">
      <c r="A19" s="6" t="s">
        <v>2164</v>
      </c>
      <c r="B19" s="6">
        <v>0</v>
      </c>
      <c r="C19" s="6" t="s">
        <v>2165</v>
      </c>
      <c r="D19" s="6"/>
      <c r="E19" s="6" t="s">
        <v>2077</v>
      </c>
      <c r="F19" s="6" t="s">
        <v>2060</v>
      </c>
      <c r="G19" s="6" t="s">
        <v>2061</v>
      </c>
      <c r="H19" s="6"/>
      <c r="I19" s="6" t="s">
        <v>2078</v>
      </c>
      <c r="J19" s="6" t="b">
        <v>0</v>
      </c>
      <c r="K19" s="6" t="s">
        <v>2127</v>
      </c>
      <c r="L19" s="6" t="s">
        <v>2118</v>
      </c>
      <c r="M19" s="6"/>
      <c r="N19" s="6" t="s">
        <v>18</v>
      </c>
      <c r="O19" s="6"/>
      <c r="P19" s="6" t="b">
        <v>0</v>
      </c>
      <c r="Q19" s="6"/>
      <c r="R19" s="6" t="b">
        <v>0</v>
      </c>
      <c r="S19" s="6"/>
      <c r="T19" s="6" t="s">
        <v>2091</v>
      </c>
      <c r="U19" s="6" t="s">
        <v>2085</v>
      </c>
    </row>
    <row r="20" spans="1:21" ht="27.75" customHeight="1" x14ac:dyDescent="0.25">
      <c r="A20" s="6" t="s">
        <v>2166</v>
      </c>
      <c r="B20" s="6">
        <v>0</v>
      </c>
      <c r="C20" s="6" t="s">
        <v>2167</v>
      </c>
      <c r="D20" s="6"/>
      <c r="E20" s="6" t="s">
        <v>2111</v>
      </c>
      <c r="F20" s="6" t="s">
        <v>2060</v>
      </c>
      <c r="G20" s="6" t="s">
        <v>2061</v>
      </c>
      <c r="H20" s="6"/>
      <c r="I20" s="6" t="s">
        <v>2168</v>
      </c>
      <c r="J20" s="6" t="b">
        <v>0</v>
      </c>
      <c r="K20" s="6" t="s">
        <v>2151</v>
      </c>
      <c r="L20" s="6" t="s">
        <v>2118</v>
      </c>
      <c r="M20" s="6"/>
      <c r="N20" s="6" t="s">
        <v>18</v>
      </c>
      <c r="O20" s="6"/>
      <c r="P20" s="6" t="b">
        <v>0</v>
      </c>
      <c r="Q20" s="6"/>
      <c r="R20" s="6" t="b">
        <v>0</v>
      </c>
      <c r="S20" s="6"/>
      <c r="T20" s="6" t="s">
        <v>2169</v>
      </c>
      <c r="U20" s="6" t="s">
        <v>2114</v>
      </c>
    </row>
    <row r="21" spans="1:21" ht="27.75" customHeight="1" x14ac:dyDescent="0.25">
      <c r="A21" s="6" t="s">
        <v>2170</v>
      </c>
      <c r="B21" s="6">
        <v>0</v>
      </c>
      <c r="C21" s="6" t="s">
        <v>2171</v>
      </c>
      <c r="D21" s="6"/>
      <c r="E21" s="6" t="s">
        <v>2111</v>
      </c>
      <c r="F21" s="6" t="s">
        <v>2060</v>
      </c>
      <c r="G21" s="6" t="s">
        <v>2061</v>
      </c>
      <c r="H21" s="6" t="s">
        <v>2062</v>
      </c>
      <c r="I21" s="6" t="s">
        <v>2172</v>
      </c>
      <c r="J21" s="6" t="b">
        <v>0</v>
      </c>
      <c r="K21" s="6" t="s">
        <v>2151</v>
      </c>
      <c r="L21" s="6" t="s">
        <v>2080</v>
      </c>
      <c r="M21" s="6"/>
      <c r="N21" s="6" t="s">
        <v>18</v>
      </c>
      <c r="O21" s="6"/>
      <c r="P21" s="6" t="b">
        <v>0</v>
      </c>
      <c r="Q21" s="6"/>
      <c r="R21" s="6" t="b">
        <v>0</v>
      </c>
      <c r="S21" s="6" t="s">
        <v>2173</v>
      </c>
      <c r="T21" s="6" t="s">
        <v>2174</v>
      </c>
      <c r="U21" s="6" t="s">
        <v>2085</v>
      </c>
    </row>
    <row r="22" spans="1:21" ht="27.75" customHeight="1" x14ac:dyDescent="0.25">
      <c r="A22" s="6" t="s">
        <v>2175</v>
      </c>
      <c r="B22" s="6">
        <v>0</v>
      </c>
      <c r="C22" s="6" t="s">
        <v>2176</v>
      </c>
      <c r="D22" s="6"/>
      <c r="E22" s="6" t="s">
        <v>2111</v>
      </c>
      <c r="F22" s="6" t="s">
        <v>2060</v>
      </c>
      <c r="G22" s="6" t="s">
        <v>2061</v>
      </c>
      <c r="H22" s="6" t="s">
        <v>2062</v>
      </c>
      <c r="I22" s="6" t="s">
        <v>2078</v>
      </c>
      <c r="J22" s="6" t="b">
        <v>0</v>
      </c>
      <c r="K22" s="6" t="s">
        <v>2106</v>
      </c>
      <c r="L22" s="6" t="s">
        <v>2090</v>
      </c>
      <c r="M22" s="6"/>
      <c r="N22" s="6" t="s">
        <v>18</v>
      </c>
      <c r="O22" s="6"/>
      <c r="P22" s="6" t="b">
        <v>0</v>
      </c>
      <c r="Q22" s="6"/>
      <c r="R22" s="6" t="b">
        <v>0</v>
      </c>
      <c r="S22" s="6" t="s">
        <v>2177</v>
      </c>
      <c r="T22" s="6" t="s">
        <v>2124</v>
      </c>
      <c r="U22" s="6" t="s">
        <v>2085</v>
      </c>
    </row>
    <row r="23" spans="1:21" ht="27.75" customHeight="1" x14ac:dyDescent="0.25">
      <c r="A23" s="6" t="s">
        <v>2178</v>
      </c>
      <c r="B23" s="6">
        <v>0</v>
      </c>
      <c r="C23" s="6" t="s">
        <v>2179</v>
      </c>
      <c r="D23" s="6"/>
      <c r="E23" s="6" t="s">
        <v>2180</v>
      </c>
      <c r="F23" s="6"/>
      <c r="G23" s="6" t="s">
        <v>2061</v>
      </c>
      <c r="H23" s="6" t="s">
        <v>2062</v>
      </c>
      <c r="I23" s="6" t="s">
        <v>2078</v>
      </c>
      <c r="J23" s="6" t="b">
        <v>0</v>
      </c>
      <c r="K23" s="6" t="s">
        <v>2127</v>
      </c>
      <c r="L23" s="6" t="s">
        <v>2118</v>
      </c>
      <c r="M23" s="6"/>
      <c r="N23" s="6" t="s">
        <v>18</v>
      </c>
      <c r="O23" s="6"/>
      <c r="P23" s="6" t="b">
        <v>0</v>
      </c>
      <c r="Q23" s="6"/>
      <c r="R23" s="6" t="b">
        <v>0</v>
      </c>
      <c r="S23" s="6"/>
      <c r="T23" s="6" t="s">
        <v>2181</v>
      </c>
      <c r="U23" s="6" t="s">
        <v>2085</v>
      </c>
    </row>
    <row r="24" spans="1:21" ht="27.75" customHeight="1" x14ac:dyDescent="0.25">
      <c r="A24" s="6" t="s">
        <v>2182</v>
      </c>
      <c r="B24" s="6">
        <v>0</v>
      </c>
      <c r="C24" s="6" t="s">
        <v>2183</v>
      </c>
      <c r="D24" s="6"/>
      <c r="E24" s="6" t="s">
        <v>2111</v>
      </c>
      <c r="F24" s="6"/>
      <c r="G24" s="6" t="s">
        <v>2061</v>
      </c>
      <c r="H24" s="6"/>
      <c r="I24" s="6" t="s">
        <v>2078</v>
      </c>
      <c r="J24" s="6" t="b">
        <v>0</v>
      </c>
      <c r="K24" s="6" t="s">
        <v>2127</v>
      </c>
      <c r="L24" s="6" t="s">
        <v>2112</v>
      </c>
      <c r="M24" s="6"/>
      <c r="N24" s="6" t="s">
        <v>18</v>
      </c>
      <c r="O24" s="6"/>
      <c r="P24" s="6" t="b">
        <v>0</v>
      </c>
      <c r="Q24" s="6"/>
      <c r="R24" s="6" t="b">
        <v>0</v>
      </c>
      <c r="S24" s="6"/>
      <c r="T24" s="6" t="s">
        <v>2113</v>
      </c>
      <c r="U24" s="6" t="s">
        <v>2114</v>
      </c>
    </row>
    <row r="25" spans="1:21" ht="27.75" customHeight="1" x14ac:dyDescent="0.25">
      <c r="A25" s="6" t="s">
        <v>2184</v>
      </c>
      <c r="B25" s="6">
        <v>0</v>
      </c>
      <c r="C25" s="6" t="s">
        <v>2185</v>
      </c>
      <c r="D25" s="6"/>
      <c r="E25" s="6" t="s">
        <v>2111</v>
      </c>
      <c r="F25" s="6" t="s">
        <v>2060</v>
      </c>
      <c r="G25" s="6" t="s">
        <v>2061</v>
      </c>
      <c r="H25" s="6"/>
      <c r="I25" s="6" t="s">
        <v>2078</v>
      </c>
      <c r="J25" s="6" t="b">
        <v>0</v>
      </c>
      <c r="K25" s="6" t="s">
        <v>2079</v>
      </c>
      <c r="L25" s="6" t="s">
        <v>2080</v>
      </c>
      <c r="M25" s="6"/>
      <c r="N25" s="6" t="s">
        <v>18</v>
      </c>
      <c r="O25" s="6"/>
      <c r="P25" s="6" t="b">
        <v>0</v>
      </c>
      <c r="Q25" s="6"/>
      <c r="R25" s="6" t="b">
        <v>0</v>
      </c>
      <c r="S25" s="6"/>
      <c r="T25" s="6" t="s">
        <v>2100</v>
      </c>
      <c r="U25" s="6" t="s">
        <v>2186</v>
      </c>
    </row>
    <row r="26" spans="1:21" ht="27.75" customHeight="1" x14ac:dyDescent="0.25">
      <c r="A26" s="6" t="s">
        <v>2187</v>
      </c>
      <c r="B26" s="6">
        <v>0</v>
      </c>
      <c r="C26" s="6" t="s">
        <v>2188</v>
      </c>
      <c r="D26" s="6" t="s">
        <v>2189</v>
      </c>
      <c r="E26" s="6" t="s">
        <v>2077</v>
      </c>
      <c r="F26" s="6" t="s">
        <v>2060</v>
      </c>
      <c r="G26" s="6" t="s">
        <v>2061</v>
      </c>
      <c r="H26" s="6"/>
      <c r="I26" s="6" t="s">
        <v>2078</v>
      </c>
      <c r="J26" s="6" t="b">
        <v>0</v>
      </c>
      <c r="K26" s="6" t="s">
        <v>2190</v>
      </c>
      <c r="L26" s="6" t="s">
        <v>2080</v>
      </c>
      <c r="M26" s="6" t="s">
        <v>2191</v>
      </c>
      <c r="N26" s="6" t="s">
        <v>2192</v>
      </c>
      <c r="O26" s="6" t="s">
        <v>2144</v>
      </c>
      <c r="P26" s="6" t="b">
        <v>0</v>
      </c>
      <c r="Q26" s="6"/>
      <c r="R26" s="6" t="b">
        <v>0</v>
      </c>
      <c r="S26" s="6"/>
      <c r="T26" s="6" t="s">
        <v>2193</v>
      </c>
      <c r="U26" s="6" t="s">
        <v>2085</v>
      </c>
    </row>
    <row r="27" spans="1:21" ht="27.75" customHeight="1" x14ac:dyDescent="0.25">
      <c r="A27" s="6" t="s">
        <v>2194</v>
      </c>
      <c r="B27" s="6">
        <v>0</v>
      </c>
      <c r="C27" s="6" t="s">
        <v>2195</v>
      </c>
      <c r="D27" s="6"/>
      <c r="E27" s="6" t="s">
        <v>2111</v>
      </c>
      <c r="F27" s="6" t="s">
        <v>2060</v>
      </c>
      <c r="G27" s="6" t="s">
        <v>2061</v>
      </c>
      <c r="H27" s="6"/>
      <c r="I27" s="6" t="s">
        <v>2078</v>
      </c>
      <c r="J27" s="6" t="b">
        <v>0</v>
      </c>
      <c r="K27" s="6" t="s">
        <v>2190</v>
      </c>
      <c r="L27" s="6" t="s">
        <v>2156</v>
      </c>
      <c r="M27" s="6"/>
      <c r="N27" s="6" t="s">
        <v>18</v>
      </c>
      <c r="O27" s="6"/>
      <c r="P27" s="6" t="b">
        <v>0</v>
      </c>
      <c r="Q27" s="6"/>
      <c r="R27" s="6" t="b">
        <v>0</v>
      </c>
      <c r="S27" s="6"/>
      <c r="T27" s="6" t="s">
        <v>2091</v>
      </c>
      <c r="U27" s="6" t="s">
        <v>2085</v>
      </c>
    </row>
    <row r="28" spans="1:21" ht="27.75" customHeight="1" x14ac:dyDescent="0.25">
      <c r="A28" s="6" t="s">
        <v>2196</v>
      </c>
      <c r="B28" s="6">
        <v>0</v>
      </c>
      <c r="C28" s="6" t="s">
        <v>2197</v>
      </c>
      <c r="D28" s="6" t="s">
        <v>2104</v>
      </c>
      <c r="E28" s="6" t="s">
        <v>2077</v>
      </c>
      <c r="F28" s="6" t="s">
        <v>2060</v>
      </c>
      <c r="G28" s="6" t="s">
        <v>2061</v>
      </c>
      <c r="H28" s="6"/>
      <c r="I28" s="6" t="s">
        <v>2078</v>
      </c>
      <c r="J28" s="6" t="b">
        <v>0</v>
      </c>
      <c r="K28" s="6" t="s">
        <v>2089</v>
      </c>
      <c r="L28" s="6" t="s">
        <v>2198</v>
      </c>
      <c r="M28" s="6" t="s">
        <v>2119</v>
      </c>
      <c r="N28" s="6" t="s">
        <v>2120</v>
      </c>
      <c r="O28" s="6"/>
      <c r="P28" s="6" t="b">
        <v>0</v>
      </c>
      <c r="Q28" s="6"/>
      <c r="R28" s="6" t="b">
        <v>0</v>
      </c>
      <c r="S28" s="6"/>
      <c r="T28" s="6" t="s">
        <v>189</v>
      </c>
      <c r="U28" s="6" t="s">
        <v>2085</v>
      </c>
    </row>
    <row r="29" spans="1:21" ht="27.75" customHeight="1" x14ac:dyDescent="0.25">
      <c r="A29" s="6" t="s">
        <v>2199</v>
      </c>
      <c r="B29" s="6">
        <v>0</v>
      </c>
      <c r="C29" s="6" t="s">
        <v>2200</v>
      </c>
      <c r="D29" s="6" t="s">
        <v>2117</v>
      </c>
      <c r="E29" s="6" t="s">
        <v>2095</v>
      </c>
      <c r="F29" s="6" t="s">
        <v>2060</v>
      </c>
      <c r="G29" s="6" t="s">
        <v>2061</v>
      </c>
      <c r="H29" s="6"/>
      <c r="I29" s="6" t="s">
        <v>2078</v>
      </c>
      <c r="J29" s="6" t="b">
        <v>0</v>
      </c>
      <c r="K29" s="6" t="s">
        <v>2079</v>
      </c>
      <c r="L29" s="6" t="s">
        <v>2080</v>
      </c>
      <c r="M29" s="6" t="s">
        <v>2201</v>
      </c>
      <c r="N29" s="6" t="s">
        <v>2143</v>
      </c>
      <c r="O29" s="6"/>
      <c r="P29" s="6" t="b">
        <v>0</v>
      </c>
      <c r="Q29" s="6"/>
      <c r="R29" s="6" t="b">
        <v>0</v>
      </c>
      <c r="S29" s="6"/>
      <c r="T29" s="6" t="s">
        <v>2084</v>
      </c>
      <c r="U29" s="6" t="s">
        <v>2085</v>
      </c>
    </row>
    <row r="30" spans="1:21" ht="27.75" customHeight="1" x14ac:dyDescent="0.25">
      <c r="A30" s="6" t="s">
        <v>2202</v>
      </c>
      <c r="B30" s="6">
        <v>0</v>
      </c>
      <c r="C30" s="6" t="s">
        <v>2203</v>
      </c>
      <c r="D30" s="6"/>
      <c r="E30" s="6" t="s">
        <v>2088</v>
      </c>
      <c r="F30" s="6" t="s">
        <v>2060</v>
      </c>
      <c r="G30" s="6" t="s">
        <v>2061</v>
      </c>
      <c r="H30" s="6" t="s">
        <v>2062</v>
      </c>
      <c r="I30" s="6" t="s">
        <v>2078</v>
      </c>
      <c r="J30" s="6" t="b">
        <v>0</v>
      </c>
      <c r="K30" s="6" t="s">
        <v>2151</v>
      </c>
      <c r="L30" s="6" t="s">
        <v>2118</v>
      </c>
      <c r="M30" s="6"/>
      <c r="N30" s="6" t="s">
        <v>18</v>
      </c>
      <c r="O30" s="6"/>
      <c r="P30" s="6" t="b">
        <v>1</v>
      </c>
      <c r="Q30" s="6"/>
      <c r="R30" s="6" t="b">
        <v>0</v>
      </c>
      <c r="S30" s="6"/>
      <c r="T30" s="6" t="s">
        <v>2152</v>
      </c>
      <c r="U30" s="6" t="s">
        <v>2085</v>
      </c>
    </row>
    <row r="31" spans="1:21" ht="27.75" customHeight="1" x14ac:dyDescent="0.25">
      <c r="A31" s="6" t="s">
        <v>2204</v>
      </c>
      <c r="B31" s="6">
        <v>0</v>
      </c>
      <c r="C31" s="6" t="s">
        <v>2205</v>
      </c>
      <c r="D31" s="6" t="s">
        <v>2117</v>
      </c>
      <c r="E31" s="6" t="s">
        <v>2095</v>
      </c>
      <c r="F31" s="6" t="s">
        <v>2060</v>
      </c>
      <c r="G31" s="6" t="s">
        <v>2061</v>
      </c>
      <c r="H31" s="6"/>
      <c r="I31" s="6" t="s">
        <v>2078</v>
      </c>
      <c r="J31" s="6" t="b">
        <v>0</v>
      </c>
      <c r="K31" s="6" t="s">
        <v>2079</v>
      </c>
      <c r="L31" s="6" t="s">
        <v>2080</v>
      </c>
      <c r="M31" s="6" t="s">
        <v>2206</v>
      </c>
      <c r="N31" s="6" t="s">
        <v>2207</v>
      </c>
      <c r="O31" s="6" t="s">
        <v>2083</v>
      </c>
      <c r="P31" s="6" t="b">
        <v>0</v>
      </c>
      <c r="Q31" s="6"/>
      <c r="R31" s="6" t="b">
        <v>0</v>
      </c>
      <c r="S31" s="6"/>
      <c r="T31" s="6" t="s">
        <v>912</v>
      </c>
      <c r="U31" s="6" t="s">
        <v>2085</v>
      </c>
    </row>
    <row r="32" spans="1:21" ht="27.75" customHeight="1" x14ac:dyDescent="0.25">
      <c r="A32" s="6" t="s">
        <v>2208</v>
      </c>
      <c r="B32" s="6">
        <v>0</v>
      </c>
      <c r="C32" s="6" t="s">
        <v>2209</v>
      </c>
      <c r="D32" s="6"/>
      <c r="E32" s="6" t="s">
        <v>2111</v>
      </c>
      <c r="F32" s="6"/>
      <c r="G32" s="6" t="s">
        <v>2061</v>
      </c>
      <c r="H32" s="6"/>
      <c r="I32" s="6" t="s">
        <v>2078</v>
      </c>
      <c r="J32" s="6" t="b">
        <v>0</v>
      </c>
      <c r="K32" s="6" t="s">
        <v>2127</v>
      </c>
      <c r="L32" s="6" t="s">
        <v>2112</v>
      </c>
      <c r="M32" s="6"/>
      <c r="N32" s="6" t="s">
        <v>18</v>
      </c>
      <c r="O32" s="6"/>
      <c r="P32" s="6" t="b">
        <v>0</v>
      </c>
      <c r="Q32" s="6"/>
      <c r="R32" s="6" t="b">
        <v>0</v>
      </c>
      <c r="S32" s="6"/>
      <c r="T32" s="6" t="s">
        <v>2113</v>
      </c>
      <c r="U32" s="6" t="s">
        <v>2114</v>
      </c>
    </row>
    <row r="33" spans="1:21" ht="27.75" customHeight="1" x14ac:dyDescent="0.25">
      <c r="A33" s="6" t="s">
        <v>2210</v>
      </c>
      <c r="B33" s="6">
        <v>0</v>
      </c>
      <c r="C33" s="6" t="s">
        <v>2211</v>
      </c>
      <c r="D33" s="6"/>
      <c r="E33" s="6" t="s">
        <v>2111</v>
      </c>
      <c r="F33" s="6" t="s">
        <v>2060</v>
      </c>
      <c r="G33" s="6" t="s">
        <v>2061</v>
      </c>
      <c r="H33" s="6" t="s">
        <v>2062</v>
      </c>
      <c r="I33" s="6" t="s">
        <v>2168</v>
      </c>
      <c r="J33" s="6" t="b">
        <v>0</v>
      </c>
      <c r="K33" s="6" t="s">
        <v>2151</v>
      </c>
      <c r="L33" s="6" t="s">
        <v>2118</v>
      </c>
      <c r="M33" s="6"/>
      <c r="N33" s="6" t="s">
        <v>18</v>
      </c>
      <c r="O33" s="6"/>
      <c r="P33" s="6" t="b">
        <v>0</v>
      </c>
      <c r="Q33" s="6"/>
      <c r="R33" s="6" t="b">
        <v>0</v>
      </c>
      <c r="S33" s="6"/>
      <c r="T33" s="6" t="s">
        <v>189</v>
      </c>
      <c r="U33" s="6" t="s">
        <v>2085</v>
      </c>
    </row>
    <row r="34" spans="1:21" ht="27.75" customHeight="1" x14ac:dyDescent="0.25">
      <c r="A34" s="6" t="s">
        <v>2212</v>
      </c>
      <c r="B34" s="6">
        <v>0</v>
      </c>
      <c r="C34" s="6" t="s">
        <v>2213</v>
      </c>
      <c r="D34" s="6" t="s">
        <v>2117</v>
      </c>
      <c r="E34" s="6" t="s">
        <v>2095</v>
      </c>
      <c r="F34" s="6" t="s">
        <v>2060</v>
      </c>
      <c r="G34" s="6" t="s">
        <v>2061</v>
      </c>
      <c r="H34" s="6"/>
      <c r="I34" s="6" t="s">
        <v>2078</v>
      </c>
      <c r="J34" s="6" t="b">
        <v>0</v>
      </c>
      <c r="K34" s="6" t="s">
        <v>2151</v>
      </c>
      <c r="L34" s="6" t="s">
        <v>2080</v>
      </c>
      <c r="M34" s="6" t="s">
        <v>2162</v>
      </c>
      <c r="N34" s="6" t="s">
        <v>2163</v>
      </c>
      <c r="O34" s="6"/>
      <c r="P34" s="6" t="b">
        <v>0</v>
      </c>
      <c r="Q34" s="6"/>
      <c r="R34" s="6" t="b">
        <v>0</v>
      </c>
      <c r="S34" s="6"/>
      <c r="T34" s="6" t="s">
        <v>2084</v>
      </c>
      <c r="U34" s="6" t="s">
        <v>2085</v>
      </c>
    </row>
    <row r="35" spans="1:21" ht="27.75" customHeight="1" x14ac:dyDescent="0.25">
      <c r="A35" s="6" t="s">
        <v>2214</v>
      </c>
      <c r="B35" s="6">
        <v>0</v>
      </c>
      <c r="C35" s="6" t="s">
        <v>2215</v>
      </c>
      <c r="D35" s="6"/>
      <c r="E35" s="6" t="s">
        <v>2105</v>
      </c>
      <c r="F35" s="6" t="s">
        <v>2060</v>
      </c>
      <c r="G35" s="6" t="s">
        <v>2061</v>
      </c>
      <c r="H35" s="6"/>
      <c r="I35" s="6" t="s">
        <v>2078</v>
      </c>
      <c r="J35" s="6" t="b">
        <v>0</v>
      </c>
      <c r="K35" s="6" t="s">
        <v>2151</v>
      </c>
      <c r="L35" s="6" t="s">
        <v>2080</v>
      </c>
      <c r="M35" s="6"/>
      <c r="N35" s="6" t="s">
        <v>18</v>
      </c>
      <c r="O35" s="6"/>
      <c r="P35" s="6" t="b">
        <v>0</v>
      </c>
      <c r="Q35" s="6"/>
      <c r="R35" s="6" t="b">
        <v>0</v>
      </c>
      <c r="S35" s="6"/>
      <c r="T35" s="6" t="s">
        <v>912</v>
      </c>
      <c r="U35" s="6" t="s">
        <v>2085</v>
      </c>
    </row>
    <row r="36" spans="1:21" ht="27.75" customHeight="1" x14ac:dyDescent="0.25">
      <c r="A36" s="6" t="s">
        <v>2216</v>
      </c>
      <c r="B36" s="6">
        <v>0</v>
      </c>
      <c r="C36" s="6" t="s">
        <v>2217</v>
      </c>
      <c r="D36" s="6" t="s">
        <v>2141</v>
      </c>
      <c r="E36" s="6" t="s">
        <v>2077</v>
      </c>
      <c r="F36" s="6" t="s">
        <v>2060</v>
      </c>
      <c r="G36" s="6"/>
      <c r="H36" s="6"/>
      <c r="I36" s="6" t="s">
        <v>2078</v>
      </c>
      <c r="J36" s="6" t="b">
        <v>0</v>
      </c>
      <c r="K36" s="6" t="s">
        <v>2096</v>
      </c>
      <c r="L36" s="6" t="s">
        <v>2080</v>
      </c>
      <c r="M36" s="6" t="s">
        <v>2218</v>
      </c>
      <c r="N36" s="6" t="s">
        <v>2131</v>
      </c>
      <c r="O36" s="6" t="s">
        <v>2083</v>
      </c>
      <c r="P36" s="6" t="b">
        <v>0</v>
      </c>
      <c r="Q36" s="6"/>
      <c r="R36" s="6" t="b">
        <v>0</v>
      </c>
      <c r="S36" s="6"/>
      <c r="T36" s="6" t="s">
        <v>2100</v>
      </c>
      <c r="U36" s="6" t="s">
        <v>2101</v>
      </c>
    </row>
    <row r="37" spans="1:21" ht="27.75" customHeight="1" x14ac:dyDescent="0.25">
      <c r="A37" s="6" t="s">
        <v>2219</v>
      </c>
      <c r="B37" s="6">
        <v>0</v>
      </c>
      <c r="C37" s="6" t="s">
        <v>2220</v>
      </c>
      <c r="D37" s="6"/>
      <c r="E37" s="6" t="s">
        <v>2111</v>
      </c>
      <c r="F37" s="6" t="s">
        <v>2060</v>
      </c>
      <c r="G37" s="6"/>
      <c r="H37" s="6"/>
      <c r="I37" s="6" t="s">
        <v>2078</v>
      </c>
      <c r="J37" s="6" t="b">
        <v>0</v>
      </c>
      <c r="K37" s="6" t="s">
        <v>2127</v>
      </c>
      <c r="L37" s="6" t="s">
        <v>2118</v>
      </c>
      <c r="M37" s="6"/>
      <c r="N37" s="6" t="s">
        <v>18</v>
      </c>
      <c r="O37" s="6"/>
      <c r="P37" s="6" t="b">
        <v>0</v>
      </c>
      <c r="Q37" s="6"/>
      <c r="R37" s="6" t="b">
        <v>0</v>
      </c>
      <c r="S37" s="6"/>
      <c r="T37" s="6" t="s">
        <v>912</v>
      </c>
      <c r="U37" s="6" t="s">
        <v>2085</v>
      </c>
    </row>
    <row r="38" spans="1:21" ht="27.75" customHeight="1" x14ac:dyDescent="0.25">
      <c r="A38" s="6" t="s">
        <v>2221</v>
      </c>
      <c r="B38" s="6">
        <v>0</v>
      </c>
      <c r="C38" s="6" t="s">
        <v>2222</v>
      </c>
      <c r="D38" s="6" t="s">
        <v>2223</v>
      </c>
      <c r="E38" s="6" t="s">
        <v>2111</v>
      </c>
      <c r="F38" s="6" t="s">
        <v>2060</v>
      </c>
      <c r="G38" s="6" t="s">
        <v>2061</v>
      </c>
      <c r="H38" s="6" t="s">
        <v>2062</v>
      </c>
      <c r="I38" s="6" t="s">
        <v>2078</v>
      </c>
      <c r="J38" s="6" t="b">
        <v>0</v>
      </c>
      <c r="K38" s="6" t="s">
        <v>2127</v>
      </c>
      <c r="L38" s="6" t="s">
        <v>2080</v>
      </c>
      <c r="M38" s="6" t="s">
        <v>1211</v>
      </c>
      <c r="N38" s="6" t="s">
        <v>2224</v>
      </c>
      <c r="O38" s="6"/>
      <c r="P38" s="6" t="b">
        <v>0</v>
      </c>
      <c r="Q38" s="6"/>
      <c r="R38" s="6" t="b">
        <v>0</v>
      </c>
      <c r="S38" s="6"/>
      <c r="T38" s="6" t="s">
        <v>189</v>
      </c>
      <c r="U38" s="6" t="s">
        <v>2085</v>
      </c>
    </row>
    <row r="39" spans="1:21" ht="27.75" customHeight="1" x14ac:dyDescent="0.25">
      <c r="A39" s="6" t="s">
        <v>2225</v>
      </c>
      <c r="B39" s="6">
        <v>0</v>
      </c>
      <c r="C39" s="6" t="s">
        <v>2226</v>
      </c>
      <c r="D39" s="6" t="s">
        <v>2141</v>
      </c>
      <c r="E39" s="6" t="s">
        <v>2095</v>
      </c>
      <c r="F39" s="6"/>
      <c r="G39" s="6" t="s">
        <v>2061</v>
      </c>
      <c r="H39" s="6"/>
      <c r="I39" s="6" t="s">
        <v>2078</v>
      </c>
      <c r="J39" s="6" t="b">
        <v>0</v>
      </c>
      <c r="K39" s="6" t="s">
        <v>2227</v>
      </c>
      <c r="L39" s="6" t="s">
        <v>2080</v>
      </c>
      <c r="M39" s="6" t="s">
        <v>2228</v>
      </c>
      <c r="N39" s="6" t="s">
        <v>2098</v>
      </c>
      <c r="O39" s="6" t="s">
        <v>2144</v>
      </c>
      <c r="P39" s="6" t="b">
        <v>0</v>
      </c>
      <c r="Q39" s="6"/>
      <c r="R39" s="6" t="b">
        <v>0</v>
      </c>
      <c r="S39" s="6"/>
      <c r="T39" s="6" t="s">
        <v>2229</v>
      </c>
      <c r="U39" s="6" t="s">
        <v>2114</v>
      </c>
    </row>
    <row r="40" spans="1:21" ht="27.75" customHeight="1" x14ac:dyDescent="0.25">
      <c r="A40" s="6" t="s">
        <v>2230</v>
      </c>
      <c r="B40" s="6">
        <v>0</v>
      </c>
      <c r="C40" s="6" t="s">
        <v>2231</v>
      </c>
      <c r="D40" s="6"/>
      <c r="E40" s="6" t="s">
        <v>2150</v>
      </c>
      <c r="F40" s="6"/>
      <c r="G40" s="6" t="s">
        <v>2061</v>
      </c>
      <c r="H40" s="6"/>
      <c r="I40" s="6" t="s">
        <v>2078</v>
      </c>
      <c r="J40" s="6" t="b">
        <v>0</v>
      </c>
      <c r="K40" s="6" t="s">
        <v>2127</v>
      </c>
      <c r="L40" s="6" t="s">
        <v>2090</v>
      </c>
      <c r="M40" s="6"/>
      <c r="N40" s="6" t="s">
        <v>18</v>
      </c>
      <c r="O40" s="6"/>
      <c r="P40" s="6" t="b">
        <v>1</v>
      </c>
      <c r="Q40" s="6"/>
      <c r="R40" s="6" t="b">
        <v>0</v>
      </c>
      <c r="S40" s="6"/>
      <c r="T40" s="6" t="s">
        <v>2091</v>
      </c>
      <c r="U40" s="6" t="s">
        <v>2085</v>
      </c>
    </row>
    <row r="41" spans="1:21" ht="27.75" customHeight="1" x14ac:dyDescent="0.25">
      <c r="A41" s="6" t="s">
        <v>2232</v>
      </c>
      <c r="B41" s="6">
        <v>0</v>
      </c>
      <c r="C41" s="6" t="s">
        <v>2233</v>
      </c>
      <c r="D41" s="6" t="s">
        <v>2234</v>
      </c>
      <c r="E41" s="6" t="s">
        <v>2138</v>
      </c>
      <c r="F41" s="6" t="s">
        <v>2060</v>
      </c>
      <c r="G41" s="6"/>
      <c r="H41" s="6"/>
      <c r="I41" s="6" t="s">
        <v>2078</v>
      </c>
      <c r="J41" s="6" t="b">
        <v>0</v>
      </c>
      <c r="K41" s="6" t="s">
        <v>2079</v>
      </c>
      <c r="L41" s="6" t="s">
        <v>2080</v>
      </c>
      <c r="M41" s="6" t="s">
        <v>2235</v>
      </c>
      <c r="N41" s="6" t="s">
        <v>2236</v>
      </c>
      <c r="O41" s="6" t="s">
        <v>2237</v>
      </c>
      <c r="P41" s="6" t="b">
        <v>0</v>
      </c>
      <c r="Q41" s="6"/>
      <c r="R41" s="6" t="b">
        <v>0</v>
      </c>
      <c r="S41" s="6"/>
      <c r="T41" s="6" t="s">
        <v>911</v>
      </c>
      <c r="U41" s="6" t="s">
        <v>2085</v>
      </c>
    </row>
    <row r="42" spans="1:21" ht="27.75" customHeight="1" x14ac:dyDescent="0.25">
      <c r="A42" s="6" t="s">
        <v>2238</v>
      </c>
      <c r="B42" s="6">
        <v>1</v>
      </c>
      <c r="C42" s="6" t="s">
        <v>2239</v>
      </c>
      <c r="D42" s="6" t="s">
        <v>2240</v>
      </c>
      <c r="E42" s="6" t="s">
        <v>2088</v>
      </c>
      <c r="F42" s="6"/>
      <c r="G42" s="6" t="s">
        <v>2061</v>
      </c>
      <c r="H42" s="6"/>
      <c r="I42" s="6" t="s">
        <v>2241</v>
      </c>
      <c r="J42" s="6" t="b">
        <v>0</v>
      </c>
      <c r="K42" s="6" t="s">
        <v>2089</v>
      </c>
      <c r="L42" s="6" t="s">
        <v>2242</v>
      </c>
      <c r="M42" s="6"/>
      <c r="N42" s="6" t="s">
        <v>18</v>
      </c>
      <c r="O42" s="6"/>
      <c r="P42" s="6" t="b">
        <v>0</v>
      </c>
      <c r="Q42" s="6"/>
      <c r="R42" s="6" t="b">
        <v>0</v>
      </c>
      <c r="S42" s="6"/>
      <c r="T42" s="6" t="s">
        <v>2243</v>
      </c>
      <c r="U42" s="6" t="s">
        <v>2114</v>
      </c>
    </row>
    <row r="43" spans="1:21" ht="27.75" customHeight="1" x14ac:dyDescent="0.25">
      <c r="A43" s="6" t="s">
        <v>2244</v>
      </c>
      <c r="B43" s="6">
        <v>1</v>
      </c>
      <c r="C43" s="6" t="s">
        <v>2245</v>
      </c>
      <c r="D43" s="6"/>
      <c r="E43" s="6" t="s">
        <v>2088</v>
      </c>
      <c r="F43" s="6" t="s">
        <v>2060</v>
      </c>
      <c r="G43" s="6" t="s">
        <v>2061</v>
      </c>
      <c r="H43" s="6" t="s">
        <v>2062</v>
      </c>
      <c r="I43" s="6" t="s">
        <v>2172</v>
      </c>
      <c r="J43" s="6" t="b">
        <v>1</v>
      </c>
      <c r="K43" s="6" t="s">
        <v>2127</v>
      </c>
      <c r="L43" s="6" t="s">
        <v>2246</v>
      </c>
      <c r="M43" s="6"/>
      <c r="N43" s="6" t="s">
        <v>18</v>
      </c>
      <c r="O43" s="6"/>
      <c r="P43" s="6" t="b">
        <v>0</v>
      </c>
      <c r="Q43" s="6"/>
      <c r="R43" s="6" t="b">
        <v>0</v>
      </c>
      <c r="S43" s="6" t="s">
        <v>2247</v>
      </c>
      <c r="T43" s="6" t="s">
        <v>2248</v>
      </c>
      <c r="U43" s="6" t="s">
        <v>2085</v>
      </c>
    </row>
    <row r="44" spans="1:21" ht="27.75" customHeight="1" x14ac:dyDescent="0.25">
      <c r="A44" s="6" t="s">
        <v>2249</v>
      </c>
      <c r="B44" s="6">
        <v>1</v>
      </c>
      <c r="C44" s="6" t="s">
        <v>2250</v>
      </c>
      <c r="D44" s="6" t="s">
        <v>2251</v>
      </c>
      <c r="E44" s="6" t="s">
        <v>2138</v>
      </c>
      <c r="F44" s="6" t="s">
        <v>2060</v>
      </c>
      <c r="G44" s="6" t="s">
        <v>2061</v>
      </c>
      <c r="H44" s="6" t="s">
        <v>2062</v>
      </c>
      <c r="I44" s="6" t="s">
        <v>2078</v>
      </c>
      <c r="J44" s="6" t="b">
        <v>0</v>
      </c>
      <c r="K44" s="6" t="s">
        <v>2127</v>
      </c>
      <c r="L44" s="6" t="s">
        <v>2252</v>
      </c>
      <c r="M44" s="6"/>
      <c r="N44" s="6" t="s">
        <v>18</v>
      </c>
      <c r="O44" s="6" t="s">
        <v>2237</v>
      </c>
      <c r="P44" s="6" t="b">
        <v>0</v>
      </c>
      <c r="Q44" s="6"/>
      <c r="R44" s="6" t="b">
        <v>0</v>
      </c>
      <c r="S44" s="6" t="s">
        <v>2253</v>
      </c>
      <c r="T44" s="6" t="s">
        <v>2254</v>
      </c>
      <c r="U44" s="6" t="s">
        <v>2085</v>
      </c>
    </row>
    <row r="45" spans="1:21" ht="27.75" customHeight="1" x14ac:dyDescent="0.25">
      <c r="A45" s="6" t="s">
        <v>2255</v>
      </c>
      <c r="B45" s="6">
        <v>1</v>
      </c>
      <c r="C45" s="6" t="s">
        <v>2256</v>
      </c>
      <c r="D45" s="6" t="s">
        <v>2257</v>
      </c>
      <c r="E45" s="6" t="s">
        <v>2088</v>
      </c>
      <c r="F45" s="6" t="s">
        <v>2060</v>
      </c>
      <c r="G45" s="6" t="s">
        <v>2061</v>
      </c>
      <c r="H45" s="6" t="s">
        <v>2062</v>
      </c>
      <c r="I45" s="6" t="s">
        <v>2078</v>
      </c>
      <c r="J45" s="6" t="b">
        <v>0</v>
      </c>
      <c r="K45" s="6" t="s">
        <v>2089</v>
      </c>
      <c r="L45" s="6" t="s">
        <v>2156</v>
      </c>
      <c r="M45" s="6" t="s">
        <v>2258</v>
      </c>
      <c r="N45" s="6" t="s">
        <v>2143</v>
      </c>
      <c r="O45" s="6"/>
      <c r="P45" s="6" t="b">
        <v>0</v>
      </c>
      <c r="Q45" s="6"/>
      <c r="R45" s="6" t="b">
        <v>0</v>
      </c>
      <c r="S45" s="6" t="s">
        <v>2259</v>
      </c>
      <c r="T45" s="6" t="s">
        <v>919</v>
      </c>
      <c r="U45" s="6" t="s">
        <v>2085</v>
      </c>
    </row>
    <row r="46" spans="1:21" ht="27.75" customHeight="1" x14ac:dyDescent="0.25">
      <c r="A46" s="6" t="s">
        <v>2260</v>
      </c>
      <c r="B46" s="6">
        <v>1</v>
      </c>
      <c r="C46" s="6" t="s">
        <v>2261</v>
      </c>
      <c r="D46" s="6" t="s">
        <v>2262</v>
      </c>
      <c r="E46" s="6" t="s">
        <v>2077</v>
      </c>
      <c r="F46" s="6" t="s">
        <v>2060</v>
      </c>
      <c r="G46" s="6" t="s">
        <v>2061</v>
      </c>
      <c r="H46" s="6"/>
      <c r="I46" s="6" t="s">
        <v>2078</v>
      </c>
      <c r="J46" s="6" t="b">
        <v>0</v>
      </c>
      <c r="K46" s="6" t="s">
        <v>2263</v>
      </c>
      <c r="L46" s="6" t="s">
        <v>2080</v>
      </c>
      <c r="M46" s="6" t="s">
        <v>2264</v>
      </c>
      <c r="N46" s="6" t="s">
        <v>2108</v>
      </c>
      <c r="O46" s="6" t="s">
        <v>4</v>
      </c>
      <c r="P46" s="6" t="b">
        <v>0</v>
      </c>
      <c r="Q46" s="6"/>
      <c r="R46" s="6" t="b">
        <v>0</v>
      </c>
      <c r="S46" s="6"/>
      <c r="T46" s="6" t="s">
        <v>919</v>
      </c>
      <c r="U46" s="6" t="s">
        <v>2085</v>
      </c>
    </row>
    <row r="47" spans="1:21" ht="27.75" customHeight="1" x14ac:dyDescent="0.25">
      <c r="A47" s="6" t="s">
        <v>2265</v>
      </c>
      <c r="B47" s="6">
        <v>1</v>
      </c>
      <c r="C47" s="6" t="s">
        <v>2266</v>
      </c>
      <c r="D47" s="6" t="s">
        <v>2267</v>
      </c>
      <c r="E47" s="6" t="s">
        <v>2138</v>
      </c>
      <c r="F47" s="6" t="s">
        <v>2060</v>
      </c>
      <c r="G47" s="6" t="s">
        <v>2061</v>
      </c>
      <c r="H47" s="6" t="s">
        <v>2062</v>
      </c>
      <c r="I47" s="6" t="s">
        <v>2078</v>
      </c>
      <c r="J47" s="6" t="b">
        <v>0</v>
      </c>
      <c r="K47" s="6" t="s">
        <v>2127</v>
      </c>
      <c r="L47" s="6" t="s">
        <v>2118</v>
      </c>
      <c r="M47" s="6"/>
      <c r="N47" s="6" t="s">
        <v>18</v>
      </c>
      <c r="O47" s="6" t="s">
        <v>2268</v>
      </c>
      <c r="P47" s="6" t="b">
        <v>1</v>
      </c>
      <c r="Q47" s="6"/>
      <c r="R47" s="6" t="b">
        <v>0</v>
      </c>
      <c r="S47" s="6" t="s">
        <v>2269</v>
      </c>
      <c r="T47" s="6" t="s">
        <v>2270</v>
      </c>
      <c r="U47" s="6" t="s">
        <v>2085</v>
      </c>
    </row>
    <row r="48" spans="1:21" ht="27.75" customHeight="1" x14ac:dyDescent="0.25">
      <c r="A48" s="6" t="s">
        <v>2271</v>
      </c>
      <c r="B48" s="6">
        <v>1</v>
      </c>
      <c r="C48" s="6" t="s">
        <v>2272</v>
      </c>
      <c r="D48" s="6"/>
      <c r="E48" s="6" t="s">
        <v>2150</v>
      </c>
      <c r="F48" s="6" t="s">
        <v>2060</v>
      </c>
      <c r="G48" s="6" t="s">
        <v>2061</v>
      </c>
      <c r="H48" s="6" t="s">
        <v>2062</v>
      </c>
      <c r="I48" s="6" t="s">
        <v>2078</v>
      </c>
      <c r="J48" s="6" t="b">
        <v>0</v>
      </c>
      <c r="K48" s="6" t="s">
        <v>2151</v>
      </c>
      <c r="L48" s="6" t="s">
        <v>2198</v>
      </c>
      <c r="M48" s="6"/>
      <c r="N48" s="6" t="s">
        <v>18</v>
      </c>
      <c r="O48" s="6"/>
      <c r="P48" s="6" t="b">
        <v>1</v>
      </c>
      <c r="Q48" s="6"/>
      <c r="R48" s="6" t="b">
        <v>0</v>
      </c>
      <c r="S48" s="6" t="s">
        <v>2273</v>
      </c>
      <c r="T48" s="6" t="s">
        <v>2274</v>
      </c>
      <c r="U48" s="6" t="s">
        <v>2114</v>
      </c>
    </row>
    <row r="49" spans="1:21" ht="27.75" customHeight="1" x14ac:dyDescent="0.25">
      <c r="A49" s="6" t="s">
        <v>2275</v>
      </c>
      <c r="B49" s="6">
        <v>1</v>
      </c>
      <c r="C49" s="6" t="s">
        <v>2276</v>
      </c>
      <c r="D49" s="6" t="s">
        <v>2267</v>
      </c>
      <c r="E49" s="6" t="s">
        <v>2138</v>
      </c>
      <c r="F49" s="6" t="s">
        <v>2060</v>
      </c>
      <c r="G49" s="6" t="s">
        <v>2061</v>
      </c>
      <c r="H49" s="6" t="s">
        <v>2062</v>
      </c>
      <c r="I49" s="6" t="s">
        <v>2078</v>
      </c>
      <c r="J49" s="6" t="b">
        <v>0</v>
      </c>
      <c r="K49" s="6" t="s">
        <v>2127</v>
      </c>
      <c r="L49" s="6" t="s">
        <v>2118</v>
      </c>
      <c r="M49" s="6"/>
      <c r="N49" s="6" t="s">
        <v>18</v>
      </c>
      <c r="O49" s="6"/>
      <c r="P49" s="6" t="b">
        <v>1</v>
      </c>
      <c r="Q49" s="6"/>
      <c r="R49" s="6" t="b">
        <v>0</v>
      </c>
      <c r="S49" s="6" t="s">
        <v>2277</v>
      </c>
      <c r="T49" s="6" t="s">
        <v>2278</v>
      </c>
      <c r="U49" s="6" t="s">
        <v>2085</v>
      </c>
    </row>
    <row r="50" spans="1:21" ht="27.75" customHeight="1" x14ac:dyDescent="0.25">
      <c r="A50" s="6" t="s">
        <v>2279</v>
      </c>
      <c r="B50" s="6">
        <v>1</v>
      </c>
      <c r="C50" s="6" t="s">
        <v>2280</v>
      </c>
      <c r="D50" s="6" t="s">
        <v>2262</v>
      </c>
      <c r="E50" s="6" t="s">
        <v>2095</v>
      </c>
      <c r="F50" s="6" t="s">
        <v>2060</v>
      </c>
      <c r="G50" s="6" t="s">
        <v>2061</v>
      </c>
      <c r="H50" s="6"/>
      <c r="I50" s="6" t="s">
        <v>2078</v>
      </c>
      <c r="J50" s="6" t="b">
        <v>0</v>
      </c>
      <c r="K50" s="6" t="s">
        <v>2281</v>
      </c>
      <c r="L50" s="6" t="s">
        <v>2080</v>
      </c>
      <c r="M50" s="6" t="s">
        <v>2282</v>
      </c>
      <c r="N50" s="6" t="s">
        <v>2120</v>
      </c>
      <c r="O50" s="6" t="s">
        <v>2083</v>
      </c>
      <c r="P50" s="6" t="b">
        <v>0</v>
      </c>
      <c r="Q50" s="6"/>
      <c r="R50" s="6" t="b">
        <v>0</v>
      </c>
      <c r="S50" s="6"/>
      <c r="T50" s="6" t="s">
        <v>2283</v>
      </c>
      <c r="U50" s="6" t="s">
        <v>2085</v>
      </c>
    </row>
    <row r="51" spans="1:21" ht="27.75" customHeight="1" x14ac:dyDescent="0.25">
      <c r="A51" s="6" t="s">
        <v>2284</v>
      </c>
      <c r="B51" s="6">
        <v>1</v>
      </c>
      <c r="C51" s="6" t="s">
        <v>2285</v>
      </c>
      <c r="D51" s="6" t="s">
        <v>2286</v>
      </c>
      <c r="E51" s="6" t="s">
        <v>2111</v>
      </c>
      <c r="F51" s="6"/>
      <c r="G51" s="6" t="s">
        <v>2061</v>
      </c>
      <c r="H51" s="6"/>
      <c r="I51" s="6" t="s">
        <v>2078</v>
      </c>
      <c r="J51" s="6" t="b">
        <v>0</v>
      </c>
      <c r="K51" s="6" t="s">
        <v>2287</v>
      </c>
      <c r="L51" s="6" t="s">
        <v>2080</v>
      </c>
      <c r="M51" s="6" t="s">
        <v>2288</v>
      </c>
      <c r="N51" s="6" t="s">
        <v>2289</v>
      </c>
      <c r="O51" s="6" t="s">
        <v>2083</v>
      </c>
      <c r="P51" s="6" t="b">
        <v>0</v>
      </c>
      <c r="Q51" s="6"/>
      <c r="R51" s="6" t="b">
        <v>0</v>
      </c>
      <c r="S51" s="6"/>
      <c r="T51" s="6" t="s">
        <v>2290</v>
      </c>
      <c r="U51" s="6" t="s">
        <v>2114</v>
      </c>
    </row>
    <row r="52" spans="1:21" ht="27.75" customHeight="1" x14ac:dyDescent="0.25">
      <c r="A52" s="6" t="s">
        <v>2291</v>
      </c>
      <c r="B52" s="6">
        <v>1</v>
      </c>
      <c r="C52" s="6" t="s">
        <v>2292</v>
      </c>
      <c r="D52" s="6" t="s">
        <v>2293</v>
      </c>
      <c r="E52" s="6" t="s">
        <v>2138</v>
      </c>
      <c r="F52" s="6" t="s">
        <v>2060</v>
      </c>
      <c r="G52" s="6" t="s">
        <v>2061</v>
      </c>
      <c r="H52" s="6"/>
      <c r="I52" s="6" t="s">
        <v>2078</v>
      </c>
      <c r="J52" s="6" t="b">
        <v>0</v>
      </c>
      <c r="K52" s="6" t="s">
        <v>2127</v>
      </c>
      <c r="L52" s="6" t="s">
        <v>2156</v>
      </c>
      <c r="M52" s="6"/>
      <c r="N52" s="6" t="s">
        <v>18</v>
      </c>
      <c r="O52" s="6" t="s">
        <v>2237</v>
      </c>
      <c r="P52" s="6" t="b">
        <v>0</v>
      </c>
      <c r="Q52" s="6"/>
      <c r="R52" s="6" t="b">
        <v>0</v>
      </c>
      <c r="S52" s="6"/>
      <c r="T52" s="6" t="s">
        <v>2294</v>
      </c>
      <c r="U52" s="6" t="s">
        <v>2085</v>
      </c>
    </row>
    <row r="53" spans="1:21" ht="27.75" customHeight="1" x14ac:dyDescent="0.25">
      <c r="A53" s="6" t="s">
        <v>2295</v>
      </c>
      <c r="B53" s="6">
        <v>1</v>
      </c>
      <c r="C53" s="6" t="s">
        <v>2296</v>
      </c>
      <c r="D53" s="6" t="s">
        <v>2297</v>
      </c>
      <c r="E53" s="6" t="s">
        <v>2095</v>
      </c>
      <c r="F53" s="6" t="s">
        <v>2060</v>
      </c>
      <c r="G53" s="6" t="s">
        <v>2061</v>
      </c>
      <c r="H53" s="6" t="s">
        <v>2062</v>
      </c>
      <c r="I53" s="6" t="s">
        <v>2078</v>
      </c>
      <c r="J53" s="6" t="b">
        <v>0</v>
      </c>
      <c r="K53" s="6" t="s">
        <v>2298</v>
      </c>
      <c r="L53" s="6" t="s">
        <v>2080</v>
      </c>
      <c r="M53" s="6" t="s">
        <v>2299</v>
      </c>
      <c r="N53" s="6" t="s">
        <v>2300</v>
      </c>
      <c r="O53" s="6"/>
      <c r="P53" s="6" t="b">
        <v>0</v>
      </c>
      <c r="Q53" s="6">
        <v>50</v>
      </c>
      <c r="R53" s="6" t="b">
        <v>0</v>
      </c>
      <c r="S53" s="6" t="s">
        <v>2301</v>
      </c>
      <c r="T53" s="6" t="s">
        <v>2302</v>
      </c>
      <c r="U53" s="6" t="s">
        <v>2085</v>
      </c>
    </row>
    <row r="54" spans="1:21" ht="27.75" customHeight="1" x14ac:dyDescent="0.25">
      <c r="A54" s="6" t="s">
        <v>2303</v>
      </c>
      <c r="B54" s="6">
        <v>1</v>
      </c>
      <c r="C54" s="6" t="s">
        <v>2304</v>
      </c>
      <c r="D54" s="6" t="s">
        <v>2305</v>
      </c>
      <c r="E54" s="6" t="s">
        <v>2180</v>
      </c>
      <c r="F54" s="6" t="s">
        <v>2060</v>
      </c>
      <c r="G54" s="6" t="s">
        <v>2061</v>
      </c>
      <c r="H54" s="6" t="s">
        <v>2062</v>
      </c>
      <c r="I54" s="6" t="s">
        <v>2078</v>
      </c>
      <c r="J54" s="6" t="b">
        <v>0</v>
      </c>
      <c r="K54" s="6" t="s">
        <v>2281</v>
      </c>
      <c r="L54" s="6" t="s">
        <v>2090</v>
      </c>
      <c r="M54" s="6"/>
      <c r="N54" s="6" t="s">
        <v>18</v>
      </c>
      <c r="O54" s="6"/>
      <c r="P54" s="6" t="b">
        <v>0</v>
      </c>
      <c r="Q54" s="6"/>
      <c r="R54" s="6" t="b">
        <v>0</v>
      </c>
      <c r="S54" s="6" t="s">
        <v>2306</v>
      </c>
      <c r="T54" s="6" t="s">
        <v>2307</v>
      </c>
      <c r="U54" s="6" t="s">
        <v>2085</v>
      </c>
    </row>
    <row r="55" spans="1:21" ht="27.75" customHeight="1" x14ac:dyDescent="0.25">
      <c r="A55" s="6" t="s">
        <v>2308</v>
      </c>
      <c r="B55" s="6">
        <v>1</v>
      </c>
      <c r="C55" s="6" t="s">
        <v>2309</v>
      </c>
      <c r="D55" s="6" t="s">
        <v>2310</v>
      </c>
      <c r="E55" s="6" t="s">
        <v>2138</v>
      </c>
      <c r="F55" s="6" t="s">
        <v>2060</v>
      </c>
      <c r="G55" s="6"/>
      <c r="H55" s="6"/>
      <c r="I55" s="6" t="s">
        <v>2078</v>
      </c>
      <c r="J55" s="6" t="b">
        <v>0</v>
      </c>
      <c r="K55" s="6" t="s">
        <v>2079</v>
      </c>
      <c r="L55" s="6" t="s">
        <v>2090</v>
      </c>
      <c r="M55" s="6"/>
      <c r="N55" s="6" t="s">
        <v>18</v>
      </c>
      <c r="O55" s="6" t="s">
        <v>2237</v>
      </c>
      <c r="P55" s="6" t="b">
        <v>0</v>
      </c>
      <c r="Q55" s="6"/>
      <c r="R55" s="6" t="b">
        <v>0</v>
      </c>
      <c r="S55" s="6"/>
      <c r="T55" s="6" t="s">
        <v>2311</v>
      </c>
      <c r="U55" s="6" t="s">
        <v>2085</v>
      </c>
    </row>
    <row r="56" spans="1:21" ht="27.75" customHeight="1" x14ac:dyDescent="0.25">
      <c r="A56" s="6" t="s">
        <v>2312</v>
      </c>
      <c r="B56" s="6">
        <v>1</v>
      </c>
      <c r="C56" s="6" t="s">
        <v>2313</v>
      </c>
      <c r="D56" s="6"/>
      <c r="E56" s="6" t="s">
        <v>2138</v>
      </c>
      <c r="F56" s="6" t="s">
        <v>2060</v>
      </c>
      <c r="G56" s="6"/>
      <c r="H56" s="6"/>
      <c r="I56" s="6" t="s">
        <v>2168</v>
      </c>
      <c r="J56" s="6" t="b">
        <v>0</v>
      </c>
      <c r="K56" s="6" t="s">
        <v>2127</v>
      </c>
      <c r="L56" s="6" t="s">
        <v>2118</v>
      </c>
      <c r="M56" s="6"/>
      <c r="N56" s="6" t="s">
        <v>18</v>
      </c>
      <c r="O56" s="6" t="s">
        <v>2237</v>
      </c>
      <c r="P56" s="6" t="b">
        <v>1</v>
      </c>
      <c r="Q56" s="6"/>
      <c r="R56" s="6" t="b">
        <v>0</v>
      </c>
      <c r="S56" s="6"/>
      <c r="T56" s="6" t="s">
        <v>2314</v>
      </c>
      <c r="U56" s="6" t="s">
        <v>2085</v>
      </c>
    </row>
    <row r="57" spans="1:21" ht="27.75" customHeight="1" x14ac:dyDescent="0.25">
      <c r="A57" s="6" t="s">
        <v>2315</v>
      </c>
      <c r="B57" s="6">
        <v>1</v>
      </c>
      <c r="C57" s="6" t="s">
        <v>2316</v>
      </c>
      <c r="D57" s="6"/>
      <c r="E57" s="6" t="s">
        <v>2150</v>
      </c>
      <c r="F57" s="6" t="s">
        <v>2060</v>
      </c>
      <c r="G57" s="6" t="s">
        <v>2061</v>
      </c>
      <c r="H57" s="6" t="s">
        <v>2062</v>
      </c>
      <c r="I57" s="6" t="s">
        <v>2078</v>
      </c>
      <c r="J57" s="6" t="b">
        <v>1</v>
      </c>
      <c r="K57" s="6" t="s">
        <v>2089</v>
      </c>
      <c r="L57" s="6" t="s">
        <v>2156</v>
      </c>
      <c r="M57" s="6"/>
      <c r="N57" s="6" t="s">
        <v>18</v>
      </c>
      <c r="O57" s="6"/>
      <c r="P57" s="6" t="b">
        <v>0</v>
      </c>
      <c r="Q57" s="6"/>
      <c r="R57" s="6" t="b">
        <v>0</v>
      </c>
      <c r="S57" s="6" t="s">
        <v>2317</v>
      </c>
      <c r="T57" s="6" t="s">
        <v>2318</v>
      </c>
      <c r="U57" s="6" t="s">
        <v>2186</v>
      </c>
    </row>
    <row r="58" spans="1:21" ht="27.75" customHeight="1" x14ac:dyDescent="0.25">
      <c r="A58" s="6" t="s">
        <v>2319</v>
      </c>
      <c r="B58" s="6">
        <v>1</v>
      </c>
      <c r="C58" s="6" t="s">
        <v>2320</v>
      </c>
      <c r="D58" s="6" t="s">
        <v>2321</v>
      </c>
      <c r="E58" s="6" t="s">
        <v>2111</v>
      </c>
      <c r="F58" s="6" t="s">
        <v>2060</v>
      </c>
      <c r="G58" s="6" t="s">
        <v>2061</v>
      </c>
      <c r="H58" s="6" t="s">
        <v>2062</v>
      </c>
      <c r="I58" s="6" t="s">
        <v>2078</v>
      </c>
      <c r="J58" s="6" t="b">
        <v>0</v>
      </c>
      <c r="K58" s="6" t="s">
        <v>2127</v>
      </c>
      <c r="L58" s="6" t="s">
        <v>2080</v>
      </c>
      <c r="M58" s="6"/>
      <c r="N58" s="6" t="s">
        <v>18</v>
      </c>
      <c r="O58" s="6"/>
      <c r="P58" s="6" t="b">
        <v>0</v>
      </c>
      <c r="Q58" s="6"/>
      <c r="R58" s="6" t="b">
        <v>0</v>
      </c>
      <c r="S58" s="6" t="s">
        <v>2322</v>
      </c>
      <c r="T58" s="6" t="s">
        <v>2152</v>
      </c>
      <c r="U58" s="6" t="s">
        <v>2085</v>
      </c>
    </row>
    <row r="59" spans="1:21" ht="27.75" customHeight="1" x14ac:dyDescent="0.25">
      <c r="A59" s="6" t="s">
        <v>2323</v>
      </c>
      <c r="B59" s="6">
        <v>1</v>
      </c>
      <c r="C59" s="6" t="s">
        <v>2324</v>
      </c>
      <c r="D59" s="6" t="s">
        <v>2325</v>
      </c>
      <c r="E59" s="6" t="s">
        <v>2095</v>
      </c>
      <c r="F59" s="6" t="s">
        <v>2060</v>
      </c>
      <c r="G59" s="6" t="s">
        <v>2061</v>
      </c>
      <c r="H59" s="6"/>
      <c r="I59" s="6" t="s">
        <v>2078</v>
      </c>
      <c r="J59" s="6" t="b">
        <v>0</v>
      </c>
      <c r="K59" s="6" t="s">
        <v>2151</v>
      </c>
      <c r="L59" s="6" t="s">
        <v>2080</v>
      </c>
      <c r="M59" s="6"/>
      <c r="N59" s="6" t="s">
        <v>18</v>
      </c>
      <c r="O59" s="6"/>
      <c r="P59" s="6" t="b">
        <v>0</v>
      </c>
      <c r="Q59" s="6"/>
      <c r="R59" s="6" t="b">
        <v>0</v>
      </c>
      <c r="S59" s="6"/>
      <c r="T59" s="6" t="s">
        <v>2326</v>
      </c>
      <c r="U59" s="6" t="s">
        <v>2085</v>
      </c>
    </row>
    <row r="60" spans="1:21" ht="27.75" customHeight="1" x14ac:dyDescent="0.25">
      <c r="A60" s="6" t="s">
        <v>2327</v>
      </c>
      <c r="B60" s="6">
        <v>1</v>
      </c>
      <c r="C60" s="6" t="s">
        <v>2328</v>
      </c>
      <c r="D60" s="6"/>
      <c r="E60" s="6" t="s">
        <v>2150</v>
      </c>
      <c r="F60" s="6" t="s">
        <v>2060</v>
      </c>
      <c r="G60" s="6" t="s">
        <v>2061</v>
      </c>
      <c r="H60" s="6"/>
      <c r="I60" s="6" t="s">
        <v>2078</v>
      </c>
      <c r="J60" s="6" t="b">
        <v>0</v>
      </c>
      <c r="K60" s="6" t="s">
        <v>2089</v>
      </c>
      <c r="L60" s="6" t="s">
        <v>2198</v>
      </c>
      <c r="M60" s="6"/>
      <c r="N60" s="6" t="s">
        <v>18</v>
      </c>
      <c r="O60" s="6"/>
      <c r="P60" s="6" t="b">
        <v>1</v>
      </c>
      <c r="Q60" s="6"/>
      <c r="R60" s="6" t="b">
        <v>0</v>
      </c>
      <c r="S60" s="6"/>
      <c r="T60" s="6" t="s">
        <v>2329</v>
      </c>
      <c r="U60" s="6" t="s">
        <v>2085</v>
      </c>
    </row>
    <row r="61" spans="1:21" ht="27.75" customHeight="1" x14ac:dyDescent="0.25">
      <c r="A61" s="6" t="s">
        <v>2330</v>
      </c>
      <c r="B61" s="6">
        <v>1</v>
      </c>
      <c r="C61" s="6" t="s">
        <v>2331</v>
      </c>
      <c r="D61" s="6"/>
      <c r="E61" s="6" t="s">
        <v>2150</v>
      </c>
      <c r="F61" s="6" t="s">
        <v>2060</v>
      </c>
      <c r="G61" s="6" t="s">
        <v>2061</v>
      </c>
      <c r="H61" s="6"/>
      <c r="I61" s="6" t="s">
        <v>2078</v>
      </c>
      <c r="J61" s="6" t="b">
        <v>1</v>
      </c>
      <c r="K61" s="6" t="s">
        <v>2089</v>
      </c>
      <c r="L61" s="6" t="s">
        <v>2332</v>
      </c>
      <c r="M61" s="6"/>
      <c r="N61" s="6" t="s">
        <v>18</v>
      </c>
      <c r="O61" s="6"/>
      <c r="P61" s="6" t="b">
        <v>1</v>
      </c>
      <c r="Q61" s="6"/>
      <c r="R61" s="6" t="b">
        <v>0</v>
      </c>
      <c r="S61" s="6"/>
      <c r="T61" s="6" t="s">
        <v>2333</v>
      </c>
      <c r="U61" s="6" t="s">
        <v>2085</v>
      </c>
    </row>
    <row r="62" spans="1:21" ht="27.75" customHeight="1" x14ac:dyDescent="0.25">
      <c r="A62" s="6" t="s">
        <v>2334</v>
      </c>
      <c r="B62" s="6">
        <v>1</v>
      </c>
      <c r="C62" s="6" t="s">
        <v>2335</v>
      </c>
      <c r="D62" s="6"/>
      <c r="E62" s="6" t="s">
        <v>2150</v>
      </c>
      <c r="F62" s="6" t="s">
        <v>2060</v>
      </c>
      <c r="G62" s="6" t="s">
        <v>2061</v>
      </c>
      <c r="H62" s="6" t="s">
        <v>2062</v>
      </c>
      <c r="I62" s="6" t="s">
        <v>2078</v>
      </c>
      <c r="J62" s="6" t="b">
        <v>0</v>
      </c>
      <c r="K62" s="6" t="s">
        <v>2089</v>
      </c>
      <c r="L62" s="6" t="s">
        <v>2198</v>
      </c>
      <c r="M62" s="6"/>
      <c r="N62" s="6" t="s">
        <v>18</v>
      </c>
      <c r="O62" s="6"/>
      <c r="P62" s="6" t="b">
        <v>1</v>
      </c>
      <c r="Q62" s="6"/>
      <c r="R62" s="6" t="b">
        <v>0</v>
      </c>
      <c r="S62" s="6" t="s">
        <v>2336</v>
      </c>
      <c r="T62" s="6" t="s">
        <v>2337</v>
      </c>
      <c r="U62" s="6" t="s">
        <v>2085</v>
      </c>
    </row>
    <row r="63" spans="1:21" ht="27.75" customHeight="1" x14ac:dyDescent="0.25">
      <c r="A63" s="6" t="s">
        <v>2338</v>
      </c>
      <c r="B63" s="6">
        <v>1</v>
      </c>
      <c r="C63" s="6" t="s">
        <v>2339</v>
      </c>
      <c r="D63" s="6"/>
      <c r="E63" s="6" t="s">
        <v>2180</v>
      </c>
      <c r="F63" s="6" t="s">
        <v>2060</v>
      </c>
      <c r="G63" s="6" t="s">
        <v>2061</v>
      </c>
      <c r="H63" s="6"/>
      <c r="I63" s="6" t="s">
        <v>2078</v>
      </c>
      <c r="J63" s="6" t="b">
        <v>0</v>
      </c>
      <c r="K63" s="6" t="s">
        <v>2089</v>
      </c>
      <c r="L63" s="6" t="s">
        <v>2156</v>
      </c>
      <c r="M63" s="6"/>
      <c r="N63" s="6" t="s">
        <v>18</v>
      </c>
      <c r="O63" s="6"/>
      <c r="P63" s="6" t="b">
        <v>0</v>
      </c>
      <c r="Q63" s="6"/>
      <c r="R63" s="6" t="b">
        <v>0</v>
      </c>
      <c r="S63" s="6"/>
      <c r="T63" s="6" t="s">
        <v>2340</v>
      </c>
      <c r="U63" s="6" t="s">
        <v>2085</v>
      </c>
    </row>
    <row r="64" spans="1:21" ht="27.75" customHeight="1" x14ac:dyDescent="0.25">
      <c r="A64" s="6" t="s">
        <v>2341</v>
      </c>
      <c r="B64" s="6">
        <v>1</v>
      </c>
      <c r="C64" s="6" t="s">
        <v>2342</v>
      </c>
      <c r="D64" s="6" t="s">
        <v>2262</v>
      </c>
      <c r="E64" s="6" t="s">
        <v>2138</v>
      </c>
      <c r="F64" s="6" t="s">
        <v>2060</v>
      </c>
      <c r="G64" s="6"/>
      <c r="H64" s="6"/>
      <c r="I64" s="6" t="s">
        <v>2078</v>
      </c>
      <c r="J64" s="6" t="b">
        <v>0</v>
      </c>
      <c r="K64" s="6" t="s">
        <v>2079</v>
      </c>
      <c r="L64" s="6" t="s">
        <v>2080</v>
      </c>
      <c r="M64" s="6" t="s">
        <v>2343</v>
      </c>
      <c r="N64" s="6" t="s">
        <v>2236</v>
      </c>
      <c r="O64" s="6" t="s">
        <v>2237</v>
      </c>
      <c r="P64" s="6" t="b">
        <v>0</v>
      </c>
      <c r="Q64" s="6"/>
      <c r="R64" s="6" t="b">
        <v>0</v>
      </c>
      <c r="S64" s="6"/>
      <c r="T64" s="6" t="s">
        <v>2344</v>
      </c>
      <c r="U64" s="6" t="s">
        <v>2085</v>
      </c>
    </row>
    <row r="65" spans="1:21" ht="27.75" customHeight="1" x14ac:dyDescent="0.25">
      <c r="A65" s="6" t="s">
        <v>2345</v>
      </c>
      <c r="B65" s="6">
        <v>1</v>
      </c>
      <c r="C65" s="6" t="s">
        <v>2346</v>
      </c>
      <c r="D65" s="6"/>
      <c r="E65" s="6" t="s">
        <v>2095</v>
      </c>
      <c r="F65" s="6" t="s">
        <v>2060</v>
      </c>
      <c r="G65" s="6" t="s">
        <v>2061</v>
      </c>
      <c r="H65" s="6"/>
      <c r="I65" s="6" t="s">
        <v>2168</v>
      </c>
      <c r="J65" s="6" t="b">
        <v>0</v>
      </c>
      <c r="K65" s="6" t="s">
        <v>2089</v>
      </c>
      <c r="L65" s="6" t="s">
        <v>2118</v>
      </c>
      <c r="M65" s="6" t="s">
        <v>2347</v>
      </c>
      <c r="N65" s="6" t="s">
        <v>2207</v>
      </c>
      <c r="O65" s="6"/>
      <c r="P65" s="6" t="b">
        <v>1</v>
      </c>
      <c r="Q65" s="6"/>
      <c r="R65" s="6" t="b">
        <v>0</v>
      </c>
      <c r="S65" s="6"/>
      <c r="T65" s="6" t="s">
        <v>2348</v>
      </c>
      <c r="U65" s="6" t="s">
        <v>2085</v>
      </c>
    </row>
    <row r="66" spans="1:21" ht="27.75" customHeight="1" x14ac:dyDescent="0.25">
      <c r="A66" s="6" t="s">
        <v>2349</v>
      </c>
      <c r="B66" s="6">
        <v>1</v>
      </c>
      <c r="C66" s="6" t="s">
        <v>2350</v>
      </c>
      <c r="D66" s="6" t="s">
        <v>2262</v>
      </c>
      <c r="E66" s="6" t="s">
        <v>2095</v>
      </c>
      <c r="F66" s="6" t="s">
        <v>2060</v>
      </c>
      <c r="G66" s="6" t="s">
        <v>2061</v>
      </c>
      <c r="H66" s="6"/>
      <c r="I66" s="6" t="s">
        <v>2078</v>
      </c>
      <c r="J66" s="6" t="b">
        <v>0</v>
      </c>
      <c r="K66" s="6" t="s">
        <v>2263</v>
      </c>
      <c r="L66" s="6" t="s">
        <v>2080</v>
      </c>
      <c r="M66" s="6" t="s">
        <v>1247</v>
      </c>
      <c r="N66" s="6" t="s">
        <v>2289</v>
      </c>
      <c r="O66" s="6" t="s">
        <v>2083</v>
      </c>
      <c r="P66" s="6" t="b">
        <v>0</v>
      </c>
      <c r="Q66" s="6"/>
      <c r="R66" s="6" t="b">
        <v>0</v>
      </c>
      <c r="S66" s="6"/>
      <c r="T66" s="6" t="s">
        <v>2351</v>
      </c>
      <c r="U66" s="6" t="s">
        <v>2114</v>
      </c>
    </row>
    <row r="67" spans="1:21" ht="27.75" customHeight="1" x14ac:dyDescent="0.25">
      <c r="A67" s="6" t="s">
        <v>2352</v>
      </c>
      <c r="B67" s="6">
        <v>1</v>
      </c>
      <c r="C67" s="6" t="s">
        <v>2353</v>
      </c>
      <c r="D67" s="6" t="s">
        <v>2354</v>
      </c>
      <c r="E67" s="6" t="s">
        <v>2077</v>
      </c>
      <c r="F67" s="6" t="s">
        <v>2060</v>
      </c>
      <c r="G67" s="6"/>
      <c r="H67" s="6"/>
      <c r="I67" s="6" t="s">
        <v>2168</v>
      </c>
      <c r="J67" s="6" t="b">
        <v>0</v>
      </c>
      <c r="K67" s="6" t="s">
        <v>2089</v>
      </c>
      <c r="L67" s="6" t="s">
        <v>2118</v>
      </c>
      <c r="M67" s="6" t="s">
        <v>1211</v>
      </c>
      <c r="N67" s="6" t="s">
        <v>2224</v>
      </c>
      <c r="O67" s="6" t="s">
        <v>4</v>
      </c>
      <c r="P67" s="6" t="b">
        <v>1</v>
      </c>
      <c r="Q67" s="6"/>
      <c r="R67" s="6" t="b">
        <v>0</v>
      </c>
      <c r="S67" s="6"/>
      <c r="T67" s="6" t="s">
        <v>2355</v>
      </c>
      <c r="U67" s="6" t="s">
        <v>2085</v>
      </c>
    </row>
    <row r="68" spans="1:21" ht="27.75" customHeight="1" x14ac:dyDescent="0.25">
      <c r="A68" s="6" t="s">
        <v>2356</v>
      </c>
      <c r="B68" s="6">
        <v>1</v>
      </c>
      <c r="C68" s="6" t="s">
        <v>2357</v>
      </c>
      <c r="D68" s="6"/>
      <c r="E68" s="6" t="s">
        <v>2077</v>
      </c>
      <c r="F68" s="6" t="s">
        <v>2060</v>
      </c>
      <c r="G68" s="6" t="s">
        <v>2061</v>
      </c>
      <c r="H68" s="6"/>
      <c r="I68" s="6" t="s">
        <v>2078</v>
      </c>
      <c r="J68" s="6" t="b">
        <v>0</v>
      </c>
      <c r="K68" s="6" t="s">
        <v>2298</v>
      </c>
      <c r="L68" s="6" t="s">
        <v>2118</v>
      </c>
      <c r="M68" s="6"/>
      <c r="N68" s="6" t="s">
        <v>18</v>
      </c>
      <c r="O68" s="6" t="s">
        <v>4</v>
      </c>
      <c r="P68" s="6" t="b">
        <v>1</v>
      </c>
      <c r="Q68" s="6"/>
      <c r="R68" s="6" t="b">
        <v>0</v>
      </c>
      <c r="S68" s="6"/>
      <c r="T68" s="6" t="s">
        <v>189</v>
      </c>
      <c r="U68" s="6" t="s">
        <v>2085</v>
      </c>
    </row>
    <row r="69" spans="1:21" ht="27.75" customHeight="1" x14ac:dyDescent="0.25">
      <c r="A69" s="6" t="s">
        <v>2358</v>
      </c>
      <c r="B69" s="6">
        <v>1</v>
      </c>
      <c r="C69" s="6" t="s">
        <v>2359</v>
      </c>
      <c r="D69" s="6"/>
      <c r="E69" s="6" t="s">
        <v>2111</v>
      </c>
      <c r="F69" s="6" t="s">
        <v>2060</v>
      </c>
      <c r="G69" s="6" t="s">
        <v>2061</v>
      </c>
      <c r="H69" s="6"/>
      <c r="I69" s="6" t="s">
        <v>2168</v>
      </c>
      <c r="J69" s="6" t="b">
        <v>0</v>
      </c>
      <c r="K69" s="6" t="s">
        <v>2089</v>
      </c>
      <c r="L69" s="6" t="s">
        <v>2198</v>
      </c>
      <c r="M69" s="6"/>
      <c r="N69" s="6" t="s">
        <v>18</v>
      </c>
      <c r="O69" s="6"/>
      <c r="P69" s="6" t="b">
        <v>1</v>
      </c>
      <c r="Q69" s="6"/>
      <c r="R69" s="6" t="b">
        <v>0</v>
      </c>
      <c r="S69" s="6"/>
      <c r="T69" s="6" t="s">
        <v>2100</v>
      </c>
      <c r="U69" s="6" t="s">
        <v>2085</v>
      </c>
    </row>
    <row r="70" spans="1:21" ht="27.75" customHeight="1" x14ac:dyDescent="0.25">
      <c r="A70" s="6" t="s">
        <v>2360</v>
      </c>
      <c r="B70" s="6">
        <v>1</v>
      </c>
      <c r="C70" s="6" t="s">
        <v>2361</v>
      </c>
      <c r="D70" s="6"/>
      <c r="E70" s="6" t="s">
        <v>2095</v>
      </c>
      <c r="F70" s="6" t="s">
        <v>2060</v>
      </c>
      <c r="G70" s="6"/>
      <c r="H70" s="6"/>
      <c r="I70" s="6" t="s">
        <v>2078</v>
      </c>
      <c r="J70" s="6" t="b">
        <v>0</v>
      </c>
      <c r="K70" s="6" t="s">
        <v>2079</v>
      </c>
      <c r="L70" s="6" t="s">
        <v>2118</v>
      </c>
      <c r="M70" s="6"/>
      <c r="N70" s="6" t="s">
        <v>18</v>
      </c>
      <c r="O70" s="6" t="s">
        <v>2083</v>
      </c>
      <c r="P70" s="6" t="b">
        <v>1</v>
      </c>
      <c r="Q70" s="6"/>
      <c r="R70" s="6" t="b">
        <v>0</v>
      </c>
      <c r="S70" s="6"/>
      <c r="T70" s="6" t="s">
        <v>2362</v>
      </c>
      <c r="U70" s="6" t="s">
        <v>2085</v>
      </c>
    </row>
    <row r="71" spans="1:21" ht="27.75" customHeight="1" x14ac:dyDescent="0.25">
      <c r="A71" s="6" t="s">
        <v>2363</v>
      </c>
      <c r="B71" s="6">
        <v>1</v>
      </c>
      <c r="C71" s="6" t="s">
        <v>2364</v>
      </c>
      <c r="D71" s="6" t="s">
        <v>2365</v>
      </c>
      <c r="E71" s="6" t="s">
        <v>2105</v>
      </c>
      <c r="F71" s="6" t="s">
        <v>2060</v>
      </c>
      <c r="G71" s="6" t="s">
        <v>2061</v>
      </c>
      <c r="H71" s="6" t="s">
        <v>2062</v>
      </c>
      <c r="I71" s="6" t="s">
        <v>2078</v>
      </c>
      <c r="J71" s="6" t="b">
        <v>0</v>
      </c>
      <c r="K71" s="6" t="s">
        <v>2089</v>
      </c>
      <c r="L71" s="6" t="s">
        <v>2156</v>
      </c>
      <c r="M71" s="6"/>
      <c r="N71" s="6" t="s">
        <v>18</v>
      </c>
      <c r="O71" s="6"/>
      <c r="P71" s="6" t="b">
        <v>0</v>
      </c>
      <c r="Q71" s="6"/>
      <c r="R71" s="6" t="b">
        <v>0</v>
      </c>
      <c r="S71" s="6" t="s">
        <v>2366</v>
      </c>
      <c r="T71" s="6" t="s">
        <v>2367</v>
      </c>
      <c r="U71" s="6" t="s">
        <v>2085</v>
      </c>
    </row>
    <row r="72" spans="1:21" ht="27.75" customHeight="1" x14ac:dyDescent="0.25">
      <c r="A72" s="6" t="s">
        <v>2368</v>
      </c>
      <c r="B72" s="6">
        <v>1</v>
      </c>
      <c r="C72" s="6" t="s">
        <v>2369</v>
      </c>
      <c r="D72" s="6"/>
      <c r="E72" s="6" t="s">
        <v>2111</v>
      </c>
      <c r="F72" s="6" t="s">
        <v>2060</v>
      </c>
      <c r="G72" s="6"/>
      <c r="H72" s="6" t="s">
        <v>2062</v>
      </c>
      <c r="I72" s="6" t="s">
        <v>2241</v>
      </c>
      <c r="J72" s="6" t="b">
        <v>0</v>
      </c>
      <c r="K72" s="6" t="s">
        <v>2079</v>
      </c>
      <c r="L72" s="6" t="s">
        <v>2118</v>
      </c>
      <c r="M72" s="6"/>
      <c r="N72" s="6" t="s">
        <v>18</v>
      </c>
      <c r="O72" s="6"/>
      <c r="P72" s="6" t="b">
        <v>0</v>
      </c>
      <c r="Q72" s="6"/>
      <c r="R72" s="6" t="b">
        <v>0</v>
      </c>
      <c r="S72" s="6" t="s">
        <v>2370</v>
      </c>
      <c r="T72" s="6" t="s">
        <v>2371</v>
      </c>
      <c r="U72" s="6" t="s">
        <v>2085</v>
      </c>
    </row>
    <row r="73" spans="1:21" ht="27.75" customHeight="1" x14ac:dyDescent="0.25">
      <c r="A73" s="6" t="s">
        <v>2372</v>
      </c>
      <c r="B73" s="6">
        <v>1</v>
      </c>
      <c r="C73" s="6" t="s">
        <v>2373</v>
      </c>
      <c r="D73" s="6"/>
      <c r="E73" s="6" t="s">
        <v>2077</v>
      </c>
      <c r="F73" s="6" t="s">
        <v>2060</v>
      </c>
      <c r="G73" s="6" t="s">
        <v>2061</v>
      </c>
      <c r="H73" s="6" t="s">
        <v>2062</v>
      </c>
      <c r="I73" s="6" t="s">
        <v>2374</v>
      </c>
      <c r="J73" s="6" t="b">
        <v>1</v>
      </c>
      <c r="K73" s="6" t="s">
        <v>2190</v>
      </c>
      <c r="L73" s="6" t="s">
        <v>2080</v>
      </c>
      <c r="M73" s="6"/>
      <c r="N73" s="6" t="s">
        <v>18</v>
      </c>
      <c r="O73" s="6"/>
      <c r="P73" s="6" t="b">
        <v>0</v>
      </c>
      <c r="Q73" s="6">
        <v>10</v>
      </c>
      <c r="R73" s="6" t="b">
        <v>0</v>
      </c>
      <c r="S73" s="6" t="s">
        <v>2375</v>
      </c>
      <c r="T73" s="6" t="s">
        <v>920</v>
      </c>
      <c r="U73" s="6" t="s">
        <v>2085</v>
      </c>
    </row>
    <row r="74" spans="1:21" ht="27.75" customHeight="1" x14ac:dyDescent="0.25">
      <c r="A74" s="6" t="s">
        <v>2376</v>
      </c>
      <c r="B74" s="6">
        <v>1</v>
      </c>
      <c r="C74" s="6" t="s">
        <v>2377</v>
      </c>
      <c r="D74" s="6" t="s">
        <v>2378</v>
      </c>
      <c r="E74" s="6" t="s">
        <v>2077</v>
      </c>
      <c r="F74" s="6" t="s">
        <v>2060</v>
      </c>
      <c r="G74" s="6" t="s">
        <v>2061</v>
      </c>
      <c r="H74" s="6"/>
      <c r="I74" s="6" t="s">
        <v>2078</v>
      </c>
      <c r="J74" s="6" t="b">
        <v>0</v>
      </c>
      <c r="K74" s="6" t="s">
        <v>2106</v>
      </c>
      <c r="L74" s="6" t="s">
        <v>2156</v>
      </c>
      <c r="M74" s="6"/>
      <c r="N74" s="6" t="s">
        <v>18</v>
      </c>
      <c r="O74" s="6"/>
      <c r="P74" s="6" t="b">
        <v>1</v>
      </c>
      <c r="Q74" s="6"/>
      <c r="R74" s="6" t="b">
        <v>0</v>
      </c>
      <c r="S74" s="6"/>
      <c r="T74" s="6" t="s">
        <v>2379</v>
      </c>
      <c r="U74" s="6" t="s">
        <v>2085</v>
      </c>
    </row>
    <row r="75" spans="1:21" ht="27.75" customHeight="1" x14ac:dyDescent="0.25">
      <c r="A75" s="6" t="s">
        <v>2380</v>
      </c>
      <c r="B75" s="6">
        <v>1</v>
      </c>
      <c r="C75" s="6" t="s">
        <v>2381</v>
      </c>
      <c r="D75" s="6"/>
      <c r="E75" s="6" t="s">
        <v>2111</v>
      </c>
      <c r="F75" s="6" t="s">
        <v>2060</v>
      </c>
      <c r="G75" s="6" t="s">
        <v>2061</v>
      </c>
      <c r="H75" s="6" t="s">
        <v>2062</v>
      </c>
      <c r="I75" s="6" t="s">
        <v>2078</v>
      </c>
      <c r="J75" s="6" t="b">
        <v>0</v>
      </c>
      <c r="K75" s="6" t="s">
        <v>2151</v>
      </c>
      <c r="L75" s="6" t="s">
        <v>2080</v>
      </c>
      <c r="M75" s="6"/>
      <c r="N75" s="6" t="s">
        <v>18</v>
      </c>
      <c r="O75" s="6"/>
      <c r="P75" s="6" t="b">
        <v>0</v>
      </c>
      <c r="Q75" s="6"/>
      <c r="R75" s="6" t="b">
        <v>0</v>
      </c>
      <c r="S75" s="6" t="s">
        <v>2382</v>
      </c>
      <c r="T75" s="6" t="s">
        <v>2274</v>
      </c>
      <c r="U75" s="6" t="s">
        <v>2085</v>
      </c>
    </row>
    <row r="76" spans="1:21" ht="27.75" customHeight="1" x14ac:dyDescent="0.25">
      <c r="A76" s="6" t="s">
        <v>2383</v>
      </c>
      <c r="B76" s="6">
        <v>1</v>
      </c>
      <c r="C76" s="6" t="s">
        <v>2384</v>
      </c>
      <c r="D76" s="6"/>
      <c r="E76" s="6" t="s">
        <v>2077</v>
      </c>
      <c r="F76" s="6" t="s">
        <v>2060</v>
      </c>
      <c r="G76" s="6" t="s">
        <v>2061</v>
      </c>
      <c r="H76" s="6" t="s">
        <v>2062</v>
      </c>
      <c r="I76" s="6" t="s">
        <v>2078</v>
      </c>
      <c r="J76" s="6" t="b">
        <v>0</v>
      </c>
      <c r="K76" s="6" t="s">
        <v>2079</v>
      </c>
      <c r="L76" s="6" t="s">
        <v>2118</v>
      </c>
      <c r="M76" s="6"/>
      <c r="N76" s="6" t="s">
        <v>18</v>
      </c>
      <c r="O76" s="6" t="s">
        <v>2083</v>
      </c>
      <c r="P76" s="6" t="b">
        <v>0</v>
      </c>
      <c r="Q76" s="6"/>
      <c r="R76" s="6" t="b">
        <v>0</v>
      </c>
      <c r="S76" s="6" t="s">
        <v>2385</v>
      </c>
      <c r="T76" s="6" t="s">
        <v>920</v>
      </c>
      <c r="U76" s="6" t="s">
        <v>2085</v>
      </c>
    </row>
    <row r="77" spans="1:21" ht="27.75" customHeight="1" x14ac:dyDescent="0.25">
      <c r="A77" s="6" t="s">
        <v>2386</v>
      </c>
      <c r="B77" s="6">
        <v>1</v>
      </c>
      <c r="C77" s="6" t="s">
        <v>2387</v>
      </c>
      <c r="D77" s="6" t="s">
        <v>2262</v>
      </c>
      <c r="E77" s="6" t="s">
        <v>2095</v>
      </c>
      <c r="F77" s="6" t="s">
        <v>2060</v>
      </c>
      <c r="G77" s="6" t="s">
        <v>2061</v>
      </c>
      <c r="H77" s="6"/>
      <c r="I77" s="6" t="s">
        <v>2078</v>
      </c>
      <c r="J77" s="6" t="b">
        <v>0</v>
      </c>
      <c r="K77" s="6" t="s">
        <v>2106</v>
      </c>
      <c r="L77" s="6" t="s">
        <v>2090</v>
      </c>
      <c r="M77" s="6" t="s">
        <v>2388</v>
      </c>
      <c r="N77" s="6" t="s">
        <v>2207</v>
      </c>
      <c r="O77" s="6"/>
      <c r="P77" s="6" t="b">
        <v>0</v>
      </c>
      <c r="Q77" s="6"/>
      <c r="R77" s="6" t="b">
        <v>0</v>
      </c>
      <c r="S77" s="6"/>
      <c r="T77" s="6" t="s">
        <v>912</v>
      </c>
      <c r="U77" s="6" t="s">
        <v>2085</v>
      </c>
    </row>
    <row r="78" spans="1:21" ht="27.75" customHeight="1" x14ac:dyDescent="0.25">
      <c r="A78" s="6" t="s">
        <v>2389</v>
      </c>
      <c r="B78" s="6">
        <v>1</v>
      </c>
      <c r="C78" s="6" t="s">
        <v>2390</v>
      </c>
      <c r="D78" s="6" t="s">
        <v>2391</v>
      </c>
      <c r="E78" s="6" t="s">
        <v>2077</v>
      </c>
      <c r="F78" s="6" t="s">
        <v>2060</v>
      </c>
      <c r="G78" s="6"/>
      <c r="H78" s="6"/>
      <c r="I78" s="6" t="s">
        <v>2168</v>
      </c>
      <c r="J78" s="6" t="b">
        <v>0</v>
      </c>
      <c r="K78" s="6" t="s">
        <v>2089</v>
      </c>
      <c r="L78" s="6" t="s">
        <v>2118</v>
      </c>
      <c r="M78" s="6" t="s">
        <v>1203</v>
      </c>
      <c r="N78" s="6" t="s">
        <v>2224</v>
      </c>
      <c r="O78" s="6" t="s">
        <v>2083</v>
      </c>
      <c r="P78" s="6" t="b">
        <v>1</v>
      </c>
      <c r="Q78" s="6"/>
      <c r="R78" s="6" t="b">
        <v>0</v>
      </c>
      <c r="S78" s="6"/>
      <c r="T78" s="6" t="s">
        <v>916</v>
      </c>
      <c r="U78" s="6" t="s">
        <v>2085</v>
      </c>
    </row>
    <row r="79" spans="1:21" ht="27.75" customHeight="1" x14ac:dyDescent="0.25">
      <c r="A79" s="6" t="s">
        <v>2392</v>
      </c>
      <c r="B79" s="6">
        <v>1</v>
      </c>
      <c r="C79" s="6" t="s">
        <v>2393</v>
      </c>
      <c r="D79" s="6" t="s">
        <v>2394</v>
      </c>
      <c r="E79" s="6" t="s">
        <v>2095</v>
      </c>
      <c r="F79" s="6" t="s">
        <v>2060</v>
      </c>
      <c r="G79" s="6"/>
      <c r="H79" s="6"/>
      <c r="I79" s="6" t="s">
        <v>2168</v>
      </c>
      <c r="J79" s="6" t="b">
        <v>0</v>
      </c>
      <c r="K79" s="6" t="s">
        <v>2079</v>
      </c>
      <c r="L79" s="6" t="s">
        <v>2080</v>
      </c>
      <c r="M79" s="6"/>
      <c r="N79" s="6" t="s">
        <v>18</v>
      </c>
      <c r="O79" s="6"/>
      <c r="P79" s="6" t="b">
        <v>0</v>
      </c>
      <c r="Q79" s="6"/>
      <c r="R79" s="6" t="b">
        <v>0</v>
      </c>
      <c r="S79" s="6"/>
      <c r="T79" s="6" t="s">
        <v>2395</v>
      </c>
      <c r="U79" s="6" t="s">
        <v>2085</v>
      </c>
    </row>
    <row r="80" spans="1:21" ht="27.75" customHeight="1" x14ac:dyDescent="0.25">
      <c r="A80" s="6" t="s">
        <v>2396</v>
      </c>
      <c r="B80" s="6">
        <v>1</v>
      </c>
      <c r="C80" s="6" t="s">
        <v>2397</v>
      </c>
      <c r="D80" s="6" t="s">
        <v>2398</v>
      </c>
      <c r="E80" s="6" t="s">
        <v>2095</v>
      </c>
      <c r="F80" s="6" t="s">
        <v>2060</v>
      </c>
      <c r="G80" s="6" t="s">
        <v>2061</v>
      </c>
      <c r="H80" s="6"/>
      <c r="I80" s="6" t="s">
        <v>2241</v>
      </c>
      <c r="J80" s="6" t="b">
        <v>0</v>
      </c>
      <c r="K80" s="6" t="s">
        <v>2079</v>
      </c>
      <c r="L80" s="6" t="s">
        <v>2080</v>
      </c>
      <c r="M80" s="6" t="s">
        <v>2399</v>
      </c>
      <c r="N80" s="6" t="s">
        <v>2120</v>
      </c>
      <c r="O80" s="6" t="s">
        <v>2083</v>
      </c>
      <c r="P80" s="6" t="b">
        <v>0</v>
      </c>
      <c r="Q80" s="6"/>
      <c r="R80" s="6" t="b">
        <v>0</v>
      </c>
      <c r="S80" s="6"/>
      <c r="T80" s="6" t="s">
        <v>2400</v>
      </c>
      <c r="U80" s="6" t="s">
        <v>2085</v>
      </c>
    </row>
    <row r="81" spans="1:21" ht="27.75" customHeight="1" x14ac:dyDescent="0.25">
      <c r="A81" s="6" t="s">
        <v>2401</v>
      </c>
      <c r="B81" s="6">
        <v>1</v>
      </c>
      <c r="C81" s="6" t="s">
        <v>2402</v>
      </c>
      <c r="D81" s="6" t="s">
        <v>2267</v>
      </c>
      <c r="E81" s="6" t="s">
        <v>2138</v>
      </c>
      <c r="F81" s="6" t="s">
        <v>2060</v>
      </c>
      <c r="G81" s="6" t="s">
        <v>2061</v>
      </c>
      <c r="H81" s="6"/>
      <c r="I81" s="6" t="s">
        <v>2078</v>
      </c>
      <c r="J81" s="6" t="b">
        <v>0</v>
      </c>
      <c r="K81" s="6" t="s">
        <v>2151</v>
      </c>
      <c r="L81" s="6" t="s">
        <v>2118</v>
      </c>
      <c r="M81" s="6"/>
      <c r="N81" s="6" t="s">
        <v>18</v>
      </c>
      <c r="O81" s="6"/>
      <c r="P81" s="6" t="b">
        <v>1</v>
      </c>
      <c r="Q81" s="6"/>
      <c r="R81" s="6" t="b">
        <v>0</v>
      </c>
      <c r="S81" s="6"/>
      <c r="T81" s="6" t="s">
        <v>2403</v>
      </c>
      <c r="U81" s="6" t="s">
        <v>2085</v>
      </c>
    </row>
    <row r="82" spans="1:21" ht="27.75" customHeight="1" x14ac:dyDescent="0.25">
      <c r="A82" s="6" t="s">
        <v>2404</v>
      </c>
      <c r="B82" s="6">
        <v>1</v>
      </c>
      <c r="C82" s="6" t="s">
        <v>2405</v>
      </c>
      <c r="D82" s="6" t="s">
        <v>2406</v>
      </c>
      <c r="E82" s="6" t="s">
        <v>2138</v>
      </c>
      <c r="F82" s="6" t="s">
        <v>2060</v>
      </c>
      <c r="G82" s="6" t="s">
        <v>2061</v>
      </c>
      <c r="H82" s="6" t="s">
        <v>2062</v>
      </c>
      <c r="I82" s="6" t="s">
        <v>2168</v>
      </c>
      <c r="J82" s="6" t="b">
        <v>0</v>
      </c>
      <c r="K82" s="6" t="s">
        <v>2298</v>
      </c>
      <c r="L82" s="6" t="s">
        <v>2156</v>
      </c>
      <c r="M82" s="6" t="s">
        <v>2407</v>
      </c>
      <c r="N82" s="6" t="s">
        <v>2108</v>
      </c>
      <c r="O82" s="6"/>
      <c r="P82" s="6" t="b">
        <v>1</v>
      </c>
      <c r="Q82" s="6"/>
      <c r="R82" s="6" t="b">
        <v>0</v>
      </c>
      <c r="S82" s="6" t="s">
        <v>2408</v>
      </c>
      <c r="T82" s="6" t="s">
        <v>919</v>
      </c>
      <c r="U82" s="6" t="s">
        <v>2085</v>
      </c>
    </row>
    <row r="83" spans="1:21" ht="27.75" customHeight="1" x14ac:dyDescent="0.25">
      <c r="A83" s="6" t="s">
        <v>2409</v>
      </c>
      <c r="B83" s="6">
        <v>1</v>
      </c>
      <c r="C83" s="6" t="s">
        <v>2410</v>
      </c>
      <c r="D83" s="6" t="s">
        <v>2406</v>
      </c>
      <c r="E83" s="6" t="s">
        <v>2150</v>
      </c>
      <c r="F83" s="6" t="s">
        <v>2060</v>
      </c>
      <c r="G83" s="6"/>
      <c r="H83" s="6"/>
      <c r="I83" s="6" t="s">
        <v>2168</v>
      </c>
      <c r="J83" s="6" t="b">
        <v>0</v>
      </c>
      <c r="K83" s="6" t="s">
        <v>2298</v>
      </c>
      <c r="L83" s="6" t="s">
        <v>2156</v>
      </c>
      <c r="M83" s="6" t="s">
        <v>2411</v>
      </c>
      <c r="N83" s="6" t="s">
        <v>1283</v>
      </c>
      <c r="O83" s="6"/>
      <c r="P83" s="6" t="b">
        <v>1</v>
      </c>
      <c r="Q83" s="6"/>
      <c r="R83" s="6" t="b">
        <v>0</v>
      </c>
      <c r="S83" s="6"/>
      <c r="T83" s="6" t="s">
        <v>2412</v>
      </c>
      <c r="U83" s="6" t="s">
        <v>2085</v>
      </c>
    </row>
    <row r="84" spans="1:21" ht="27.75" customHeight="1" x14ac:dyDescent="0.25">
      <c r="A84" s="6" t="s">
        <v>2413</v>
      </c>
      <c r="B84" s="6">
        <v>1</v>
      </c>
      <c r="C84" s="6" t="s">
        <v>2414</v>
      </c>
      <c r="D84" s="6" t="s">
        <v>2415</v>
      </c>
      <c r="E84" s="6" t="s">
        <v>2077</v>
      </c>
      <c r="F84" s="6"/>
      <c r="G84" s="6" t="s">
        <v>2061</v>
      </c>
      <c r="H84" s="6" t="s">
        <v>2062</v>
      </c>
      <c r="I84" s="6" t="s">
        <v>2078</v>
      </c>
      <c r="J84" s="6" t="b">
        <v>0</v>
      </c>
      <c r="K84" s="6" t="s">
        <v>2079</v>
      </c>
      <c r="L84" s="6" t="s">
        <v>2080</v>
      </c>
      <c r="M84" s="6" t="s">
        <v>2416</v>
      </c>
      <c r="N84" s="6" t="s">
        <v>2417</v>
      </c>
      <c r="O84" s="6" t="s">
        <v>2083</v>
      </c>
      <c r="P84" s="6" t="b">
        <v>0</v>
      </c>
      <c r="Q84" s="6"/>
      <c r="R84" s="6" t="b">
        <v>0</v>
      </c>
      <c r="S84" s="6" t="s">
        <v>2418</v>
      </c>
      <c r="T84" s="6" t="s">
        <v>2419</v>
      </c>
      <c r="U84" s="6" t="s">
        <v>2114</v>
      </c>
    </row>
    <row r="85" spans="1:21" ht="27.75" customHeight="1" x14ac:dyDescent="0.25">
      <c r="A85" s="6" t="s">
        <v>2420</v>
      </c>
      <c r="B85" s="6">
        <v>1</v>
      </c>
      <c r="C85" s="6" t="s">
        <v>2421</v>
      </c>
      <c r="D85" s="6"/>
      <c r="E85" s="6" t="s">
        <v>2150</v>
      </c>
      <c r="F85" s="6" t="s">
        <v>2060</v>
      </c>
      <c r="G85" s="6" t="s">
        <v>2061</v>
      </c>
      <c r="H85" s="6" t="s">
        <v>2062</v>
      </c>
      <c r="I85" s="6" t="s">
        <v>2172</v>
      </c>
      <c r="J85" s="6" t="b">
        <v>1</v>
      </c>
      <c r="K85" s="6" t="s">
        <v>2151</v>
      </c>
      <c r="L85" s="6" t="s">
        <v>2080</v>
      </c>
      <c r="M85" s="6"/>
      <c r="N85" s="6" t="s">
        <v>18</v>
      </c>
      <c r="O85" s="6"/>
      <c r="P85" s="6" t="b">
        <v>0</v>
      </c>
      <c r="Q85" s="6">
        <v>100</v>
      </c>
      <c r="R85" s="6" t="b">
        <v>0</v>
      </c>
      <c r="S85" s="6" t="s">
        <v>2422</v>
      </c>
      <c r="T85" s="6" t="s">
        <v>2423</v>
      </c>
      <c r="U85" s="6" t="s">
        <v>2085</v>
      </c>
    </row>
    <row r="86" spans="1:21" ht="27.75" customHeight="1" x14ac:dyDescent="0.25">
      <c r="A86" s="6" t="s">
        <v>2424</v>
      </c>
      <c r="B86" s="6">
        <v>1</v>
      </c>
      <c r="C86" s="6" t="s">
        <v>2425</v>
      </c>
      <c r="D86" s="6"/>
      <c r="E86" s="6" t="s">
        <v>2180</v>
      </c>
      <c r="F86" s="6"/>
      <c r="G86" s="6" t="s">
        <v>2061</v>
      </c>
      <c r="H86" s="6" t="s">
        <v>2062</v>
      </c>
      <c r="I86" s="6" t="s">
        <v>2172</v>
      </c>
      <c r="J86" s="6" t="b">
        <v>1</v>
      </c>
      <c r="K86" s="6" t="s">
        <v>2151</v>
      </c>
      <c r="L86" s="6" t="s">
        <v>2426</v>
      </c>
      <c r="M86" s="6"/>
      <c r="N86" s="6" t="s">
        <v>18</v>
      </c>
      <c r="O86" s="6"/>
      <c r="P86" s="6" t="b">
        <v>0</v>
      </c>
      <c r="Q86" s="6">
        <v>10</v>
      </c>
      <c r="R86" s="6" t="b">
        <v>1</v>
      </c>
      <c r="S86" s="6" t="s">
        <v>2427</v>
      </c>
      <c r="T86" s="6" t="s">
        <v>2428</v>
      </c>
      <c r="U86" s="6" t="s">
        <v>2085</v>
      </c>
    </row>
    <row r="87" spans="1:21" ht="27.75" customHeight="1" x14ac:dyDescent="0.25">
      <c r="A87" s="6" t="s">
        <v>2429</v>
      </c>
      <c r="B87" s="6">
        <v>1</v>
      </c>
      <c r="C87" s="6" t="s">
        <v>2430</v>
      </c>
      <c r="D87" s="6"/>
      <c r="E87" s="6" t="s">
        <v>2150</v>
      </c>
      <c r="F87" s="6" t="s">
        <v>2060</v>
      </c>
      <c r="G87" s="6" t="s">
        <v>2061</v>
      </c>
      <c r="H87" s="6" t="s">
        <v>2062</v>
      </c>
      <c r="I87" s="6" t="s">
        <v>2172</v>
      </c>
      <c r="J87" s="6" t="b">
        <v>0</v>
      </c>
      <c r="K87" s="6" t="s">
        <v>2089</v>
      </c>
      <c r="L87" s="6" t="s">
        <v>2198</v>
      </c>
      <c r="M87" s="6"/>
      <c r="N87" s="6" t="s">
        <v>18</v>
      </c>
      <c r="O87" s="6" t="s">
        <v>2268</v>
      </c>
      <c r="P87" s="6" t="b">
        <v>1</v>
      </c>
      <c r="Q87" s="6"/>
      <c r="R87" s="6" t="b">
        <v>0</v>
      </c>
      <c r="S87" s="6" t="s">
        <v>2431</v>
      </c>
      <c r="T87" s="6" t="s">
        <v>2100</v>
      </c>
      <c r="U87" s="6" t="s">
        <v>2186</v>
      </c>
    </row>
    <row r="88" spans="1:21" ht="27.75" customHeight="1" x14ac:dyDescent="0.25">
      <c r="A88" s="6" t="s">
        <v>2432</v>
      </c>
      <c r="B88" s="6">
        <v>1</v>
      </c>
      <c r="C88" s="6" t="s">
        <v>2433</v>
      </c>
      <c r="D88" s="6" t="s">
        <v>2398</v>
      </c>
      <c r="E88" s="6" t="s">
        <v>2105</v>
      </c>
      <c r="F88" s="6" t="s">
        <v>2060</v>
      </c>
      <c r="G88" s="6" t="s">
        <v>2061</v>
      </c>
      <c r="H88" s="6"/>
      <c r="I88" s="6" t="s">
        <v>2078</v>
      </c>
      <c r="J88" s="6" t="b">
        <v>0</v>
      </c>
      <c r="K88" s="6" t="s">
        <v>2151</v>
      </c>
      <c r="L88" s="6" t="s">
        <v>2080</v>
      </c>
      <c r="M88" s="6" t="s">
        <v>2434</v>
      </c>
      <c r="N88" s="6" t="s">
        <v>2108</v>
      </c>
      <c r="O88" s="6"/>
      <c r="P88" s="6" t="b">
        <v>0</v>
      </c>
      <c r="Q88" s="6"/>
      <c r="R88" s="6" t="b">
        <v>0</v>
      </c>
      <c r="S88" s="6"/>
      <c r="T88" s="6" t="s">
        <v>2435</v>
      </c>
      <c r="U88" s="6" t="s">
        <v>2085</v>
      </c>
    </row>
    <row r="89" spans="1:21" ht="27.75" customHeight="1" x14ac:dyDescent="0.25">
      <c r="A89" s="6" t="s">
        <v>2436</v>
      </c>
      <c r="B89" s="6">
        <v>1</v>
      </c>
      <c r="C89" s="6" t="s">
        <v>2437</v>
      </c>
      <c r="D89" s="6"/>
      <c r="E89" s="6" t="s">
        <v>2111</v>
      </c>
      <c r="F89" s="6" t="s">
        <v>2060</v>
      </c>
      <c r="G89" s="6" t="s">
        <v>2061</v>
      </c>
      <c r="H89" s="6" t="s">
        <v>2062</v>
      </c>
      <c r="I89" s="6" t="s">
        <v>2078</v>
      </c>
      <c r="J89" s="6" t="b">
        <v>0</v>
      </c>
      <c r="K89" s="6" t="s">
        <v>2151</v>
      </c>
      <c r="L89" s="6" t="s">
        <v>2118</v>
      </c>
      <c r="M89" s="6"/>
      <c r="N89" s="6" t="s">
        <v>18</v>
      </c>
      <c r="O89" s="6"/>
      <c r="P89" s="6" t="b">
        <v>0</v>
      </c>
      <c r="Q89" s="6"/>
      <c r="R89" s="6" t="b">
        <v>0</v>
      </c>
      <c r="S89" s="6" t="s">
        <v>2438</v>
      </c>
      <c r="T89" s="6" t="s">
        <v>2439</v>
      </c>
      <c r="U89" s="6" t="s">
        <v>2085</v>
      </c>
    </row>
    <row r="90" spans="1:21" ht="27.75" customHeight="1" x14ac:dyDescent="0.25">
      <c r="A90" s="6" t="s">
        <v>2440</v>
      </c>
      <c r="B90" s="6">
        <v>1</v>
      </c>
      <c r="C90" s="6" t="s">
        <v>2441</v>
      </c>
      <c r="D90" s="6" t="s">
        <v>2267</v>
      </c>
      <c r="E90" s="6" t="s">
        <v>2111</v>
      </c>
      <c r="F90" s="6" t="s">
        <v>2060</v>
      </c>
      <c r="G90" s="6" t="s">
        <v>2061</v>
      </c>
      <c r="H90" s="6" t="s">
        <v>2062</v>
      </c>
      <c r="I90" s="6" t="s">
        <v>2078</v>
      </c>
      <c r="J90" s="6" t="b">
        <v>0</v>
      </c>
      <c r="K90" s="6" t="s">
        <v>2151</v>
      </c>
      <c r="L90" s="6" t="s">
        <v>2156</v>
      </c>
      <c r="M90" s="6"/>
      <c r="N90" s="6" t="s">
        <v>18</v>
      </c>
      <c r="O90" s="6"/>
      <c r="P90" s="6" t="b">
        <v>0</v>
      </c>
      <c r="Q90" s="6"/>
      <c r="R90" s="6" t="b">
        <v>0</v>
      </c>
      <c r="S90" s="6" t="s">
        <v>2442</v>
      </c>
      <c r="T90" s="6" t="s">
        <v>2443</v>
      </c>
      <c r="U90" s="6" t="s">
        <v>2085</v>
      </c>
    </row>
    <row r="91" spans="1:21" ht="27.75" customHeight="1" x14ac:dyDescent="0.25">
      <c r="A91" s="6" t="s">
        <v>2444</v>
      </c>
      <c r="B91" s="6">
        <v>1</v>
      </c>
      <c r="C91" s="6" t="s">
        <v>2445</v>
      </c>
      <c r="D91" s="6"/>
      <c r="E91" s="6" t="s">
        <v>2088</v>
      </c>
      <c r="F91" s="6" t="s">
        <v>2060</v>
      </c>
      <c r="G91" s="6" t="s">
        <v>2061</v>
      </c>
      <c r="H91" s="6" t="s">
        <v>2062</v>
      </c>
      <c r="I91" s="6" t="s">
        <v>2078</v>
      </c>
      <c r="J91" s="6" t="b">
        <v>0</v>
      </c>
      <c r="K91" s="6" t="s">
        <v>2151</v>
      </c>
      <c r="L91" s="6" t="s">
        <v>2246</v>
      </c>
      <c r="M91" s="6"/>
      <c r="N91" s="6" t="s">
        <v>18</v>
      </c>
      <c r="O91" s="6"/>
      <c r="P91" s="6" t="b">
        <v>0</v>
      </c>
      <c r="Q91" s="6"/>
      <c r="R91" s="6" t="b">
        <v>0</v>
      </c>
      <c r="S91" s="6" t="s">
        <v>2446</v>
      </c>
      <c r="T91" s="6" t="s">
        <v>2302</v>
      </c>
      <c r="U91" s="6" t="s">
        <v>2085</v>
      </c>
    </row>
    <row r="92" spans="1:21" ht="27.75" customHeight="1" x14ac:dyDescent="0.25">
      <c r="A92" s="6" t="s">
        <v>2447</v>
      </c>
      <c r="B92" s="6">
        <v>1</v>
      </c>
      <c r="C92" s="6" t="s">
        <v>2448</v>
      </c>
      <c r="D92" s="6" t="s">
        <v>2449</v>
      </c>
      <c r="E92" s="6" t="s">
        <v>2095</v>
      </c>
      <c r="F92" s="6" t="s">
        <v>2060</v>
      </c>
      <c r="G92" s="6" t="s">
        <v>2061</v>
      </c>
      <c r="H92" s="6"/>
      <c r="I92" s="6" t="s">
        <v>2078</v>
      </c>
      <c r="J92" s="6" t="b">
        <v>0</v>
      </c>
      <c r="K92" s="6" t="s">
        <v>2106</v>
      </c>
      <c r="L92" s="6" t="s">
        <v>2080</v>
      </c>
      <c r="M92" s="6" t="s">
        <v>2450</v>
      </c>
      <c r="N92" s="6" t="s">
        <v>2131</v>
      </c>
      <c r="O92" s="6"/>
      <c r="P92" s="6" t="b">
        <v>0</v>
      </c>
      <c r="Q92" s="6"/>
      <c r="R92" s="6" t="b">
        <v>0</v>
      </c>
      <c r="S92" s="6"/>
      <c r="T92" s="6" t="s">
        <v>2451</v>
      </c>
      <c r="U92" s="6" t="s">
        <v>2085</v>
      </c>
    </row>
    <row r="93" spans="1:21" ht="27.75" customHeight="1" x14ac:dyDescent="0.25">
      <c r="A93" s="6" t="s">
        <v>2452</v>
      </c>
      <c r="B93" s="6">
        <v>1</v>
      </c>
      <c r="C93" s="6" t="s">
        <v>2453</v>
      </c>
      <c r="D93" s="6"/>
      <c r="E93" s="6" t="s">
        <v>2088</v>
      </c>
      <c r="F93" s="6" t="s">
        <v>2060</v>
      </c>
      <c r="G93" s="6" t="s">
        <v>2061</v>
      </c>
      <c r="H93" s="6" t="s">
        <v>2062</v>
      </c>
      <c r="I93" s="6" t="s">
        <v>2078</v>
      </c>
      <c r="J93" s="6" t="b">
        <v>0</v>
      </c>
      <c r="K93" s="6" t="s">
        <v>2151</v>
      </c>
      <c r="L93" s="6" t="s">
        <v>2198</v>
      </c>
      <c r="M93" s="6"/>
      <c r="N93" s="6" t="s">
        <v>18</v>
      </c>
      <c r="O93" s="6"/>
      <c r="P93" s="6" t="b">
        <v>1</v>
      </c>
      <c r="Q93" s="6"/>
      <c r="R93" s="6" t="b">
        <v>1</v>
      </c>
      <c r="S93" s="6" t="s">
        <v>2454</v>
      </c>
      <c r="T93" s="6" t="s">
        <v>2455</v>
      </c>
      <c r="U93" s="6" t="s">
        <v>2085</v>
      </c>
    </row>
    <row r="94" spans="1:21" ht="27.75" customHeight="1" x14ac:dyDescent="0.25">
      <c r="A94" s="6" t="s">
        <v>2456</v>
      </c>
      <c r="B94" s="6">
        <v>1</v>
      </c>
      <c r="C94" s="6" t="s">
        <v>2457</v>
      </c>
      <c r="D94" s="6"/>
      <c r="E94" s="6" t="s">
        <v>2111</v>
      </c>
      <c r="F94" s="6" t="s">
        <v>2060</v>
      </c>
      <c r="G94" s="6" t="s">
        <v>2061</v>
      </c>
      <c r="H94" s="6"/>
      <c r="I94" s="6" t="s">
        <v>2078</v>
      </c>
      <c r="J94" s="6" t="b">
        <v>1</v>
      </c>
      <c r="K94" s="6" t="s">
        <v>2190</v>
      </c>
      <c r="L94" s="6" t="s">
        <v>2080</v>
      </c>
      <c r="M94" s="6"/>
      <c r="N94" s="6" t="s">
        <v>18</v>
      </c>
      <c r="O94" s="6"/>
      <c r="P94" s="6" t="b">
        <v>0</v>
      </c>
      <c r="Q94" s="6"/>
      <c r="R94" s="6" t="b">
        <v>0</v>
      </c>
      <c r="S94" s="6"/>
      <c r="T94" s="6" t="s">
        <v>2458</v>
      </c>
      <c r="U94" s="6" t="s">
        <v>2085</v>
      </c>
    </row>
    <row r="95" spans="1:21" ht="27.75" customHeight="1" x14ac:dyDescent="0.25">
      <c r="A95" s="6" t="s">
        <v>2459</v>
      </c>
      <c r="B95" s="6">
        <v>1</v>
      </c>
      <c r="C95" s="6" t="s">
        <v>2460</v>
      </c>
      <c r="D95" s="6" t="s">
        <v>2461</v>
      </c>
      <c r="E95" s="6" t="s">
        <v>2105</v>
      </c>
      <c r="F95" s="6" t="s">
        <v>2060</v>
      </c>
      <c r="G95" s="6" t="s">
        <v>2061</v>
      </c>
      <c r="H95" s="6"/>
      <c r="I95" s="6" t="s">
        <v>2078</v>
      </c>
      <c r="J95" s="6" t="b">
        <v>0</v>
      </c>
      <c r="K95" s="6" t="s">
        <v>2079</v>
      </c>
      <c r="L95" s="6" t="s">
        <v>2080</v>
      </c>
      <c r="M95" s="6" t="s">
        <v>2462</v>
      </c>
      <c r="N95" s="6" t="s">
        <v>2192</v>
      </c>
      <c r="O95" s="6" t="s">
        <v>2144</v>
      </c>
      <c r="P95" s="6" t="b">
        <v>0</v>
      </c>
      <c r="Q95" s="6"/>
      <c r="R95" s="6" t="b">
        <v>0</v>
      </c>
      <c r="S95" s="6"/>
      <c r="T95" s="6" t="s">
        <v>2367</v>
      </c>
      <c r="U95" s="6" t="s">
        <v>2085</v>
      </c>
    </row>
    <row r="96" spans="1:21" ht="27.75" customHeight="1" x14ac:dyDescent="0.25">
      <c r="A96" s="6" t="s">
        <v>2463</v>
      </c>
      <c r="B96" s="6">
        <v>1</v>
      </c>
      <c r="C96" s="6" t="s">
        <v>2464</v>
      </c>
      <c r="D96" s="6"/>
      <c r="E96" s="6" t="s">
        <v>2111</v>
      </c>
      <c r="F96" s="6" t="s">
        <v>2060</v>
      </c>
      <c r="G96" s="6" t="s">
        <v>2061</v>
      </c>
      <c r="H96" s="6"/>
      <c r="I96" s="6" t="s">
        <v>2078</v>
      </c>
      <c r="J96" s="6" t="b">
        <v>0</v>
      </c>
      <c r="K96" s="6" t="s">
        <v>2106</v>
      </c>
      <c r="L96" s="6" t="s">
        <v>2198</v>
      </c>
      <c r="M96" s="6"/>
      <c r="N96" s="6" t="s">
        <v>18</v>
      </c>
      <c r="O96" s="6"/>
      <c r="P96" s="6" t="b">
        <v>0</v>
      </c>
      <c r="Q96" s="6"/>
      <c r="R96" s="6" t="b">
        <v>0</v>
      </c>
      <c r="S96" s="6"/>
      <c r="T96" s="6" t="s">
        <v>2465</v>
      </c>
      <c r="U96" s="6" t="s">
        <v>2186</v>
      </c>
    </row>
    <row r="97" spans="1:21" ht="27.75" customHeight="1" x14ac:dyDescent="0.25">
      <c r="A97" s="6" t="s">
        <v>2466</v>
      </c>
      <c r="B97" s="6">
        <v>1</v>
      </c>
      <c r="C97" s="6" t="s">
        <v>2467</v>
      </c>
      <c r="D97" s="6"/>
      <c r="E97" s="6" t="s">
        <v>2088</v>
      </c>
      <c r="F97" s="6" t="s">
        <v>2060</v>
      </c>
      <c r="G97" s="6" t="s">
        <v>2061</v>
      </c>
      <c r="H97" s="6" t="s">
        <v>2062</v>
      </c>
      <c r="I97" s="6" t="s">
        <v>2168</v>
      </c>
      <c r="J97" s="6" t="b">
        <v>0</v>
      </c>
      <c r="K97" s="6" t="s">
        <v>2127</v>
      </c>
      <c r="L97" s="6" t="s">
        <v>2118</v>
      </c>
      <c r="M97" s="6"/>
      <c r="N97" s="6" t="s">
        <v>18</v>
      </c>
      <c r="O97" s="6" t="s">
        <v>2237</v>
      </c>
      <c r="P97" s="6" t="b">
        <v>0</v>
      </c>
      <c r="Q97" s="6"/>
      <c r="R97" s="6" t="b">
        <v>0</v>
      </c>
      <c r="S97" s="6" t="s">
        <v>2468</v>
      </c>
      <c r="T97" s="6" t="s">
        <v>2469</v>
      </c>
      <c r="U97" s="6" t="s">
        <v>2085</v>
      </c>
    </row>
    <row r="98" spans="1:21" ht="27.75" customHeight="1" x14ac:dyDescent="0.25">
      <c r="A98" s="6" t="s">
        <v>2470</v>
      </c>
      <c r="B98" s="6">
        <v>1</v>
      </c>
      <c r="C98" s="6" t="s">
        <v>2471</v>
      </c>
      <c r="D98" s="6" t="s">
        <v>2472</v>
      </c>
      <c r="E98" s="6" t="s">
        <v>2095</v>
      </c>
      <c r="F98" s="6" t="s">
        <v>2060</v>
      </c>
      <c r="G98" s="6"/>
      <c r="H98" s="6"/>
      <c r="I98" s="6" t="s">
        <v>2168</v>
      </c>
      <c r="J98" s="6" t="b">
        <v>0</v>
      </c>
      <c r="K98" s="6" t="s">
        <v>2089</v>
      </c>
      <c r="L98" s="6" t="s">
        <v>2118</v>
      </c>
      <c r="M98" s="6" t="s">
        <v>2473</v>
      </c>
      <c r="N98" s="6" t="s">
        <v>2120</v>
      </c>
      <c r="O98" s="6" t="s">
        <v>2144</v>
      </c>
      <c r="P98" s="6" t="b">
        <v>1</v>
      </c>
      <c r="Q98" s="6"/>
      <c r="R98" s="6" t="b">
        <v>0</v>
      </c>
      <c r="S98" s="6"/>
      <c r="T98" s="6" t="s">
        <v>915</v>
      </c>
      <c r="U98" s="6" t="s">
        <v>2085</v>
      </c>
    </row>
    <row r="99" spans="1:21" ht="27.75" customHeight="1" x14ac:dyDescent="0.25">
      <c r="A99" s="6" t="s">
        <v>906</v>
      </c>
      <c r="B99" s="6">
        <v>1</v>
      </c>
      <c r="C99" s="6" t="s">
        <v>2474</v>
      </c>
      <c r="D99" s="6"/>
      <c r="E99" s="6" t="s">
        <v>2088</v>
      </c>
      <c r="F99" s="6" t="s">
        <v>2060</v>
      </c>
      <c r="G99" s="6" t="s">
        <v>2061</v>
      </c>
      <c r="H99" s="6"/>
      <c r="I99" s="6" t="s">
        <v>2241</v>
      </c>
      <c r="J99" s="6" t="b">
        <v>0</v>
      </c>
      <c r="K99" s="6" t="s">
        <v>2089</v>
      </c>
      <c r="L99" s="6" t="s">
        <v>2090</v>
      </c>
      <c r="M99" s="6"/>
      <c r="N99" s="6" t="s">
        <v>18</v>
      </c>
      <c r="O99" s="6"/>
      <c r="P99" s="6" t="b">
        <v>0</v>
      </c>
      <c r="Q99" s="6"/>
      <c r="R99" s="6" t="b">
        <v>0</v>
      </c>
      <c r="S99" s="6"/>
      <c r="T99" s="6" t="s">
        <v>2302</v>
      </c>
      <c r="U99" s="6" t="s">
        <v>2085</v>
      </c>
    </row>
    <row r="100" spans="1:21" ht="27.75" customHeight="1" x14ac:dyDescent="0.25">
      <c r="A100" s="6" t="s">
        <v>2475</v>
      </c>
      <c r="B100" s="6">
        <v>1</v>
      </c>
      <c r="C100" s="6" t="s">
        <v>2476</v>
      </c>
      <c r="D100" s="6"/>
      <c r="E100" s="6" t="s">
        <v>2088</v>
      </c>
      <c r="F100" s="6" t="s">
        <v>2060</v>
      </c>
      <c r="G100" s="6" t="s">
        <v>2061</v>
      </c>
      <c r="H100" s="6" t="s">
        <v>2062</v>
      </c>
      <c r="I100" s="6" t="s">
        <v>2168</v>
      </c>
      <c r="J100" s="6" t="b">
        <v>0</v>
      </c>
      <c r="K100" s="6" t="s">
        <v>2079</v>
      </c>
      <c r="L100" s="6" t="s">
        <v>2198</v>
      </c>
      <c r="M100" s="6"/>
      <c r="N100" s="6" t="s">
        <v>18</v>
      </c>
      <c r="O100" s="6"/>
      <c r="P100" s="6" t="b">
        <v>1</v>
      </c>
      <c r="Q100" s="6"/>
      <c r="R100" s="6" t="b">
        <v>0</v>
      </c>
      <c r="S100" s="6" t="s">
        <v>2477</v>
      </c>
      <c r="T100" s="6" t="s">
        <v>2478</v>
      </c>
      <c r="U100" s="6" t="s">
        <v>2085</v>
      </c>
    </row>
    <row r="101" spans="1:21" ht="27.75" customHeight="1" x14ac:dyDescent="0.25">
      <c r="A101" s="6" t="s">
        <v>2479</v>
      </c>
      <c r="B101" s="6">
        <v>1</v>
      </c>
      <c r="C101" s="6" t="s">
        <v>2480</v>
      </c>
      <c r="D101" s="6"/>
      <c r="E101" s="6" t="s">
        <v>2180</v>
      </c>
      <c r="F101" s="6" t="s">
        <v>2060</v>
      </c>
      <c r="G101" s="6" t="s">
        <v>2061</v>
      </c>
      <c r="H101" s="6" t="s">
        <v>2062</v>
      </c>
      <c r="I101" s="6" t="s">
        <v>2078</v>
      </c>
      <c r="J101" s="6" t="b">
        <v>0</v>
      </c>
      <c r="K101" s="6" t="s">
        <v>2079</v>
      </c>
      <c r="L101" s="6" t="s">
        <v>2198</v>
      </c>
      <c r="M101" s="6"/>
      <c r="N101" s="6" t="s">
        <v>18</v>
      </c>
      <c r="O101" s="6"/>
      <c r="P101" s="6" t="b">
        <v>1</v>
      </c>
      <c r="Q101" s="6"/>
      <c r="R101" s="6" t="b">
        <v>0</v>
      </c>
      <c r="S101" s="6" t="s">
        <v>2481</v>
      </c>
      <c r="T101" s="6" t="s">
        <v>2482</v>
      </c>
      <c r="U101" s="6" t="s">
        <v>2085</v>
      </c>
    </row>
    <row r="102" spans="1:21" ht="27.75" customHeight="1" x14ac:dyDescent="0.25">
      <c r="A102" s="6" t="s">
        <v>2483</v>
      </c>
      <c r="B102" s="6">
        <v>1</v>
      </c>
      <c r="C102" s="6" t="s">
        <v>2484</v>
      </c>
      <c r="D102" s="6" t="s">
        <v>2485</v>
      </c>
      <c r="E102" s="6" t="s">
        <v>2138</v>
      </c>
      <c r="F102" s="6" t="s">
        <v>2060</v>
      </c>
      <c r="G102" s="6" t="s">
        <v>2061</v>
      </c>
      <c r="H102" s="6" t="s">
        <v>2062</v>
      </c>
      <c r="I102" s="6" t="s">
        <v>2078</v>
      </c>
      <c r="J102" s="6" t="b">
        <v>0</v>
      </c>
      <c r="K102" s="6" t="s">
        <v>2298</v>
      </c>
      <c r="L102" s="6" t="s">
        <v>2118</v>
      </c>
      <c r="M102" s="6"/>
      <c r="N102" s="6" t="s">
        <v>18</v>
      </c>
      <c r="O102" s="6"/>
      <c r="P102" s="6" t="b">
        <v>0</v>
      </c>
      <c r="Q102" s="6"/>
      <c r="R102" s="6" t="b">
        <v>0</v>
      </c>
      <c r="S102" s="6" t="s">
        <v>2486</v>
      </c>
      <c r="T102" s="6" t="s">
        <v>2487</v>
      </c>
      <c r="U102" s="6" t="s">
        <v>2085</v>
      </c>
    </row>
    <row r="103" spans="1:21" ht="27.75" customHeight="1" x14ac:dyDescent="0.25">
      <c r="A103" s="6" t="s">
        <v>2488</v>
      </c>
      <c r="B103" s="6">
        <v>1</v>
      </c>
      <c r="C103" s="6" t="s">
        <v>2489</v>
      </c>
      <c r="D103" s="6"/>
      <c r="E103" s="6" t="s">
        <v>2150</v>
      </c>
      <c r="F103" s="6" t="s">
        <v>2060</v>
      </c>
      <c r="G103" s="6" t="s">
        <v>2061</v>
      </c>
      <c r="H103" s="6"/>
      <c r="I103" s="6" t="s">
        <v>2078</v>
      </c>
      <c r="J103" s="6" t="b">
        <v>1</v>
      </c>
      <c r="K103" s="6" t="s">
        <v>2089</v>
      </c>
      <c r="L103" s="6" t="s">
        <v>2198</v>
      </c>
      <c r="M103" s="6"/>
      <c r="N103" s="6" t="s">
        <v>18</v>
      </c>
      <c r="O103" s="6"/>
      <c r="P103" s="6" t="b">
        <v>0</v>
      </c>
      <c r="Q103" s="6"/>
      <c r="R103" s="6" t="b">
        <v>0</v>
      </c>
      <c r="S103" s="6"/>
      <c r="T103" s="6" t="s">
        <v>2490</v>
      </c>
      <c r="U103" s="6" t="s">
        <v>2085</v>
      </c>
    </row>
    <row r="104" spans="1:21" ht="27.75" customHeight="1" x14ac:dyDescent="0.25">
      <c r="A104" s="6" t="s">
        <v>2491</v>
      </c>
      <c r="B104" s="6">
        <v>1</v>
      </c>
      <c r="C104" s="6" t="s">
        <v>2492</v>
      </c>
      <c r="D104" s="6"/>
      <c r="E104" s="6" t="s">
        <v>2138</v>
      </c>
      <c r="F104" s="6" t="s">
        <v>2060</v>
      </c>
      <c r="G104" s="6" t="s">
        <v>2061</v>
      </c>
      <c r="H104" s="6" t="s">
        <v>2062</v>
      </c>
      <c r="I104" s="6" t="s">
        <v>2078</v>
      </c>
      <c r="J104" s="6" t="b">
        <v>0</v>
      </c>
      <c r="K104" s="6" t="s">
        <v>2127</v>
      </c>
      <c r="L104" s="6" t="s">
        <v>2118</v>
      </c>
      <c r="M104" s="6"/>
      <c r="N104" s="6" t="s">
        <v>18</v>
      </c>
      <c r="O104" s="6" t="s">
        <v>2237</v>
      </c>
      <c r="P104" s="6" t="b">
        <v>1</v>
      </c>
      <c r="Q104" s="6"/>
      <c r="R104" s="6" t="b">
        <v>0</v>
      </c>
      <c r="S104" s="6" t="s">
        <v>2493</v>
      </c>
      <c r="T104" s="6" t="s">
        <v>2494</v>
      </c>
      <c r="U104" s="6" t="s">
        <v>2085</v>
      </c>
    </row>
    <row r="105" spans="1:21" ht="27.75" customHeight="1" x14ac:dyDescent="0.25">
      <c r="A105" s="6" t="s">
        <v>2495</v>
      </c>
      <c r="B105" s="6">
        <v>1</v>
      </c>
      <c r="C105" s="6" t="s">
        <v>2496</v>
      </c>
      <c r="D105" s="6"/>
      <c r="E105" s="6" t="s">
        <v>2077</v>
      </c>
      <c r="F105" s="6" t="s">
        <v>2060</v>
      </c>
      <c r="G105" s="6" t="s">
        <v>2061</v>
      </c>
      <c r="H105" s="6" t="s">
        <v>2062</v>
      </c>
      <c r="I105" s="6" t="s">
        <v>2078</v>
      </c>
      <c r="J105" s="6" t="b">
        <v>1</v>
      </c>
      <c r="K105" s="6" t="s">
        <v>2127</v>
      </c>
      <c r="L105" s="6" t="s">
        <v>2156</v>
      </c>
      <c r="M105" s="6"/>
      <c r="N105" s="6" t="s">
        <v>18</v>
      </c>
      <c r="O105" s="6"/>
      <c r="P105" s="6" t="b">
        <v>0</v>
      </c>
      <c r="Q105" s="6"/>
      <c r="R105" s="6" t="b">
        <v>0</v>
      </c>
      <c r="S105" s="6" t="s">
        <v>2497</v>
      </c>
      <c r="T105" s="6" t="s">
        <v>920</v>
      </c>
      <c r="U105" s="6" t="s">
        <v>2085</v>
      </c>
    </row>
    <row r="106" spans="1:21" ht="27.75" customHeight="1" x14ac:dyDescent="0.25">
      <c r="A106" s="6" t="s">
        <v>2498</v>
      </c>
      <c r="B106" s="6">
        <v>1</v>
      </c>
      <c r="C106" s="6" t="s">
        <v>2499</v>
      </c>
      <c r="D106" s="6"/>
      <c r="E106" s="6" t="s">
        <v>2095</v>
      </c>
      <c r="F106" s="6" t="s">
        <v>2060</v>
      </c>
      <c r="G106" s="6"/>
      <c r="H106" s="6"/>
      <c r="I106" s="6" t="s">
        <v>2168</v>
      </c>
      <c r="J106" s="6" t="b">
        <v>0</v>
      </c>
      <c r="K106" s="6" t="s">
        <v>2089</v>
      </c>
      <c r="L106" s="6" t="s">
        <v>2118</v>
      </c>
      <c r="M106" s="6" t="s">
        <v>2500</v>
      </c>
      <c r="N106" s="6" t="s">
        <v>2098</v>
      </c>
      <c r="O106" s="6" t="s">
        <v>4</v>
      </c>
      <c r="P106" s="6" t="b">
        <v>1</v>
      </c>
      <c r="Q106" s="6"/>
      <c r="R106" s="6" t="b">
        <v>0</v>
      </c>
      <c r="S106" s="6"/>
      <c r="T106" s="6" t="s">
        <v>915</v>
      </c>
      <c r="U106" s="6" t="s">
        <v>2085</v>
      </c>
    </row>
    <row r="107" spans="1:21" ht="27.75" customHeight="1" x14ac:dyDescent="0.25">
      <c r="A107" s="6" t="s">
        <v>2501</v>
      </c>
      <c r="B107" s="6">
        <v>1</v>
      </c>
      <c r="C107" s="6" t="s">
        <v>2502</v>
      </c>
      <c r="D107" s="6" t="s">
        <v>2461</v>
      </c>
      <c r="E107" s="6" t="s">
        <v>2095</v>
      </c>
      <c r="F107" s="6" t="s">
        <v>2060</v>
      </c>
      <c r="G107" s="6" t="s">
        <v>2061</v>
      </c>
      <c r="H107" s="6"/>
      <c r="I107" s="6" t="s">
        <v>2078</v>
      </c>
      <c r="J107" s="6" t="b">
        <v>0</v>
      </c>
      <c r="K107" s="6" t="s">
        <v>2503</v>
      </c>
      <c r="L107" s="6" t="s">
        <v>2080</v>
      </c>
      <c r="M107" s="6" t="s">
        <v>2504</v>
      </c>
      <c r="N107" s="6" t="s">
        <v>2098</v>
      </c>
      <c r="O107" s="6" t="s">
        <v>2144</v>
      </c>
      <c r="P107" s="6" t="b">
        <v>0</v>
      </c>
      <c r="Q107" s="6"/>
      <c r="R107" s="6" t="b">
        <v>0</v>
      </c>
      <c r="S107" s="6"/>
      <c r="T107" s="6" t="s">
        <v>2505</v>
      </c>
      <c r="U107" s="6" t="s">
        <v>2085</v>
      </c>
    </row>
    <row r="108" spans="1:21" ht="27.75" customHeight="1" x14ac:dyDescent="0.25">
      <c r="A108" s="6" t="s">
        <v>2506</v>
      </c>
      <c r="B108" s="6">
        <v>1</v>
      </c>
      <c r="C108" s="6" t="s">
        <v>2507</v>
      </c>
      <c r="D108" s="6"/>
      <c r="E108" s="6" t="s">
        <v>2077</v>
      </c>
      <c r="F108" s="6" t="s">
        <v>2060</v>
      </c>
      <c r="G108" s="6" t="s">
        <v>2061</v>
      </c>
      <c r="H108" s="6" t="s">
        <v>2062</v>
      </c>
      <c r="I108" s="6" t="s">
        <v>2078</v>
      </c>
      <c r="J108" s="6" t="b">
        <v>1</v>
      </c>
      <c r="K108" s="6" t="s">
        <v>2079</v>
      </c>
      <c r="L108" s="6" t="s">
        <v>2156</v>
      </c>
      <c r="M108" s="6"/>
      <c r="N108" s="6" t="s">
        <v>18</v>
      </c>
      <c r="O108" s="6"/>
      <c r="P108" s="6" t="b">
        <v>0</v>
      </c>
      <c r="Q108" s="6"/>
      <c r="R108" s="6" t="b">
        <v>0</v>
      </c>
      <c r="S108" s="6" t="s">
        <v>2508</v>
      </c>
      <c r="T108" s="6" t="s">
        <v>2509</v>
      </c>
      <c r="U108" s="6" t="s">
        <v>2085</v>
      </c>
    </row>
    <row r="109" spans="1:21" ht="27.75" customHeight="1" x14ac:dyDescent="0.25">
      <c r="A109" s="6" t="s">
        <v>2510</v>
      </c>
      <c r="B109" s="6">
        <v>1</v>
      </c>
      <c r="C109" s="6" t="s">
        <v>2511</v>
      </c>
      <c r="D109" s="6" t="s">
        <v>2512</v>
      </c>
      <c r="E109" s="6" t="s">
        <v>2095</v>
      </c>
      <c r="F109" s="6" t="s">
        <v>2060</v>
      </c>
      <c r="G109" s="6" t="s">
        <v>2061</v>
      </c>
      <c r="H109" s="6" t="s">
        <v>2062</v>
      </c>
      <c r="I109" s="6" t="s">
        <v>2078</v>
      </c>
      <c r="J109" s="6" t="b">
        <v>0</v>
      </c>
      <c r="K109" s="6" t="s">
        <v>2127</v>
      </c>
      <c r="L109" s="6" t="s">
        <v>2118</v>
      </c>
      <c r="M109" s="6" t="s">
        <v>2513</v>
      </c>
      <c r="N109" s="6" t="s">
        <v>2163</v>
      </c>
      <c r="O109" s="6"/>
      <c r="P109" s="6" t="b">
        <v>1</v>
      </c>
      <c r="Q109" s="6"/>
      <c r="R109" s="6" t="b">
        <v>0</v>
      </c>
      <c r="S109" s="6" t="s">
        <v>2514</v>
      </c>
      <c r="T109" s="6" t="s">
        <v>2515</v>
      </c>
      <c r="U109" s="6" t="s">
        <v>2085</v>
      </c>
    </row>
    <row r="110" spans="1:21" ht="27.75" customHeight="1" x14ac:dyDescent="0.25">
      <c r="A110" s="6" t="s">
        <v>2516</v>
      </c>
      <c r="B110" s="6">
        <v>1</v>
      </c>
      <c r="C110" s="6" t="s">
        <v>2517</v>
      </c>
      <c r="D110" s="6"/>
      <c r="E110" s="6" t="s">
        <v>2095</v>
      </c>
      <c r="F110" s="6" t="s">
        <v>2060</v>
      </c>
      <c r="G110" s="6" t="s">
        <v>2061</v>
      </c>
      <c r="H110" s="6" t="s">
        <v>2062</v>
      </c>
      <c r="I110" s="6" t="s">
        <v>2168</v>
      </c>
      <c r="J110" s="6" t="b">
        <v>0</v>
      </c>
      <c r="K110" s="6" t="s">
        <v>2089</v>
      </c>
      <c r="L110" s="6" t="s">
        <v>2118</v>
      </c>
      <c r="M110" s="6" t="s">
        <v>2518</v>
      </c>
      <c r="N110" s="6" t="s">
        <v>2236</v>
      </c>
      <c r="O110" s="6" t="s">
        <v>2237</v>
      </c>
      <c r="P110" s="6" t="b">
        <v>1</v>
      </c>
      <c r="Q110" s="6"/>
      <c r="R110" s="6" t="b">
        <v>0</v>
      </c>
      <c r="S110" s="6"/>
      <c r="T110" s="6" t="s">
        <v>915</v>
      </c>
      <c r="U110" s="6" t="s">
        <v>2085</v>
      </c>
    </row>
    <row r="111" spans="1:21" ht="27.75" customHeight="1" x14ac:dyDescent="0.25">
      <c r="A111" s="6" t="s">
        <v>2519</v>
      </c>
      <c r="B111" s="6">
        <v>2</v>
      </c>
      <c r="C111" s="6" t="s">
        <v>2520</v>
      </c>
      <c r="D111" s="6" t="s">
        <v>2521</v>
      </c>
      <c r="E111" s="6" t="s">
        <v>2095</v>
      </c>
      <c r="F111" s="6" t="s">
        <v>2060</v>
      </c>
      <c r="G111" s="6" t="s">
        <v>2061</v>
      </c>
      <c r="H111" s="6" t="s">
        <v>2062</v>
      </c>
      <c r="I111" s="6" t="s">
        <v>2078</v>
      </c>
      <c r="J111" s="6" t="b">
        <v>0</v>
      </c>
      <c r="K111" s="6" t="s">
        <v>2127</v>
      </c>
      <c r="L111" s="6" t="s">
        <v>2080</v>
      </c>
      <c r="M111" s="6" t="s">
        <v>2522</v>
      </c>
      <c r="N111" s="6" t="s">
        <v>2120</v>
      </c>
      <c r="O111" s="6" t="s">
        <v>2083</v>
      </c>
      <c r="P111" s="6" t="b">
        <v>0</v>
      </c>
      <c r="Q111" s="6"/>
      <c r="R111" s="6" t="b">
        <v>0</v>
      </c>
      <c r="S111" s="6" t="s">
        <v>2523</v>
      </c>
      <c r="T111" s="6" t="s">
        <v>2302</v>
      </c>
      <c r="U111" s="6" t="s">
        <v>2114</v>
      </c>
    </row>
    <row r="112" spans="1:21" ht="27.75" customHeight="1" x14ac:dyDescent="0.25">
      <c r="A112" s="6" t="s">
        <v>2524</v>
      </c>
      <c r="B112" s="6">
        <v>2</v>
      </c>
      <c r="C112" s="6" t="s">
        <v>2525</v>
      </c>
      <c r="D112" s="6" t="s">
        <v>2526</v>
      </c>
      <c r="E112" s="6" t="s">
        <v>2088</v>
      </c>
      <c r="F112" s="6" t="s">
        <v>2060</v>
      </c>
      <c r="G112" s="6" t="s">
        <v>2061</v>
      </c>
      <c r="H112" s="6" t="s">
        <v>2062</v>
      </c>
      <c r="I112" s="6" t="s">
        <v>2078</v>
      </c>
      <c r="J112" s="6" t="b">
        <v>0</v>
      </c>
      <c r="K112" s="6" t="s">
        <v>2127</v>
      </c>
      <c r="L112" s="6" t="s">
        <v>2246</v>
      </c>
      <c r="M112" s="6"/>
      <c r="N112" s="6" t="s">
        <v>18</v>
      </c>
      <c r="O112" s="6"/>
      <c r="P112" s="6" t="b">
        <v>0</v>
      </c>
      <c r="Q112" s="6"/>
      <c r="R112" s="6" t="b">
        <v>0</v>
      </c>
      <c r="S112" s="6" t="s">
        <v>2527</v>
      </c>
      <c r="T112" s="6" t="s">
        <v>2329</v>
      </c>
      <c r="U112" s="6" t="s">
        <v>2085</v>
      </c>
    </row>
    <row r="113" spans="1:21" ht="27.75" customHeight="1" x14ac:dyDescent="0.25">
      <c r="A113" s="6" t="s">
        <v>2528</v>
      </c>
      <c r="B113" s="6">
        <v>2</v>
      </c>
      <c r="C113" s="6" t="s">
        <v>2529</v>
      </c>
      <c r="D113" s="6"/>
      <c r="E113" s="6" t="s">
        <v>2111</v>
      </c>
      <c r="F113" s="6" t="s">
        <v>2060</v>
      </c>
      <c r="G113" s="6" t="s">
        <v>2061</v>
      </c>
      <c r="H113" s="6"/>
      <c r="I113" s="6" t="s">
        <v>2078</v>
      </c>
      <c r="J113" s="6" t="b">
        <v>0</v>
      </c>
      <c r="K113" s="6" t="s">
        <v>2089</v>
      </c>
      <c r="L113" s="6" t="s">
        <v>2156</v>
      </c>
      <c r="M113" s="6"/>
      <c r="N113" s="6" t="s">
        <v>18</v>
      </c>
      <c r="O113" s="6"/>
      <c r="P113" s="6" t="b">
        <v>1</v>
      </c>
      <c r="Q113" s="6"/>
      <c r="R113" s="6" t="b">
        <v>0</v>
      </c>
      <c r="S113" s="6"/>
      <c r="T113" s="6" t="s">
        <v>2290</v>
      </c>
      <c r="U113" s="6" t="s">
        <v>2085</v>
      </c>
    </row>
    <row r="114" spans="1:21" ht="27.75" customHeight="1" x14ac:dyDescent="0.25">
      <c r="A114" s="6" t="s">
        <v>2530</v>
      </c>
      <c r="B114" s="6">
        <v>2</v>
      </c>
      <c r="C114" s="6" t="s">
        <v>2531</v>
      </c>
      <c r="D114" s="6" t="s">
        <v>2532</v>
      </c>
      <c r="E114" s="6" t="s">
        <v>2138</v>
      </c>
      <c r="F114" s="6" t="s">
        <v>2060</v>
      </c>
      <c r="G114" s="6" t="s">
        <v>2061</v>
      </c>
      <c r="H114" s="6" t="s">
        <v>2062</v>
      </c>
      <c r="I114" s="6" t="s">
        <v>2078</v>
      </c>
      <c r="J114" s="6" t="b">
        <v>1</v>
      </c>
      <c r="K114" s="6" t="s">
        <v>2127</v>
      </c>
      <c r="L114" s="6" t="s">
        <v>2252</v>
      </c>
      <c r="M114" s="6"/>
      <c r="N114" s="6" t="s">
        <v>18</v>
      </c>
      <c r="O114" s="6"/>
      <c r="P114" s="6" t="b">
        <v>0</v>
      </c>
      <c r="Q114" s="6"/>
      <c r="R114" s="6" t="b">
        <v>0</v>
      </c>
      <c r="S114" s="6" t="s">
        <v>2253</v>
      </c>
      <c r="T114" s="6" t="s">
        <v>2533</v>
      </c>
      <c r="U114" s="6" t="s">
        <v>2085</v>
      </c>
    </row>
    <row r="115" spans="1:21" ht="27.75" customHeight="1" x14ac:dyDescent="0.25">
      <c r="A115" s="6" t="s">
        <v>2534</v>
      </c>
      <c r="B115" s="6">
        <v>2</v>
      </c>
      <c r="C115" s="6" t="s">
        <v>2535</v>
      </c>
      <c r="D115" s="6" t="s">
        <v>2536</v>
      </c>
      <c r="E115" s="6" t="s">
        <v>2111</v>
      </c>
      <c r="F115" s="6" t="s">
        <v>2060</v>
      </c>
      <c r="G115" s="6" t="s">
        <v>2061</v>
      </c>
      <c r="H115" s="6" t="s">
        <v>2062</v>
      </c>
      <c r="I115" s="6" t="s">
        <v>2078</v>
      </c>
      <c r="J115" s="6" t="b">
        <v>0</v>
      </c>
      <c r="K115" s="6" t="s">
        <v>2089</v>
      </c>
      <c r="L115" s="6" t="s">
        <v>2156</v>
      </c>
      <c r="M115" s="6"/>
      <c r="N115" s="6" t="s">
        <v>18</v>
      </c>
      <c r="O115" s="6"/>
      <c r="P115" s="6" t="b">
        <v>1</v>
      </c>
      <c r="Q115" s="6"/>
      <c r="R115" s="6" t="b">
        <v>0</v>
      </c>
      <c r="S115" s="6" t="s">
        <v>2537</v>
      </c>
      <c r="T115" s="6" t="s">
        <v>2100</v>
      </c>
      <c r="U115" s="6" t="s">
        <v>2186</v>
      </c>
    </row>
    <row r="116" spans="1:21" ht="27.75" customHeight="1" x14ac:dyDescent="0.25">
      <c r="A116" s="6" t="s">
        <v>2538</v>
      </c>
      <c r="B116" s="6">
        <v>2</v>
      </c>
      <c r="C116" s="6" t="s">
        <v>2539</v>
      </c>
      <c r="D116" s="6"/>
      <c r="E116" s="6" t="s">
        <v>2088</v>
      </c>
      <c r="F116" s="6" t="s">
        <v>2060</v>
      </c>
      <c r="G116" s="6" t="s">
        <v>2061</v>
      </c>
      <c r="H116" s="6" t="s">
        <v>2062</v>
      </c>
      <c r="I116" s="6" t="s">
        <v>2078</v>
      </c>
      <c r="J116" s="6" t="b">
        <v>0</v>
      </c>
      <c r="K116" s="6" t="s">
        <v>2151</v>
      </c>
      <c r="L116" s="6" t="s">
        <v>2540</v>
      </c>
      <c r="M116" s="6"/>
      <c r="N116" s="6" t="s">
        <v>18</v>
      </c>
      <c r="O116" s="6"/>
      <c r="P116" s="6" t="b">
        <v>0</v>
      </c>
      <c r="Q116" s="6">
        <v>25</v>
      </c>
      <c r="R116" s="6" t="b">
        <v>1</v>
      </c>
      <c r="S116" s="6" t="s">
        <v>2541</v>
      </c>
      <c r="T116" s="6" t="s">
        <v>2542</v>
      </c>
      <c r="U116" s="6" t="s">
        <v>2085</v>
      </c>
    </row>
    <row r="117" spans="1:21" ht="27.75" customHeight="1" x14ac:dyDescent="0.25">
      <c r="A117" s="6" t="s">
        <v>2543</v>
      </c>
      <c r="B117" s="6">
        <v>2</v>
      </c>
      <c r="C117" s="6" t="s">
        <v>2544</v>
      </c>
      <c r="D117" s="6"/>
      <c r="E117" s="6" t="s">
        <v>2150</v>
      </c>
      <c r="F117" s="6" t="s">
        <v>2060</v>
      </c>
      <c r="G117" s="6" t="s">
        <v>2061</v>
      </c>
      <c r="H117" s="6" t="s">
        <v>2062</v>
      </c>
      <c r="I117" s="6" t="s">
        <v>2172</v>
      </c>
      <c r="J117" s="6" t="b">
        <v>1</v>
      </c>
      <c r="K117" s="6" t="s">
        <v>2089</v>
      </c>
      <c r="L117" s="6" t="s">
        <v>2080</v>
      </c>
      <c r="M117" s="6"/>
      <c r="N117" s="6" t="s">
        <v>18</v>
      </c>
      <c r="O117" s="6"/>
      <c r="P117" s="6" t="b">
        <v>0</v>
      </c>
      <c r="Q117" s="6">
        <v>25</v>
      </c>
      <c r="R117" s="6" t="b">
        <v>0</v>
      </c>
      <c r="S117" s="6" t="s">
        <v>2545</v>
      </c>
      <c r="T117" s="6" t="s">
        <v>2546</v>
      </c>
      <c r="U117" s="6" t="s">
        <v>2085</v>
      </c>
    </row>
    <row r="118" spans="1:21" ht="27.75" customHeight="1" x14ac:dyDescent="0.25">
      <c r="A118" s="6" t="s">
        <v>2547</v>
      </c>
      <c r="B118" s="6">
        <v>2</v>
      </c>
      <c r="C118" s="6" t="s">
        <v>2548</v>
      </c>
      <c r="D118" s="6"/>
      <c r="E118" s="6" t="s">
        <v>2111</v>
      </c>
      <c r="F118" s="6" t="s">
        <v>2060</v>
      </c>
      <c r="G118" s="6" t="s">
        <v>2061</v>
      </c>
      <c r="H118" s="6" t="s">
        <v>2062</v>
      </c>
      <c r="I118" s="6" t="s">
        <v>2078</v>
      </c>
      <c r="J118" s="6" t="b">
        <v>0</v>
      </c>
      <c r="K118" s="6" t="s">
        <v>2151</v>
      </c>
      <c r="L118" s="6" t="s">
        <v>2156</v>
      </c>
      <c r="M118" s="6"/>
      <c r="N118" s="6" t="s">
        <v>18</v>
      </c>
      <c r="O118" s="6"/>
      <c r="P118" s="6" t="b">
        <v>1</v>
      </c>
      <c r="Q118" s="6"/>
      <c r="R118" s="6" t="b">
        <v>0</v>
      </c>
      <c r="S118" s="6" t="s">
        <v>2549</v>
      </c>
      <c r="T118" s="6" t="s">
        <v>2550</v>
      </c>
      <c r="U118" s="6" t="s">
        <v>2085</v>
      </c>
    </row>
    <row r="119" spans="1:21" ht="27.75" customHeight="1" x14ac:dyDescent="0.25">
      <c r="A119" s="6" t="s">
        <v>2551</v>
      </c>
      <c r="B119" s="6">
        <v>2</v>
      </c>
      <c r="C119" s="6" t="s">
        <v>2552</v>
      </c>
      <c r="D119" s="6"/>
      <c r="E119" s="6" t="s">
        <v>2150</v>
      </c>
      <c r="F119" s="6"/>
      <c r="G119" s="6" t="s">
        <v>2061</v>
      </c>
      <c r="H119" s="6"/>
      <c r="I119" s="6" t="s">
        <v>2078</v>
      </c>
      <c r="J119" s="6" t="b">
        <v>1</v>
      </c>
      <c r="K119" s="6" t="s">
        <v>2151</v>
      </c>
      <c r="L119" s="6" t="s">
        <v>2156</v>
      </c>
      <c r="M119" s="6"/>
      <c r="N119" s="6" t="s">
        <v>18</v>
      </c>
      <c r="O119" s="6"/>
      <c r="P119" s="6" t="b">
        <v>1</v>
      </c>
      <c r="Q119" s="6"/>
      <c r="R119" s="6" t="b">
        <v>0</v>
      </c>
      <c r="S119" s="6"/>
      <c r="T119" s="6" t="s">
        <v>2274</v>
      </c>
      <c r="U119" s="6" t="s">
        <v>2085</v>
      </c>
    </row>
    <row r="120" spans="1:21" ht="27.75" customHeight="1" x14ac:dyDescent="0.25">
      <c r="A120" s="6" t="s">
        <v>2553</v>
      </c>
      <c r="B120" s="6">
        <v>2</v>
      </c>
      <c r="C120" s="6" t="s">
        <v>2554</v>
      </c>
      <c r="D120" s="6" t="s">
        <v>2555</v>
      </c>
      <c r="E120" s="6" t="s">
        <v>2105</v>
      </c>
      <c r="F120" s="6" t="s">
        <v>2060</v>
      </c>
      <c r="G120" s="6"/>
      <c r="H120" s="6"/>
      <c r="I120" s="6" t="s">
        <v>2078</v>
      </c>
      <c r="J120" s="6" t="b">
        <v>0</v>
      </c>
      <c r="K120" s="6" t="s">
        <v>2127</v>
      </c>
      <c r="L120" s="6" t="s">
        <v>2118</v>
      </c>
      <c r="M120" s="6"/>
      <c r="N120" s="6" t="s">
        <v>18</v>
      </c>
      <c r="O120" s="6" t="s">
        <v>2144</v>
      </c>
      <c r="P120" s="6" t="b">
        <v>0</v>
      </c>
      <c r="Q120" s="6"/>
      <c r="R120" s="6" t="b">
        <v>0</v>
      </c>
      <c r="S120" s="6"/>
      <c r="T120" s="6" t="s">
        <v>2556</v>
      </c>
      <c r="U120" s="6" t="s">
        <v>2085</v>
      </c>
    </row>
    <row r="121" spans="1:21" ht="27.75" customHeight="1" x14ac:dyDescent="0.25">
      <c r="A121" s="6" t="s">
        <v>2557</v>
      </c>
      <c r="B121" s="6">
        <v>2</v>
      </c>
      <c r="C121" s="6" t="s">
        <v>2558</v>
      </c>
      <c r="D121" s="6"/>
      <c r="E121" s="6" t="s">
        <v>2180</v>
      </c>
      <c r="F121" s="6" t="s">
        <v>2060</v>
      </c>
      <c r="G121" s="6"/>
      <c r="H121" s="6"/>
      <c r="I121" s="6" t="s">
        <v>2078</v>
      </c>
      <c r="J121" s="6" t="b">
        <v>0</v>
      </c>
      <c r="K121" s="6" t="s">
        <v>2089</v>
      </c>
      <c r="L121" s="6" t="s">
        <v>2118</v>
      </c>
      <c r="M121" s="6"/>
      <c r="N121" s="6" t="s">
        <v>18</v>
      </c>
      <c r="O121" s="6"/>
      <c r="P121" s="6" t="b">
        <v>1</v>
      </c>
      <c r="Q121" s="6"/>
      <c r="R121" s="6" t="b">
        <v>0</v>
      </c>
      <c r="S121" s="6"/>
      <c r="T121" s="6" t="s">
        <v>2559</v>
      </c>
      <c r="U121" s="6" t="s">
        <v>2085</v>
      </c>
    </row>
    <row r="122" spans="1:21" ht="27.75" customHeight="1" x14ac:dyDescent="0.25">
      <c r="A122" s="6" t="s">
        <v>2560</v>
      </c>
      <c r="B122" s="6">
        <v>2</v>
      </c>
      <c r="C122" s="6" t="s">
        <v>2561</v>
      </c>
      <c r="D122" s="6" t="s">
        <v>2562</v>
      </c>
      <c r="E122" s="6" t="s">
        <v>2095</v>
      </c>
      <c r="F122" s="6" t="s">
        <v>2060</v>
      </c>
      <c r="G122" s="6"/>
      <c r="H122" s="6"/>
      <c r="I122" s="6" t="s">
        <v>2168</v>
      </c>
      <c r="J122" s="6" t="b">
        <v>0</v>
      </c>
      <c r="K122" s="6" t="s">
        <v>2089</v>
      </c>
      <c r="L122" s="6" t="s">
        <v>2118</v>
      </c>
      <c r="M122" s="6" t="s">
        <v>2563</v>
      </c>
      <c r="N122" s="6" t="s">
        <v>2207</v>
      </c>
      <c r="O122" s="6"/>
      <c r="P122" s="6" t="b">
        <v>1</v>
      </c>
      <c r="Q122" s="6"/>
      <c r="R122" s="6" t="b">
        <v>0</v>
      </c>
      <c r="S122" s="6"/>
      <c r="T122" s="6" t="s">
        <v>915</v>
      </c>
      <c r="U122" s="6" t="s">
        <v>2085</v>
      </c>
    </row>
    <row r="123" spans="1:21" ht="27.75" customHeight="1" x14ac:dyDescent="0.25">
      <c r="A123" s="6" t="s">
        <v>2564</v>
      </c>
      <c r="B123" s="6">
        <v>2</v>
      </c>
      <c r="C123" s="6" t="s">
        <v>2565</v>
      </c>
      <c r="D123" s="6"/>
      <c r="E123" s="6" t="s">
        <v>2138</v>
      </c>
      <c r="F123" s="6" t="s">
        <v>2060</v>
      </c>
      <c r="G123" s="6" t="s">
        <v>2061</v>
      </c>
      <c r="H123" s="6"/>
      <c r="I123" s="6" t="s">
        <v>2078</v>
      </c>
      <c r="J123" s="6" t="b">
        <v>0</v>
      </c>
      <c r="K123" s="6" t="s">
        <v>2079</v>
      </c>
      <c r="L123" s="6" t="s">
        <v>2118</v>
      </c>
      <c r="M123" s="6"/>
      <c r="N123" s="6" t="s">
        <v>18</v>
      </c>
      <c r="O123" s="6" t="s">
        <v>2268</v>
      </c>
      <c r="P123" s="6" t="b">
        <v>1</v>
      </c>
      <c r="Q123" s="6"/>
      <c r="R123" s="6" t="b">
        <v>0</v>
      </c>
      <c r="S123" s="6"/>
      <c r="T123" s="6" t="s">
        <v>2566</v>
      </c>
      <c r="U123" s="6" t="s">
        <v>2085</v>
      </c>
    </row>
    <row r="124" spans="1:21" ht="27.75" customHeight="1" x14ac:dyDescent="0.25">
      <c r="A124" s="6" t="s">
        <v>2567</v>
      </c>
      <c r="B124" s="6">
        <v>2</v>
      </c>
      <c r="C124" s="6" t="s">
        <v>2568</v>
      </c>
      <c r="D124" s="6" t="s">
        <v>2569</v>
      </c>
      <c r="E124" s="6" t="s">
        <v>2077</v>
      </c>
      <c r="F124" s="6" t="s">
        <v>2060</v>
      </c>
      <c r="G124" s="6" t="s">
        <v>2061</v>
      </c>
      <c r="H124" s="6" t="s">
        <v>2062</v>
      </c>
      <c r="I124" s="6" t="s">
        <v>2078</v>
      </c>
      <c r="J124" s="6" t="b">
        <v>0</v>
      </c>
      <c r="K124" s="6" t="s">
        <v>2079</v>
      </c>
      <c r="L124" s="6" t="s">
        <v>2118</v>
      </c>
      <c r="M124" s="6" t="s">
        <v>2570</v>
      </c>
      <c r="N124" s="6" t="s">
        <v>2571</v>
      </c>
      <c r="O124" s="6"/>
      <c r="P124" s="6" t="b">
        <v>1</v>
      </c>
      <c r="Q124" s="6"/>
      <c r="R124" s="6" t="b">
        <v>0</v>
      </c>
      <c r="S124" s="6" t="s">
        <v>2572</v>
      </c>
      <c r="T124" s="6" t="s">
        <v>2573</v>
      </c>
      <c r="U124" s="6" t="s">
        <v>2085</v>
      </c>
    </row>
    <row r="125" spans="1:21" ht="27.75" customHeight="1" x14ac:dyDescent="0.25">
      <c r="A125" s="6" t="s">
        <v>2574</v>
      </c>
      <c r="B125" s="6">
        <v>2</v>
      </c>
      <c r="C125" s="6" t="s">
        <v>2575</v>
      </c>
      <c r="D125" s="6"/>
      <c r="E125" s="6" t="s">
        <v>2095</v>
      </c>
      <c r="F125" s="6" t="s">
        <v>2060</v>
      </c>
      <c r="G125" s="6" t="s">
        <v>2061</v>
      </c>
      <c r="H125" s="6" t="s">
        <v>2062</v>
      </c>
      <c r="I125" s="6" t="s">
        <v>2078</v>
      </c>
      <c r="J125" s="6" t="b">
        <v>0</v>
      </c>
      <c r="K125" s="6" t="s">
        <v>2151</v>
      </c>
      <c r="L125" s="6" t="s">
        <v>2540</v>
      </c>
      <c r="M125" s="6"/>
      <c r="N125" s="6" t="s">
        <v>18</v>
      </c>
      <c r="O125" s="6"/>
      <c r="P125" s="6" t="b">
        <v>0</v>
      </c>
      <c r="Q125" s="6">
        <v>50</v>
      </c>
      <c r="R125" s="6" t="b">
        <v>1</v>
      </c>
      <c r="S125" s="6" t="s">
        <v>2576</v>
      </c>
      <c r="T125" s="6" t="s">
        <v>2577</v>
      </c>
      <c r="U125" s="6" t="s">
        <v>2085</v>
      </c>
    </row>
    <row r="126" spans="1:21" ht="27.75" customHeight="1" x14ac:dyDescent="0.25">
      <c r="A126" s="6" t="s">
        <v>2578</v>
      </c>
      <c r="B126" s="6">
        <v>2</v>
      </c>
      <c r="C126" s="6" t="s">
        <v>2579</v>
      </c>
      <c r="D126" s="6" t="s">
        <v>2580</v>
      </c>
      <c r="E126" s="6" t="s">
        <v>2111</v>
      </c>
      <c r="F126" s="6" t="s">
        <v>2060</v>
      </c>
      <c r="G126" s="6" t="s">
        <v>2061</v>
      </c>
      <c r="H126" s="6" t="s">
        <v>2062</v>
      </c>
      <c r="I126" s="6" t="s">
        <v>2078</v>
      </c>
      <c r="J126" s="6" t="b">
        <v>0</v>
      </c>
      <c r="K126" s="6" t="s">
        <v>2096</v>
      </c>
      <c r="L126" s="6" t="s">
        <v>2246</v>
      </c>
      <c r="M126" s="6" t="s">
        <v>1211</v>
      </c>
      <c r="N126" s="6" t="s">
        <v>2224</v>
      </c>
      <c r="O126" s="6" t="s">
        <v>2083</v>
      </c>
      <c r="P126" s="6" t="b">
        <v>0</v>
      </c>
      <c r="Q126" s="6"/>
      <c r="R126" s="6" t="b">
        <v>0</v>
      </c>
      <c r="S126" s="6" t="s">
        <v>2581</v>
      </c>
      <c r="T126" s="6" t="s">
        <v>916</v>
      </c>
      <c r="U126" s="6" t="s">
        <v>2085</v>
      </c>
    </row>
    <row r="127" spans="1:21" ht="27.75" customHeight="1" x14ac:dyDescent="0.25">
      <c r="A127" s="6" t="s">
        <v>2582</v>
      </c>
      <c r="B127" s="6">
        <v>2</v>
      </c>
      <c r="C127" s="6" t="s">
        <v>2583</v>
      </c>
      <c r="D127" s="6"/>
      <c r="E127" s="6" t="s">
        <v>2138</v>
      </c>
      <c r="F127" s="6" t="s">
        <v>2060</v>
      </c>
      <c r="G127" s="6" t="s">
        <v>2061</v>
      </c>
      <c r="H127" s="6"/>
      <c r="I127" s="6" t="s">
        <v>2078</v>
      </c>
      <c r="J127" s="6" t="b">
        <v>0</v>
      </c>
      <c r="K127" s="6" t="s">
        <v>2106</v>
      </c>
      <c r="L127" s="6" t="s">
        <v>2118</v>
      </c>
      <c r="M127" s="6"/>
      <c r="N127" s="6" t="s">
        <v>18</v>
      </c>
      <c r="O127" s="6" t="s">
        <v>2237</v>
      </c>
      <c r="P127" s="6" t="b">
        <v>1</v>
      </c>
      <c r="Q127" s="6"/>
      <c r="R127" s="6" t="b">
        <v>0</v>
      </c>
      <c r="S127" s="6"/>
      <c r="T127" s="6" t="s">
        <v>2584</v>
      </c>
      <c r="U127" s="6" t="s">
        <v>2085</v>
      </c>
    </row>
    <row r="128" spans="1:21" ht="27.75" customHeight="1" x14ac:dyDescent="0.25">
      <c r="A128" s="6" t="s">
        <v>641</v>
      </c>
      <c r="B128" s="6">
        <v>2</v>
      </c>
      <c r="C128" s="6" t="s">
        <v>2585</v>
      </c>
      <c r="D128" s="6"/>
      <c r="E128" s="6" t="s">
        <v>2095</v>
      </c>
      <c r="F128" s="6" t="s">
        <v>2060</v>
      </c>
      <c r="G128" s="6"/>
      <c r="H128" s="6" t="s">
        <v>2062</v>
      </c>
      <c r="I128" s="6" t="s">
        <v>2078</v>
      </c>
      <c r="J128" s="6" t="b">
        <v>0</v>
      </c>
      <c r="K128" s="6" t="s">
        <v>2079</v>
      </c>
      <c r="L128" s="6" t="s">
        <v>2198</v>
      </c>
      <c r="M128" s="6"/>
      <c r="N128" s="6" t="s">
        <v>18</v>
      </c>
      <c r="O128" s="6"/>
      <c r="P128" s="6" t="b">
        <v>1</v>
      </c>
      <c r="Q128" s="6"/>
      <c r="R128" s="6" t="b">
        <v>0</v>
      </c>
      <c r="S128" s="6" t="s">
        <v>2586</v>
      </c>
      <c r="T128" s="6" t="s">
        <v>2587</v>
      </c>
      <c r="U128" s="6" t="s">
        <v>2085</v>
      </c>
    </row>
    <row r="129" spans="1:21" ht="27.75" customHeight="1" x14ac:dyDescent="0.25">
      <c r="A129" s="6" t="s">
        <v>2588</v>
      </c>
      <c r="B129" s="6">
        <v>2</v>
      </c>
      <c r="C129" s="6" t="s">
        <v>2589</v>
      </c>
      <c r="D129" s="6"/>
      <c r="E129" s="6" t="s">
        <v>2111</v>
      </c>
      <c r="F129" s="6" t="s">
        <v>2060</v>
      </c>
      <c r="G129" s="6" t="s">
        <v>2061</v>
      </c>
      <c r="H129" s="6" t="s">
        <v>2062</v>
      </c>
      <c r="I129" s="6" t="s">
        <v>2078</v>
      </c>
      <c r="J129" s="6" t="b">
        <v>0</v>
      </c>
      <c r="K129" s="6" t="s">
        <v>2151</v>
      </c>
      <c r="L129" s="6" t="s">
        <v>2246</v>
      </c>
      <c r="M129" s="6"/>
      <c r="N129" s="6" t="s">
        <v>18</v>
      </c>
      <c r="O129" s="6"/>
      <c r="P129" s="6" t="b">
        <v>0</v>
      </c>
      <c r="Q129" s="6"/>
      <c r="R129" s="6" t="b">
        <v>0</v>
      </c>
      <c r="S129" s="6" t="s">
        <v>2590</v>
      </c>
      <c r="T129" s="6" t="s">
        <v>2439</v>
      </c>
      <c r="U129" s="6" t="s">
        <v>2085</v>
      </c>
    </row>
    <row r="130" spans="1:21" ht="27.75" customHeight="1" x14ac:dyDescent="0.25">
      <c r="A130" s="6" t="s">
        <v>2591</v>
      </c>
      <c r="B130" s="6">
        <v>2</v>
      </c>
      <c r="C130" s="6" t="s">
        <v>2592</v>
      </c>
      <c r="D130" s="6"/>
      <c r="E130" s="6" t="s">
        <v>2150</v>
      </c>
      <c r="F130" s="6" t="s">
        <v>2060</v>
      </c>
      <c r="G130" s="6" t="s">
        <v>2061</v>
      </c>
      <c r="H130" s="6" t="s">
        <v>2062</v>
      </c>
      <c r="I130" s="6" t="s">
        <v>2078</v>
      </c>
      <c r="J130" s="6" t="b">
        <v>0</v>
      </c>
      <c r="K130" s="6" t="s">
        <v>2089</v>
      </c>
      <c r="L130" s="6" t="s">
        <v>2118</v>
      </c>
      <c r="M130" s="6"/>
      <c r="N130" s="6" t="s">
        <v>18</v>
      </c>
      <c r="O130" s="6" t="s">
        <v>2237</v>
      </c>
      <c r="P130" s="6" t="b">
        <v>1</v>
      </c>
      <c r="Q130" s="6"/>
      <c r="R130" s="6" t="b">
        <v>0</v>
      </c>
      <c r="S130" s="6" t="s">
        <v>2593</v>
      </c>
      <c r="T130" s="6" t="s">
        <v>2594</v>
      </c>
      <c r="U130" s="6" t="s">
        <v>2085</v>
      </c>
    </row>
    <row r="131" spans="1:21" ht="27.75" customHeight="1" x14ac:dyDescent="0.25">
      <c r="A131" s="6" t="s">
        <v>2595</v>
      </c>
      <c r="B131" s="6">
        <v>2</v>
      </c>
      <c r="C131" s="6" t="s">
        <v>2596</v>
      </c>
      <c r="D131" s="6"/>
      <c r="E131" s="6" t="s">
        <v>2088</v>
      </c>
      <c r="F131" s="6" t="s">
        <v>2060</v>
      </c>
      <c r="G131" s="6" t="s">
        <v>2061</v>
      </c>
      <c r="H131" s="6" t="s">
        <v>2062</v>
      </c>
      <c r="I131" s="6" t="s">
        <v>2078</v>
      </c>
      <c r="J131" s="6" t="b">
        <v>0</v>
      </c>
      <c r="K131" s="6" t="s">
        <v>2089</v>
      </c>
      <c r="L131" s="6" t="s">
        <v>2156</v>
      </c>
      <c r="M131" s="6"/>
      <c r="N131" s="6" t="s">
        <v>18</v>
      </c>
      <c r="O131" s="6"/>
      <c r="P131" s="6" t="b">
        <v>1</v>
      </c>
      <c r="Q131" s="6"/>
      <c r="R131" s="6" t="b">
        <v>0</v>
      </c>
      <c r="S131" s="6" t="s">
        <v>2597</v>
      </c>
      <c r="T131" s="6" t="s">
        <v>2100</v>
      </c>
      <c r="U131" s="6" t="s">
        <v>2186</v>
      </c>
    </row>
    <row r="132" spans="1:21" ht="27.75" customHeight="1" x14ac:dyDescent="0.25">
      <c r="A132" s="6" t="s">
        <v>2598</v>
      </c>
      <c r="B132" s="6">
        <v>2</v>
      </c>
      <c r="C132" s="6" t="s">
        <v>2599</v>
      </c>
      <c r="D132" s="6" t="s">
        <v>2521</v>
      </c>
      <c r="E132" s="6" t="s">
        <v>2077</v>
      </c>
      <c r="F132" s="6" t="s">
        <v>2060</v>
      </c>
      <c r="G132" s="6" t="s">
        <v>2061</v>
      </c>
      <c r="H132" s="6" t="s">
        <v>2062</v>
      </c>
      <c r="I132" s="6" t="s">
        <v>2078</v>
      </c>
      <c r="J132" s="6" t="b">
        <v>0</v>
      </c>
      <c r="K132" s="6" t="s">
        <v>2079</v>
      </c>
      <c r="L132" s="6" t="s">
        <v>2118</v>
      </c>
      <c r="M132" s="6" t="s">
        <v>1184</v>
      </c>
      <c r="N132" s="6" t="s">
        <v>2289</v>
      </c>
      <c r="O132" s="6" t="s">
        <v>4</v>
      </c>
      <c r="P132" s="6" t="b">
        <v>1</v>
      </c>
      <c r="Q132" s="6"/>
      <c r="R132" s="6" t="b">
        <v>0</v>
      </c>
      <c r="S132" s="6" t="s">
        <v>2600</v>
      </c>
      <c r="T132" s="6" t="s">
        <v>2419</v>
      </c>
      <c r="U132" s="6" t="s">
        <v>2114</v>
      </c>
    </row>
    <row r="133" spans="1:21" ht="27.75" customHeight="1" x14ac:dyDescent="0.25">
      <c r="A133" s="6" t="s">
        <v>2601</v>
      </c>
      <c r="B133" s="6">
        <v>2</v>
      </c>
      <c r="C133" s="6" t="s">
        <v>2602</v>
      </c>
      <c r="D133" s="6"/>
      <c r="E133" s="6" t="s">
        <v>2111</v>
      </c>
      <c r="F133" s="6" t="s">
        <v>2060</v>
      </c>
      <c r="G133" s="6"/>
      <c r="H133" s="6"/>
      <c r="I133" s="6" t="s">
        <v>2078</v>
      </c>
      <c r="J133" s="6" t="b">
        <v>0</v>
      </c>
      <c r="K133" s="6" t="s">
        <v>2603</v>
      </c>
      <c r="L133" s="6" t="s">
        <v>2118</v>
      </c>
      <c r="M133" s="6"/>
      <c r="N133" s="6" t="s">
        <v>18</v>
      </c>
      <c r="O133" s="6" t="s">
        <v>4</v>
      </c>
      <c r="P133" s="6" t="b">
        <v>1</v>
      </c>
      <c r="Q133" s="6"/>
      <c r="R133" s="6" t="b">
        <v>0</v>
      </c>
      <c r="S133" s="6"/>
      <c r="T133" s="6" t="s">
        <v>2193</v>
      </c>
      <c r="U133" s="6" t="s">
        <v>2114</v>
      </c>
    </row>
    <row r="134" spans="1:21" ht="27.75" customHeight="1" x14ac:dyDescent="0.25">
      <c r="A134" s="6" t="s">
        <v>2604</v>
      </c>
      <c r="B134" s="6">
        <v>2</v>
      </c>
      <c r="C134" s="6" t="s">
        <v>2605</v>
      </c>
      <c r="D134" s="6" t="s">
        <v>2555</v>
      </c>
      <c r="E134" s="6" t="s">
        <v>2111</v>
      </c>
      <c r="F134" s="6" t="s">
        <v>2060</v>
      </c>
      <c r="G134" s="6" t="s">
        <v>2061</v>
      </c>
      <c r="H134" s="6" t="s">
        <v>2062</v>
      </c>
      <c r="I134" s="6" t="s">
        <v>2078</v>
      </c>
      <c r="J134" s="6" t="b">
        <v>0</v>
      </c>
      <c r="K134" s="6" t="s">
        <v>2151</v>
      </c>
      <c r="L134" s="6" t="s">
        <v>2156</v>
      </c>
      <c r="M134" s="6"/>
      <c r="N134" s="6" t="s">
        <v>18</v>
      </c>
      <c r="O134" s="6"/>
      <c r="P134" s="6" t="b">
        <v>1</v>
      </c>
      <c r="Q134" s="6"/>
      <c r="R134" s="6" t="b">
        <v>0</v>
      </c>
      <c r="S134" s="6" t="s">
        <v>2606</v>
      </c>
      <c r="T134" s="6" t="s">
        <v>2607</v>
      </c>
      <c r="U134" s="6" t="s">
        <v>2085</v>
      </c>
    </row>
    <row r="135" spans="1:21" ht="27.75" customHeight="1" x14ac:dyDescent="0.25">
      <c r="A135" s="6" t="s">
        <v>2608</v>
      </c>
      <c r="B135" s="6">
        <v>2</v>
      </c>
      <c r="C135" s="6" t="s">
        <v>2609</v>
      </c>
      <c r="D135" s="6"/>
      <c r="E135" s="6" t="s">
        <v>2111</v>
      </c>
      <c r="F135" s="6" t="s">
        <v>2060</v>
      </c>
      <c r="G135" s="6" t="s">
        <v>2061</v>
      </c>
      <c r="H135" s="6" t="s">
        <v>2062</v>
      </c>
      <c r="I135" s="6" t="s">
        <v>2078</v>
      </c>
      <c r="J135" s="6" t="b">
        <v>0</v>
      </c>
      <c r="K135" s="6" t="s">
        <v>2127</v>
      </c>
      <c r="L135" s="6" t="s">
        <v>2118</v>
      </c>
      <c r="M135" s="6" t="s">
        <v>2610</v>
      </c>
      <c r="N135" s="6" t="s">
        <v>1283</v>
      </c>
      <c r="O135" s="6" t="s">
        <v>2144</v>
      </c>
      <c r="P135" s="6" t="b">
        <v>1</v>
      </c>
      <c r="Q135" s="6"/>
      <c r="R135" s="6" t="b">
        <v>0</v>
      </c>
      <c r="S135" s="6" t="s">
        <v>2611</v>
      </c>
      <c r="T135" s="6" t="s">
        <v>2290</v>
      </c>
      <c r="U135" s="6" t="s">
        <v>2085</v>
      </c>
    </row>
    <row r="136" spans="1:21" ht="27.75" customHeight="1" x14ac:dyDescent="0.25">
      <c r="A136" s="6" t="s">
        <v>2612</v>
      </c>
      <c r="B136" s="6">
        <v>2</v>
      </c>
      <c r="C136" s="6" t="s">
        <v>2613</v>
      </c>
      <c r="D136" s="6"/>
      <c r="E136" s="6" t="s">
        <v>2138</v>
      </c>
      <c r="F136" s="6" t="s">
        <v>2060</v>
      </c>
      <c r="G136" s="6" t="s">
        <v>2061</v>
      </c>
      <c r="H136" s="6"/>
      <c r="I136" s="6" t="s">
        <v>2078</v>
      </c>
      <c r="J136" s="6" t="b">
        <v>0</v>
      </c>
      <c r="K136" s="6" t="s">
        <v>2079</v>
      </c>
      <c r="L136" s="6" t="s">
        <v>2118</v>
      </c>
      <c r="M136" s="6"/>
      <c r="N136" s="6" t="s">
        <v>18</v>
      </c>
      <c r="O136" s="6" t="s">
        <v>2237</v>
      </c>
      <c r="P136" s="6" t="b">
        <v>0</v>
      </c>
      <c r="Q136" s="6"/>
      <c r="R136" s="6" t="b">
        <v>0</v>
      </c>
      <c r="S136" s="6"/>
      <c r="T136" s="6" t="s">
        <v>2614</v>
      </c>
      <c r="U136" s="6" t="s">
        <v>2085</v>
      </c>
    </row>
    <row r="137" spans="1:21" ht="27.75" customHeight="1" x14ac:dyDescent="0.25">
      <c r="A137" s="6" t="s">
        <v>2615</v>
      </c>
      <c r="B137" s="6">
        <v>2</v>
      </c>
      <c r="C137" s="6" t="s">
        <v>2616</v>
      </c>
      <c r="D137" s="6"/>
      <c r="E137" s="6" t="s">
        <v>2077</v>
      </c>
      <c r="F137" s="6" t="s">
        <v>2060</v>
      </c>
      <c r="G137" s="6" t="s">
        <v>2061</v>
      </c>
      <c r="H137" s="6"/>
      <c r="I137" s="6" t="s">
        <v>2617</v>
      </c>
      <c r="J137" s="6" t="b">
        <v>0</v>
      </c>
      <c r="K137" s="6" t="s">
        <v>2127</v>
      </c>
      <c r="L137" s="6" t="s">
        <v>2080</v>
      </c>
      <c r="M137" s="6"/>
      <c r="N137" s="6" t="s">
        <v>18</v>
      </c>
      <c r="O137" s="6"/>
      <c r="P137" s="6" t="b">
        <v>0</v>
      </c>
      <c r="Q137" s="6"/>
      <c r="R137" s="6" t="b">
        <v>0</v>
      </c>
      <c r="S137" s="6"/>
      <c r="T137" s="6" t="s">
        <v>915</v>
      </c>
      <c r="U137" s="6" t="s">
        <v>2085</v>
      </c>
    </row>
    <row r="138" spans="1:21" ht="27.75" customHeight="1" x14ac:dyDescent="0.25">
      <c r="A138" s="6" t="s">
        <v>2618</v>
      </c>
      <c r="B138" s="6">
        <v>2</v>
      </c>
      <c r="C138" s="6" t="s">
        <v>2619</v>
      </c>
      <c r="D138" s="6"/>
      <c r="E138" s="6" t="s">
        <v>2150</v>
      </c>
      <c r="F138" s="6" t="s">
        <v>2060</v>
      </c>
      <c r="G138" s="6" t="s">
        <v>2061</v>
      </c>
      <c r="H138" s="6"/>
      <c r="I138" s="6" t="s">
        <v>2078</v>
      </c>
      <c r="J138" s="6" t="b">
        <v>0</v>
      </c>
      <c r="K138" s="6" t="s">
        <v>2106</v>
      </c>
      <c r="L138" s="6" t="s">
        <v>2080</v>
      </c>
      <c r="M138" s="6"/>
      <c r="N138" s="6" t="s">
        <v>18</v>
      </c>
      <c r="O138" s="6"/>
      <c r="P138" s="6" t="b">
        <v>0</v>
      </c>
      <c r="Q138" s="6"/>
      <c r="R138" s="6" t="b">
        <v>0</v>
      </c>
      <c r="S138" s="6"/>
      <c r="T138" s="6" t="s">
        <v>2620</v>
      </c>
      <c r="U138" s="6" t="s">
        <v>2085</v>
      </c>
    </row>
    <row r="139" spans="1:21" ht="27.75" customHeight="1" x14ac:dyDescent="0.25">
      <c r="A139" s="6" t="s">
        <v>2621</v>
      </c>
      <c r="B139" s="6">
        <v>2</v>
      </c>
      <c r="C139" s="6" t="s">
        <v>2622</v>
      </c>
      <c r="D139" s="6" t="s">
        <v>2623</v>
      </c>
      <c r="E139" s="6" t="s">
        <v>2077</v>
      </c>
      <c r="F139" s="6" t="s">
        <v>2060</v>
      </c>
      <c r="G139" s="6" t="s">
        <v>2061</v>
      </c>
      <c r="H139" s="6"/>
      <c r="I139" s="6" t="s">
        <v>2617</v>
      </c>
      <c r="J139" s="6" t="b">
        <v>0</v>
      </c>
      <c r="K139" s="6" t="s">
        <v>2127</v>
      </c>
      <c r="L139" s="6" t="s">
        <v>2246</v>
      </c>
      <c r="M139" s="6"/>
      <c r="N139" s="6" t="s">
        <v>18</v>
      </c>
      <c r="O139" s="6"/>
      <c r="P139" s="6" t="b">
        <v>0</v>
      </c>
      <c r="Q139" s="6"/>
      <c r="R139" s="6" t="b">
        <v>0</v>
      </c>
      <c r="S139" s="6"/>
      <c r="T139" s="6" t="s">
        <v>2624</v>
      </c>
      <c r="U139" s="6" t="s">
        <v>2186</v>
      </c>
    </row>
    <row r="140" spans="1:21" ht="27.75" customHeight="1" x14ac:dyDescent="0.25">
      <c r="A140" s="6" t="s">
        <v>2625</v>
      </c>
      <c r="B140" s="6">
        <v>2</v>
      </c>
      <c r="C140" s="6" t="s">
        <v>2626</v>
      </c>
      <c r="D140" s="6" t="s">
        <v>2627</v>
      </c>
      <c r="E140" s="6" t="s">
        <v>2095</v>
      </c>
      <c r="F140" s="6" t="s">
        <v>2060</v>
      </c>
      <c r="G140" s="6" t="s">
        <v>2061</v>
      </c>
      <c r="H140" s="6" t="s">
        <v>2062</v>
      </c>
      <c r="I140" s="6" t="s">
        <v>2168</v>
      </c>
      <c r="J140" s="6" t="b">
        <v>0</v>
      </c>
      <c r="K140" s="6" t="s">
        <v>2089</v>
      </c>
      <c r="L140" s="6" t="s">
        <v>2198</v>
      </c>
      <c r="M140" s="6" t="s">
        <v>2282</v>
      </c>
      <c r="N140" s="6" t="s">
        <v>2120</v>
      </c>
      <c r="O140" s="6"/>
      <c r="P140" s="6" t="b">
        <v>1</v>
      </c>
      <c r="Q140" s="6"/>
      <c r="R140" s="6" t="b">
        <v>0</v>
      </c>
      <c r="S140" s="6" t="s">
        <v>2628</v>
      </c>
      <c r="T140" s="6" t="s">
        <v>189</v>
      </c>
      <c r="U140" s="6" t="s">
        <v>2085</v>
      </c>
    </row>
    <row r="141" spans="1:21" ht="27.75" customHeight="1" x14ac:dyDescent="0.25">
      <c r="A141" s="6" t="s">
        <v>2629</v>
      </c>
      <c r="B141" s="6">
        <v>2</v>
      </c>
      <c r="C141" s="6" t="s">
        <v>2630</v>
      </c>
      <c r="D141" s="6" t="s">
        <v>2631</v>
      </c>
      <c r="E141" s="6" t="s">
        <v>2077</v>
      </c>
      <c r="F141" s="6" t="s">
        <v>2060</v>
      </c>
      <c r="G141" s="6" t="s">
        <v>2061</v>
      </c>
      <c r="H141" s="6" t="s">
        <v>2062</v>
      </c>
      <c r="I141" s="6" t="s">
        <v>2078</v>
      </c>
      <c r="J141" s="6" t="b">
        <v>0</v>
      </c>
      <c r="K141" s="6" t="s">
        <v>2079</v>
      </c>
      <c r="L141" s="6" t="s">
        <v>2118</v>
      </c>
      <c r="M141" s="6" t="s">
        <v>2632</v>
      </c>
      <c r="N141" s="6" t="s">
        <v>2120</v>
      </c>
      <c r="O141" s="6" t="s">
        <v>2083</v>
      </c>
      <c r="P141" s="6" t="b">
        <v>1</v>
      </c>
      <c r="Q141" s="6"/>
      <c r="R141" s="6" t="b">
        <v>0</v>
      </c>
      <c r="S141" s="6" t="s">
        <v>2633</v>
      </c>
      <c r="T141" s="6" t="s">
        <v>2634</v>
      </c>
      <c r="U141" s="6" t="s">
        <v>2085</v>
      </c>
    </row>
    <row r="142" spans="1:21" ht="27.75" customHeight="1" x14ac:dyDescent="0.25">
      <c r="A142" s="6" t="s">
        <v>2635</v>
      </c>
      <c r="B142" s="6">
        <v>2</v>
      </c>
      <c r="C142" s="6" t="s">
        <v>2636</v>
      </c>
      <c r="D142" s="6"/>
      <c r="E142" s="6" t="s">
        <v>2105</v>
      </c>
      <c r="F142" s="6" t="s">
        <v>2060</v>
      </c>
      <c r="G142" s="6" t="s">
        <v>2061</v>
      </c>
      <c r="H142" s="6" t="s">
        <v>2062</v>
      </c>
      <c r="I142" s="6" t="s">
        <v>2078</v>
      </c>
      <c r="J142" s="6" t="b">
        <v>1</v>
      </c>
      <c r="K142" s="6" t="s">
        <v>2151</v>
      </c>
      <c r="L142" s="6" t="s">
        <v>2426</v>
      </c>
      <c r="M142" s="6"/>
      <c r="N142" s="6" t="s">
        <v>18</v>
      </c>
      <c r="O142" s="6"/>
      <c r="P142" s="6" t="b">
        <v>0</v>
      </c>
      <c r="Q142" s="6"/>
      <c r="R142" s="6" t="b">
        <v>0</v>
      </c>
      <c r="S142" s="6" t="s">
        <v>2637</v>
      </c>
      <c r="T142" s="6" t="s">
        <v>2638</v>
      </c>
      <c r="U142" s="6" t="s">
        <v>2085</v>
      </c>
    </row>
    <row r="143" spans="1:21" ht="27.75" customHeight="1" x14ac:dyDescent="0.25">
      <c r="A143" s="6" t="s">
        <v>2639</v>
      </c>
      <c r="B143" s="6">
        <v>2</v>
      </c>
      <c r="C143" s="6" t="s">
        <v>2640</v>
      </c>
      <c r="D143" s="6"/>
      <c r="E143" s="6" t="s">
        <v>2095</v>
      </c>
      <c r="F143" s="6" t="s">
        <v>2060</v>
      </c>
      <c r="G143" s="6" t="s">
        <v>2061</v>
      </c>
      <c r="H143" s="6" t="s">
        <v>2062</v>
      </c>
      <c r="I143" s="6" t="s">
        <v>2078</v>
      </c>
      <c r="J143" s="6" t="b">
        <v>0</v>
      </c>
      <c r="K143" s="6" t="s">
        <v>2641</v>
      </c>
      <c r="L143" s="6" t="s">
        <v>2118</v>
      </c>
      <c r="M143" s="6"/>
      <c r="N143" s="6" t="s">
        <v>18</v>
      </c>
      <c r="O143" s="6" t="s">
        <v>4</v>
      </c>
      <c r="P143" s="6" t="b">
        <v>1</v>
      </c>
      <c r="Q143" s="6"/>
      <c r="R143" s="6" t="b">
        <v>0</v>
      </c>
      <c r="S143" s="6" t="s">
        <v>2642</v>
      </c>
      <c r="T143" s="6" t="s">
        <v>2643</v>
      </c>
      <c r="U143" s="6" t="s">
        <v>2085</v>
      </c>
    </row>
    <row r="144" spans="1:21" ht="27.75" customHeight="1" x14ac:dyDescent="0.25">
      <c r="A144" s="6" t="s">
        <v>2644</v>
      </c>
      <c r="B144" s="6">
        <v>2</v>
      </c>
      <c r="C144" s="6" t="s">
        <v>2645</v>
      </c>
      <c r="D144" s="6" t="s">
        <v>2646</v>
      </c>
      <c r="E144" s="6" t="s">
        <v>2111</v>
      </c>
      <c r="F144" s="6" t="s">
        <v>2060</v>
      </c>
      <c r="G144" s="6" t="s">
        <v>2061</v>
      </c>
      <c r="H144" s="6" t="s">
        <v>2062</v>
      </c>
      <c r="I144" s="6" t="s">
        <v>2078</v>
      </c>
      <c r="J144" s="6" t="b">
        <v>0</v>
      </c>
      <c r="K144" s="6" t="s">
        <v>2079</v>
      </c>
      <c r="L144" s="6" t="s">
        <v>2118</v>
      </c>
      <c r="M144" s="6" t="s">
        <v>2647</v>
      </c>
      <c r="N144" s="6" t="s">
        <v>2120</v>
      </c>
      <c r="O144" s="6" t="s">
        <v>2144</v>
      </c>
      <c r="P144" s="6" t="b">
        <v>1</v>
      </c>
      <c r="Q144" s="6"/>
      <c r="R144" s="6" t="b">
        <v>0</v>
      </c>
      <c r="S144" s="6" t="s">
        <v>2648</v>
      </c>
      <c r="T144" s="6" t="s">
        <v>2649</v>
      </c>
      <c r="U144" s="6" t="s">
        <v>2085</v>
      </c>
    </row>
    <row r="145" spans="1:21" ht="27.75" customHeight="1" x14ac:dyDescent="0.25">
      <c r="A145" s="6" t="s">
        <v>2650</v>
      </c>
      <c r="B145" s="6">
        <v>2</v>
      </c>
      <c r="C145" s="6" t="s">
        <v>2651</v>
      </c>
      <c r="D145" s="6" t="s">
        <v>2652</v>
      </c>
      <c r="E145" s="6" t="s">
        <v>2138</v>
      </c>
      <c r="F145" s="6" t="s">
        <v>2060</v>
      </c>
      <c r="G145" s="6" t="s">
        <v>2061</v>
      </c>
      <c r="H145" s="6" t="s">
        <v>2062</v>
      </c>
      <c r="I145" s="6" t="s">
        <v>2078</v>
      </c>
      <c r="J145" s="6" t="b">
        <v>0</v>
      </c>
      <c r="K145" s="6" t="s">
        <v>2079</v>
      </c>
      <c r="L145" s="6" t="s">
        <v>2118</v>
      </c>
      <c r="M145" s="6"/>
      <c r="N145" s="6" t="s">
        <v>18</v>
      </c>
      <c r="O145" s="6" t="s">
        <v>2237</v>
      </c>
      <c r="P145" s="6" t="b">
        <v>1</v>
      </c>
      <c r="Q145" s="6"/>
      <c r="R145" s="6" t="b">
        <v>0</v>
      </c>
      <c r="S145" s="6" t="s">
        <v>2653</v>
      </c>
      <c r="T145" s="6" t="s">
        <v>2654</v>
      </c>
      <c r="U145" s="6" t="s">
        <v>2085</v>
      </c>
    </row>
    <row r="146" spans="1:21" ht="27.75" customHeight="1" x14ac:dyDescent="0.25">
      <c r="A146" s="6" t="s">
        <v>2655</v>
      </c>
      <c r="B146" s="6">
        <v>2</v>
      </c>
      <c r="C146" s="6" t="s">
        <v>2656</v>
      </c>
      <c r="D146" s="6" t="s">
        <v>2555</v>
      </c>
      <c r="E146" s="6" t="s">
        <v>2180</v>
      </c>
      <c r="F146" s="6" t="s">
        <v>2060</v>
      </c>
      <c r="G146" s="6" t="s">
        <v>2061</v>
      </c>
      <c r="H146" s="6" t="s">
        <v>2062</v>
      </c>
      <c r="I146" s="6" t="s">
        <v>2078</v>
      </c>
      <c r="J146" s="6" t="b">
        <v>0</v>
      </c>
      <c r="K146" s="6" t="s">
        <v>2151</v>
      </c>
      <c r="L146" s="6" t="s">
        <v>2156</v>
      </c>
      <c r="M146" s="6"/>
      <c r="N146" s="6" t="s">
        <v>18</v>
      </c>
      <c r="O146" s="6"/>
      <c r="P146" s="6" t="b">
        <v>1</v>
      </c>
      <c r="Q146" s="6"/>
      <c r="R146" s="6" t="b">
        <v>0</v>
      </c>
      <c r="S146" s="6" t="s">
        <v>2657</v>
      </c>
      <c r="T146" s="6" t="s">
        <v>2658</v>
      </c>
      <c r="U146" s="6" t="s">
        <v>2085</v>
      </c>
    </row>
    <row r="147" spans="1:21" ht="27.75" customHeight="1" x14ac:dyDescent="0.25">
      <c r="A147" s="6" t="s">
        <v>2659</v>
      </c>
      <c r="B147" s="6">
        <v>2</v>
      </c>
      <c r="C147" s="6" t="s">
        <v>2660</v>
      </c>
      <c r="D147" s="6"/>
      <c r="E147" s="6" t="s">
        <v>2111</v>
      </c>
      <c r="F147" s="6" t="s">
        <v>2060</v>
      </c>
      <c r="G147" s="6"/>
      <c r="H147" s="6"/>
      <c r="I147" s="6" t="s">
        <v>2078</v>
      </c>
      <c r="J147" s="6" t="b">
        <v>0</v>
      </c>
      <c r="K147" s="6" t="s">
        <v>2079</v>
      </c>
      <c r="L147" s="6" t="s">
        <v>2080</v>
      </c>
      <c r="M147" s="6"/>
      <c r="N147" s="6" t="s">
        <v>18</v>
      </c>
      <c r="O147" s="6"/>
      <c r="P147" s="6" t="b">
        <v>0</v>
      </c>
      <c r="Q147" s="6"/>
      <c r="R147" s="6" t="b">
        <v>0</v>
      </c>
      <c r="S147" s="6"/>
      <c r="T147" s="6" t="s">
        <v>2371</v>
      </c>
      <c r="U147" s="6" t="s">
        <v>2085</v>
      </c>
    </row>
    <row r="148" spans="1:21" ht="27.75" customHeight="1" x14ac:dyDescent="0.25">
      <c r="A148" s="6" t="s">
        <v>2661</v>
      </c>
      <c r="B148" s="6">
        <v>2</v>
      </c>
      <c r="C148" s="6" t="s">
        <v>2662</v>
      </c>
      <c r="D148" s="6"/>
      <c r="E148" s="6" t="s">
        <v>2088</v>
      </c>
      <c r="F148" s="6" t="s">
        <v>2060</v>
      </c>
      <c r="G148" s="6" t="s">
        <v>2061</v>
      </c>
      <c r="H148" s="6"/>
      <c r="I148" s="6" t="s">
        <v>2078</v>
      </c>
      <c r="J148" s="6" t="b">
        <v>0</v>
      </c>
      <c r="K148" s="6" t="s">
        <v>2151</v>
      </c>
      <c r="L148" s="6" t="s">
        <v>2080</v>
      </c>
      <c r="M148" s="6"/>
      <c r="N148" s="6" t="s">
        <v>18</v>
      </c>
      <c r="O148" s="6"/>
      <c r="P148" s="6" t="b">
        <v>0</v>
      </c>
      <c r="Q148" s="6"/>
      <c r="R148" s="6" t="b">
        <v>0</v>
      </c>
      <c r="S148" s="6"/>
      <c r="T148" s="6" t="s">
        <v>2663</v>
      </c>
      <c r="U148" s="6" t="s">
        <v>2085</v>
      </c>
    </row>
    <row r="149" spans="1:21" ht="27.75" customHeight="1" x14ac:dyDescent="0.25">
      <c r="A149" s="6" t="s">
        <v>2664</v>
      </c>
      <c r="B149" s="6">
        <v>2</v>
      </c>
      <c r="C149" s="6" t="s">
        <v>2665</v>
      </c>
      <c r="D149" s="6"/>
      <c r="E149" s="6" t="s">
        <v>2111</v>
      </c>
      <c r="F149" s="6" t="s">
        <v>2060</v>
      </c>
      <c r="G149" s="6" t="s">
        <v>2061</v>
      </c>
      <c r="H149" s="6" t="s">
        <v>2062</v>
      </c>
      <c r="I149" s="6" t="s">
        <v>2078</v>
      </c>
      <c r="J149" s="6" t="b">
        <v>0</v>
      </c>
      <c r="K149" s="6" t="s">
        <v>2079</v>
      </c>
      <c r="L149" s="6" t="s">
        <v>2198</v>
      </c>
      <c r="M149" s="6"/>
      <c r="N149" s="6" t="s">
        <v>18</v>
      </c>
      <c r="O149" s="6" t="s">
        <v>2144</v>
      </c>
      <c r="P149" s="6" t="b">
        <v>1</v>
      </c>
      <c r="Q149" s="6"/>
      <c r="R149" s="6" t="b">
        <v>0</v>
      </c>
      <c r="S149" s="6" t="s">
        <v>2666</v>
      </c>
      <c r="T149" s="6" t="s">
        <v>2290</v>
      </c>
      <c r="U149" s="6" t="s">
        <v>2085</v>
      </c>
    </row>
    <row r="150" spans="1:21" ht="27.75" customHeight="1" x14ac:dyDescent="0.25">
      <c r="A150" s="6" t="s">
        <v>2667</v>
      </c>
      <c r="B150" s="6">
        <v>2</v>
      </c>
      <c r="C150" s="6" t="s">
        <v>2668</v>
      </c>
      <c r="D150" s="6"/>
      <c r="E150" s="6" t="s">
        <v>2150</v>
      </c>
      <c r="F150" s="6" t="s">
        <v>2060</v>
      </c>
      <c r="G150" s="6" t="s">
        <v>2061</v>
      </c>
      <c r="H150" s="6" t="s">
        <v>2062</v>
      </c>
      <c r="I150" s="6" t="s">
        <v>2078</v>
      </c>
      <c r="J150" s="6" t="b">
        <v>1</v>
      </c>
      <c r="K150" s="6" t="s">
        <v>2089</v>
      </c>
      <c r="L150" s="6" t="s">
        <v>2080</v>
      </c>
      <c r="M150" s="6"/>
      <c r="N150" s="6" t="s">
        <v>18</v>
      </c>
      <c r="O150" s="6"/>
      <c r="P150" s="6" t="b">
        <v>0</v>
      </c>
      <c r="Q150" s="6"/>
      <c r="R150" s="6" t="b">
        <v>0</v>
      </c>
      <c r="S150" s="6" t="s">
        <v>2669</v>
      </c>
      <c r="T150" s="6" t="s">
        <v>2533</v>
      </c>
      <c r="U150" s="6" t="s">
        <v>2085</v>
      </c>
    </row>
    <row r="151" spans="1:21" ht="27.75" customHeight="1" x14ac:dyDescent="0.25">
      <c r="A151" s="6" t="s">
        <v>2670</v>
      </c>
      <c r="B151" s="6">
        <v>2</v>
      </c>
      <c r="C151" s="6" t="s">
        <v>2671</v>
      </c>
      <c r="D151" s="6"/>
      <c r="E151" s="6" t="s">
        <v>2150</v>
      </c>
      <c r="F151" s="6" t="s">
        <v>2060</v>
      </c>
      <c r="G151" s="6" t="s">
        <v>2061</v>
      </c>
      <c r="H151" s="6" t="s">
        <v>2062</v>
      </c>
      <c r="I151" s="6" t="s">
        <v>2078</v>
      </c>
      <c r="J151" s="6" t="b">
        <v>0</v>
      </c>
      <c r="K151" s="6" t="s">
        <v>2089</v>
      </c>
      <c r="L151" s="6" t="s">
        <v>2198</v>
      </c>
      <c r="M151" s="6"/>
      <c r="N151" s="6" t="s">
        <v>18</v>
      </c>
      <c r="O151" s="6"/>
      <c r="P151" s="6" t="b">
        <v>1</v>
      </c>
      <c r="Q151" s="6"/>
      <c r="R151" s="6" t="b">
        <v>0</v>
      </c>
      <c r="S151" s="6" t="s">
        <v>2672</v>
      </c>
      <c r="T151" s="6" t="s">
        <v>2673</v>
      </c>
      <c r="U151" s="6" t="s">
        <v>2085</v>
      </c>
    </row>
    <row r="152" spans="1:21" ht="27.75" customHeight="1" x14ac:dyDescent="0.25">
      <c r="A152" s="6" t="s">
        <v>2674</v>
      </c>
      <c r="B152" s="6">
        <v>2</v>
      </c>
      <c r="C152" s="6" t="s">
        <v>2675</v>
      </c>
      <c r="D152" s="6"/>
      <c r="E152" s="6" t="s">
        <v>2180</v>
      </c>
      <c r="F152" s="6" t="s">
        <v>2060</v>
      </c>
      <c r="G152" s="6" t="s">
        <v>2061</v>
      </c>
      <c r="H152" s="6" t="s">
        <v>2062</v>
      </c>
      <c r="I152" s="6" t="s">
        <v>2172</v>
      </c>
      <c r="J152" s="6" t="b">
        <v>1</v>
      </c>
      <c r="K152" s="6" t="s">
        <v>2127</v>
      </c>
      <c r="L152" s="6" t="s">
        <v>2540</v>
      </c>
      <c r="M152" s="6"/>
      <c r="N152" s="6" t="s">
        <v>18</v>
      </c>
      <c r="O152" s="6"/>
      <c r="P152" s="6" t="b">
        <v>0</v>
      </c>
      <c r="Q152" s="6">
        <v>10</v>
      </c>
      <c r="R152" s="6" t="b">
        <v>1</v>
      </c>
      <c r="S152" s="6" t="s">
        <v>2676</v>
      </c>
      <c r="T152" s="6" t="s">
        <v>2677</v>
      </c>
      <c r="U152" s="6" t="s">
        <v>2085</v>
      </c>
    </row>
    <row r="153" spans="1:21" ht="27.75" customHeight="1" x14ac:dyDescent="0.25">
      <c r="A153" s="6" t="s">
        <v>2678</v>
      </c>
      <c r="B153" s="6">
        <v>2</v>
      </c>
      <c r="C153" s="6" t="s">
        <v>2679</v>
      </c>
      <c r="D153" s="6" t="s">
        <v>2680</v>
      </c>
      <c r="E153" s="6" t="s">
        <v>2111</v>
      </c>
      <c r="F153" s="6" t="s">
        <v>2060</v>
      </c>
      <c r="G153" s="6" t="s">
        <v>2061</v>
      </c>
      <c r="H153" s="6"/>
      <c r="I153" s="6" t="s">
        <v>2168</v>
      </c>
      <c r="J153" s="6" t="b">
        <v>0</v>
      </c>
      <c r="K153" s="6" t="s">
        <v>2151</v>
      </c>
      <c r="L153" s="6" t="s">
        <v>2156</v>
      </c>
      <c r="M153" s="6" t="s">
        <v>2681</v>
      </c>
      <c r="N153" s="6" t="s">
        <v>1283</v>
      </c>
      <c r="O153" s="6"/>
      <c r="P153" s="6" t="b">
        <v>1</v>
      </c>
      <c r="Q153" s="6"/>
      <c r="R153" s="6" t="b">
        <v>0</v>
      </c>
      <c r="S153" s="6"/>
      <c r="T153" s="6" t="s">
        <v>2682</v>
      </c>
      <c r="U153" s="6" t="s">
        <v>2085</v>
      </c>
    </row>
    <row r="154" spans="1:21" ht="27.75" customHeight="1" x14ac:dyDescent="0.25">
      <c r="A154" s="6" t="s">
        <v>2683</v>
      </c>
      <c r="B154" s="6">
        <v>2</v>
      </c>
      <c r="C154" s="6" t="s">
        <v>2684</v>
      </c>
      <c r="D154" s="6"/>
      <c r="E154" s="6" t="s">
        <v>2111</v>
      </c>
      <c r="F154" s="6" t="s">
        <v>2060</v>
      </c>
      <c r="G154" s="6" t="s">
        <v>2061</v>
      </c>
      <c r="H154" s="6" t="s">
        <v>2062</v>
      </c>
      <c r="I154" s="6" t="s">
        <v>2078</v>
      </c>
      <c r="J154" s="6" t="b">
        <v>0</v>
      </c>
      <c r="K154" s="6" t="s">
        <v>2127</v>
      </c>
      <c r="L154" s="6" t="s">
        <v>2118</v>
      </c>
      <c r="M154" s="6" t="s">
        <v>1199</v>
      </c>
      <c r="N154" s="6" t="s">
        <v>2289</v>
      </c>
      <c r="O154" s="6" t="s">
        <v>4</v>
      </c>
      <c r="P154" s="6" t="b">
        <v>1</v>
      </c>
      <c r="Q154" s="6"/>
      <c r="R154" s="6" t="b">
        <v>0</v>
      </c>
      <c r="S154" s="6" t="s">
        <v>2685</v>
      </c>
      <c r="T154" s="6" t="s">
        <v>2290</v>
      </c>
      <c r="U154" s="6" t="s">
        <v>2114</v>
      </c>
    </row>
    <row r="155" spans="1:21" ht="27.75" customHeight="1" x14ac:dyDescent="0.25">
      <c r="A155" s="6" t="s">
        <v>2686</v>
      </c>
      <c r="B155" s="6">
        <v>2</v>
      </c>
      <c r="C155" s="6" t="s">
        <v>2687</v>
      </c>
      <c r="D155" s="6" t="s">
        <v>2688</v>
      </c>
      <c r="E155" s="6" t="s">
        <v>2095</v>
      </c>
      <c r="F155" s="6" t="s">
        <v>2060</v>
      </c>
      <c r="G155" s="6" t="s">
        <v>2061</v>
      </c>
      <c r="H155" s="6" t="s">
        <v>2062</v>
      </c>
      <c r="I155" s="6" t="s">
        <v>2078</v>
      </c>
      <c r="J155" s="6" t="b">
        <v>0</v>
      </c>
      <c r="K155" s="6" t="s">
        <v>2298</v>
      </c>
      <c r="L155" s="6" t="s">
        <v>2080</v>
      </c>
      <c r="M155" s="6" t="s">
        <v>2689</v>
      </c>
      <c r="N155" s="6" t="s">
        <v>2082</v>
      </c>
      <c r="O155" s="6"/>
      <c r="P155" s="6" t="b">
        <v>0</v>
      </c>
      <c r="Q155" s="6"/>
      <c r="R155" s="6" t="b">
        <v>0</v>
      </c>
      <c r="S155" s="6" t="s">
        <v>2690</v>
      </c>
      <c r="T155" s="6" t="s">
        <v>2691</v>
      </c>
      <c r="U155" s="6" t="s">
        <v>2085</v>
      </c>
    </row>
    <row r="156" spans="1:21" ht="27.75" customHeight="1" x14ac:dyDescent="0.25">
      <c r="A156" s="6" t="s">
        <v>2692</v>
      </c>
      <c r="B156" s="6">
        <v>2</v>
      </c>
      <c r="C156" s="6" t="s">
        <v>2693</v>
      </c>
      <c r="D156" s="6"/>
      <c r="E156" s="6" t="s">
        <v>2180</v>
      </c>
      <c r="F156" s="6" t="s">
        <v>2060</v>
      </c>
      <c r="G156" s="6" t="s">
        <v>2061</v>
      </c>
      <c r="H156" s="6"/>
      <c r="I156" s="6" t="s">
        <v>2078</v>
      </c>
      <c r="J156" s="6" t="b">
        <v>0</v>
      </c>
      <c r="K156" s="6" t="s">
        <v>2089</v>
      </c>
      <c r="L156" s="6" t="s">
        <v>2118</v>
      </c>
      <c r="M156" s="6"/>
      <c r="N156" s="6" t="s">
        <v>18</v>
      </c>
      <c r="O156" s="6"/>
      <c r="P156" s="6" t="b">
        <v>0</v>
      </c>
      <c r="Q156" s="6"/>
      <c r="R156" s="6" t="b">
        <v>0</v>
      </c>
      <c r="S156" s="6"/>
      <c r="T156" s="6" t="s">
        <v>2694</v>
      </c>
      <c r="U156" s="6" t="s">
        <v>2085</v>
      </c>
    </row>
    <row r="157" spans="1:21" ht="27.75" customHeight="1" x14ac:dyDescent="0.25">
      <c r="A157" s="6" t="s">
        <v>2695</v>
      </c>
      <c r="B157" s="6">
        <v>2</v>
      </c>
      <c r="C157" s="6" t="s">
        <v>2696</v>
      </c>
      <c r="D157" s="6"/>
      <c r="E157" s="6" t="s">
        <v>2077</v>
      </c>
      <c r="F157" s="6" t="s">
        <v>2060</v>
      </c>
      <c r="G157" s="6"/>
      <c r="H157" s="6"/>
      <c r="I157" s="6" t="s">
        <v>2168</v>
      </c>
      <c r="J157" s="6" t="b">
        <v>0</v>
      </c>
      <c r="K157" s="6" t="s">
        <v>2089</v>
      </c>
      <c r="L157" s="6" t="s">
        <v>2080</v>
      </c>
      <c r="M157" s="6"/>
      <c r="N157" s="6" t="s">
        <v>18</v>
      </c>
      <c r="O157" s="6"/>
      <c r="P157" s="6" t="b">
        <v>0</v>
      </c>
      <c r="Q157" s="6"/>
      <c r="R157" s="6" t="b">
        <v>0</v>
      </c>
      <c r="S157" s="6"/>
      <c r="T157" s="6" t="s">
        <v>2697</v>
      </c>
      <c r="U157" s="6" t="s">
        <v>2085</v>
      </c>
    </row>
    <row r="158" spans="1:21" ht="27.75" customHeight="1" x14ac:dyDescent="0.25">
      <c r="A158" s="6" t="s">
        <v>2698</v>
      </c>
      <c r="B158" s="6">
        <v>2</v>
      </c>
      <c r="C158" s="6" t="s">
        <v>2699</v>
      </c>
      <c r="D158" s="6" t="s">
        <v>2700</v>
      </c>
      <c r="E158" s="6" t="s">
        <v>2095</v>
      </c>
      <c r="F158" s="6" t="s">
        <v>2060</v>
      </c>
      <c r="G158" s="6" t="s">
        <v>2061</v>
      </c>
      <c r="H158" s="6" t="s">
        <v>2062</v>
      </c>
      <c r="I158" s="6" t="s">
        <v>2078</v>
      </c>
      <c r="J158" s="6" t="b">
        <v>0</v>
      </c>
      <c r="K158" s="6" t="s">
        <v>2106</v>
      </c>
      <c r="L158" s="6" t="s">
        <v>2118</v>
      </c>
      <c r="M158" s="6" t="s">
        <v>2701</v>
      </c>
      <c r="N158" s="6" t="s">
        <v>2207</v>
      </c>
      <c r="O158" s="6" t="s">
        <v>2144</v>
      </c>
      <c r="P158" s="6" t="b">
        <v>1</v>
      </c>
      <c r="Q158" s="6"/>
      <c r="R158" s="6" t="b">
        <v>0</v>
      </c>
      <c r="S158" s="6" t="s">
        <v>2702</v>
      </c>
      <c r="T158" s="6" t="s">
        <v>2703</v>
      </c>
      <c r="U158" s="6" t="s">
        <v>2085</v>
      </c>
    </row>
    <row r="159" spans="1:21" ht="27.75" customHeight="1" x14ac:dyDescent="0.25">
      <c r="A159" s="6" t="s">
        <v>2704</v>
      </c>
      <c r="B159" s="6">
        <v>2</v>
      </c>
      <c r="C159" s="6" t="s">
        <v>2705</v>
      </c>
      <c r="D159" s="6"/>
      <c r="E159" s="6" t="s">
        <v>2180</v>
      </c>
      <c r="F159" s="6" t="s">
        <v>2060</v>
      </c>
      <c r="G159" s="6" t="s">
        <v>2061</v>
      </c>
      <c r="H159" s="6" t="s">
        <v>2062</v>
      </c>
      <c r="I159" s="6" t="s">
        <v>2078</v>
      </c>
      <c r="J159" s="6" t="b">
        <v>0</v>
      </c>
      <c r="K159" s="6" t="s">
        <v>2151</v>
      </c>
      <c r="L159" s="6" t="s">
        <v>2252</v>
      </c>
      <c r="M159" s="6"/>
      <c r="N159" s="6" t="s">
        <v>18</v>
      </c>
      <c r="O159" s="6"/>
      <c r="P159" s="6" t="b">
        <v>0</v>
      </c>
      <c r="Q159" s="6"/>
      <c r="R159" s="6" t="b">
        <v>0</v>
      </c>
      <c r="S159" s="6" t="s">
        <v>2706</v>
      </c>
      <c r="T159" s="6" t="s">
        <v>2707</v>
      </c>
      <c r="U159" s="6" t="s">
        <v>2085</v>
      </c>
    </row>
    <row r="160" spans="1:21" ht="27.75" customHeight="1" x14ac:dyDescent="0.25">
      <c r="A160" s="6" t="s">
        <v>2708</v>
      </c>
      <c r="B160" s="6">
        <v>2</v>
      </c>
      <c r="C160" s="6" t="s">
        <v>2709</v>
      </c>
      <c r="D160" s="6"/>
      <c r="E160" s="6" t="s">
        <v>2088</v>
      </c>
      <c r="F160" s="6" t="s">
        <v>2060</v>
      </c>
      <c r="G160" s="6" t="s">
        <v>2061</v>
      </c>
      <c r="H160" s="6" t="s">
        <v>2062</v>
      </c>
      <c r="I160" s="6" t="s">
        <v>2078</v>
      </c>
      <c r="J160" s="6" t="b">
        <v>0</v>
      </c>
      <c r="K160" s="6" t="s">
        <v>2089</v>
      </c>
      <c r="L160" s="6" t="s">
        <v>2156</v>
      </c>
      <c r="M160" s="6"/>
      <c r="N160" s="6" t="s">
        <v>18</v>
      </c>
      <c r="O160" s="6"/>
      <c r="P160" s="6" t="b">
        <v>1</v>
      </c>
      <c r="Q160" s="6"/>
      <c r="R160" s="6" t="b">
        <v>0</v>
      </c>
      <c r="S160" s="6" t="s">
        <v>2710</v>
      </c>
      <c r="T160" s="6" t="s">
        <v>2711</v>
      </c>
      <c r="U160" s="6" t="s">
        <v>2085</v>
      </c>
    </row>
    <row r="161" spans="1:21" ht="27.75" customHeight="1" x14ac:dyDescent="0.25">
      <c r="A161" s="6" t="s">
        <v>2712</v>
      </c>
      <c r="B161" s="6">
        <v>2</v>
      </c>
      <c r="C161" s="6" t="s">
        <v>2713</v>
      </c>
      <c r="D161" s="6"/>
      <c r="E161" s="6" t="s">
        <v>2180</v>
      </c>
      <c r="F161" s="6" t="s">
        <v>2060</v>
      </c>
      <c r="G161" s="6" t="s">
        <v>2061</v>
      </c>
      <c r="H161" s="6" t="s">
        <v>2062</v>
      </c>
      <c r="I161" s="6" t="s">
        <v>2078</v>
      </c>
      <c r="J161" s="6" t="b">
        <v>0</v>
      </c>
      <c r="K161" s="6" t="s">
        <v>2079</v>
      </c>
      <c r="L161" s="6" t="s">
        <v>2118</v>
      </c>
      <c r="M161" s="6" t="s">
        <v>2518</v>
      </c>
      <c r="N161" s="6" t="s">
        <v>2236</v>
      </c>
      <c r="O161" s="6" t="s">
        <v>2714</v>
      </c>
      <c r="P161" s="6" t="b">
        <v>1</v>
      </c>
      <c r="Q161" s="6"/>
      <c r="R161" s="6" t="b">
        <v>0</v>
      </c>
      <c r="S161" s="6" t="s">
        <v>2481</v>
      </c>
      <c r="T161" s="6" t="s">
        <v>2715</v>
      </c>
      <c r="U161" s="6" t="s">
        <v>2085</v>
      </c>
    </row>
    <row r="162" spans="1:21" ht="27.75" customHeight="1" x14ac:dyDescent="0.25">
      <c r="A162" s="6" t="s">
        <v>2716</v>
      </c>
      <c r="B162" s="6">
        <v>2</v>
      </c>
      <c r="C162" s="6" t="s">
        <v>2717</v>
      </c>
      <c r="D162" s="6" t="s">
        <v>2718</v>
      </c>
      <c r="E162" s="6" t="s">
        <v>2095</v>
      </c>
      <c r="F162" s="6" t="s">
        <v>2060</v>
      </c>
      <c r="G162" s="6"/>
      <c r="H162" s="6"/>
      <c r="I162" s="6" t="s">
        <v>2617</v>
      </c>
      <c r="J162" s="6" t="b">
        <v>0</v>
      </c>
      <c r="K162" s="6" t="s">
        <v>2127</v>
      </c>
      <c r="L162" s="6" t="s">
        <v>2080</v>
      </c>
      <c r="M162" s="6"/>
      <c r="N162" s="6" t="s">
        <v>18</v>
      </c>
      <c r="O162" s="6"/>
      <c r="P162" s="6" t="b">
        <v>0</v>
      </c>
      <c r="Q162" s="6"/>
      <c r="R162" s="6" t="b">
        <v>0</v>
      </c>
      <c r="S162" s="6"/>
      <c r="T162" s="6" t="s">
        <v>912</v>
      </c>
      <c r="U162" s="6" t="s">
        <v>2085</v>
      </c>
    </row>
    <row r="163" spans="1:21" ht="27.75" customHeight="1" x14ac:dyDescent="0.25">
      <c r="A163" s="6" t="s">
        <v>2719</v>
      </c>
      <c r="B163" s="6">
        <v>2</v>
      </c>
      <c r="C163" s="6" t="s">
        <v>2720</v>
      </c>
      <c r="D163" s="6"/>
      <c r="E163" s="6" t="s">
        <v>2088</v>
      </c>
      <c r="F163" s="6" t="s">
        <v>2060</v>
      </c>
      <c r="G163" s="6" t="s">
        <v>2061</v>
      </c>
      <c r="H163" s="6"/>
      <c r="I163" s="6" t="s">
        <v>2078</v>
      </c>
      <c r="J163" s="6" t="b">
        <v>0</v>
      </c>
      <c r="K163" s="6" t="s">
        <v>2151</v>
      </c>
      <c r="L163" s="6" t="s">
        <v>2156</v>
      </c>
      <c r="M163" s="6"/>
      <c r="N163" s="6" t="s">
        <v>18</v>
      </c>
      <c r="O163" s="6"/>
      <c r="P163" s="6" t="b">
        <v>0</v>
      </c>
      <c r="Q163" s="6"/>
      <c r="R163" s="6" t="b">
        <v>0</v>
      </c>
      <c r="S163" s="6"/>
      <c r="T163" s="6" t="s">
        <v>2337</v>
      </c>
      <c r="U163" s="6" t="s">
        <v>2085</v>
      </c>
    </row>
    <row r="164" spans="1:21" ht="27.75" customHeight="1" x14ac:dyDescent="0.25">
      <c r="A164" s="6" t="s">
        <v>2721</v>
      </c>
      <c r="B164" s="6">
        <v>2</v>
      </c>
      <c r="C164" s="6" t="s">
        <v>2722</v>
      </c>
      <c r="D164" s="6"/>
      <c r="E164" s="6" t="s">
        <v>2111</v>
      </c>
      <c r="F164" s="6" t="s">
        <v>2060</v>
      </c>
      <c r="G164" s="6" t="s">
        <v>2061</v>
      </c>
      <c r="H164" s="6"/>
      <c r="I164" s="6" t="s">
        <v>2078</v>
      </c>
      <c r="J164" s="6" t="b">
        <v>0</v>
      </c>
      <c r="K164" s="6" t="s">
        <v>2079</v>
      </c>
      <c r="L164" s="6" t="s">
        <v>2080</v>
      </c>
      <c r="M164" s="6"/>
      <c r="N164" s="6" t="s">
        <v>18</v>
      </c>
      <c r="O164" s="6" t="s">
        <v>2144</v>
      </c>
      <c r="P164" s="6" t="b">
        <v>0</v>
      </c>
      <c r="Q164" s="6"/>
      <c r="R164" s="6" t="b">
        <v>0</v>
      </c>
      <c r="S164" s="6"/>
      <c r="T164" s="6" t="s">
        <v>2371</v>
      </c>
      <c r="U164" s="6" t="s">
        <v>2114</v>
      </c>
    </row>
    <row r="165" spans="1:21" ht="27.75" customHeight="1" x14ac:dyDescent="0.25">
      <c r="A165" s="6" t="s">
        <v>2723</v>
      </c>
      <c r="B165" s="6">
        <v>2</v>
      </c>
      <c r="C165" s="6" t="s">
        <v>2724</v>
      </c>
      <c r="D165" s="6"/>
      <c r="E165" s="6" t="s">
        <v>2105</v>
      </c>
      <c r="F165" s="6" t="s">
        <v>2060</v>
      </c>
      <c r="G165" s="6" t="s">
        <v>2061</v>
      </c>
      <c r="H165" s="6"/>
      <c r="I165" s="6" t="s">
        <v>2078</v>
      </c>
      <c r="J165" s="6" t="b">
        <v>0</v>
      </c>
      <c r="K165" s="6" t="s">
        <v>2079</v>
      </c>
      <c r="L165" s="6" t="s">
        <v>2118</v>
      </c>
      <c r="M165" s="6"/>
      <c r="N165" s="6" t="s">
        <v>18</v>
      </c>
      <c r="O165" s="6" t="s">
        <v>2144</v>
      </c>
      <c r="P165" s="6" t="b">
        <v>1</v>
      </c>
      <c r="Q165" s="6"/>
      <c r="R165" s="6" t="b">
        <v>0</v>
      </c>
      <c r="S165" s="6"/>
      <c r="T165" s="6" t="s">
        <v>2725</v>
      </c>
      <c r="U165" s="6" t="s">
        <v>2085</v>
      </c>
    </row>
    <row r="166" spans="1:21" ht="27.75" customHeight="1" x14ac:dyDescent="0.25">
      <c r="A166" s="6" t="s">
        <v>2726</v>
      </c>
      <c r="B166" s="6">
        <v>2</v>
      </c>
      <c r="C166" s="6" t="s">
        <v>2727</v>
      </c>
      <c r="D166" s="6"/>
      <c r="E166" s="6" t="s">
        <v>2111</v>
      </c>
      <c r="F166" s="6" t="s">
        <v>2060</v>
      </c>
      <c r="G166" s="6" t="s">
        <v>2061</v>
      </c>
      <c r="H166" s="6" t="s">
        <v>2062</v>
      </c>
      <c r="I166" s="6" t="s">
        <v>2078</v>
      </c>
      <c r="J166" s="6" t="b">
        <v>0</v>
      </c>
      <c r="K166" s="6" t="s">
        <v>2151</v>
      </c>
      <c r="L166" s="6" t="s">
        <v>2156</v>
      </c>
      <c r="M166" s="6"/>
      <c r="N166" s="6" t="s">
        <v>18</v>
      </c>
      <c r="O166" s="6"/>
      <c r="P166" s="6" t="b">
        <v>0</v>
      </c>
      <c r="Q166" s="6"/>
      <c r="R166" s="6" t="b">
        <v>0</v>
      </c>
      <c r="S166" s="6" t="s">
        <v>2728</v>
      </c>
      <c r="T166" s="6" t="s">
        <v>920</v>
      </c>
      <c r="U166" s="6" t="s">
        <v>2085</v>
      </c>
    </row>
    <row r="167" spans="1:21" ht="27.75" customHeight="1" x14ac:dyDescent="0.25">
      <c r="A167" s="6" t="s">
        <v>2729</v>
      </c>
      <c r="B167" s="6">
        <v>2</v>
      </c>
      <c r="C167" s="6" t="s">
        <v>2730</v>
      </c>
      <c r="D167" s="6" t="s">
        <v>2731</v>
      </c>
      <c r="E167" s="6" t="s">
        <v>2095</v>
      </c>
      <c r="F167" s="6" t="s">
        <v>2060</v>
      </c>
      <c r="G167" s="6" t="s">
        <v>2061</v>
      </c>
      <c r="H167" s="6"/>
      <c r="I167" s="6" t="s">
        <v>2078</v>
      </c>
      <c r="J167" s="6" t="b">
        <v>0</v>
      </c>
      <c r="K167" s="6" t="s">
        <v>2106</v>
      </c>
      <c r="L167" s="6" t="s">
        <v>2080</v>
      </c>
      <c r="M167" s="6" t="s">
        <v>2632</v>
      </c>
      <c r="N167" s="6" t="s">
        <v>2120</v>
      </c>
      <c r="O167" s="6"/>
      <c r="P167" s="6" t="b">
        <v>0</v>
      </c>
      <c r="Q167" s="6"/>
      <c r="R167" s="6" t="b">
        <v>0</v>
      </c>
      <c r="S167" s="6"/>
      <c r="T167" s="6" t="s">
        <v>2283</v>
      </c>
      <c r="U167" s="6" t="s">
        <v>2085</v>
      </c>
    </row>
    <row r="168" spans="1:21" ht="27.75" customHeight="1" x14ac:dyDescent="0.25">
      <c r="A168" s="6" t="s">
        <v>2732</v>
      </c>
      <c r="B168" s="6">
        <v>2</v>
      </c>
      <c r="C168" s="6" t="s">
        <v>2733</v>
      </c>
      <c r="D168" s="6"/>
      <c r="E168" s="6" t="s">
        <v>2150</v>
      </c>
      <c r="F168" s="6" t="s">
        <v>2060</v>
      </c>
      <c r="G168" s="6" t="s">
        <v>2061</v>
      </c>
      <c r="H168" s="6" t="s">
        <v>2062</v>
      </c>
      <c r="I168" s="6" t="s">
        <v>2078</v>
      </c>
      <c r="J168" s="6" t="b">
        <v>0</v>
      </c>
      <c r="K168" s="6" t="s">
        <v>2089</v>
      </c>
      <c r="L168" s="6" t="s">
        <v>2156</v>
      </c>
      <c r="M168" s="6"/>
      <c r="N168" s="6" t="s">
        <v>18</v>
      </c>
      <c r="O168" s="6"/>
      <c r="P168" s="6" t="b">
        <v>0</v>
      </c>
      <c r="Q168" s="6"/>
      <c r="R168" s="6" t="b">
        <v>0</v>
      </c>
      <c r="S168" s="6" t="s">
        <v>2734</v>
      </c>
      <c r="T168" s="6" t="s">
        <v>2371</v>
      </c>
      <c r="U168" s="6" t="s">
        <v>2085</v>
      </c>
    </row>
    <row r="169" spans="1:21" ht="27.75" customHeight="1" x14ac:dyDescent="0.25">
      <c r="A169" s="6" t="s">
        <v>2735</v>
      </c>
      <c r="B169" s="6">
        <v>2</v>
      </c>
      <c r="C169" s="6" t="s">
        <v>2736</v>
      </c>
      <c r="D169" s="6" t="s">
        <v>2737</v>
      </c>
      <c r="E169" s="6" t="s">
        <v>2095</v>
      </c>
      <c r="F169" s="6" t="s">
        <v>2060</v>
      </c>
      <c r="G169" s="6" t="s">
        <v>2061</v>
      </c>
      <c r="H169" s="6" t="s">
        <v>2062</v>
      </c>
      <c r="I169" s="6" t="s">
        <v>2078</v>
      </c>
      <c r="J169" s="6" t="b">
        <v>0</v>
      </c>
      <c r="K169" s="6" t="s">
        <v>2079</v>
      </c>
      <c r="L169" s="6" t="s">
        <v>2080</v>
      </c>
      <c r="M169" s="6" t="s">
        <v>2738</v>
      </c>
      <c r="N169" s="6" t="s">
        <v>2098</v>
      </c>
      <c r="O169" s="6" t="s">
        <v>2144</v>
      </c>
      <c r="P169" s="6" t="b">
        <v>0</v>
      </c>
      <c r="Q169" s="6"/>
      <c r="R169" s="6" t="b">
        <v>0</v>
      </c>
      <c r="S169" s="6" t="s">
        <v>2739</v>
      </c>
      <c r="T169" s="6" t="s">
        <v>2740</v>
      </c>
      <c r="U169" s="6" t="s">
        <v>2085</v>
      </c>
    </row>
    <row r="170" spans="1:21" ht="27.75" customHeight="1" x14ac:dyDescent="0.25">
      <c r="A170" s="6" t="s">
        <v>2741</v>
      </c>
      <c r="B170" s="6">
        <v>2</v>
      </c>
      <c r="C170" s="6" t="s">
        <v>2742</v>
      </c>
      <c r="D170" s="6"/>
      <c r="E170" s="6" t="s">
        <v>2180</v>
      </c>
      <c r="F170" s="6" t="s">
        <v>2060</v>
      </c>
      <c r="G170" s="6" t="s">
        <v>2061</v>
      </c>
      <c r="H170" s="6"/>
      <c r="I170" s="6" t="s">
        <v>2078</v>
      </c>
      <c r="J170" s="6" t="b">
        <v>1</v>
      </c>
      <c r="K170" s="6" t="s">
        <v>2106</v>
      </c>
      <c r="L170" s="6" t="s">
        <v>2198</v>
      </c>
      <c r="M170" s="6"/>
      <c r="N170" s="6" t="s">
        <v>18</v>
      </c>
      <c r="O170" s="6"/>
      <c r="P170" s="6" t="b">
        <v>1</v>
      </c>
      <c r="Q170" s="6"/>
      <c r="R170" s="6" t="b">
        <v>0</v>
      </c>
      <c r="S170" s="6"/>
      <c r="T170" s="6" t="s">
        <v>2743</v>
      </c>
      <c r="U170" s="6" t="s">
        <v>2085</v>
      </c>
    </row>
    <row r="171" spans="1:21" ht="27.75" customHeight="1" x14ac:dyDescent="0.25">
      <c r="A171" s="6" t="s">
        <v>2744</v>
      </c>
      <c r="B171" s="6">
        <v>2</v>
      </c>
      <c r="C171" s="6" t="s">
        <v>2745</v>
      </c>
      <c r="D171" s="6"/>
      <c r="E171" s="6" t="s">
        <v>2111</v>
      </c>
      <c r="F171" s="6" t="s">
        <v>2060</v>
      </c>
      <c r="G171" s="6" t="s">
        <v>2061</v>
      </c>
      <c r="H171" s="6"/>
      <c r="I171" s="6" t="s">
        <v>2078</v>
      </c>
      <c r="J171" s="6" t="b">
        <v>1</v>
      </c>
      <c r="K171" s="6" t="s">
        <v>2746</v>
      </c>
      <c r="L171" s="6" t="s">
        <v>2156</v>
      </c>
      <c r="M171" s="6"/>
      <c r="N171" s="6" t="s">
        <v>18</v>
      </c>
      <c r="O171" s="6"/>
      <c r="P171" s="6" t="b">
        <v>1</v>
      </c>
      <c r="Q171" s="6"/>
      <c r="R171" s="6" t="b">
        <v>0</v>
      </c>
      <c r="S171" s="6"/>
      <c r="T171" s="6" t="s">
        <v>2747</v>
      </c>
      <c r="U171" s="6" t="s">
        <v>2114</v>
      </c>
    </row>
    <row r="172" spans="1:21" ht="27.75" customHeight="1" x14ac:dyDescent="0.25">
      <c r="A172" s="6" t="s">
        <v>2748</v>
      </c>
      <c r="B172" s="6">
        <v>2</v>
      </c>
      <c r="C172" s="6" t="s">
        <v>2749</v>
      </c>
      <c r="D172" s="6" t="s">
        <v>2631</v>
      </c>
      <c r="E172" s="6" t="s">
        <v>2095</v>
      </c>
      <c r="F172" s="6" t="s">
        <v>2060</v>
      </c>
      <c r="G172" s="6" t="s">
        <v>2061</v>
      </c>
      <c r="H172" s="6" t="s">
        <v>2062</v>
      </c>
      <c r="I172" s="6" t="s">
        <v>2078</v>
      </c>
      <c r="J172" s="6" t="b">
        <v>0</v>
      </c>
      <c r="K172" s="6" t="s">
        <v>2298</v>
      </c>
      <c r="L172" s="6" t="s">
        <v>2080</v>
      </c>
      <c r="M172" s="6" t="s">
        <v>2750</v>
      </c>
      <c r="N172" s="6" t="s">
        <v>2143</v>
      </c>
      <c r="O172" s="6" t="s">
        <v>2083</v>
      </c>
      <c r="P172" s="6" t="b">
        <v>0</v>
      </c>
      <c r="Q172" s="6"/>
      <c r="R172" s="6" t="b">
        <v>0</v>
      </c>
      <c r="S172" s="6" t="s">
        <v>2751</v>
      </c>
      <c r="T172" s="6" t="s">
        <v>2302</v>
      </c>
      <c r="U172" s="6" t="s">
        <v>2114</v>
      </c>
    </row>
    <row r="173" spans="1:21" ht="27.75" customHeight="1" x14ac:dyDescent="0.25">
      <c r="A173" s="6" t="s">
        <v>2752</v>
      </c>
      <c r="B173" s="6">
        <v>2</v>
      </c>
      <c r="C173" s="6" t="s">
        <v>2753</v>
      </c>
      <c r="D173" s="6"/>
      <c r="E173" s="6" t="s">
        <v>2111</v>
      </c>
      <c r="F173" s="6" t="s">
        <v>2060</v>
      </c>
      <c r="G173" s="6" t="s">
        <v>2061</v>
      </c>
      <c r="H173" s="6" t="s">
        <v>2062</v>
      </c>
      <c r="I173" s="6" t="s">
        <v>2078</v>
      </c>
      <c r="J173" s="6" t="b">
        <v>0</v>
      </c>
      <c r="K173" s="6" t="s">
        <v>2151</v>
      </c>
      <c r="L173" s="6" t="s">
        <v>2156</v>
      </c>
      <c r="M173" s="6"/>
      <c r="N173" s="6" t="s">
        <v>18</v>
      </c>
      <c r="O173" s="6"/>
      <c r="P173" s="6" t="b">
        <v>1</v>
      </c>
      <c r="Q173" s="6"/>
      <c r="R173" s="6" t="b">
        <v>0</v>
      </c>
      <c r="S173" s="6" t="s">
        <v>2754</v>
      </c>
      <c r="T173" s="6" t="s">
        <v>2755</v>
      </c>
      <c r="U173" s="6" t="s">
        <v>2085</v>
      </c>
    </row>
    <row r="174" spans="1:21" ht="27.75" customHeight="1" x14ac:dyDescent="0.25">
      <c r="A174" s="6" t="s">
        <v>2756</v>
      </c>
      <c r="B174" s="6">
        <v>2</v>
      </c>
      <c r="C174" s="6" t="s">
        <v>2757</v>
      </c>
      <c r="D174" s="6"/>
      <c r="E174" s="6" t="s">
        <v>2111</v>
      </c>
      <c r="F174" s="6" t="s">
        <v>2060</v>
      </c>
      <c r="G174" s="6" t="s">
        <v>2061</v>
      </c>
      <c r="H174" s="6" t="s">
        <v>2062</v>
      </c>
      <c r="I174" s="6" t="s">
        <v>2078</v>
      </c>
      <c r="J174" s="6" t="b">
        <v>0</v>
      </c>
      <c r="K174" s="6" t="s">
        <v>2287</v>
      </c>
      <c r="L174" s="6" t="s">
        <v>2198</v>
      </c>
      <c r="M174" s="6" t="s">
        <v>2758</v>
      </c>
      <c r="N174" s="6" t="s">
        <v>2224</v>
      </c>
      <c r="O174" s="6"/>
      <c r="P174" s="6" t="b">
        <v>1</v>
      </c>
      <c r="Q174" s="6"/>
      <c r="R174" s="6" t="b">
        <v>0</v>
      </c>
      <c r="S174" s="6" t="s">
        <v>2759</v>
      </c>
      <c r="T174" s="6" t="s">
        <v>2760</v>
      </c>
      <c r="U174" s="6" t="s">
        <v>2085</v>
      </c>
    </row>
    <row r="175" spans="1:21" ht="27.75" customHeight="1" x14ac:dyDescent="0.25">
      <c r="A175" s="6" t="s">
        <v>2761</v>
      </c>
      <c r="B175" s="6">
        <v>2</v>
      </c>
      <c r="C175" s="6" t="s">
        <v>2762</v>
      </c>
      <c r="D175" s="6" t="s">
        <v>2763</v>
      </c>
      <c r="E175" s="6" t="s">
        <v>2095</v>
      </c>
      <c r="F175" s="6" t="s">
        <v>2060</v>
      </c>
      <c r="G175" s="6" t="s">
        <v>2061</v>
      </c>
      <c r="H175" s="6"/>
      <c r="I175" s="6" t="s">
        <v>2168</v>
      </c>
      <c r="J175" s="6" t="b">
        <v>0</v>
      </c>
      <c r="K175" s="6" t="s">
        <v>2079</v>
      </c>
      <c r="L175" s="6" t="s">
        <v>2118</v>
      </c>
      <c r="M175" s="6" t="s">
        <v>2764</v>
      </c>
      <c r="N175" s="6" t="s">
        <v>2131</v>
      </c>
      <c r="O175" s="6"/>
      <c r="P175" s="6" t="b">
        <v>0</v>
      </c>
      <c r="Q175" s="6"/>
      <c r="R175" s="6" t="b">
        <v>0</v>
      </c>
      <c r="S175" s="6"/>
      <c r="T175" s="6" t="s">
        <v>2765</v>
      </c>
      <c r="U175" s="6" t="s">
        <v>2085</v>
      </c>
    </row>
    <row r="176" spans="1:21" ht="27.75" customHeight="1" x14ac:dyDescent="0.25">
      <c r="A176" s="6" t="s">
        <v>2766</v>
      </c>
      <c r="B176" s="6">
        <v>2</v>
      </c>
      <c r="C176" s="6" t="s">
        <v>2767</v>
      </c>
      <c r="D176" s="6"/>
      <c r="E176" s="6" t="s">
        <v>2138</v>
      </c>
      <c r="F176" s="6" t="s">
        <v>2060</v>
      </c>
      <c r="G176" s="6"/>
      <c r="H176" s="6" t="s">
        <v>2062</v>
      </c>
      <c r="I176" s="6" t="s">
        <v>2078</v>
      </c>
      <c r="J176" s="6" t="b">
        <v>0</v>
      </c>
      <c r="K176" s="6" t="s">
        <v>2127</v>
      </c>
      <c r="L176" s="6" t="s">
        <v>2246</v>
      </c>
      <c r="M176" s="6"/>
      <c r="N176" s="6" t="s">
        <v>18</v>
      </c>
      <c r="O176" s="6" t="s">
        <v>2237</v>
      </c>
      <c r="P176" s="6" t="b">
        <v>1</v>
      </c>
      <c r="Q176" s="6"/>
      <c r="R176" s="6" t="b">
        <v>0</v>
      </c>
      <c r="S176" s="6" t="s">
        <v>2768</v>
      </c>
      <c r="T176" s="6" t="s">
        <v>2769</v>
      </c>
      <c r="U176" s="6" t="s">
        <v>2085</v>
      </c>
    </row>
    <row r="177" spans="1:21" ht="27.75" customHeight="1" x14ac:dyDescent="0.25">
      <c r="A177" s="6" t="s">
        <v>2770</v>
      </c>
      <c r="B177" s="6">
        <v>2</v>
      </c>
      <c r="C177" s="6" t="s">
        <v>2771</v>
      </c>
      <c r="D177" s="6"/>
      <c r="E177" s="6" t="s">
        <v>2088</v>
      </c>
      <c r="F177" s="6" t="s">
        <v>2060</v>
      </c>
      <c r="G177" s="6" t="s">
        <v>2061</v>
      </c>
      <c r="H177" s="6" t="s">
        <v>2062</v>
      </c>
      <c r="I177" s="6" t="s">
        <v>2078</v>
      </c>
      <c r="J177" s="6" t="b">
        <v>0</v>
      </c>
      <c r="K177" s="6" t="s">
        <v>2151</v>
      </c>
      <c r="L177" s="6" t="s">
        <v>2156</v>
      </c>
      <c r="M177" s="6"/>
      <c r="N177" s="6" t="s">
        <v>18</v>
      </c>
      <c r="O177" s="6"/>
      <c r="P177" s="6" t="b">
        <v>0</v>
      </c>
      <c r="Q177" s="6">
        <v>50</v>
      </c>
      <c r="R177" s="6" t="b">
        <v>0</v>
      </c>
      <c r="S177" s="6" t="s">
        <v>2772</v>
      </c>
      <c r="T177" s="6" t="s">
        <v>2773</v>
      </c>
      <c r="U177" s="6" t="s">
        <v>2085</v>
      </c>
    </row>
    <row r="178" spans="1:21" ht="27.75" customHeight="1" x14ac:dyDescent="0.25">
      <c r="A178" s="6" t="s">
        <v>2774</v>
      </c>
      <c r="B178" s="6">
        <v>2</v>
      </c>
      <c r="C178" s="6" t="s">
        <v>2775</v>
      </c>
      <c r="D178" s="6"/>
      <c r="E178" s="6" t="s">
        <v>2095</v>
      </c>
      <c r="F178" s="6" t="s">
        <v>2060</v>
      </c>
      <c r="G178" s="6"/>
      <c r="H178" s="6"/>
      <c r="I178" s="6" t="s">
        <v>2078</v>
      </c>
      <c r="J178" s="6" t="b">
        <v>0</v>
      </c>
      <c r="K178" s="6" t="s">
        <v>2089</v>
      </c>
      <c r="L178" s="6" t="s">
        <v>2198</v>
      </c>
      <c r="M178" s="6"/>
      <c r="N178" s="6" t="s">
        <v>18</v>
      </c>
      <c r="O178" s="6"/>
      <c r="P178" s="6" t="b">
        <v>1</v>
      </c>
      <c r="Q178" s="6"/>
      <c r="R178" s="6" t="b">
        <v>0</v>
      </c>
      <c r="S178" s="6"/>
      <c r="T178" s="6" t="s">
        <v>2776</v>
      </c>
      <c r="U178" s="6" t="s">
        <v>2114</v>
      </c>
    </row>
    <row r="179" spans="1:21" ht="27.75" customHeight="1" x14ac:dyDescent="0.25">
      <c r="A179" s="6" t="s">
        <v>2777</v>
      </c>
      <c r="B179" s="6">
        <v>2</v>
      </c>
      <c r="C179" s="6" t="s">
        <v>2778</v>
      </c>
      <c r="D179" s="6"/>
      <c r="E179" s="6" t="s">
        <v>2077</v>
      </c>
      <c r="F179" s="6" t="s">
        <v>2060</v>
      </c>
      <c r="G179" s="6" t="s">
        <v>2061</v>
      </c>
      <c r="H179" s="6" t="s">
        <v>2062</v>
      </c>
      <c r="I179" s="6" t="s">
        <v>2078</v>
      </c>
      <c r="J179" s="6" t="b">
        <v>0</v>
      </c>
      <c r="K179" s="6" t="s">
        <v>2079</v>
      </c>
      <c r="L179" s="6" t="s">
        <v>2156</v>
      </c>
      <c r="M179" s="6" t="s">
        <v>2779</v>
      </c>
      <c r="N179" s="6" t="s">
        <v>2120</v>
      </c>
      <c r="O179" s="6" t="s">
        <v>2083</v>
      </c>
      <c r="P179" s="6" t="b">
        <v>1</v>
      </c>
      <c r="Q179" s="6"/>
      <c r="R179" s="6" t="b">
        <v>0</v>
      </c>
      <c r="S179" s="6" t="s">
        <v>2780</v>
      </c>
      <c r="T179" s="6" t="s">
        <v>2781</v>
      </c>
      <c r="U179" s="6" t="s">
        <v>2085</v>
      </c>
    </row>
    <row r="180" spans="1:21" ht="27.75" customHeight="1" x14ac:dyDescent="0.25">
      <c r="A180" s="6" t="s">
        <v>2782</v>
      </c>
      <c r="B180" s="6">
        <v>2</v>
      </c>
      <c r="C180" s="6" t="s">
        <v>2783</v>
      </c>
      <c r="D180" s="6"/>
      <c r="E180" s="6" t="s">
        <v>2138</v>
      </c>
      <c r="F180" s="6" t="s">
        <v>2060</v>
      </c>
      <c r="G180" s="6" t="s">
        <v>2061</v>
      </c>
      <c r="H180" s="6" t="s">
        <v>2062</v>
      </c>
      <c r="I180" s="6" t="s">
        <v>2078</v>
      </c>
      <c r="J180" s="6" t="b">
        <v>0</v>
      </c>
      <c r="K180" s="6" t="s">
        <v>2079</v>
      </c>
      <c r="L180" s="6" t="s">
        <v>2198</v>
      </c>
      <c r="M180" s="6"/>
      <c r="N180" s="6" t="s">
        <v>18</v>
      </c>
      <c r="O180" s="6" t="s">
        <v>2268</v>
      </c>
      <c r="P180" s="6" t="b">
        <v>0</v>
      </c>
      <c r="Q180" s="6"/>
      <c r="R180" s="6" t="b">
        <v>0</v>
      </c>
      <c r="S180" s="6"/>
      <c r="T180" s="6" t="s">
        <v>2784</v>
      </c>
      <c r="U180" s="6" t="s">
        <v>2085</v>
      </c>
    </row>
    <row r="181" spans="1:21" ht="27.75" customHeight="1" x14ac:dyDescent="0.25">
      <c r="A181" s="6" t="s">
        <v>2785</v>
      </c>
      <c r="B181" s="6">
        <v>3</v>
      </c>
      <c r="C181" s="6" t="s">
        <v>2786</v>
      </c>
      <c r="D181" s="6" t="s">
        <v>2787</v>
      </c>
      <c r="E181" s="6" t="s">
        <v>2105</v>
      </c>
      <c r="F181" s="6" t="s">
        <v>2060</v>
      </c>
      <c r="G181" s="6" t="s">
        <v>2061</v>
      </c>
      <c r="H181" s="6" t="s">
        <v>2062</v>
      </c>
      <c r="I181" s="6" t="s">
        <v>2172</v>
      </c>
      <c r="J181" s="6" t="b">
        <v>0</v>
      </c>
      <c r="K181" s="6" t="s">
        <v>2190</v>
      </c>
      <c r="L181" s="6" t="s">
        <v>2080</v>
      </c>
      <c r="M181" s="6"/>
      <c r="N181" s="6" t="s">
        <v>18</v>
      </c>
      <c r="O181" s="6"/>
      <c r="P181" s="6" t="b">
        <v>0</v>
      </c>
      <c r="Q181" s="6"/>
      <c r="R181" s="6" t="b">
        <v>0</v>
      </c>
      <c r="S181" s="6" t="s">
        <v>2788</v>
      </c>
      <c r="T181" s="6" t="s">
        <v>2789</v>
      </c>
      <c r="U181" s="6" t="s">
        <v>2085</v>
      </c>
    </row>
    <row r="182" spans="1:21" ht="27.75" customHeight="1" x14ac:dyDescent="0.25">
      <c r="A182" s="6" t="s">
        <v>2790</v>
      </c>
      <c r="B182" s="6">
        <v>3</v>
      </c>
      <c r="C182" s="6" t="s">
        <v>2791</v>
      </c>
      <c r="D182" s="6"/>
      <c r="E182" s="6" t="s">
        <v>2095</v>
      </c>
      <c r="F182" s="6" t="s">
        <v>2060</v>
      </c>
      <c r="G182" s="6"/>
      <c r="H182" s="6"/>
      <c r="I182" s="6" t="s">
        <v>2078</v>
      </c>
      <c r="J182" s="6" t="b">
        <v>0</v>
      </c>
      <c r="K182" s="6" t="s">
        <v>2792</v>
      </c>
      <c r="L182" s="6" t="s">
        <v>2118</v>
      </c>
      <c r="M182" s="6"/>
      <c r="N182" s="6" t="s">
        <v>18</v>
      </c>
      <c r="O182" s="6"/>
      <c r="P182" s="6" t="b">
        <v>1</v>
      </c>
      <c r="Q182" s="6"/>
      <c r="R182" s="6" t="b">
        <v>0</v>
      </c>
      <c r="S182" s="6"/>
      <c r="T182" s="6" t="s">
        <v>2314</v>
      </c>
      <c r="U182" s="6" t="s">
        <v>2085</v>
      </c>
    </row>
    <row r="183" spans="1:21" ht="27.75" customHeight="1" x14ac:dyDescent="0.25">
      <c r="A183" s="6" t="s">
        <v>2793</v>
      </c>
      <c r="B183" s="6">
        <v>3</v>
      </c>
      <c r="C183" s="6" t="s">
        <v>2794</v>
      </c>
      <c r="D183" s="6"/>
      <c r="E183" s="6" t="s">
        <v>2088</v>
      </c>
      <c r="F183" s="6" t="s">
        <v>2060</v>
      </c>
      <c r="G183" s="6" t="s">
        <v>2061</v>
      </c>
      <c r="H183" s="6"/>
      <c r="I183" s="6" t="s">
        <v>2078</v>
      </c>
      <c r="J183" s="6" t="b">
        <v>0</v>
      </c>
      <c r="K183" s="6" t="s">
        <v>2127</v>
      </c>
      <c r="L183" s="6" t="s">
        <v>2118</v>
      </c>
      <c r="M183" s="6"/>
      <c r="N183" s="6" t="s">
        <v>18</v>
      </c>
      <c r="O183" s="6"/>
      <c r="P183" s="6" t="b">
        <v>1</v>
      </c>
      <c r="Q183" s="6"/>
      <c r="R183" s="6" t="b">
        <v>0</v>
      </c>
      <c r="S183" s="6"/>
      <c r="T183" s="6" t="s">
        <v>2795</v>
      </c>
      <c r="U183" s="6" t="s">
        <v>2085</v>
      </c>
    </row>
    <row r="184" spans="1:21" ht="27.75" customHeight="1" x14ac:dyDescent="0.25">
      <c r="A184" s="6" t="s">
        <v>2796</v>
      </c>
      <c r="B184" s="6">
        <v>3</v>
      </c>
      <c r="C184" s="6" t="s">
        <v>2797</v>
      </c>
      <c r="D184" s="6" t="s">
        <v>2798</v>
      </c>
      <c r="E184" s="6" t="s">
        <v>2105</v>
      </c>
      <c r="F184" s="6" t="s">
        <v>2060</v>
      </c>
      <c r="G184" s="6" t="s">
        <v>2061</v>
      </c>
      <c r="H184" s="6"/>
      <c r="I184" s="6" t="s">
        <v>2078</v>
      </c>
      <c r="J184" s="6" t="b">
        <v>0</v>
      </c>
      <c r="K184" s="6" t="s">
        <v>2151</v>
      </c>
      <c r="L184" s="6" t="s">
        <v>2118</v>
      </c>
      <c r="M184" s="6" t="s">
        <v>2107</v>
      </c>
      <c r="N184" s="6" t="s">
        <v>2108</v>
      </c>
      <c r="O184" s="6" t="s">
        <v>2237</v>
      </c>
      <c r="P184" s="6" t="b">
        <v>1</v>
      </c>
      <c r="Q184" s="6"/>
      <c r="R184" s="6" t="b">
        <v>0</v>
      </c>
      <c r="S184" s="6"/>
      <c r="T184" s="6" t="s">
        <v>2799</v>
      </c>
      <c r="U184" s="6" t="s">
        <v>2085</v>
      </c>
    </row>
    <row r="185" spans="1:21" ht="27.75" customHeight="1" x14ac:dyDescent="0.25">
      <c r="A185" s="6" t="s">
        <v>2800</v>
      </c>
      <c r="B185" s="6">
        <v>3</v>
      </c>
      <c r="C185" s="6" t="s">
        <v>2801</v>
      </c>
      <c r="D185" s="6"/>
      <c r="E185" s="6" t="s">
        <v>2095</v>
      </c>
      <c r="F185" s="6" t="s">
        <v>2060</v>
      </c>
      <c r="G185" s="6"/>
      <c r="H185" s="6"/>
      <c r="I185" s="6" t="s">
        <v>2168</v>
      </c>
      <c r="J185" s="6" t="b">
        <v>0</v>
      </c>
      <c r="K185" s="6" t="s">
        <v>2089</v>
      </c>
      <c r="L185" s="6" t="s">
        <v>2118</v>
      </c>
      <c r="M185" s="6" t="s">
        <v>2802</v>
      </c>
      <c r="N185" s="6" t="s">
        <v>2207</v>
      </c>
      <c r="O185" s="6"/>
      <c r="P185" s="6" t="b">
        <v>1</v>
      </c>
      <c r="Q185" s="6"/>
      <c r="R185" s="6" t="b">
        <v>0</v>
      </c>
      <c r="S185" s="6"/>
      <c r="T185" s="6" t="s">
        <v>915</v>
      </c>
      <c r="U185" s="6" t="s">
        <v>2085</v>
      </c>
    </row>
    <row r="186" spans="1:21" ht="27.75" customHeight="1" x14ac:dyDescent="0.25">
      <c r="A186" s="6" t="s">
        <v>2803</v>
      </c>
      <c r="B186" s="6">
        <v>3</v>
      </c>
      <c r="C186" s="6" t="s">
        <v>2804</v>
      </c>
      <c r="D186" s="6"/>
      <c r="E186" s="6" t="s">
        <v>2111</v>
      </c>
      <c r="F186" s="6" t="s">
        <v>2060</v>
      </c>
      <c r="G186" s="6" t="s">
        <v>2061</v>
      </c>
      <c r="H186" s="6"/>
      <c r="I186" s="6" t="s">
        <v>2078</v>
      </c>
      <c r="J186" s="6" t="b">
        <v>0</v>
      </c>
      <c r="K186" s="6" t="s">
        <v>2089</v>
      </c>
      <c r="L186" s="6" t="s">
        <v>2118</v>
      </c>
      <c r="M186" s="6"/>
      <c r="N186" s="6" t="s">
        <v>18</v>
      </c>
      <c r="O186" s="6"/>
      <c r="P186" s="6" t="b">
        <v>0</v>
      </c>
      <c r="Q186" s="6"/>
      <c r="R186" s="6" t="b">
        <v>0</v>
      </c>
      <c r="S186" s="6"/>
      <c r="T186" s="6" t="s">
        <v>2805</v>
      </c>
      <c r="U186" s="6" t="s">
        <v>2085</v>
      </c>
    </row>
    <row r="187" spans="1:21" ht="27.75" customHeight="1" x14ac:dyDescent="0.25">
      <c r="A187" s="6" t="s">
        <v>2806</v>
      </c>
      <c r="B187" s="6">
        <v>3</v>
      </c>
      <c r="C187" s="6" t="s">
        <v>2807</v>
      </c>
      <c r="D187" s="6" t="s">
        <v>2808</v>
      </c>
      <c r="E187" s="6" t="s">
        <v>2077</v>
      </c>
      <c r="F187" s="6" t="s">
        <v>2060</v>
      </c>
      <c r="G187" s="6" t="s">
        <v>2061</v>
      </c>
      <c r="H187" s="6"/>
      <c r="I187" s="6" t="s">
        <v>2078</v>
      </c>
      <c r="J187" s="6" t="b">
        <v>0</v>
      </c>
      <c r="K187" s="6" t="s">
        <v>2106</v>
      </c>
      <c r="L187" s="6" t="s">
        <v>2198</v>
      </c>
      <c r="M187" s="6" t="s">
        <v>2809</v>
      </c>
      <c r="N187" s="6" t="s">
        <v>2163</v>
      </c>
      <c r="O187" s="6" t="s">
        <v>2083</v>
      </c>
      <c r="P187" s="6" t="b">
        <v>1</v>
      </c>
      <c r="Q187" s="6"/>
      <c r="R187" s="6" t="b">
        <v>0</v>
      </c>
      <c r="S187" s="6"/>
      <c r="T187" s="6" t="s">
        <v>2810</v>
      </c>
      <c r="U187" s="6" t="s">
        <v>2085</v>
      </c>
    </row>
    <row r="188" spans="1:21" ht="27.75" customHeight="1" x14ac:dyDescent="0.25">
      <c r="A188" s="6" t="s">
        <v>2811</v>
      </c>
      <c r="B188" s="6">
        <v>3</v>
      </c>
      <c r="C188" s="6" t="s">
        <v>2812</v>
      </c>
      <c r="D188" s="6"/>
      <c r="E188" s="6" t="s">
        <v>2150</v>
      </c>
      <c r="F188" s="6" t="s">
        <v>2060</v>
      </c>
      <c r="G188" s="6" t="s">
        <v>2061</v>
      </c>
      <c r="H188" s="6" t="s">
        <v>2062</v>
      </c>
      <c r="I188" s="6" t="s">
        <v>2617</v>
      </c>
      <c r="J188" s="6" t="b">
        <v>0</v>
      </c>
      <c r="K188" s="6" t="s">
        <v>2813</v>
      </c>
      <c r="L188" s="6" t="s">
        <v>2198</v>
      </c>
      <c r="M188" s="6"/>
      <c r="N188" s="6" t="s">
        <v>18</v>
      </c>
      <c r="O188" s="6"/>
      <c r="P188" s="6" t="b">
        <v>1</v>
      </c>
      <c r="Q188" s="6">
        <v>100</v>
      </c>
      <c r="R188" s="6" t="b">
        <v>0</v>
      </c>
      <c r="S188" s="6" t="s">
        <v>2814</v>
      </c>
      <c r="T188" s="6" t="s">
        <v>2815</v>
      </c>
      <c r="U188" s="6" t="s">
        <v>2085</v>
      </c>
    </row>
    <row r="189" spans="1:21" ht="27.75" customHeight="1" x14ac:dyDescent="0.25">
      <c r="A189" s="6" t="s">
        <v>2816</v>
      </c>
      <c r="B189" s="6">
        <v>3</v>
      </c>
      <c r="C189" s="6" t="s">
        <v>2817</v>
      </c>
      <c r="D189" s="6" t="s">
        <v>2818</v>
      </c>
      <c r="E189" s="6" t="s">
        <v>2077</v>
      </c>
      <c r="F189" s="6" t="s">
        <v>2060</v>
      </c>
      <c r="G189" s="6" t="s">
        <v>2061</v>
      </c>
      <c r="H189" s="6"/>
      <c r="I189" s="6" t="s">
        <v>2078</v>
      </c>
      <c r="J189" s="6" t="b">
        <v>0</v>
      </c>
      <c r="K189" s="6" t="s">
        <v>2079</v>
      </c>
      <c r="L189" s="6" t="s">
        <v>2156</v>
      </c>
      <c r="M189" s="6"/>
      <c r="N189" s="6" t="s">
        <v>18</v>
      </c>
      <c r="O189" s="6"/>
      <c r="P189" s="6" t="b">
        <v>1</v>
      </c>
      <c r="Q189" s="6"/>
      <c r="R189" s="6" t="b">
        <v>0</v>
      </c>
      <c r="S189" s="6"/>
      <c r="T189" s="6" t="s">
        <v>2274</v>
      </c>
      <c r="U189" s="6" t="s">
        <v>2085</v>
      </c>
    </row>
    <row r="190" spans="1:21" ht="27.75" customHeight="1" x14ac:dyDescent="0.25">
      <c r="A190" s="6" t="s">
        <v>2819</v>
      </c>
      <c r="B190" s="6">
        <v>3</v>
      </c>
      <c r="C190" s="6" t="s">
        <v>2820</v>
      </c>
      <c r="D190" s="6"/>
      <c r="E190" s="6" t="s">
        <v>2077</v>
      </c>
      <c r="F190" s="6" t="s">
        <v>2060</v>
      </c>
      <c r="G190" s="6" t="s">
        <v>2061</v>
      </c>
      <c r="H190" s="6" t="s">
        <v>2062</v>
      </c>
      <c r="I190" s="6" t="s">
        <v>2078</v>
      </c>
      <c r="J190" s="6" t="b">
        <v>0</v>
      </c>
      <c r="K190" s="6" t="s">
        <v>2821</v>
      </c>
      <c r="L190" s="6" t="s">
        <v>2080</v>
      </c>
      <c r="M190" s="6" t="s">
        <v>2822</v>
      </c>
      <c r="N190" s="6" t="s">
        <v>1283</v>
      </c>
      <c r="O190" s="6" t="s">
        <v>2083</v>
      </c>
      <c r="P190" s="6" t="b">
        <v>0</v>
      </c>
      <c r="Q190" s="6"/>
      <c r="R190" s="6" t="b">
        <v>0</v>
      </c>
      <c r="S190" s="6" t="s">
        <v>2823</v>
      </c>
      <c r="T190" s="6" t="s">
        <v>916</v>
      </c>
      <c r="U190" s="6" t="s">
        <v>2085</v>
      </c>
    </row>
    <row r="191" spans="1:21" ht="27.75" customHeight="1" x14ac:dyDescent="0.25">
      <c r="A191" s="6" t="s">
        <v>2824</v>
      </c>
      <c r="B191" s="6">
        <v>3</v>
      </c>
      <c r="C191" s="6" t="s">
        <v>2825</v>
      </c>
      <c r="D191" s="6"/>
      <c r="E191" s="6" t="s">
        <v>2088</v>
      </c>
      <c r="F191" s="6"/>
      <c r="G191" s="6" t="s">
        <v>2061</v>
      </c>
      <c r="H191" s="6"/>
      <c r="I191" s="6" t="s">
        <v>2241</v>
      </c>
      <c r="J191" s="6" t="b">
        <v>0</v>
      </c>
      <c r="K191" s="6" t="s">
        <v>2079</v>
      </c>
      <c r="L191" s="6" t="s">
        <v>2080</v>
      </c>
      <c r="M191" s="6"/>
      <c r="N191" s="6" t="s">
        <v>18</v>
      </c>
      <c r="O191" s="6"/>
      <c r="P191" s="6" t="b">
        <v>0</v>
      </c>
      <c r="Q191" s="6"/>
      <c r="R191" s="6" t="b">
        <v>0</v>
      </c>
      <c r="S191" s="6"/>
      <c r="T191" s="6" t="s">
        <v>2515</v>
      </c>
      <c r="U191" s="6" t="s">
        <v>2085</v>
      </c>
    </row>
    <row r="192" spans="1:21" ht="27.75" customHeight="1" x14ac:dyDescent="0.25">
      <c r="A192" s="6" t="s">
        <v>2826</v>
      </c>
      <c r="B192" s="6">
        <v>3</v>
      </c>
      <c r="C192" s="6" t="s">
        <v>2827</v>
      </c>
      <c r="D192" s="6"/>
      <c r="E192" s="6" t="s">
        <v>2077</v>
      </c>
      <c r="F192" s="6" t="s">
        <v>2060</v>
      </c>
      <c r="G192" s="6" t="s">
        <v>2061</v>
      </c>
      <c r="H192" s="6"/>
      <c r="I192" s="6" t="s">
        <v>2078</v>
      </c>
      <c r="J192" s="6" t="b">
        <v>0</v>
      </c>
      <c r="K192" s="6" t="s">
        <v>2127</v>
      </c>
      <c r="L192" s="6" t="s">
        <v>2080</v>
      </c>
      <c r="M192" s="6"/>
      <c r="N192" s="6" t="s">
        <v>18</v>
      </c>
      <c r="O192" s="6"/>
      <c r="P192" s="6" t="b">
        <v>0</v>
      </c>
      <c r="Q192" s="6"/>
      <c r="R192" s="6" t="b">
        <v>0</v>
      </c>
      <c r="S192" s="6"/>
      <c r="T192" s="6" t="s">
        <v>2828</v>
      </c>
      <c r="U192" s="6" t="s">
        <v>2085</v>
      </c>
    </row>
    <row r="193" spans="1:21" ht="27.75" customHeight="1" x14ac:dyDescent="0.25">
      <c r="A193" s="6" t="s">
        <v>2829</v>
      </c>
      <c r="B193" s="6">
        <v>3</v>
      </c>
      <c r="C193" s="6" t="s">
        <v>2830</v>
      </c>
      <c r="D193" s="6"/>
      <c r="E193" s="6" t="s">
        <v>2095</v>
      </c>
      <c r="F193" s="6" t="s">
        <v>2060</v>
      </c>
      <c r="G193" s="6"/>
      <c r="H193" s="6"/>
      <c r="I193" s="6" t="s">
        <v>2078</v>
      </c>
      <c r="J193" s="6" t="b">
        <v>0</v>
      </c>
      <c r="K193" s="6" t="s">
        <v>2089</v>
      </c>
      <c r="L193" s="6" t="s">
        <v>2118</v>
      </c>
      <c r="M193" s="6" t="s">
        <v>2347</v>
      </c>
      <c r="N193" s="6" t="s">
        <v>2207</v>
      </c>
      <c r="O193" s="6"/>
      <c r="P193" s="6" t="b">
        <v>1</v>
      </c>
      <c r="Q193" s="6"/>
      <c r="R193" s="6" t="b">
        <v>0</v>
      </c>
      <c r="S193" s="6"/>
      <c r="T193" s="6" t="s">
        <v>2348</v>
      </c>
      <c r="U193" s="6" t="s">
        <v>2085</v>
      </c>
    </row>
    <row r="194" spans="1:21" ht="27.75" customHeight="1" x14ac:dyDescent="0.25">
      <c r="A194" s="6" t="s">
        <v>2831</v>
      </c>
      <c r="B194" s="6">
        <v>3</v>
      </c>
      <c r="C194" s="6" t="s">
        <v>2832</v>
      </c>
      <c r="D194" s="6"/>
      <c r="E194" s="6" t="s">
        <v>2095</v>
      </c>
      <c r="F194" s="6" t="s">
        <v>2060</v>
      </c>
      <c r="G194" s="6" t="s">
        <v>2061</v>
      </c>
      <c r="H194" s="6"/>
      <c r="I194" s="6" t="s">
        <v>2078</v>
      </c>
      <c r="J194" s="6" t="b">
        <v>0</v>
      </c>
      <c r="K194" s="6" t="s">
        <v>2079</v>
      </c>
      <c r="L194" s="6" t="s">
        <v>2156</v>
      </c>
      <c r="M194" s="6"/>
      <c r="N194" s="6" t="s">
        <v>18</v>
      </c>
      <c r="O194" s="6"/>
      <c r="P194" s="6" t="b">
        <v>0</v>
      </c>
      <c r="Q194" s="6"/>
      <c r="R194" s="6" t="b">
        <v>0</v>
      </c>
      <c r="S194" s="6"/>
      <c r="T194" s="6" t="s">
        <v>2833</v>
      </c>
      <c r="U194" s="6" t="s">
        <v>2085</v>
      </c>
    </row>
    <row r="195" spans="1:21" ht="27.75" customHeight="1" x14ac:dyDescent="0.25">
      <c r="A195" s="6" t="s">
        <v>2834</v>
      </c>
      <c r="B195" s="6">
        <v>3</v>
      </c>
      <c r="C195" s="6" t="s">
        <v>2835</v>
      </c>
      <c r="D195" s="6" t="s">
        <v>2836</v>
      </c>
      <c r="E195" s="6" t="s">
        <v>2088</v>
      </c>
      <c r="F195" s="6" t="s">
        <v>2060</v>
      </c>
      <c r="G195" s="6" t="s">
        <v>2061</v>
      </c>
      <c r="H195" s="6"/>
      <c r="I195" s="6" t="s">
        <v>2078</v>
      </c>
      <c r="J195" s="6" t="b">
        <v>0</v>
      </c>
      <c r="K195" s="6" t="s">
        <v>2106</v>
      </c>
      <c r="L195" s="6" t="s">
        <v>2080</v>
      </c>
      <c r="M195" s="6"/>
      <c r="N195" s="6" t="s">
        <v>18</v>
      </c>
      <c r="O195" s="6"/>
      <c r="P195" s="6" t="b">
        <v>0</v>
      </c>
      <c r="Q195" s="6"/>
      <c r="R195" s="6" t="b">
        <v>0</v>
      </c>
      <c r="S195" s="6"/>
      <c r="T195" s="6" t="s">
        <v>2837</v>
      </c>
      <c r="U195" s="6" t="s">
        <v>2085</v>
      </c>
    </row>
    <row r="196" spans="1:21" ht="27.75" customHeight="1" x14ac:dyDescent="0.25">
      <c r="A196" s="6" t="s">
        <v>2838</v>
      </c>
      <c r="B196" s="6">
        <v>3</v>
      </c>
      <c r="C196" s="6" t="s">
        <v>2839</v>
      </c>
      <c r="D196" s="6" t="s">
        <v>2840</v>
      </c>
      <c r="E196" s="6" t="s">
        <v>2111</v>
      </c>
      <c r="F196" s="6" t="s">
        <v>2060</v>
      </c>
      <c r="G196" s="6" t="s">
        <v>2061</v>
      </c>
      <c r="H196" s="6"/>
      <c r="I196" s="6" t="s">
        <v>2078</v>
      </c>
      <c r="J196" s="6" t="b">
        <v>0</v>
      </c>
      <c r="K196" s="6" t="s">
        <v>2151</v>
      </c>
      <c r="L196" s="6" t="s">
        <v>2156</v>
      </c>
      <c r="M196" s="6" t="s">
        <v>2841</v>
      </c>
      <c r="N196" s="6" t="s">
        <v>2300</v>
      </c>
      <c r="O196" s="6"/>
      <c r="P196" s="6" t="b">
        <v>1</v>
      </c>
      <c r="Q196" s="6"/>
      <c r="R196" s="6" t="b">
        <v>0</v>
      </c>
      <c r="S196" s="6"/>
      <c r="T196" s="6" t="s">
        <v>915</v>
      </c>
      <c r="U196" s="6" t="s">
        <v>2085</v>
      </c>
    </row>
    <row r="197" spans="1:21" ht="27.75" customHeight="1" x14ac:dyDescent="0.25">
      <c r="A197" s="6" t="s">
        <v>2842</v>
      </c>
      <c r="B197" s="6">
        <v>3</v>
      </c>
      <c r="C197" s="6" t="s">
        <v>2843</v>
      </c>
      <c r="D197" s="6" t="s">
        <v>2844</v>
      </c>
      <c r="E197" s="6" t="s">
        <v>2111</v>
      </c>
      <c r="F197" s="6" t="s">
        <v>2060</v>
      </c>
      <c r="G197" s="6" t="s">
        <v>2061</v>
      </c>
      <c r="H197" s="6" t="s">
        <v>2062</v>
      </c>
      <c r="I197" s="6" t="s">
        <v>2078</v>
      </c>
      <c r="J197" s="6" t="b">
        <v>0</v>
      </c>
      <c r="K197" s="6" t="s">
        <v>2106</v>
      </c>
      <c r="L197" s="6" t="s">
        <v>2080</v>
      </c>
      <c r="M197" s="6" t="s">
        <v>2845</v>
      </c>
      <c r="N197" s="6" t="s">
        <v>2289</v>
      </c>
      <c r="O197" s="6" t="s">
        <v>2083</v>
      </c>
      <c r="P197" s="6" t="b">
        <v>0</v>
      </c>
      <c r="Q197" s="6"/>
      <c r="R197" s="6" t="b">
        <v>0</v>
      </c>
      <c r="S197" s="6" t="s">
        <v>2846</v>
      </c>
      <c r="T197" s="6" t="s">
        <v>2419</v>
      </c>
      <c r="U197" s="6" t="s">
        <v>2114</v>
      </c>
    </row>
    <row r="198" spans="1:21" ht="27.75" customHeight="1" x14ac:dyDescent="0.25">
      <c r="A198" s="6" t="s">
        <v>2847</v>
      </c>
      <c r="B198" s="6">
        <v>3</v>
      </c>
      <c r="C198" s="6" t="s">
        <v>2848</v>
      </c>
      <c r="D198" s="6"/>
      <c r="E198" s="6" t="s">
        <v>2180</v>
      </c>
      <c r="F198" s="6" t="s">
        <v>2060</v>
      </c>
      <c r="G198" s="6" t="s">
        <v>2061</v>
      </c>
      <c r="H198" s="6" t="s">
        <v>2062</v>
      </c>
      <c r="I198" s="6" t="s">
        <v>2078</v>
      </c>
      <c r="J198" s="6" t="b">
        <v>0</v>
      </c>
      <c r="K198" s="6" t="s">
        <v>2849</v>
      </c>
      <c r="L198" s="6" t="s">
        <v>2118</v>
      </c>
      <c r="M198" s="6"/>
      <c r="N198" s="6" t="s">
        <v>18</v>
      </c>
      <c r="O198" s="6" t="s">
        <v>2237</v>
      </c>
      <c r="P198" s="6" t="b">
        <v>1</v>
      </c>
      <c r="Q198" s="6"/>
      <c r="R198" s="6" t="b">
        <v>0</v>
      </c>
      <c r="S198" s="6" t="s">
        <v>2370</v>
      </c>
      <c r="T198" s="6" t="s">
        <v>2850</v>
      </c>
      <c r="U198" s="6" t="s">
        <v>2085</v>
      </c>
    </row>
    <row r="199" spans="1:21" ht="27.75" customHeight="1" x14ac:dyDescent="0.25">
      <c r="A199" s="6" t="s">
        <v>2851</v>
      </c>
      <c r="B199" s="6">
        <v>3</v>
      </c>
      <c r="C199" s="6" t="s">
        <v>2852</v>
      </c>
      <c r="D199" s="6"/>
      <c r="E199" s="6" t="s">
        <v>2105</v>
      </c>
      <c r="F199" s="6" t="s">
        <v>2060</v>
      </c>
      <c r="G199" s="6" t="s">
        <v>2061</v>
      </c>
      <c r="H199" s="6" t="s">
        <v>2062</v>
      </c>
      <c r="I199" s="6" t="s">
        <v>2078</v>
      </c>
      <c r="J199" s="6" t="b">
        <v>1</v>
      </c>
      <c r="K199" s="6" t="s">
        <v>2151</v>
      </c>
      <c r="L199" s="6" t="s">
        <v>2156</v>
      </c>
      <c r="M199" s="6"/>
      <c r="N199" s="6" t="s">
        <v>18</v>
      </c>
      <c r="O199" s="6"/>
      <c r="P199" s="6" t="b">
        <v>0</v>
      </c>
      <c r="Q199" s="6"/>
      <c r="R199" s="6" t="b">
        <v>0</v>
      </c>
      <c r="S199" s="6" t="s">
        <v>2853</v>
      </c>
      <c r="T199" s="6" t="s">
        <v>2854</v>
      </c>
      <c r="U199" s="6" t="s">
        <v>2085</v>
      </c>
    </row>
    <row r="200" spans="1:21" ht="27.75" customHeight="1" x14ac:dyDescent="0.25">
      <c r="A200" s="6" t="s">
        <v>2855</v>
      </c>
      <c r="B200" s="6">
        <v>3</v>
      </c>
      <c r="C200" s="6" t="s">
        <v>2856</v>
      </c>
      <c r="D200" s="6" t="s">
        <v>2857</v>
      </c>
      <c r="E200" s="6" t="s">
        <v>2095</v>
      </c>
      <c r="F200" s="6" t="s">
        <v>2060</v>
      </c>
      <c r="G200" s="6" t="s">
        <v>2061</v>
      </c>
      <c r="H200" s="6" t="s">
        <v>2062</v>
      </c>
      <c r="I200" s="6" t="s">
        <v>2078</v>
      </c>
      <c r="J200" s="6" t="b">
        <v>0</v>
      </c>
      <c r="K200" s="6" t="s">
        <v>2287</v>
      </c>
      <c r="L200" s="6" t="s">
        <v>2080</v>
      </c>
      <c r="M200" s="6" t="s">
        <v>2858</v>
      </c>
      <c r="N200" s="6" t="s">
        <v>2120</v>
      </c>
      <c r="O200" s="6" t="s">
        <v>2083</v>
      </c>
      <c r="P200" s="6" t="b">
        <v>0</v>
      </c>
      <c r="Q200" s="6"/>
      <c r="R200" s="6" t="b">
        <v>0</v>
      </c>
      <c r="S200" s="6" t="s">
        <v>2859</v>
      </c>
      <c r="T200" s="6" t="s">
        <v>2283</v>
      </c>
      <c r="U200" s="6" t="s">
        <v>2085</v>
      </c>
    </row>
    <row r="201" spans="1:21" ht="27.75" customHeight="1" x14ac:dyDescent="0.25">
      <c r="A201" s="6" t="s">
        <v>2860</v>
      </c>
      <c r="B201" s="6">
        <v>3</v>
      </c>
      <c r="C201" s="6" t="s">
        <v>2861</v>
      </c>
      <c r="D201" s="6" t="s">
        <v>2862</v>
      </c>
      <c r="E201" s="6" t="s">
        <v>2111</v>
      </c>
      <c r="F201" s="6" t="s">
        <v>2060</v>
      </c>
      <c r="G201" s="6" t="s">
        <v>2061</v>
      </c>
      <c r="H201" s="6"/>
      <c r="I201" s="6" t="s">
        <v>2078</v>
      </c>
      <c r="J201" s="6" t="b">
        <v>0</v>
      </c>
      <c r="K201" s="6" t="s">
        <v>2151</v>
      </c>
      <c r="L201" s="6" t="s">
        <v>2156</v>
      </c>
      <c r="M201" s="6" t="s">
        <v>2473</v>
      </c>
      <c r="N201" s="6" t="s">
        <v>2120</v>
      </c>
      <c r="O201" s="6"/>
      <c r="P201" s="6" t="b">
        <v>1</v>
      </c>
      <c r="Q201" s="6"/>
      <c r="R201" s="6" t="b">
        <v>0</v>
      </c>
      <c r="S201" s="6"/>
      <c r="T201" s="6" t="s">
        <v>2439</v>
      </c>
      <c r="U201" s="6" t="s">
        <v>2114</v>
      </c>
    </row>
    <row r="202" spans="1:21" ht="27.75" customHeight="1" x14ac:dyDescent="0.25">
      <c r="A202" s="6" t="s">
        <v>2863</v>
      </c>
      <c r="B202" s="6">
        <v>3</v>
      </c>
      <c r="C202" s="6" t="s">
        <v>2864</v>
      </c>
      <c r="D202" s="6" t="s">
        <v>2865</v>
      </c>
      <c r="E202" s="6" t="s">
        <v>2111</v>
      </c>
      <c r="F202" s="6" t="s">
        <v>2060</v>
      </c>
      <c r="G202" s="6" t="s">
        <v>2061</v>
      </c>
      <c r="H202" s="6" t="s">
        <v>2062</v>
      </c>
      <c r="I202" s="6" t="s">
        <v>2078</v>
      </c>
      <c r="J202" s="6" t="b">
        <v>0</v>
      </c>
      <c r="K202" s="6" t="s">
        <v>2151</v>
      </c>
      <c r="L202" s="6" t="s">
        <v>2198</v>
      </c>
      <c r="M202" s="6"/>
      <c r="N202" s="6" t="s">
        <v>18</v>
      </c>
      <c r="O202" s="6"/>
      <c r="P202" s="6" t="b">
        <v>1</v>
      </c>
      <c r="Q202" s="6"/>
      <c r="R202" s="6" t="b">
        <v>0</v>
      </c>
      <c r="S202" s="6" t="s">
        <v>2866</v>
      </c>
      <c r="T202" s="6" t="s">
        <v>2100</v>
      </c>
      <c r="U202" s="6" t="s">
        <v>2085</v>
      </c>
    </row>
    <row r="203" spans="1:21" ht="27.75" customHeight="1" x14ac:dyDescent="0.25">
      <c r="A203" s="6" t="s">
        <v>2867</v>
      </c>
      <c r="B203" s="6">
        <v>3</v>
      </c>
      <c r="C203" s="6" t="s">
        <v>2868</v>
      </c>
      <c r="D203" s="6"/>
      <c r="E203" s="6" t="s">
        <v>2111</v>
      </c>
      <c r="F203" s="6" t="s">
        <v>2060</v>
      </c>
      <c r="G203" s="6" t="s">
        <v>2061</v>
      </c>
      <c r="H203" s="6" t="s">
        <v>2062</v>
      </c>
      <c r="I203" s="6" t="s">
        <v>2078</v>
      </c>
      <c r="J203" s="6" t="b">
        <v>0</v>
      </c>
      <c r="K203" s="6" t="s">
        <v>2151</v>
      </c>
      <c r="L203" s="6" t="s">
        <v>2156</v>
      </c>
      <c r="M203" s="6"/>
      <c r="N203" s="6" t="s">
        <v>18</v>
      </c>
      <c r="O203" s="6"/>
      <c r="P203" s="6" t="b">
        <v>1</v>
      </c>
      <c r="Q203" s="6"/>
      <c r="R203" s="6" t="b">
        <v>0</v>
      </c>
      <c r="S203" s="6" t="s">
        <v>2869</v>
      </c>
      <c r="T203" s="6" t="s">
        <v>2870</v>
      </c>
      <c r="U203" s="6" t="s">
        <v>2085</v>
      </c>
    </row>
    <row r="204" spans="1:21" ht="27.75" customHeight="1" x14ac:dyDescent="0.25">
      <c r="A204" s="6" t="s">
        <v>2871</v>
      </c>
      <c r="B204" s="6">
        <v>3</v>
      </c>
      <c r="C204" s="6" t="s">
        <v>2872</v>
      </c>
      <c r="D204" s="6" t="s">
        <v>2873</v>
      </c>
      <c r="E204" s="6" t="s">
        <v>2088</v>
      </c>
      <c r="F204" s="6" t="s">
        <v>2060</v>
      </c>
      <c r="G204" s="6" t="s">
        <v>2061</v>
      </c>
      <c r="H204" s="6" t="s">
        <v>2062</v>
      </c>
      <c r="I204" s="6" t="s">
        <v>2374</v>
      </c>
      <c r="J204" s="6" t="b">
        <v>0</v>
      </c>
      <c r="K204" s="6" t="s">
        <v>2151</v>
      </c>
      <c r="L204" s="6" t="s">
        <v>2874</v>
      </c>
      <c r="M204" s="6" t="s">
        <v>2875</v>
      </c>
      <c r="N204" s="6" t="s">
        <v>2300</v>
      </c>
      <c r="O204" s="6" t="s">
        <v>2083</v>
      </c>
      <c r="P204" s="6" t="b">
        <v>0</v>
      </c>
      <c r="Q204" s="6">
        <v>200</v>
      </c>
      <c r="R204" s="6" t="b">
        <v>1</v>
      </c>
      <c r="S204" s="6" t="s">
        <v>2876</v>
      </c>
      <c r="T204" s="6" t="s">
        <v>2877</v>
      </c>
      <c r="U204" s="6" t="s">
        <v>2085</v>
      </c>
    </row>
    <row r="205" spans="1:21" ht="27.75" customHeight="1" x14ac:dyDescent="0.25">
      <c r="A205" s="6" t="s">
        <v>2878</v>
      </c>
      <c r="B205" s="6">
        <v>3</v>
      </c>
      <c r="C205" s="6" t="s">
        <v>2879</v>
      </c>
      <c r="D205" s="6"/>
      <c r="E205" s="6" t="s">
        <v>2111</v>
      </c>
      <c r="F205" s="6" t="s">
        <v>2060</v>
      </c>
      <c r="G205" s="6" t="s">
        <v>2061</v>
      </c>
      <c r="H205" s="6" t="s">
        <v>2062</v>
      </c>
      <c r="I205" s="6" t="s">
        <v>2078</v>
      </c>
      <c r="J205" s="6" t="b">
        <v>0</v>
      </c>
      <c r="K205" s="6" t="s">
        <v>2127</v>
      </c>
      <c r="L205" s="6" t="s">
        <v>2118</v>
      </c>
      <c r="M205" s="6"/>
      <c r="N205" s="6" t="s">
        <v>18</v>
      </c>
      <c r="O205" s="6"/>
      <c r="P205" s="6" t="b">
        <v>1</v>
      </c>
      <c r="Q205" s="6"/>
      <c r="R205" s="6" t="b">
        <v>0</v>
      </c>
      <c r="S205" s="6" t="s">
        <v>2880</v>
      </c>
      <c r="T205" s="6" t="s">
        <v>2881</v>
      </c>
      <c r="U205" s="6" t="s">
        <v>2085</v>
      </c>
    </row>
    <row r="206" spans="1:21" ht="27.75" customHeight="1" x14ac:dyDescent="0.25">
      <c r="A206" s="6" t="s">
        <v>2882</v>
      </c>
      <c r="B206" s="6">
        <v>3</v>
      </c>
      <c r="C206" s="6" t="s">
        <v>2883</v>
      </c>
      <c r="D206" s="6" t="s">
        <v>2884</v>
      </c>
      <c r="E206" s="6" t="s">
        <v>2138</v>
      </c>
      <c r="F206" s="6" t="s">
        <v>2060</v>
      </c>
      <c r="G206" s="6" t="s">
        <v>2061</v>
      </c>
      <c r="H206" s="6"/>
      <c r="I206" s="6" t="s">
        <v>2078</v>
      </c>
      <c r="J206" s="6" t="b">
        <v>0</v>
      </c>
      <c r="K206" s="6" t="s">
        <v>2298</v>
      </c>
      <c r="L206" s="6" t="s">
        <v>2118</v>
      </c>
      <c r="M206" s="6" t="s">
        <v>2885</v>
      </c>
      <c r="N206" s="6" t="s">
        <v>2163</v>
      </c>
      <c r="O206" s="6" t="s">
        <v>2237</v>
      </c>
      <c r="P206" s="6" t="b">
        <v>1</v>
      </c>
      <c r="Q206" s="6"/>
      <c r="R206" s="6" t="b">
        <v>0</v>
      </c>
      <c r="S206" s="6"/>
      <c r="T206" s="6" t="s">
        <v>2100</v>
      </c>
      <c r="U206" s="6" t="s">
        <v>2186</v>
      </c>
    </row>
    <row r="207" spans="1:21" ht="27.75" customHeight="1" x14ac:dyDescent="0.25">
      <c r="A207" s="6" t="s">
        <v>2886</v>
      </c>
      <c r="B207" s="6">
        <v>3</v>
      </c>
      <c r="C207" s="6" t="s">
        <v>2887</v>
      </c>
      <c r="D207" s="6"/>
      <c r="E207" s="6" t="s">
        <v>2077</v>
      </c>
      <c r="F207" s="6" t="s">
        <v>2060</v>
      </c>
      <c r="G207" s="6" t="s">
        <v>2061</v>
      </c>
      <c r="H207" s="6" t="s">
        <v>2062</v>
      </c>
      <c r="I207" s="6" t="s">
        <v>2078</v>
      </c>
      <c r="J207" s="6" t="b">
        <v>0</v>
      </c>
      <c r="K207" s="6" t="s">
        <v>2287</v>
      </c>
      <c r="L207" s="6" t="s">
        <v>2118</v>
      </c>
      <c r="M207" s="6" t="s">
        <v>2888</v>
      </c>
      <c r="N207" s="6" t="s">
        <v>2889</v>
      </c>
      <c r="O207" s="6" t="s">
        <v>2083</v>
      </c>
      <c r="P207" s="6" t="b">
        <v>1</v>
      </c>
      <c r="Q207" s="6"/>
      <c r="R207" s="6" t="b">
        <v>0</v>
      </c>
      <c r="S207" s="6" t="s">
        <v>2890</v>
      </c>
      <c r="T207" s="6" t="s">
        <v>919</v>
      </c>
      <c r="U207" s="6" t="s">
        <v>2085</v>
      </c>
    </row>
    <row r="208" spans="1:21" ht="27.75" customHeight="1" x14ac:dyDescent="0.25">
      <c r="A208" s="6" t="s">
        <v>2891</v>
      </c>
      <c r="B208" s="6">
        <v>3</v>
      </c>
      <c r="C208" s="6" t="s">
        <v>2892</v>
      </c>
      <c r="D208" s="6"/>
      <c r="E208" s="6" t="s">
        <v>2180</v>
      </c>
      <c r="F208" s="6"/>
      <c r="G208" s="6" t="s">
        <v>2061</v>
      </c>
      <c r="H208" s="6" t="s">
        <v>2062</v>
      </c>
      <c r="I208" s="6" t="s">
        <v>2078</v>
      </c>
      <c r="J208" s="6" t="b">
        <v>0</v>
      </c>
      <c r="K208" s="6" t="s">
        <v>2106</v>
      </c>
      <c r="L208" s="6" t="s">
        <v>2118</v>
      </c>
      <c r="M208" s="6"/>
      <c r="N208" s="6" t="s">
        <v>18</v>
      </c>
      <c r="O208" s="6" t="s">
        <v>2237</v>
      </c>
      <c r="P208" s="6" t="b">
        <v>1</v>
      </c>
      <c r="Q208" s="6"/>
      <c r="R208" s="6" t="b">
        <v>0</v>
      </c>
      <c r="S208" s="6" t="s">
        <v>2893</v>
      </c>
      <c r="T208" s="6" t="s">
        <v>2850</v>
      </c>
      <c r="U208" s="6" t="s">
        <v>2085</v>
      </c>
    </row>
    <row r="209" spans="1:21" ht="27.75" customHeight="1" x14ac:dyDescent="0.25">
      <c r="A209" s="6" t="s">
        <v>2894</v>
      </c>
      <c r="B209" s="6">
        <v>3</v>
      </c>
      <c r="C209" s="6" t="s">
        <v>2895</v>
      </c>
      <c r="D209" s="6"/>
      <c r="E209" s="6" t="s">
        <v>2180</v>
      </c>
      <c r="F209" s="6" t="s">
        <v>2060</v>
      </c>
      <c r="G209" s="6" t="s">
        <v>2061</v>
      </c>
      <c r="H209" s="6" t="s">
        <v>2062</v>
      </c>
      <c r="I209" s="6" t="s">
        <v>2078</v>
      </c>
      <c r="J209" s="6" t="b">
        <v>0</v>
      </c>
      <c r="K209" s="6" t="s">
        <v>2190</v>
      </c>
      <c r="L209" s="6" t="s">
        <v>2118</v>
      </c>
      <c r="M209" s="6"/>
      <c r="N209" s="6" t="s">
        <v>18</v>
      </c>
      <c r="O209" s="6"/>
      <c r="P209" s="6" t="b">
        <v>1</v>
      </c>
      <c r="Q209" s="6"/>
      <c r="R209" s="6" t="b">
        <v>0</v>
      </c>
      <c r="S209" s="6" t="s">
        <v>2896</v>
      </c>
      <c r="T209" s="6" t="s">
        <v>2100</v>
      </c>
      <c r="U209" s="6" t="s">
        <v>2186</v>
      </c>
    </row>
    <row r="210" spans="1:21" ht="27.75" customHeight="1" x14ac:dyDescent="0.25">
      <c r="A210" s="6" t="s">
        <v>2897</v>
      </c>
      <c r="B210" s="6">
        <v>3</v>
      </c>
      <c r="C210" s="6" t="s">
        <v>2898</v>
      </c>
      <c r="D210" s="6"/>
      <c r="E210" s="6" t="s">
        <v>2095</v>
      </c>
      <c r="F210" s="6" t="s">
        <v>2060</v>
      </c>
      <c r="G210" s="6" t="s">
        <v>2061</v>
      </c>
      <c r="H210" s="6" t="s">
        <v>2062</v>
      </c>
      <c r="I210" s="6" t="s">
        <v>2172</v>
      </c>
      <c r="J210" s="6" t="b">
        <v>1</v>
      </c>
      <c r="K210" s="6" t="s">
        <v>2899</v>
      </c>
      <c r="L210" s="6" t="s">
        <v>2246</v>
      </c>
      <c r="M210" s="6"/>
      <c r="N210" s="6" t="s">
        <v>18</v>
      </c>
      <c r="O210" s="6"/>
      <c r="P210" s="6" t="b">
        <v>0</v>
      </c>
      <c r="Q210" s="6"/>
      <c r="R210" s="6" t="b">
        <v>0</v>
      </c>
      <c r="S210" s="6" t="s">
        <v>2900</v>
      </c>
      <c r="T210" s="6" t="s">
        <v>2901</v>
      </c>
      <c r="U210" s="6" t="s">
        <v>2085</v>
      </c>
    </row>
    <row r="211" spans="1:21" ht="27.75" customHeight="1" x14ac:dyDescent="0.25">
      <c r="A211" s="6" t="s">
        <v>2902</v>
      </c>
      <c r="B211" s="6">
        <v>3</v>
      </c>
      <c r="C211" s="6" t="s">
        <v>2903</v>
      </c>
      <c r="D211" s="6" t="s">
        <v>2904</v>
      </c>
      <c r="E211" s="6" t="s">
        <v>2111</v>
      </c>
      <c r="F211" s="6" t="s">
        <v>2060</v>
      </c>
      <c r="G211" s="6" t="s">
        <v>2061</v>
      </c>
      <c r="H211" s="6"/>
      <c r="I211" s="6" t="s">
        <v>2168</v>
      </c>
      <c r="J211" s="6" t="b">
        <v>0</v>
      </c>
      <c r="K211" s="6" t="s">
        <v>2089</v>
      </c>
      <c r="L211" s="6" t="s">
        <v>2118</v>
      </c>
      <c r="M211" s="6" t="s">
        <v>2905</v>
      </c>
      <c r="N211" s="6" t="s">
        <v>2163</v>
      </c>
      <c r="O211" s="6" t="s">
        <v>2083</v>
      </c>
      <c r="P211" s="6" t="b">
        <v>1</v>
      </c>
      <c r="Q211" s="6"/>
      <c r="R211" s="6" t="b">
        <v>0</v>
      </c>
      <c r="S211" s="6"/>
      <c r="T211" s="6" t="s">
        <v>916</v>
      </c>
      <c r="U211" s="6" t="s">
        <v>2085</v>
      </c>
    </row>
    <row r="212" spans="1:21" ht="27.75" customHeight="1" x14ac:dyDescent="0.25">
      <c r="A212" s="6" t="s">
        <v>2906</v>
      </c>
      <c r="B212" s="6">
        <v>3</v>
      </c>
      <c r="C212" s="6" t="s">
        <v>2907</v>
      </c>
      <c r="D212" s="6" t="s">
        <v>2908</v>
      </c>
      <c r="E212" s="6" t="s">
        <v>2095</v>
      </c>
      <c r="F212" s="6" t="s">
        <v>2060</v>
      </c>
      <c r="G212" s="6" t="s">
        <v>2061</v>
      </c>
      <c r="H212" s="6" t="s">
        <v>2062</v>
      </c>
      <c r="I212" s="6" t="s">
        <v>2078</v>
      </c>
      <c r="J212" s="6" t="b">
        <v>0</v>
      </c>
      <c r="K212" s="6" t="s">
        <v>2909</v>
      </c>
      <c r="L212" s="6" t="s">
        <v>2080</v>
      </c>
      <c r="M212" s="6" t="s">
        <v>2910</v>
      </c>
      <c r="N212" s="6" t="s">
        <v>2163</v>
      </c>
      <c r="O212" s="6" t="s">
        <v>2083</v>
      </c>
      <c r="P212" s="6" t="b">
        <v>0</v>
      </c>
      <c r="Q212" s="6"/>
      <c r="R212" s="6" t="b">
        <v>0</v>
      </c>
      <c r="S212" s="6" t="s">
        <v>2911</v>
      </c>
      <c r="T212" s="6" t="s">
        <v>2912</v>
      </c>
      <c r="U212" s="6" t="s">
        <v>2085</v>
      </c>
    </row>
    <row r="213" spans="1:21" ht="27.75" customHeight="1" x14ac:dyDescent="0.25">
      <c r="A213" s="6" t="s">
        <v>2913</v>
      </c>
      <c r="B213" s="6">
        <v>3</v>
      </c>
      <c r="C213" s="6" t="s">
        <v>2914</v>
      </c>
      <c r="D213" s="6" t="s">
        <v>2915</v>
      </c>
      <c r="E213" s="6" t="s">
        <v>2088</v>
      </c>
      <c r="F213" s="6" t="s">
        <v>2060</v>
      </c>
      <c r="G213" s="6" t="s">
        <v>2061</v>
      </c>
      <c r="H213" s="6" t="s">
        <v>2062</v>
      </c>
      <c r="I213" s="6" t="s">
        <v>2172</v>
      </c>
      <c r="J213" s="6" t="b">
        <v>0</v>
      </c>
      <c r="K213" s="6" t="s">
        <v>2190</v>
      </c>
      <c r="L213" s="6" t="s">
        <v>2156</v>
      </c>
      <c r="M213" s="6"/>
      <c r="N213" s="6" t="s">
        <v>18</v>
      </c>
      <c r="O213" s="6" t="s">
        <v>2268</v>
      </c>
      <c r="P213" s="6" t="b">
        <v>0</v>
      </c>
      <c r="Q213" s="6">
        <v>100</v>
      </c>
      <c r="R213" s="6" t="b">
        <v>1</v>
      </c>
      <c r="S213" s="6" t="s">
        <v>2916</v>
      </c>
      <c r="T213" s="6" t="s">
        <v>2917</v>
      </c>
      <c r="U213" s="6" t="s">
        <v>2085</v>
      </c>
    </row>
    <row r="214" spans="1:21" ht="27.75" customHeight="1" x14ac:dyDescent="0.25">
      <c r="A214" s="6" t="s">
        <v>2918</v>
      </c>
      <c r="B214" s="6">
        <v>3</v>
      </c>
      <c r="C214" s="6" t="s">
        <v>2919</v>
      </c>
      <c r="D214" s="6" t="s">
        <v>2920</v>
      </c>
      <c r="E214" s="6" t="s">
        <v>2180</v>
      </c>
      <c r="F214" s="6" t="s">
        <v>2060</v>
      </c>
      <c r="G214" s="6" t="s">
        <v>2061</v>
      </c>
      <c r="H214" s="6" t="s">
        <v>2062</v>
      </c>
      <c r="I214" s="6" t="s">
        <v>2078</v>
      </c>
      <c r="J214" s="6" t="b">
        <v>0</v>
      </c>
      <c r="K214" s="6" t="s">
        <v>2106</v>
      </c>
      <c r="L214" s="6" t="s">
        <v>2198</v>
      </c>
      <c r="M214" s="6"/>
      <c r="N214" s="6" t="s">
        <v>18</v>
      </c>
      <c r="O214" s="6"/>
      <c r="P214" s="6" t="b">
        <v>1</v>
      </c>
      <c r="Q214" s="6"/>
      <c r="R214" s="6" t="b">
        <v>0</v>
      </c>
      <c r="S214" s="6" t="s">
        <v>2481</v>
      </c>
      <c r="T214" s="6" t="s">
        <v>2850</v>
      </c>
      <c r="U214" s="6" t="s">
        <v>2085</v>
      </c>
    </row>
    <row r="215" spans="1:21" ht="27.75" customHeight="1" x14ac:dyDescent="0.25">
      <c r="A215" s="6" t="s">
        <v>2921</v>
      </c>
      <c r="B215" s="6">
        <v>3</v>
      </c>
      <c r="C215" s="6" t="s">
        <v>2922</v>
      </c>
      <c r="D215" s="6" t="s">
        <v>2923</v>
      </c>
      <c r="E215" s="6" t="s">
        <v>2095</v>
      </c>
      <c r="F215" s="6" t="s">
        <v>2060</v>
      </c>
      <c r="G215" s="6"/>
      <c r="H215" s="6"/>
      <c r="I215" s="6" t="s">
        <v>2168</v>
      </c>
      <c r="J215" s="6" t="b">
        <v>0</v>
      </c>
      <c r="K215" s="6" t="s">
        <v>2079</v>
      </c>
      <c r="L215" s="6" t="s">
        <v>2080</v>
      </c>
      <c r="M215" s="6"/>
      <c r="N215" s="6" t="s">
        <v>18</v>
      </c>
      <c r="O215" s="6"/>
      <c r="P215" s="6" t="b">
        <v>0</v>
      </c>
      <c r="Q215" s="6"/>
      <c r="R215" s="6" t="b">
        <v>0</v>
      </c>
      <c r="S215" s="6"/>
      <c r="T215" s="6" t="s">
        <v>912</v>
      </c>
      <c r="U215" s="6" t="s">
        <v>2085</v>
      </c>
    </row>
    <row r="216" spans="1:21" ht="27.75" customHeight="1" x14ac:dyDescent="0.25">
      <c r="A216" s="6" t="s">
        <v>2924</v>
      </c>
      <c r="B216" s="6">
        <v>3</v>
      </c>
      <c r="C216" s="6" t="s">
        <v>2925</v>
      </c>
      <c r="D216" s="6"/>
      <c r="E216" s="6" t="s">
        <v>2111</v>
      </c>
      <c r="F216" s="6" t="s">
        <v>2060</v>
      </c>
      <c r="G216" s="6" t="s">
        <v>2061</v>
      </c>
      <c r="H216" s="6"/>
      <c r="I216" s="6" t="s">
        <v>2078</v>
      </c>
      <c r="J216" s="6" t="b">
        <v>1</v>
      </c>
      <c r="K216" s="6" t="s">
        <v>2151</v>
      </c>
      <c r="L216" s="6" t="s">
        <v>2246</v>
      </c>
      <c r="M216" s="6"/>
      <c r="N216" s="6" t="s">
        <v>18</v>
      </c>
      <c r="O216" s="6"/>
      <c r="P216" s="6" t="b">
        <v>0</v>
      </c>
      <c r="Q216" s="6"/>
      <c r="R216" s="6" t="b">
        <v>0</v>
      </c>
      <c r="S216" s="6"/>
      <c r="T216" s="6" t="s">
        <v>2926</v>
      </c>
      <c r="U216" s="6" t="s">
        <v>2085</v>
      </c>
    </row>
    <row r="217" spans="1:21" ht="27.75" customHeight="1" x14ac:dyDescent="0.25">
      <c r="A217" s="6" t="s">
        <v>2927</v>
      </c>
      <c r="B217" s="6">
        <v>3</v>
      </c>
      <c r="C217" s="6" t="s">
        <v>2928</v>
      </c>
      <c r="D217" s="6" t="s">
        <v>2929</v>
      </c>
      <c r="E217" s="6" t="s">
        <v>2095</v>
      </c>
      <c r="F217" s="6" t="s">
        <v>2060</v>
      </c>
      <c r="G217" s="6" t="s">
        <v>2061</v>
      </c>
      <c r="H217" s="6" t="s">
        <v>2062</v>
      </c>
      <c r="I217" s="6" t="s">
        <v>2078</v>
      </c>
      <c r="J217" s="6" t="b">
        <v>0</v>
      </c>
      <c r="K217" s="6" t="s">
        <v>2089</v>
      </c>
      <c r="L217" s="6" t="s">
        <v>2198</v>
      </c>
      <c r="M217" s="6" t="s">
        <v>2632</v>
      </c>
      <c r="N217" s="6" t="s">
        <v>2120</v>
      </c>
      <c r="O217" s="6" t="s">
        <v>2083</v>
      </c>
      <c r="P217" s="6" t="b">
        <v>1</v>
      </c>
      <c r="Q217" s="6"/>
      <c r="R217" s="6" t="b">
        <v>0</v>
      </c>
      <c r="S217" s="6" t="s">
        <v>2930</v>
      </c>
      <c r="T217" s="6" t="s">
        <v>2302</v>
      </c>
      <c r="U217" s="6" t="s">
        <v>2114</v>
      </c>
    </row>
    <row r="218" spans="1:21" ht="27.75" customHeight="1" x14ac:dyDescent="0.25">
      <c r="A218" s="6" t="s">
        <v>2931</v>
      </c>
      <c r="B218" s="6">
        <v>3</v>
      </c>
      <c r="C218" s="6" t="s">
        <v>2932</v>
      </c>
      <c r="D218" s="6"/>
      <c r="E218" s="6" t="s">
        <v>2088</v>
      </c>
      <c r="F218" s="6" t="s">
        <v>2060</v>
      </c>
      <c r="G218" s="6" t="s">
        <v>2061</v>
      </c>
      <c r="H218" s="6" t="s">
        <v>2062</v>
      </c>
      <c r="I218" s="6" t="s">
        <v>2078</v>
      </c>
      <c r="J218" s="6" t="b">
        <v>0</v>
      </c>
      <c r="K218" s="6" t="s">
        <v>2151</v>
      </c>
      <c r="L218" s="6" t="s">
        <v>2246</v>
      </c>
      <c r="M218" s="6"/>
      <c r="N218" s="6" t="s">
        <v>18</v>
      </c>
      <c r="O218" s="6"/>
      <c r="P218" s="6" t="b">
        <v>0</v>
      </c>
      <c r="Q218" s="6">
        <v>25</v>
      </c>
      <c r="R218" s="6" t="b">
        <v>1</v>
      </c>
      <c r="S218" s="6" t="s">
        <v>2933</v>
      </c>
      <c r="T218" s="6" t="s">
        <v>2934</v>
      </c>
      <c r="U218" s="6" t="s">
        <v>2085</v>
      </c>
    </row>
    <row r="219" spans="1:21" ht="27.75" customHeight="1" x14ac:dyDescent="0.25">
      <c r="A219" s="6" t="s">
        <v>2935</v>
      </c>
      <c r="B219" s="6">
        <v>3</v>
      </c>
      <c r="C219" s="6" t="s">
        <v>2936</v>
      </c>
      <c r="D219" s="6"/>
      <c r="E219" s="6" t="s">
        <v>2180</v>
      </c>
      <c r="F219" s="6" t="s">
        <v>2060</v>
      </c>
      <c r="G219" s="6" t="s">
        <v>2061</v>
      </c>
      <c r="H219" s="6"/>
      <c r="I219" s="6" t="s">
        <v>2172</v>
      </c>
      <c r="J219" s="6" t="b">
        <v>1</v>
      </c>
      <c r="K219" s="6" t="s">
        <v>2127</v>
      </c>
      <c r="L219" s="6" t="s">
        <v>2156</v>
      </c>
      <c r="M219" s="6"/>
      <c r="N219" s="6" t="s">
        <v>18</v>
      </c>
      <c r="O219" s="6"/>
      <c r="P219" s="6" t="b">
        <v>0</v>
      </c>
      <c r="Q219" s="6"/>
      <c r="R219" s="6" t="b">
        <v>0</v>
      </c>
      <c r="S219" s="6"/>
      <c r="T219" s="6" t="s">
        <v>2937</v>
      </c>
      <c r="U219" s="6" t="s">
        <v>2085</v>
      </c>
    </row>
    <row r="220" spans="1:21" ht="27.75" customHeight="1" x14ac:dyDescent="0.25">
      <c r="A220" s="6" t="s">
        <v>2938</v>
      </c>
      <c r="B220" s="6">
        <v>3</v>
      </c>
      <c r="C220" s="6" t="s">
        <v>2939</v>
      </c>
      <c r="D220" s="6"/>
      <c r="E220" s="6" t="s">
        <v>2111</v>
      </c>
      <c r="F220" s="6" t="s">
        <v>2060</v>
      </c>
      <c r="G220" s="6" t="s">
        <v>2061</v>
      </c>
      <c r="H220" s="6"/>
      <c r="I220" s="6" t="s">
        <v>2940</v>
      </c>
      <c r="J220" s="6" t="b">
        <v>0</v>
      </c>
      <c r="K220" s="6" t="s">
        <v>2287</v>
      </c>
      <c r="L220" s="6" t="s">
        <v>2080</v>
      </c>
      <c r="M220" s="6"/>
      <c r="N220" s="6" t="s">
        <v>18</v>
      </c>
      <c r="O220" s="6"/>
      <c r="P220" s="6" t="b">
        <v>0</v>
      </c>
      <c r="Q220" s="6"/>
      <c r="R220" s="6" t="b">
        <v>0</v>
      </c>
      <c r="S220" s="6"/>
      <c r="T220" s="6" t="s">
        <v>2941</v>
      </c>
      <c r="U220" s="6" t="s">
        <v>2085</v>
      </c>
    </row>
    <row r="221" spans="1:21" ht="27.75" customHeight="1" x14ac:dyDescent="0.25">
      <c r="A221" s="6" t="s">
        <v>2942</v>
      </c>
      <c r="B221" s="6">
        <v>3</v>
      </c>
      <c r="C221" s="6" t="s">
        <v>2943</v>
      </c>
      <c r="D221" s="6"/>
      <c r="E221" s="6" t="s">
        <v>2088</v>
      </c>
      <c r="F221" s="6" t="s">
        <v>2060</v>
      </c>
      <c r="G221" s="6" t="s">
        <v>2061</v>
      </c>
      <c r="H221" s="6" t="s">
        <v>2062</v>
      </c>
      <c r="I221" s="6" t="s">
        <v>2078</v>
      </c>
      <c r="J221" s="6" t="b">
        <v>0</v>
      </c>
      <c r="K221" s="6" t="s">
        <v>2151</v>
      </c>
      <c r="L221" s="6" t="s">
        <v>2198</v>
      </c>
      <c r="M221" s="6"/>
      <c r="N221" s="6" t="s">
        <v>18</v>
      </c>
      <c r="O221" s="6"/>
      <c r="P221" s="6" t="b">
        <v>1</v>
      </c>
      <c r="Q221" s="6"/>
      <c r="R221" s="6" t="b">
        <v>0</v>
      </c>
      <c r="S221" s="6" t="s">
        <v>2944</v>
      </c>
      <c r="T221" s="6" t="s">
        <v>2465</v>
      </c>
      <c r="U221" s="6" t="s">
        <v>2186</v>
      </c>
    </row>
    <row r="222" spans="1:21" ht="27.75" customHeight="1" x14ac:dyDescent="0.25">
      <c r="A222" s="6" t="s">
        <v>2945</v>
      </c>
      <c r="B222" s="6">
        <v>3</v>
      </c>
      <c r="C222" s="6" t="s">
        <v>2946</v>
      </c>
      <c r="D222" s="6"/>
      <c r="E222" s="6" t="s">
        <v>2088</v>
      </c>
      <c r="F222" s="6" t="s">
        <v>2060</v>
      </c>
      <c r="G222" s="6" t="s">
        <v>2061</v>
      </c>
      <c r="H222" s="6"/>
      <c r="I222" s="6" t="s">
        <v>2078</v>
      </c>
      <c r="J222" s="6" t="b">
        <v>0</v>
      </c>
      <c r="K222" s="6" t="s">
        <v>2151</v>
      </c>
      <c r="L222" s="6" t="s">
        <v>2156</v>
      </c>
      <c r="M222" s="6"/>
      <c r="N222" s="6" t="s">
        <v>18</v>
      </c>
      <c r="O222" s="6"/>
      <c r="P222" s="6" t="b">
        <v>1</v>
      </c>
      <c r="Q222" s="6"/>
      <c r="R222" s="6" t="b">
        <v>0</v>
      </c>
      <c r="S222" s="6"/>
      <c r="T222" s="6" t="s">
        <v>2947</v>
      </c>
      <c r="U222" s="6" t="s">
        <v>2085</v>
      </c>
    </row>
    <row r="223" spans="1:21" ht="27.75" customHeight="1" x14ac:dyDescent="0.25">
      <c r="A223" s="6" t="s">
        <v>2948</v>
      </c>
      <c r="B223" s="6">
        <v>3</v>
      </c>
      <c r="C223" s="6" t="s">
        <v>2949</v>
      </c>
      <c r="D223" s="6"/>
      <c r="E223" s="6" t="s">
        <v>2088</v>
      </c>
      <c r="F223" s="6" t="s">
        <v>2060</v>
      </c>
      <c r="G223" s="6" t="s">
        <v>2061</v>
      </c>
      <c r="H223" s="6"/>
      <c r="I223" s="6" t="s">
        <v>2078</v>
      </c>
      <c r="J223" s="6" t="b">
        <v>0</v>
      </c>
      <c r="K223" s="6" t="s">
        <v>2151</v>
      </c>
      <c r="L223" s="6" t="s">
        <v>2080</v>
      </c>
      <c r="M223" s="6"/>
      <c r="N223" s="6" t="s">
        <v>18</v>
      </c>
      <c r="O223" s="6"/>
      <c r="P223" s="6" t="b">
        <v>0</v>
      </c>
      <c r="Q223" s="6"/>
      <c r="R223" s="6" t="b">
        <v>0</v>
      </c>
      <c r="S223" s="6"/>
      <c r="T223" s="6" t="s">
        <v>2950</v>
      </c>
      <c r="U223" s="6" t="s">
        <v>2085</v>
      </c>
    </row>
    <row r="224" spans="1:21" ht="27.75" customHeight="1" x14ac:dyDescent="0.25">
      <c r="A224" s="6" t="s">
        <v>2951</v>
      </c>
      <c r="B224" s="6">
        <v>3</v>
      </c>
      <c r="C224" s="6" t="s">
        <v>2952</v>
      </c>
      <c r="D224" s="6"/>
      <c r="E224" s="6" t="s">
        <v>2105</v>
      </c>
      <c r="F224" s="6" t="s">
        <v>2060</v>
      </c>
      <c r="G224" s="6" t="s">
        <v>2061</v>
      </c>
      <c r="H224" s="6" t="s">
        <v>2062</v>
      </c>
      <c r="I224" s="6" t="s">
        <v>2078</v>
      </c>
      <c r="J224" s="6" t="b">
        <v>0</v>
      </c>
      <c r="K224" s="6" t="s">
        <v>2151</v>
      </c>
      <c r="L224" s="6" t="s">
        <v>2080</v>
      </c>
      <c r="M224" s="6"/>
      <c r="N224" s="6" t="s">
        <v>18</v>
      </c>
      <c r="O224" s="6"/>
      <c r="P224" s="6" t="b">
        <v>0</v>
      </c>
      <c r="Q224" s="6">
        <v>300</v>
      </c>
      <c r="R224" s="6" t="b">
        <v>1</v>
      </c>
      <c r="S224" s="6" t="s">
        <v>2953</v>
      </c>
      <c r="T224" s="6" t="s">
        <v>2278</v>
      </c>
      <c r="U224" s="6" t="s">
        <v>2085</v>
      </c>
    </row>
    <row r="225" spans="1:21" ht="27.75" customHeight="1" x14ac:dyDescent="0.25">
      <c r="A225" s="6" t="s">
        <v>2954</v>
      </c>
      <c r="B225" s="6">
        <v>3</v>
      </c>
      <c r="C225" s="6" t="s">
        <v>2955</v>
      </c>
      <c r="D225" s="6"/>
      <c r="E225" s="6" t="s">
        <v>2095</v>
      </c>
      <c r="F225" s="6" t="s">
        <v>2060</v>
      </c>
      <c r="G225" s="6" t="s">
        <v>2061</v>
      </c>
      <c r="H225" s="6" t="s">
        <v>2062</v>
      </c>
      <c r="I225" s="6" t="s">
        <v>2078</v>
      </c>
      <c r="J225" s="6" t="b">
        <v>0</v>
      </c>
      <c r="K225" s="6" t="s">
        <v>2956</v>
      </c>
      <c r="L225" s="6" t="s">
        <v>2090</v>
      </c>
      <c r="M225" s="6"/>
      <c r="N225" s="6" t="s">
        <v>18</v>
      </c>
      <c r="O225" s="6"/>
      <c r="P225" s="6" t="b">
        <v>0</v>
      </c>
      <c r="Q225" s="6"/>
      <c r="R225" s="6" t="b">
        <v>0</v>
      </c>
      <c r="S225" s="6" t="s">
        <v>2957</v>
      </c>
      <c r="T225" s="6" t="s">
        <v>2958</v>
      </c>
      <c r="U225" s="6" t="s">
        <v>2085</v>
      </c>
    </row>
    <row r="226" spans="1:21" ht="27.75" customHeight="1" x14ac:dyDescent="0.25">
      <c r="A226" s="6" t="s">
        <v>2959</v>
      </c>
      <c r="B226" s="6">
        <v>3</v>
      </c>
      <c r="C226" s="6" t="s">
        <v>2960</v>
      </c>
      <c r="D226" s="6"/>
      <c r="E226" s="6" t="s">
        <v>2077</v>
      </c>
      <c r="F226" s="6" t="s">
        <v>2060</v>
      </c>
      <c r="G226" s="6" t="s">
        <v>2061</v>
      </c>
      <c r="H226" s="6" t="s">
        <v>2062</v>
      </c>
      <c r="I226" s="6" t="s">
        <v>2078</v>
      </c>
      <c r="J226" s="6" t="b">
        <v>0</v>
      </c>
      <c r="K226" s="6" t="s">
        <v>2287</v>
      </c>
      <c r="L226" s="6" t="s">
        <v>2118</v>
      </c>
      <c r="M226" s="6"/>
      <c r="N226" s="6" t="s">
        <v>18</v>
      </c>
      <c r="O226" s="6" t="s">
        <v>2144</v>
      </c>
      <c r="P226" s="6" t="b">
        <v>1</v>
      </c>
      <c r="Q226" s="6"/>
      <c r="R226" s="6" t="b">
        <v>0</v>
      </c>
      <c r="S226" s="6" t="s">
        <v>2961</v>
      </c>
      <c r="T226" s="6" t="s">
        <v>2962</v>
      </c>
      <c r="U226" s="6" t="s">
        <v>2085</v>
      </c>
    </row>
    <row r="227" spans="1:21" ht="27.75" customHeight="1" x14ac:dyDescent="0.25">
      <c r="A227" s="6" t="s">
        <v>2963</v>
      </c>
      <c r="B227" s="6">
        <v>3</v>
      </c>
      <c r="C227" s="6" t="s">
        <v>2964</v>
      </c>
      <c r="D227" s="6"/>
      <c r="E227" s="6" t="s">
        <v>2111</v>
      </c>
      <c r="F227" s="6" t="s">
        <v>2060</v>
      </c>
      <c r="G227" s="6" t="s">
        <v>2061</v>
      </c>
      <c r="H227" s="6" t="s">
        <v>2062</v>
      </c>
      <c r="I227" s="6" t="s">
        <v>2078</v>
      </c>
      <c r="J227" s="6" t="b">
        <v>0</v>
      </c>
      <c r="K227" s="6" t="s">
        <v>2106</v>
      </c>
      <c r="L227" s="6" t="s">
        <v>2118</v>
      </c>
      <c r="M227" s="6"/>
      <c r="N227" s="6" t="s">
        <v>18</v>
      </c>
      <c r="O227" s="6" t="s">
        <v>2237</v>
      </c>
      <c r="P227" s="6" t="b">
        <v>1</v>
      </c>
      <c r="Q227" s="6"/>
      <c r="R227" s="6" t="b">
        <v>0</v>
      </c>
      <c r="S227" s="6" t="s">
        <v>2965</v>
      </c>
      <c r="T227" s="6" t="s">
        <v>2966</v>
      </c>
      <c r="U227" s="6" t="s">
        <v>2085</v>
      </c>
    </row>
    <row r="228" spans="1:21" ht="27.75" customHeight="1" x14ac:dyDescent="0.25">
      <c r="A228" s="6" t="s">
        <v>2967</v>
      </c>
      <c r="B228" s="6">
        <v>3</v>
      </c>
      <c r="C228" s="6" t="s">
        <v>2968</v>
      </c>
      <c r="D228" s="6"/>
      <c r="E228" s="6" t="s">
        <v>2105</v>
      </c>
      <c r="F228" s="6" t="s">
        <v>2060</v>
      </c>
      <c r="G228" s="6" t="s">
        <v>2061</v>
      </c>
      <c r="H228" s="6" t="s">
        <v>2062</v>
      </c>
      <c r="I228" s="6" t="s">
        <v>2078</v>
      </c>
      <c r="J228" s="6" t="b">
        <v>0</v>
      </c>
      <c r="K228" s="6" t="s">
        <v>2190</v>
      </c>
      <c r="L228" s="6" t="s">
        <v>2198</v>
      </c>
      <c r="M228" s="6"/>
      <c r="N228" s="6" t="s">
        <v>18</v>
      </c>
      <c r="O228" s="6"/>
      <c r="P228" s="6" t="b">
        <v>0</v>
      </c>
      <c r="Q228" s="6"/>
      <c r="R228" s="6" t="b">
        <v>0</v>
      </c>
      <c r="S228" s="6" t="s">
        <v>2969</v>
      </c>
      <c r="T228" s="6" t="s">
        <v>2970</v>
      </c>
      <c r="U228" s="6" t="s">
        <v>2085</v>
      </c>
    </row>
    <row r="229" spans="1:21" ht="27.75" customHeight="1" x14ac:dyDescent="0.25">
      <c r="A229" s="6" t="s">
        <v>2971</v>
      </c>
      <c r="B229" s="6">
        <v>3</v>
      </c>
      <c r="C229" s="6" t="s">
        <v>2972</v>
      </c>
      <c r="D229" s="6"/>
      <c r="E229" s="6" t="s">
        <v>2111</v>
      </c>
      <c r="F229" s="6" t="s">
        <v>2060</v>
      </c>
      <c r="G229" s="6" t="s">
        <v>2061</v>
      </c>
      <c r="H229" s="6"/>
      <c r="I229" s="6" t="s">
        <v>2078</v>
      </c>
      <c r="J229" s="6" t="b">
        <v>0</v>
      </c>
      <c r="K229" s="6" t="s">
        <v>2792</v>
      </c>
      <c r="L229" s="6" t="s">
        <v>2198</v>
      </c>
      <c r="M229" s="6"/>
      <c r="N229" s="6" t="s">
        <v>18</v>
      </c>
      <c r="O229" s="6"/>
      <c r="P229" s="6" t="b">
        <v>0</v>
      </c>
      <c r="Q229" s="6"/>
      <c r="R229" s="6" t="b">
        <v>0</v>
      </c>
      <c r="S229" s="6"/>
      <c r="T229" s="6" t="s">
        <v>2533</v>
      </c>
      <c r="U229" s="6" t="s">
        <v>2085</v>
      </c>
    </row>
    <row r="230" spans="1:21" ht="27.75" customHeight="1" x14ac:dyDescent="0.25">
      <c r="A230" s="6" t="s">
        <v>2973</v>
      </c>
      <c r="B230" s="6">
        <v>3</v>
      </c>
      <c r="C230" s="6" t="s">
        <v>2974</v>
      </c>
      <c r="D230" s="6" t="s">
        <v>2975</v>
      </c>
      <c r="E230" s="6" t="s">
        <v>2077</v>
      </c>
      <c r="F230" s="6" t="s">
        <v>2060</v>
      </c>
      <c r="G230" s="6" t="s">
        <v>2061</v>
      </c>
      <c r="H230" s="6" t="s">
        <v>2062</v>
      </c>
      <c r="I230" s="6" t="s">
        <v>2078</v>
      </c>
      <c r="J230" s="6" t="b">
        <v>0</v>
      </c>
      <c r="K230" s="6" t="s">
        <v>2976</v>
      </c>
      <c r="L230" s="6" t="s">
        <v>2198</v>
      </c>
      <c r="M230" s="6" t="s">
        <v>2977</v>
      </c>
      <c r="N230" s="6" t="s">
        <v>2978</v>
      </c>
      <c r="O230" s="6" t="s">
        <v>2237</v>
      </c>
      <c r="P230" s="6" t="b">
        <v>1</v>
      </c>
      <c r="Q230" s="6"/>
      <c r="R230" s="6" t="b">
        <v>0</v>
      </c>
      <c r="S230" s="6" t="s">
        <v>2979</v>
      </c>
      <c r="T230" s="6" t="s">
        <v>2980</v>
      </c>
      <c r="U230" s="6" t="s">
        <v>2085</v>
      </c>
    </row>
    <row r="231" spans="1:21" ht="27.75" customHeight="1" x14ac:dyDescent="0.25">
      <c r="A231" s="6" t="s">
        <v>2981</v>
      </c>
      <c r="B231" s="6">
        <v>3</v>
      </c>
      <c r="C231" s="6" t="s">
        <v>2982</v>
      </c>
      <c r="D231" s="6"/>
      <c r="E231" s="6" t="s">
        <v>2077</v>
      </c>
      <c r="F231" s="6" t="s">
        <v>2060</v>
      </c>
      <c r="G231" s="6" t="s">
        <v>2061</v>
      </c>
      <c r="H231" s="6" t="s">
        <v>2062</v>
      </c>
      <c r="I231" s="6" t="s">
        <v>2078</v>
      </c>
      <c r="J231" s="6" t="b">
        <v>0</v>
      </c>
      <c r="K231" s="6" t="s">
        <v>2298</v>
      </c>
      <c r="L231" s="6" t="s">
        <v>2118</v>
      </c>
      <c r="M231" s="6"/>
      <c r="N231" s="6" t="s">
        <v>18</v>
      </c>
      <c r="O231" s="6" t="s">
        <v>2144</v>
      </c>
      <c r="P231" s="6" t="b">
        <v>1</v>
      </c>
      <c r="Q231" s="6"/>
      <c r="R231" s="6" t="b">
        <v>0</v>
      </c>
      <c r="S231" s="6" t="s">
        <v>2983</v>
      </c>
      <c r="T231" s="6" t="s">
        <v>2984</v>
      </c>
      <c r="U231" s="6" t="s">
        <v>2085</v>
      </c>
    </row>
    <row r="232" spans="1:21" ht="27.75" customHeight="1" x14ac:dyDescent="0.25">
      <c r="A232" s="6" t="s">
        <v>2985</v>
      </c>
      <c r="B232" s="6">
        <v>3</v>
      </c>
      <c r="C232" s="6" t="s">
        <v>2986</v>
      </c>
      <c r="D232" s="6"/>
      <c r="E232" s="6" t="s">
        <v>2077</v>
      </c>
      <c r="F232" s="6" t="s">
        <v>2060</v>
      </c>
      <c r="G232" s="6" t="s">
        <v>2061</v>
      </c>
      <c r="H232" s="6" t="s">
        <v>2062</v>
      </c>
      <c r="I232" s="6" t="s">
        <v>2078</v>
      </c>
      <c r="J232" s="6" t="b">
        <v>0</v>
      </c>
      <c r="K232" s="6" t="s">
        <v>2106</v>
      </c>
      <c r="L232" s="6" t="s">
        <v>2080</v>
      </c>
      <c r="M232" s="6" t="s">
        <v>2987</v>
      </c>
      <c r="N232" s="6" t="s">
        <v>2289</v>
      </c>
      <c r="O232" s="6" t="s">
        <v>2083</v>
      </c>
      <c r="P232" s="6" t="b">
        <v>0</v>
      </c>
      <c r="Q232" s="6"/>
      <c r="R232" s="6" t="b">
        <v>0</v>
      </c>
      <c r="S232" s="6" t="s">
        <v>2988</v>
      </c>
      <c r="T232" s="6" t="s">
        <v>2989</v>
      </c>
      <c r="U232" s="6" t="s">
        <v>2114</v>
      </c>
    </row>
    <row r="233" spans="1:21" ht="27.75" customHeight="1" x14ac:dyDescent="0.25">
      <c r="A233" s="6" t="s">
        <v>2990</v>
      </c>
      <c r="B233" s="6">
        <v>3</v>
      </c>
      <c r="C233" s="6" t="s">
        <v>2991</v>
      </c>
      <c r="D233" s="6"/>
      <c r="E233" s="6" t="s">
        <v>2150</v>
      </c>
      <c r="F233" s="6" t="s">
        <v>2060</v>
      </c>
      <c r="G233" s="6"/>
      <c r="H233" s="6" t="s">
        <v>2062</v>
      </c>
      <c r="I233" s="6" t="s">
        <v>2078</v>
      </c>
      <c r="J233" s="6" t="b">
        <v>0</v>
      </c>
      <c r="K233" s="6" t="s">
        <v>2151</v>
      </c>
      <c r="L233" s="6" t="s">
        <v>2156</v>
      </c>
      <c r="M233" s="6"/>
      <c r="N233" s="6" t="s">
        <v>18</v>
      </c>
      <c r="O233" s="6"/>
      <c r="P233" s="6" t="b">
        <v>0</v>
      </c>
      <c r="Q233" s="6"/>
      <c r="R233" s="6" t="b">
        <v>0</v>
      </c>
      <c r="S233" s="6" t="s">
        <v>2992</v>
      </c>
      <c r="T233" s="6" t="s">
        <v>2993</v>
      </c>
      <c r="U233" s="6" t="s">
        <v>2085</v>
      </c>
    </row>
    <row r="234" spans="1:21" ht="27.75" customHeight="1" x14ac:dyDescent="0.25">
      <c r="A234" s="6" t="s">
        <v>2994</v>
      </c>
      <c r="B234" s="6">
        <v>3</v>
      </c>
      <c r="C234" s="6" t="s">
        <v>2995</v>
      </c>
      <c r="D234" s="6" t="s">
        <v>2857</v>
      </c>
      <c r="E234" s="6" t="s">
        <v>2105</v>
      </c>
      <c r="F234" s="6" t="s">
        <v>2060</v>
      </c>
      <c r="G234" s="6" t="s">
        <v>2061</v>
      </c>
      <c r="H234" s="6"/>
      <c r="I234" s="6" t="s">
        <v>2078</v>
      </c>
      <c r="J234" s="6" t="b">
        <v>0</v>
      </c>
      <c r="K234" s="6" t="s">
        <v>2089</v>
      </c>
      <c r="L234" s="6" t="s">
        <v>2118</v>
      </c>
      <c r="M234" s="6" t="s">
        <v>2996</v>
      </c>
      <c r="N234" s="6" t="s">
        <v>2108</v>
      </c>
      <c r="O234" s="6"/>
      <c r="P234" s="6" t="b">
        <v>1</v>
      </c>
      <c r="Q234" s="6"/>
      <c r="R234" s="6" t="b">
        <v>0</v>
      </c>
      <c r="S234" s="6"/>
      <c r="T234" s="6" t="s">
        <v>2725</v>
      </c>
      <c r="U234" s="6" t="s">
        <v>2085</v>
      </c>
    </row>
    <row r="235" spans="1:21" ht="27.75" customHeight="1" x14ac:dyDescent="0.25">
      <c r="A235" s="6" t="s">
        <v>2997</v>
      </c>
      <c r="B235" s="6">
        <v>3</v>
      </c>
      <c r="C235" s="6" t="s">
        <v>2998</v>
      </c>
      <c r="D235" s="6"/>
      <c r="E235" s="6" t="s">
        <v>2095</v>
      </c>
      <c r="F235" s="6" t="s">
        <v>2060</v>
      </c>
      <c r="G235" s="6" t="s">
        <v>2061</v>
      </c>
      <c r="H235" s="6" t="s">
        <v>2062</v>
      </c>
      <c r="I235" s="6" t="s">
        <v>2078</v>
      </c>
      <c r="J235" s="6" t="b">
        <v>0</v>
      </c>
      <c r="K235" s="6" t="s">
        <v>2298</v>
      </c>
      <c r="L235" s="6" t="s">
        <v>2198</v>
      </c>
      <c r="M235" s="6"/>
      <c r="N235" s="6" t="s">
        <v>18</v>
      </c>
      <c r="O235" s="6"/>
      <c r="P235" s="6" t="b">
        <v>1</v>
      </c>
      <c r="Q235" s="6"/>
      <c r="R235" s="6" t="b">
        <v>0</v>
      </c>
      <c r="S235" s="6" t="s">
        <v>2999</v>
      </c>
      <c r="T235" s="6" t="s">
        <v>2542</v>
      </c>
      <c r="U235" s="6" t="s">
        <v>2114</v>
      </c>
    </row>
    <row r="236" spans="1:21" ht="27.75" customHeight="1" x14ac:dyDescent="0.25">
      <c r="A236" s="6" t="s">
        <v>3000</v>
      </c>
      <c r="B236" s="6">
        <v>3</v>
      </c>
      <c r="C236" s="6" t="s">
        <v>3001</v>
      </c>
      <c r="D236" s="6"/>
      <c r="E236" s="6" t="s">
        <v>2095</v>
      </c>
      <c r="F236" s="6" t="s">
        <v>2060</v>
      </c>
      <c r="G236" s="6" t="s">
        <v>2061</v>
      </c>
      <c r="H236" s="6" t="s">
        <v>2062</v>
      </c>
      <c r="I236" s="6" t="s">
        <v>2078</v>
      </c>
      <c r="J236" s="6" t="b">
        <v>0</v>
      </c>
      <c r="K236" s="6" t="s">
        <v>2079</v>
      </c>
      <c r="L236" s="6" t="s">
        <v>2198</v>
      </c>
      <c r="M236" s="6"/>
      <c r="N236" s="6" t="s">
        <v>18</v>
      </c>
      <c r="O236" s="6"/>
      <c r="P236" s="6" t="b">
        <v>1</v>
      </c>
      <c r="Q236" s="6"/>
      <c r="R236" s="6" t="b">
        <v>0</v>
      </c>
      <c r="S236" s="6" t="s">
        <v>2988</v>
      </c>
      <c r="T236" s="6" t="s">
        <v>3002</v>
      </c>
      <c r="U236" s="6" t="s">
        <v>2114</v>
      </c>
    </row>
    <row r="237" spans="1:21" ht="27.75" customHeight="1" x14ac:dyDescent="0.25">
      <c r="A237" s="6" t="s">
        <v>3003</v>
      </c>
      <c r="B237" s="6">
        <v>3</v>
      </c>
      <c r="C237" s="6" t="s">
        <v>3004</v>
      </c>
      <c r="D237" s="6"/>
      <c r="E237" s="6" t="s">
        <v>2111</v>
      </c>
      <c r="F237" s="6" t="s">
        <v>2060</v>
      </c>
      <c r="G237" s="6" t="s">
        <v>2061</v>
      </c>
      <c r="H237" s="6" t="s">
        <v>2062</v>
      </c>
      <c r="I237" s="6" t="s">
        <v>2078</v>
      </c>
      <c r="J237" s="6" t="b">
        <v>1</v>
      </c>
      <c r="K237" s="6" t="s">
        <v>2127</v>
      </c>
      <c r="L237" s="6" t="s">
        <v>2252</v>
      </c>
      <c r="M237" s="6"/>
      <c r="N237" s="6" t="s">
        <v>18</v>
      </c>
      <c r="O237" s="6"/>
      <c r="P237" s="6" t="b">
        <v>0</v>
      </c>
      <c r="Q237" s="6"/>
      <c r="R237" s="6" t="b">
        <v>0</v>
      </c>
      <c r="S237" s="6" t="s">
        <v>3005</v>
      </c>
      <c r="T237" s="6" t="s">
        <v>3006</v>
      </c>
      <c r="U237" s="6" t="s">
        <v>2085</v>
      </c>
    </row>
    <row r="238" spans="1:21" ht="27.75" customHeight="1" x14ac:dyDescent="0.25">
      <c r="A238" s="6" t="s">
        <v>3007</v>
      </c>
      <c r="B238" s="6">
        <v>3</v>
      </c>
      <c r="C238" s="6" t="s">
        <v>3008</v>
      </c>
      <c r="D238" s="6"/>
      <c r="E238" s="6" t="s">
        <v>2111</v>
      </c>
      <c r="F238" s="6" t="s">
        <v>2060</v>
      </c>
      <c r="G238" s="6" t="s">
        <v>2061</v>
      </c>
      <c r="H238" s="6" t="s">
        <v>2062</v>
      </c>
      <c r="I238" s="6" t="s">
        <v>2078</v>
      </c>
      <c r="J238" s="6" t="b">
        <v>1</v>
      </c>
      <c r="K238" s="6" t="s">
        <v>2127</v>
      </c>
      <c r="L238" s="6" t="s">
        <v>2156</v>
      </c>
      <c r="M238" s="6"/>
      <c r="N238" s="6" t="s">
        <v>18</v>
      </c>
      <c r="O238" s="6"/>
      <c r="P238" s="6" t="b">
        <v>0</v>
      </c>
      <c r="Q238" s="6"/>
      <c r="R238" s="6" t="b">
        <v>0</v>
      </c>
      <c r="S238" s="6" t="s">
        <v>3009</v>
      </c>
      <c r="T238" s="6" t="s">
        <v>3010</v>
      </c>
      <c r="U238" s="6" t="s">
        <v>2085</v>
      </c>
    </row>
    <row r="239" spans="1:21" ht="27.75" customHeight="1" x14ac:dyDescent="0.25">
      <c r="A239" s="6" t="s">
        <v>3011</v>
      </c>
      <c r="B239" s="6">
        <v>3</v>
      </c>
      <c r="C239" s="6" t="s">
        <v>3012</v>
      </c>
      <c r="D239" s="6"/>
      <c r="E239" s="6" t="s">
        <v>2095</v>
      </c>
      <c r="F239" s="6" t="s">
        <v>2060</v>
      </c>
      <c r="G239" s="6" t="s">
        <v>2061</v>
      </c>
      <c r="H239" s="6" t="s">
        <v>2062</v>
      </c>
      <c r="I239" s="6" t="s">
        <v>2078</v>
      </c>
      <c r="J239" s="6" t="b">
        <v>0</v>
      </c>
      <c r="K239" s="6" t="s">
        <v>2106</v>
      </c>
      <c r="L239" s="6" t="s">
        <v>2118</v>
      </c>
      <c r="M239" s="6" t="s">
        <v>2288</v>
      </c>
      <c r="N239" s="6" t="s">
        <v>2289</v>
      </c>
      <c r="O239" s="6" t="s">
        <v>4</v>
      </c>
      <c r="P239" s="6" t="b">
        <v>1</v>
      </c>
      <c r="Q239" s="6"/>
      <c r="R239" s="6" t="b">
        <v>0</v>
      </c>
      <c r="S239" s="6" t="s">
        <v>3013</v>
      </c>
      <c r="T239" s="6" t="s">
        <v>3014</v>
      </c>
      <c r="U239" s="6" t="s">
        <v>2085</v>
      </c>
    </row>
    <row r="240" spans="1:21" ht="27.75" customHeight="1" x14ac:dyDescent="0.25">
      <c r="A240" s="6" t="s">
        <v>3015</v>
      </c>
      <c r="B240" s="6">
        <v>4</v>
      </c>
      <c r="C240" s="6" t="s">
        <v>3016</v>
      </c>
      <c r="D240" s="6"/>
      <c r="E240" s="6" t="s">
        <v>2150</v>
      </c>
      <c r="F240" s="6" t="s">
        <v>2060</v>
      </c>
      <c r="G240" s="6" t="s">
        <v>2061</v>
      </c>
      <c r="H240" s="6" t="s">
        <v>2062</v>
      </c>
      <c r="I240" s="6" t="s">
        <v>2078</v>
      </c>
      <c r="J240" s="6" t="b">
        <v>0</v>
      </c>
      <c r="K240" s="6" t="s">
        <v>2127</v>
      </c>
      <c r="L240" s="6" t="s">
        <v>2156</v>
      </c>
      <c r="M240" s="6"/>
      <c r="N240" s="6" t="s">
        <v>18</v>
      </c>
      <c r="O240" s="6"/>
      <c r="P240" s="6" t="b">
        <v>1</v>
      </c>
      <c r="Q240" s="6"/>
      <c r="R240" s="6" t="b">
        <v>0</v>
      </c>
      <c r="S240" s="6" t="s">
        <v>3017</v>
      </c>
      <c r="T240" s="6" t="s">
        <v>3018</v>
      </c>
      <c r="U240" s="6" t="s">
        <v>2085</v>
      </c>
    </row>
    <row r="241" spans="1:21" ht="27.75" customHeight="1" x14ac:dyDescent="0.25">
      <c r="A241" s="6" t="s">
        <v>3019</v>
      </c>
      <c r="B241" s="6">
        <v>4</v>
      </c>
      <c r="C241" s="6" t="s">
        <v>3020</v>
      </c>
      <c r="D241" s="6"/>
      <c r="E241" s="6" t="s">
        <v>2088</v>
      </c>
      <c r="F241" s="6" t="s">
        <v>2060</v>
      </c>
      <c r="G241" s="6"/>
      <c r="H241" s="6"/>
      <c r="I241" s="6" t="s">
        <v>2078</v>
      </c>
      <c r="J241" s="6" t="b">
        <v>0</v>
      </c>
      <c r="K241" s="6" t="s">
        <v>2792</v>
      </c>
      <c r="L241" s="6" t="s">
        <v>2198</v>
      </c>
      <c r="M241" s="6"/>
      <c r="N241" s="6" t="s">
        <v>18</v>
      </c>
      <c r="O241" s="6"/>
      <c r="P241" s="6" t="b">
        <v>1</v>
      </c>
      <c r="Q241" s="6"/>
      <c r="R241" s="6" t="b">
        <v>0</v>
      </c>
      <c r="S241" s="6"/>
      <c r="T241" s="6" t="s">
        <v>3021</v>
      </c>
      <c r="U241" s="6" t="s">
        <v>2085</v>
      </c>
    </row>
    <row r="242" spans="1:21" ht="27.75" customHeight="1" x14ac:dyDescent="0.25">
      <c r="A242" s="6" t="s">
        <v>3022</v>
      </c>
      <c r="B242" s="6">
        <v>4</v>
      </c>
      <c r="C242" s="6" t="s">
        <v>3023</v>
      </c>
      <c r="D242" s="6"/>
      <c r="E242" s="6" t="s">
        <v>2088</v>
      </c>
      <c r="F242" s="6" t="s">
        <v>2060</v>
      </c>
      <c r="G242" s="6"/>
      <c r="H242" s="6"/>
      <c r="I242" s="6" t="s">
        <v>2078</v>
      </c>
      <c r="J242" s="6" t="b">
        <v>0</v>
      </c>
      <c r="K242" s="6" t="s">
        <v>2792</v>
      </c>
      <c r="L242" s="6" t="s">
        <v>2198</v>
      </c>
      <c r="M242" s="6"/>
      <c r="N242" s="6" t="s">
        <v>18</v>
      </c>
      <c r="O242" s="6"/>
      <c r="P242" s="6" t="b">
        <v>1</v>
      </c>
      <c r="Q242" s="6"/>
      <c r="R242" s="6" t="b">
        <v>0</v>
      </c>
      <c r="S242" s="6"/>
      <c r="T242" s="6" t="s">
        <v>915</v>
      </c>
      <c r="U242" s="6" t="s">
        <v>2085</v>
      </c>
    </row>
    <row r="243" spans="1:21" ht="27.75" customHeight="1" x14ac:dyDescent="0.25">
      <c r="A243" s="6" t="s">
        <v>3024</v>
      </c>
      <c r="B243" s="6">
        <v>4</v>
      </c>
      <c r="C243" s="6" t="s">
        <v>3025</v>
      </c>
      <c r="D243" s="6" t="s">
        <v>3026</v>
      </c>
      <c r="E243" s="6" t="s">
        <v>2088</v>
      </c>
      <c r="F243" s="6" t="s">
        <v>2060</v>
      </c>
      <c r="G243" s="6" t="s">
        <v>2061</v>
      </c>
      <c r="H243" s="6" t="s">
        <v>2062</v>
      </c>
      <c r="I243" s="6" t="s">
        <v>2078</v>
      </c>
      <c r="J243" s="6" t="b">
        <v>0</v>
      </c>
      <c r="K243" s="6" t="s">
        <v>2079</v>
      </c>
      <c r="L243" s="6" t="s">
        <v>2118</v>
      </c>
      <c r="M243" s="6"/>
      <c r="N243" s="6" t="s">
        <v>18</v>
      </c>
      <c r="O243" s="6" t="s">
        <v>2268</v>
      </c>
      <c r="P243" s="6" t="b">
        <v>1</v>
      </c>
      <c r="Q243" s="6"/>
      <c r="R243" s="6" t="b">
        <v>0</v>
      </c>
      <c r="S243" s="6" t="s">
        <v>3027</v>
      </c>
      <c r="T243" s="6" t="s">
        <v>3028</v>
      </c>
      <c r="U243" s="6" t="s">
        <v>2085</v>
      </c>
    </row>
    <row r="244" spans="1:21" ht="27.75" customHeight="1" x14ac:dyDescent="0.25">
      <c r="A244" s="6" t="s">
        <v>3029</v>
      </c>
      <c r="B244" s="6">
        <v>4</v>
      </c>
      <c r="C244" s="6" t="s">
        <v>3030</v>
      </c>
      <c r="D244" s="6" t="s">
        <v>3031</v>
      </c>
      <c r="E244" s="6" t="s">
        <v>2105</v>
      </c>
      <c r="F244" s="6" t="s">
        <v>2060</v>
      </c>
      <c r="G244" s="6" t="s">
        <v>2061</v>
      </c>
      <c r="H244" s="6"/>
      <c r="I244" s="6" t="s">
        <v>2078</v>
      </c>
      <c r="J244" s="6" t="b">
        <v>0</v>
      </c>
      <c r="K244" s="6" t="s">
        <v>2127</v>
      </c>
      <c r="L244" s="6" t="s">
        <v>2080</v>
      </c>
      <c r="M244" s="6" t="s">
        <v>3032</v>
      </c>
      <c r="N244" s="6" t="s">
        <v>2108</v>
      </c>
      <c r="O244" s="6" t="s">
        <v>2144</v>
      </c>
      <c r="P244" s="6" t="b">
        <v>0</v>
      </c>
      <c r="Q244" s="6"/>
      <c r="R244" s="6" t="b">
        <v>0</v>
      </c>
      <c r="S244" s="6"/>
      <c r="T244" s="6" t="s">
        <v>3033</v>
      </c>
      <c r="U244" s="6" t="s">
        <v>2085</v>
      </c>
    </row>
    <row r="245" spans="1:21" ht="27.75" customHeight="1" x14ac:dyDescent="0.25">
      <c r="A245" s="6" t="s">
        <v>3034</v>
      </c>
      <c r="B245" s="6">
        <v>4</v>
      </c>
      <c r="C245" s="6" t="s">
        <v>3035</v>
      </c>
      <c r="D245" s="6"/>
      <c r="E245" s="6" t="s">
        <v>2138</v>
      </c>
      <c r="F245" s="6" t="s">
        <v>2060</v>
      </c>
      <c r="G245" s="6" t="s">
        <v>2061</v>
      </c>
      <c r="H245" s="6"/>
      <c r="I245" s="6" t="s">
        <v>2078</v>
      </c>
      <c r="J245" s="6" t="b">
        <v>0</v>
      </c>
      <c r="K245" s="6" t="s">
        <v>2127</v>
      </c>
      <c r="L245" s="6" t="s">
        <v>2118</v>
      </c>
      <c r="M245" s="6"/>
      <c r="N245" s="6" t="s">
        <v>18</v>
      </c>
      <c r="O245" s="6" t="s">
        <v>2237</v>
      </c>
      <c r="P245" s="6" t="b">
        <v>1</v>
      </c>
      <c r="Q245" s="6"/>
      <c r="R245" s="6" t="b">
        <v>0</v>
      </c>
      <c r="S245" s="6"/>
      <c r="T245" s="6" t="s">
        <v>911</v>
      </c>
      <c r="U245" s="6" t="s">
        <v>2085</v>
      </c>
    </row>
    <row r="246" spans="1:21" ht="27.75" customHeight="1" x14ac:dyDescent="0.25">
      <c r="A246" s="6" t="s">
        <v>3036</v>
      </c>
      <c r="B246" s="6">
        <v>4</v>
      </c>
      <c r="C246" s="6" t="s">
        <v>3037</v>
      </c>
      <c r="D246" s="6" t="s">
        <v>3038</v>
      </c>
      <c r="E246" s="6" t="s">
        <v>2138</v>
      </c>
      <c r="F246" s="6" t="s">
        <v>2060</v>
      </c>
      <c r="G246" s="6" t="s">
        <v>2061</v>
      </c>
      <c r="H246" s="6" t="s">
        <v>2062</v>
      </c>
      <c r="I246" s="6" t="s">
        <v>2078</v>
      </c>
      <c r="J246" s="6" t="b">
        <v>0</v>
      </c>
      <c r="K246" s="6" t="s">
        <v>2298</v>
      </c>
      <c r="L246" s="6" t="s">
        <v>2118</v>
      </c>
      <c r="M246" s="6"/>
      <c r="N246" s="6" t="s">
        <v>18</v>
      </c>
      <c r="O246" s="6" t="s">
        <v>2237</v>
      </c>
      <c r="P246" s="6" t="b">
        <v>1</v>
      </c>
      <c r="Q246" s="6"/>
      <c r="R246" s="6" t="b">
        <v>0</v>
      </c>
      <c r="S246" s="6" t="s">
        <v>3039</v>
      </c>
      <c r="T246" s="6" t="s">
        <v>3040</v>
      </c>
      <c r="U246" s="6" t="s">
        <v>2085</v>
      </c>
    </row>
    <row r="247" spans="1:21" ht="27.75" customHeight="1" x14ac:dyDescent="0.25">
      <c r="A247" s="6" t="s">
        <v>3041</v>
      </c>
      <c r="B247" s="6">
        <v>4</v>
      </c>
      <c r="C247" s="6" t="s">
        <v>3042</v>
      </c>
      <c r="D247" s="6" t="s">
        <v>3043</v>
      </c>
      <c r="E247" s="6" t="s">
        <v>2077</v>
      </c>
      <c r="F247" s="6" t="s">
        <v>2060</v>
      </c>
      <c r="G247" s="6" t="s">
        <v>2061</v>
      </c>
      <c r="H247" s="6"/>
      <c r="I247" s="6" t="s">
        <v>2078</v>
      </c>
      <c r="J247" s="6" t="b">
        <v>0</v>
      </c>
      <c r="K247" s="6" t="s">
        <v>2151</v>
      </c>
      <c r="L247" s="6" t="s">
        <v>2198</v>
      </c>
      <c r="M247" s="6"/>
      <c r="N247" s="6" t="s">
        <v>18</v>
      </c>
      <c r="O247" s="6"/>
      <c r="P247" s="6" t="b">
        <v>0</v>
      </c>
      <c r="Q247" s="6"/>
      <c r="R247" s="6" t="b">
        <v>0</v>
      </c>
      <c r="S247" s="6"/>
      <c r="T247" s="6" t="s">
        <v>2100</v>
      </c>
      <c r="U247" s="6" t="s">
        <v>2186</v>
      </c>
    </row>
    <row r="248" spans="1:21" ht="27.75" customHeight="1" x14ac:dyDescent="0.25">
      <c r="A248" s="6" t="s">
        <v>3044</v>
      </c>
      <c r="B248" s="6">
        <v>4</v>
      </c>
      <c r="C248" s="6" t="s">
        <v>3045</v>
      </c>
      <c r="D248" s="6" t="s">
        <v>3046</v>
      </c>
      <c r="E248" s="6" t="s">
        <v>2077</v>
      </c>
      <c r="F248" s="6" t="s">
        <v>2060</v>
      </c>
      <c r="G248" s="6" t="s">
        <v>2061</v>
      </c>
      <c r="H248" s="6"/>
      <c r="I248" s="6" t="s">
        <v>2172</v>
      </c>
      <c r="J248" s="6" t="b">
        <v>0</v>
      </c>
      <c r="K248" s="6" t="s">
        <v>2298</v>
      </c>
      <c r="L248" s="6" t="s">
        <v>2156</v>
      </c>
      <c r="M248" s="6"/>
      <c r="N248" s="6" t="s">
        <v>18</v>
      </c>
      <c r="O248" s="6"/>
      <c r="P248" s="6" t="b">
        <v>1</v>
      </c>
      <c r="Q248" s="6"/>
      <c r="R248" s="6" t="b">
        <v>0</v>
      </c>
      <c r="S248" s="6"/>
      <c r="T248" s="6" t="s">
        <v>2989</v>
      </c>
      <c r="U248" s="6" t="s">
        <v>2085</v>
      </c>
    </row>
    <row r="249" spans="1:21" ht="27.75" customHeight="1" x14ac:dyDescent="0.25">
      <c r="A249" s="6" t="s">
        <v>3047</v>
      </c>
      <c r="B249" s="6">
        <v>4</v>
      </c>
      <c r="C249" s="6" t="s">
        <v>3048</v>
      </c>
      <c r="D249" s="6" t="s">
        <v>3049</v>
      </c>
      <c r="E249" s="6" t="s">
        <v>2077</v>
      </c>
      <c r="F249" s="6" t="s">
        <v>2060</v>
      </c>
      <c r="G249" s="6" t="s">
        <v>2061</v>
      </c>
      <c r="H249" s="6" t="s">
        <v>2062</v>
      </c>
      <c r="I249" s="6" t="s">
        <v>2078</v>
      </c>
      <c r="J249" s="6" t="b">
        <v>0</v>
      </c>
      <c r="K249" s="6" t="s">
        <v>2079</v>
      </c>
      <c r="L249" s="6" t="s">
        <v>2156</v>
      </c>
      <c r="M249" s="6"/>
      <c r="N249" s="6" t="s">
        <v>18</v>
      </c>
      <c r="O249" s="6"/>
      <c r="P249" s="6" t="b">
        <v>1</v>
      </c>
      <c r="Q249" s="6"/>
      <c r="R249" s="6" t="b">
        <v>0</v>
      </c>
      <c r="S249" s="6" t="s">
        <v>3050</v>
      </c>
      <c r="T249" s="6" t="s">
        <v>2274</v>
      </c>
      <c r="U249" s="6" t="s">
        <v>2085</v>
      </c>
    </row>
    <row r="250" spans="1:21" ht="27.75" customHeight="1" x14ac:dyDescent="0.25">
      <c r="A250" s="6" t="s">
        <v>3051</v>
      </c>
      <c r="B250" s="6">
        <v>4</v>
      </c>
      <c r="C250" s="6" t="s">
        <v>3052</v>
      </c>
      <c r="D250" s="6"/>
      <c r="E250" s="6" t="s">
        <v>2111</v>
      </c>
      <c r="F250" s="6" t="s">
        <v>2060</v>
      </c>
      <c r="G250" s="6" t="s">
        <v>2061</v>
      </c>
      <c r="H250" s="6" t="s">
        <v>2062</v>
      </c>
      <c r="I250" s="6" t="s">
        <v>2078</v>
      </c>
      <c r="J250" s="6" t="b">
        <v>0</v>
      </c>
      <c r="K250" s="6" t="s">
        <v>2603</v>
      </c>
      <c r="L250" s="6" t="s">
        <v>2198</v>
      </c>
      <c r="M250" s="6" t="s">
        <v>3053</v>
      </c>
      <c r="N250" s="6" t="s">
        <v>2289</v>
      </c>
      <c r="O250" s="6" t="s">
        <v>4</v>
      </c>
      <c r="P250" s="6" t="b">
        <v>1</v>
      </c>
      <c r="Q250" s="6"/>
      <c r="R250" s="6" t="b">
        <v>0</v>
      </c>
      <c r="S250" s="6" t="s">
        <v>3054</v>
      </c>
      <c r="T250" s="6" t="s">
        <v>3055</v>
      </c>
      <c r="U250" s="6" t="s">
        <v>2085</v>
      </c>
    </row>
    <row r="251" spans="1:21" ht="27.75" customHeight="1" x14ac:dyDescent="0.25">
      <c r="A251" s="6" t="s">
        <v>3056</v>
      </c>
      <c r="B251" s="6">
        <v>4</v>
      </c>
      <c r="C251" s="6" t="s">
        <v>3057</v>
      </c>
      <c r="D251" s="6"/>
      <c r="E251" s="6" t="s">
        <v>2088</v>
      </c>
      <c r="F251" s="6" t="s">
        <v>2060</v>
      </c>
      <c r="G251" s="6" t="s">
        <v>2061</v>
      </c>
      <c r="H251" s="6"/>
      <c r="I251" s="6" t="s">
        <v>2078</v>
      </c>
      <c r="J251" s="6" t="b">
        <v>0</v>
      </c>
      <c r="K251" s="6" t="s">
        <v>2151</v>
      </c>
      <c r="L251" s="6" t="s">
        <v>2246</v>
      </c>
      <c r="M251" s="6"/>
      <c r="N251" s="6" t="s">
        <v>18</v>
      </c>
      <c r="O251" s="6"/>
      <c r="P251" s="6" t="b">
        <v>0</v>
      </c>
      <c r="Q251" s="6"/>
      <c r="R251" s="6" t="b">
        <v>0</v>
      </c>
      <c r="S251" s="6"/>
      <c r="T251" s="6" t="s">
        <v>3058</v>
      </c>
      <c r="U251" s="6" t="s">
        <v>2085</v>
      </c>
    </row>
    <row r="252" spans="1:21" ht="27.75" customHeight="1" x14ac:dyDescent="0.25">
      <c r="A252" s="6" t="s">
        <v>3059</v>
      </c>
      <c r="B252" s="6">
        <v>4</v>
      </c>
      <c r="C252" s="6" t="s">
        <v>3060</v>
      </c>
      <c r="D252" s="6"/>
      <c r="E252" s="6" t="s">
        <v>2077</v>
      </c>
      <c r="F252" s="6" t="s">
        <v>2060</v>
      </c>
      <c r="G252" s="6"/>
      <c r="H252" s="6"/>
      <c r="I252" s="6" t="s">
        <v>2078</v>
      </c>
      <c r="J252" s="6" t="b">
        <v>0</v>
      </c>
      <c r="K252" s="6" t="s">
        <v>3061</v>
      </c>
      <c r="L252" s="6" t="s">
        <v>2080</v>
      </c>
      <c r="M252" s="6" t="s">
        <v>3062</v>
      </c>
      <c r="N252" s="6" t="s">
        <v>2131</v>
      </c>
      <c r="O252" s="6"/>
      <c r="P252" s="6" t="b">
        <v>0</v>
      </c>
      <c r="Q252" s="6"/>
      <c r="R252" s="6" t="b">
        <v>0</v>
      </c>
      <c r="S252" s="6"/>
      <c r="T252" s="6" t="s">
        <v>3063</v>
      </c>
      <c r="U252" s="6" t="s">
        <v>2085</v>
      </c>
    </row>
    <row r="253" spans="1:21" ht="27.75" customHeight="1" x14ac:dyDescent="0.25">
      <c r="A253" s="6" t="s">
        <v>2150</v>
      </c>
      <c r="B253" s="6">
        <v>4</v>
      </c>
      <c r="C253" s="6" t="s">
        <v>3064</v>
      </c>
      <c r="D253" s="6"/>
      <c r="E253" s="6" t="s">
        <v>2150</v>
      </c>
      <c r="F253" s="6" t="s">
        <v>2060</v>
      </c>
      <c r="G253" s="6" t="s">
        <v>2061</v>
      </c>
      <c r="H253" s="6" t="s">
        <v>2062</v>
      </c>
      <c r="I253" s="6" t="s">
        <v>2078</v>
      </c>
      <c r="J253" s="6" t="b">
        <v>1</v>
      </c>
      <c r="K253" s="6" t="s">
        <v>2089</v>
      </c>
      <c r="L253" s="6" t="s">
        <v>2080</v>
      </c>
      <c r="M253" s="6"/>
      <c r="N253" s="6" t="s">
        <v>18</v>
      </c>
      <c r="O253" s="6"/>
      <c r="P253" s="6" t="b">
        <v>0</v>
      </c>
      <c r="Q253" s="6">
        <v>25</v>
      </c>
      <c r="R253" s="6" t="b">
        <v>1</v>
      </c>
      <c r="S253" s="6" t="s">
        <v>3065</v>
      </c>
      <c r="T253" s="6" t="s">
        <v>3066</v>
      </c>
      <c r="U253" s="6" t="s">
        <v>2085</v>
      </c>
    </row>
    <row r="254" spans="1:21" ht="27.75" customHeight="1" x14ac:dyDescent="0.25">
      <c r="A254" s="6" t="s">
        <v>3067</v>
      </c>
      <c r="B254" s="6">
        <v>4</v>
      </c>
      <c r="C254" s="6" t="s">
        <v>3068</v>
      </c>
      <c r="D254" s="6" t="s">
        <v>3069</v>
      </c>
      <c r="E254" s="6" t="s">
        <v>2138</v>
      </c>
      <c r="F254" s="6" t="s">
        <v>2060</v>
      </c>
      <c r="G254" s="6" t="s">
        <v>2061</v>
      </c>
      <c r="H254" s="6"/>
      <c r="I254" s="6" t="s">
        <v>2078</v>
      </c>
      <c r="J254" s="6" t="b">
        <v>0</v>
      </c>
      <c r="K254" s="6" t="s">
        <v>2079</v>
      </c>
      <c r="L254" s="6" t="s">
        <v>2118</v>
      </c>
      <c r="M254" s="6"/>
      <c r="N254" s="6" t="s">
        <v>18</v>
      </c>
      <c r="O254" s="6" t="s">
        <v>2237</v>
      </c>
      <c r="P254" s="6" t="b">
        <v>1</v>
      </c>
      <c r="Q254" s="6"/>
      <c r="R254" s="6" t="b">
        <v>0</v>
      </c>
      <c r="S254" s="6"/>
      <c r="T254" s="6" t="s">
        <v>3070</v>
      </c>
      <c r="U254" s="6" t="s">
        <v>2085</v>
      </c>
    </row>
    <row r="255" spans="1:21" ht="27.75" customHeight="1" x14ac:dyDescent="0.25">
      <c r="A255" s="6" t="s">
        <v>3071</v>
      </c>
      <c r="B255" s="6">
        <v>4</v>
      </c>
      <c r="C255" s="6" t="s">
        <v>3072</v>
      </c>
      <c r="D255" s="6" t="s">
        <v>3073</v>
      </c>
      <c r="E255" s="6" t="s">
        <v>2111</v>
      </c>
      <c r="F255" s="6" t="s">
        <v>2060</v>
      </c>
      <c r="G255" s="6" t="s">
        <v>2061</v>
      </c>
      <c r="H255" s="6"/>
      <c r="I255" s="6" t="s">
        <v>2078</v>
      </c>
      <c r="J255" s="6" t="b">
        <v>0</v>
      </c>
      <c r="K255" s="6" t="s">
        <v>2298</v>
      </c>
      <c r="L255" s="6" t="s">
        <v>2118</v>
      </c>
      <c r="M255" s="6"/>
      <c r="N255" s="6" t="s">
        <v>18</v>
      </c>
      <c r="O255" s="6" t="s">
        <v>2144</v>
      </c>
      <c r="P255" s="6" t="b">
        <v>1</v>
      </c>
      <c r="Q255" s="6"/>
      <c r="R255" s="6" t="b">
        <v>0</v>
      </c>
      <c r="S255" s="6"/>
      <c r="T255" s="6" t="s">
        <v>3074</v>
      </c>
      <c r="U255" s="6" t="s">
        <v>2114</v>
      </c>
    </row>
    <row r="256" spans="1:21" ht="27.75" customHeight="1" x14ac:dyDescent="0.25">
      <c r="A256" s="6" t="s">
        <v>3075</v>
      </c>
      <c r="B256" s="6">
        <v>4</v>
      </c>
      <c r="C256" s="6" t="s">
        <v>3076</v>
      </c>
      <c r="D256" s="6"/>
      <c r="E256" s="6" t="s">
        <v>2077</v>
      </c>
      <c r="F256" s="6" t="s">
        <v>2060</v>
      </c>
      <c r="G256" s="6" t="s">
        <v>2061</v>
      </c>
      <c r="H256" s="6" t="s">
        <v>2062</v>
      </c>
      <c r="I256" s="6" t="s">
        <v>2078</v>
      </c>
      <c r="J256" s="6" t="b">
        <v>0</v>
      </c>
      <c r="K256" s="6" t="s">
        <v>2298</v>
      </c>
      <c r="L256" s="6" t="s">
        <v>2118</v>
      </c>
      <c r="M256" s="6" t="s">
        <v>3077</v>
      </c>
      <c r="N256" s="6" t="s">
        <v>2289</v>
      </c>
      <c r="O256" s="6" t="s">
        <v>2083</v>
      </c>
      <c r="P256" s="6" t="b">
        <v>1</v>
      </c>
      <c r="Q256" s="6"/>
      <c r="R256" s="6" t="b">
        <v>0</v>
      </c>
      <c r="S256" s="6" t="s">
        <v>3078</v>
      </c>
      <c r="T256" s="6" t="s">
        <v>3079</v>
      </c>
      <c r="U256" s="6" t="s">
        <v>2085</v>
      </c>
    </row>
    <row r="257" spans="1:21" ht="27.75" customHeight="1" x14ac:dyDescent="0.25">
      <c r="A257" s="6" t="s">
        <v>3080</v>
      </c>
      <c r="B257" s="6">
        <v>4</v>
      </c>
      <c r="C257" s="6" t="s">
        <v>3081</v>
      </c>
      <c r="D257" s="6"/>
      <c r="E257" s="6" t="s">
        <v>2095</v>
      </c>
      <c r="F257" s="6" t="s">
        <v>2060</v>
      </c>
      <c r="G257" s="6" t="s">
        <v>2061</v>
      </c>
      <c r="H257" s="6"/>
      <c r="I257" s="6" t="s">
        <v>2617</v>
      </c>
      <c r="J257" s="6" t="b">
        <v>0</v>
      </c>
      <c r="K257" s="6" t="s">
        <v>2106</v>
      </c>
      <c r="L257" s="6" t="s">
        <v>2080</v>
      </c>
      <c r="M257" s="6"/>
      <c r="N257" s="6" t="s">
        <v>18</v>
      </c>
      <c r="O257" s="6"/>
      <c r="P257" s="6" t="b">
        <v>0</v>
      </c>
      <c r="Q257" s="6"/>
      <c r="R257" s="6" t="b">
        <v>0</v>
      </c>
      <c r="S257" s="6"/>
      <c r="T257" s="6" t="s">
        <v>2542</v>
      </c>
      <c r="U257" s="6" t="s">
        <v>2085</v>
      </c>
    </row>
    <row r="258" spans="1:21" ht="27.75" customHeight="1" x14ac:dyDescent="0.25">
      <c r="A258" s="6" t="s">
        <v>3082</v>
      </c>
      <c r="B258" s="6">
        <v>4</v>
      </c>
      <c r="C258" s="6" t="s">
        <v>3083</v>
      </c>
      <c r="D258" s="6"/>
      <c r="E258" s="6" t="s">
        <v>2095</v>
      </c>
      <c r="F258" s="6" t="s">
        <v>2060</v>
      </c>
      <c r="G258" s="6" t="s">
        <v>2061</v>
      </c>
      <c r="H258" s="6" t="s">
        <v>2062</v>
      </c>
      <c r="I258" s="6" t="s">
        <v>2078</v>
      </c>
      <c r="J258" s="6" t="b">
        <v>0</v>
      </c>
      <c r="K258" s="6" t="s">
        <v>2089</v>
      </c>
      <c r="L258" s="6" t="s">
        <v>2198</v>
      </c>
      <c r="M258" s="6" t="s">
        <v>3084</v>
      </c>
      <c r="N258" s="6" t="s">
        <v>3085</v>
      </c>
      <c r="O258" s="6"/>
      <c r="P258" s="6" t="b">
        <v>0</v>
      </c>
      <c r="Q258" s="6"/>
      <c r="R258" s="6" t="b">
        <v>0</v>
      </c>
      <c r="S258" s="6" t="s">
        <v>3086</v>
      </c>
      <c r="T258" s="6" t="s">
        <v>3087</v>
      </c>
      <c r="U258" s="6" t="s">
        <v>2085</v>
      </c>
    </row>
    <row r="259" spans="1:21" ht="27.75" customHeight="1" x14ac:dyDescent="0.25">
      <c r="A259" s="6" t="s">
        <v>3088</v>
      </c>
      <c r="B259" s="6">
        <v>4</v>
      </c>
      <c r="C259" s="6" t="s">
        <v>3089</v>
      </c>
      <c r="D259" s="6"/>
      <c r="E259" s="6" t="s">
        <v>2088</v>
      </c>
      <c r="F259" s="6" t="s">
        <v>2060</v>
      </c>
      <c r="G259" s="6" t="s">
        <v>2061</v>
      </c>
      <c r="H259" s="6" t="s">
        <v>2062</v>
      </c>
      <c r="I259" s="6" t="s">
        <v>2078</v>
      </c>
      <c r="J259" s="6" t="b">
        <v>0</v>
      </c>
      <c r="K259" s="6" t="s">
        <v>2151</v>
      </c>
      <c r="L259" s="6" t="s">
        <v>2156</v>
      </c>
      <c r="M259" s="6"/>
      <c r="N259" s="6" t="s">
        <v>18</v>
      </c>
      <c r="O259" s="6"/>
      <c r="P259" s="6" t="b">
        <v>0</v>
      </c>
      <c r="Q259" s="6"/>
      <c r="R259" s="6" t="b">
        <v>0</v>
      </c>
      <c r="S259" s="6" t="s">
        <v>3090</v>
      </c>
      <c r="T259" s="6" t="s">
        <v>3091</v>
      </c>
      <c r="U259" s="6" t="s">
        <v>2085</v>
      </c>
    </row>
    <row r="260" spans="1:21" ht="27.75" customHeight="1" x14ac:dyDescent="0.25">
      <c r="A260" s="6" t="s">
        <v>3092</v>
      </c>
      <c r="B260" s="6">
        <v>4</v>
      </c>
      <c r="C260" s="6" t="s">
        <v>3093</v>
      </c>
      <c r="D260" s="6"/>
      <c r="E260" s="6" t="s">
        <v>2111</v>
      </c>
      <c r="F260" s="6" t="s">
        <v>2060</v>
      </c>
      <c r="G260" s="6" t="s">
        <v>2061</v>
      </c>
      <c r="H260" s="6"/>
      <c r="I260" s="6" t="s">
        <v>2078</v>
      </c>
      <c r="J260" s="6" t="b">
        <v>0</v>
      </c>
      <c r="K260" s="6" t="s">
        <v>2127</v>
      </c>
      <c r="L260" s="6" t="s">
        <v>2198</v>
      </c>
      <c r="M260" s="6"/>
      <c r="N260" s="6" t="s">
        <v>18</v>
      </c>
      <c r="O260" s="6"/>
      <c r="P260" s="6" t="b">
        <v>1</v>
      </c>
      <c r="Q260" s="6"/>
      <c r="R260" s="6" t="b">
        <v>0</v>
      </c>
      <c r="S260" s="6"/>
      <c r="T260" s="6" t="s">
        <v>189</v>
      </c>
      <c r="U260" s="6" t="s">
        <v>2085</v>
      </c>
    </row>
    <row r="261" spans="1:21" ht="27.75" customHeight="1" x14ac:dyDescent="0.25">
      <c r="A261" s="6" t="s">
        <v>3094</v>
      </c>
      <c r="B261" s="6">
        <v>4</v>
      </c>
      <c r="C261" s="6" t="s">
        <v>3095</v>
      </c>
      <c r="D261" s="6"/>
      <c r="E261" s="6" t="s">
        <v>2077</v>
      </c>
      <c r="F261" s="6" t="s">
        <v>2060</v>
      </c>
      <c r="G261" s="6" t="s">
        <v>2061</v>
      </c>
      <c r="H261" s="6"/>
      <c r="I261" s="6" t="s">
        <v>2168</v>
      </c>
      <c r="J261" s="6" t="b">
        <v>0</v>
      </c>
      <c r="K261" s="6" t="s">
        <v>2127</v>
      </c>
      <c r="L261" s="6" t="s">
        <v>2118</v>
      </c>
      <c r="M261" s="6"/>
      <c r="N261" s="6" t="s">
        <v>18</v>
      </c>
      <c r="O261" s="6" t="s">
        <v>2083</v>
      </c>
      <c r="P261" s="6" t="b">
        <v>1</v>
      </c>
      <c r="Q261" s="6"/>
      <c r="R261" s="6" t="b">
        <v>0</v>
      </c>
      <c r="S261" s="6"/>
      <c r="T261" s="6" t="s">
        <v>3014</v>
      </c>
      <c r="U261" s="6" t="s">
        <v>2085</v>
      </c>
    </row>
    <row r="262" spans="1:21" ht="27.75" customHeight="1" x14ac:dyDescent="0.25">
      <c r="A262" s="6" t="s">
        <v>3096</v>
      </c>
      <c r="B262" s="6">
        <v>4</v>
      </c>
      <c r="C262" s="6" t="s">
        <v>3097</v>
      </c>
      <c r="D262" s="6"/>
      <c r="E262" s="6" t="s">
        <v>2180</v>
      </c>
      <c r="F262" s="6" t="s">
        <v>2060</v>
      </c>
      <c r="G262" s="6" t="s">
        <v>2061</v>
      </c>
      <c r="H262" s="6"/>
      <c r="I262" s="6" t="s">
        <v>2078</v>
      </c>
      <c r="J262" s="6" t="b">
        <v>0</v>
      </c>
      <c r="K262" s="6" t="s">
        <v>2151</v>
      </c>
      <c r="L262" s="6" t="s">
        <v>2118</v>
      </c>
      <c r="M262" s="6"/>
      <c r="N262" s="6" t="s">
        <v>18</v>
      </c>
      <c r="O262" s="6"/>
      <c r="P262" s="6" t="b">
        <v>1</v>
      </c>
      <c r="Q262" s="6"/>
      <c r="R262" s="6" t="b">
        <v>0</v>
      </c>
      <c r="S262" s="6"/>
      <c r="T262" s="6" t="s">
        <v>3098</v>
      </c>
      <c r="U262" s="6" t="s">
        <v>2085</v>
      </c>
    </row>
    <row r="263" spans="1:21" ht="27.75" customHeight="1" x14ac:dyDescent="0.25">
      <c r="A263" s="6" t="s">
        <v>3099</v>
      </c>
      <c r="B263" s="6">
        <v>4</v>
      </c>
      <c r="C263" s="6" t="s">
        <v>3100</v>
      </c>
      <c r="D263" s="6"/>
      <c r="E263" s="6" t="s">
        <v>2077</v>
      </c>
      <c r="F263" s="6" t="s">
        <v>2060</v>
      </c>
      <c r="G263" s="6"/>
      <c r="H263" s="6"/>
      <c r="I263" s="6" t="s">
        <v>2078</v>
      </c>
      <c r="J263" s="6" t="b">
        <v>0</v>
      </c>
      <c r="K263" s="6" t="s">
        <v>2127</v>
      </c>
      <c r="L263" s="6" t="s">
        <v>2246</v>
      </c>
      <c r="M263" s="6" t="s">
        <v>3101</v>
      </c>
      <c r="N263" s="6" t="s">
        <v>2207</v>
      </c>
      <c r="O263" s="6" t="s">
        <v>2083</v>
      </c>
      <c r="P263" s="6" t="b">
        <v>0</v>
      </c>
      <c r="Q263" s="6"/>
      <c r="R263" s="6" t="b">
        <v>0</v>
      </c>
      <c r="S263" s="6"/>
      <c r="T263" s="6" t="s">
        <v>3102</v>
      </c>
      <c r="U263" s="6" t="s">
        <v>2085</v>
      </c>
    </row>
    <row r="264" spans="1:21" ht="27.75" customHeight="1" x14ac:dyDescent="0.25">
      <c r="A264" s="6" t="s">
        <v>3103</v>
      </c>
      <c r="B264" s="6">
        <v>4</v>
      </c>
      <c r="C264" s="6" t="s">
        <v>3104</v>
      </c>
      <c r="D264" s="6"/>
      <c r="E264" s="6" t="s">
        <v>2180</v>
      </c>
      <c r="F264" s="6" t="s">
        <v>2060</v>
      </c>
      <c r="G264" s="6" t="s">
        <v>2061</v>
      </c>
      <c r="H264" s="6" t="s">
        <v>2062</v>
      </c>
      <c r="I264" s="6" t="s">
        <v>2617</v>
      </c>
      <c r="J264" s="6" t="b">
        <v>0</v>
      </c>
      <c r="K264" s="6" t="s">
        <v>2603</v>
      </c>
      <c r="L264" s="6" t="s">
        <v>2252</v>
      </c>
      <c r="M264" s="6"/>
      <c r="N264" s="6" t="s">
        <v>18</v>
      </c>
      <c r="O264" s="6"/>
      <c r="P264" s="6" t="b">
        <v>0</v>
      </c>
      <c r="Q264" s="6"/>
      <c r="R264" s="6" t="b">
        <v>0</v>
      </c>
      <c r="S264" s="6" t="s">
        <v>3105</v>
      </c>
      <c r="T264" s="6" t="s">
        <v>3106</v>
      </c>
      <c r="U264" s="6" t="s">
        <v>2085</v>
      </c>
    </row>
    <row r="265" spans="1:21" ht="27.75" customHeight="1" x14ac:dyDescent="0.25">
      <c r="A265" s="6" t="s">
        <v>3107</v>
      </c>
      <c r="B265" s="6">
        <v>4</v>
      </c>
      <c r="C265" s="6" t="s">
        <v>3108</v>
      </c>
      <c r="D265" s="6" t="s">
        <v>3109</v>
      </c>
      <c r="E265" s="6" t="s">
        <v>2095</v>
      </c>
      <c r="F265" s="6" t="s">
        <v>2060</v>
      </c>
      <c r="G265" s="6" t="s">
        <v>2061</v>
      </c>
      <c r="H265" s="6" t="s">
        <v>2062</v>
      </c>
      <c r="I265" s="6" t="s">
        <v>2078</v>
      </c>
      <c r="J265" s="6" t="b">
        <v>0</v>
      </c>
      <c r="K265" s="6" t="s">
        <v>2603</v>
      </c>
      <c r="L265" s="6" t="s">
        <v>2080</v>
      </c>
      <c r="M265" s="6" t="s">
        <v>3110</v>
      </c>
      <c r="N265" s="6" t="s">
        <v>3111</v>
      </c>
      <c r="O265" s="6" t="s">
        <v>2083</v>
      </c>
      <c r="P265" s="6" t="b">
        <v>0</v>
      </c>
      <c r="Q265" s="6"/>
      <c r="R265" s="6" t="b">
        <v>0</v>
      </c>
      <c r="S265" s="6" t="s">
        <v>2961</v>
      </c>
      <c r="T265" s="6" t="s">
        <v>3112</v>
      </c>
      <c r="U265" s="6" t="s">
        <v>2085</v>
      </c>
    </row>
    <row r="266" spans="1:21" ht="27.75" customHeight="1" x14ac:dyDescent="0.25">
      <c r="A266" s="6" t="s">
        <v>3113</v>
      </c>
      <c r="B266" s="6">
        <v>4</v>
      </c>
      <c r="C266" s="6" t="s">
        <v>3114</v>
      </c>
      <c r="D266" s="6"/>
      <c r="E266" s="6" t="s">
        <v>2077</v>
      </c>
      <c r="F266" s="6" t="s">
        <v>2060</v>
      </c>
      <c r="G266" s="6" t="s">
        <v>2061</v>
      </c>
      <c r="H266" s="6" t="s">
        <v>2062</v>
      </c>
      <c r="I266" s="6" t="s">
        <v>2078</v>
      </c>
      <c r="J266" s="6" t="b">
        <v>0</v>
      </c>
      <c r="K266" s="6" t="s">
        <v>2151</v>
      </c>
      <c r="L266" s="6" t="s">
        <v>2080</v>
      </c>
      <c r="M266" s="6"/>
      <c r="N266" s="6" t="s">
        <v>18</v>
      </c>
      <c r="O266" s="6"/>
      <c r="P266" s="6" t="b">
        <v>0</v>
      </c>
      <c r="Q266" s="6">
        <v>5000</v>
      </c>
      <c r="R266" s="6" t="b">
        <v>0</v>
      </c>
      <c r="S266" s="6" t="s">
        <v>3115</v>
      </c>
      <c r="T266" s="6" t="s">
        <v>3116</v>
      </c>
      <c r="U266" s="6" t="s">
        <v>2085</v>
      </c>
    </row>
    <row r="267" spans="1:21" ht="27.75" customHeight="1" x14ac:dyDescent="0.25">
      <c r="A267" s="6" t="s">
        <v>3117</v>
      </c>
      <c r="B267" s="6">
        <v>4</v>
      </c>
      <c r="C267" s="6" t="s">
        <v>3118</v>
      </c>
      <c r="D267" s="6"/>
      <c r="E267" s="6" t="s">
        <v>2150</v>
      </c>
      <c r="F267" s="6" t="s">
        <v>2060</v>
      </c>
      <c r="G267" s="6" t="s">
        <v>2061</v>
      </c>
      <c r="H267" s="6" t="s">
        <v>2062</v>
      </c>
      <c r="I267" s="6" t="s">
        <v>2078</v>
      </c>
      <c r="J267" s="6" t="b">
        <v>0</v>
      </c>
      <c r="K267" s="6" t="s">
        <v>2089</v>
      </c>
      <c r="L267" s="6" t="s">
        <v>2156</v>
      </c>
      <c r="M267" s="6"/>
      <c r="N267" s="6" t="s">
        <v>18</v>
      </c>
      <c r="O267" s="6"/>
      <c r="P267" s="6" t="b">
        <v>1</v>
      </c>
      <c r="Q267" s="6"/>
      <c r="R267" s="6" t="b">
        <v>0</v>
      </c>
      <c r="S267" s="6" t="s">
        <v>2669</v>
      </c>
      <c r="T267" s="6" t="s">
        <v>3119</v>
      </c>
      <c r="U267" s="6" t="s">
        <v>2085</v>
      </c>
    </row>
    <row r="268" spans="1:21" ht="27.75" customHeight="1" x14ac:dyDescent="0.25">
      <c r="A268" s="6" t="s">
        <v>3120</v>
      </c>
      <c r="B268" s="6">
        <v>4</v>
      </c>
      <c r="C268" s="6" t="s">
        <v>3121</v>
      </c>
      <c r="D268" s="6"/>
      <c r="E268" s="6" t="s">
        <v>2077</v>
      </c>
      <c r="F268" s="6" t="s">
        <v>2060</v>
      </c>
      <c r="G268" s="6" t="s">
        <v>2061</v>
      </c>
      <c r="H268" s="6" t="s">
        <v>2062</v>
      </c>
      <c r="I268" s="6" t="s">
        <v>2078</v>
      </c>
      <c r="J268" s="6" t="b">
        <v>0</v>
      </c>
      <c r="K268" s="6" t="s">
        <v>2127</v>
      </c>
      <c r="L268" s="6" t="s">
        <v>2246</v>
      </c>
      <c r="M268" s="6" t="s">
        <v>3122</v>
      </c>
      <c r="N268" s="6" t="s">
        <v>2224</v>
      </c>
      <c r="O268" s="6"/>
      <c r="P268" s="6" t="b">
        <v>0</v>
      </c>
      <c r="Q268" s="6"/>
      <c r="R268" s="6" t="b">
        <v>0</v>
      </c>
      <c r="S268" s="6" t="s">
        <v>3123</v>
      </c>
      <c r="T268" s="6" t="s">
        <v>920</v>
      </c>
      <c r="U268" s="6" t="s">
        <v>2085</v>
      </c>
    </row>
    <row r="269" spans="1:21" ht="27.75" customHeight="1" x14ac:dyDescent="0.25">
      <c r="A269" s="6" t="s">
        <v>3124</v>
      </c>
      <c r="B269" s="6">
        <v>4</v>
      </c>
      <c r="C269" s="6" t="s">
        <v>3125</v>
      </c>
      <c r="D269" s="6" t="s">
        <v>3126</v>
      </c>
      <c r="E269" s="6" t="s">
        <v>2088</v>
      </c>
      <c r="F269" s="6" t="s">
        <v>2060</v>
      </c>
      <c r="G269" s="6" t="s">
        <v>2061</v>
      </c>
      <c r="H269" s="6" t="s">
        <v>2062</v>
      </c>
      <c r="I269" s="6" t="s">
        <v>2617</v>
      </c>
      <c r="J269" s="6" t="b">
        <v>0</v>
      </c>
      <c r="K269" s="6" t="s">
        <v>2106</v>
      </c>
      <c r="L269" s="6" t="s">
        <v>2252</v>
      </c>
      <c r="M269" s="6"/>
      <c r="N269" s="6" t="s">
        <v>18</v>
      </c>
      <c r="O269" s="6"/>
      <c r="P269" s="6" t="b">
        <v>0</v>
      </c>
      <c r="Q269" s="6"/>
      <c r="R269" s="6" t="b">
        <v>0</v>
      </c>
      <c r="S269" s="6" t="s">
        <v>3127</v>
      </c>
      <c r="T269" s="6" t="s">
        <v>2542</v>
      </c>
      <c r="U269" s="6" t="s">
        <v>2085</v>
      </c>
    </row>
    <row r="270" spans="1:21" ht="27.75" customHeight="1" x14ac:dyDescent="0.25">
      <c r="A270" s="6" t="s">
        <v>3128</v>
      </c>
      <c r="B270" s="6">
        <v>4</v>
      </c>
      <c r="C270" s="6" t="s">
        <v>3129</v>
      </c>
      <c r="D270" s="6"/>
      <c r="E270" s="6" t="s">
        <v>2095</v>
      </c>
      <c r="F270" s="6" t="s">
        <v>2060</v>
      </c>
      <c r="G270" s="6" t="s">
        <v>2061</v>
      </c>
      <c r="H270" s="6" t="s">
        <v>2062</v>
      </c>
      <c r="I270" s="6" t="s">
        <v>2078</v>
      </c>
      <c r="J270" s="6" t="b">
        <v>0</v>
      </c>
      <c r="K270" s="6" t="s">
        <v>2127</v>
      </c>
      <c r="L270" s="6" t="s">
        <v>2118</v>
      </c>
      <c r="M270" s="6"/>
      <c r="N270" s="6" t="s">
        <v>18</v>
      </c>
      <c r="O270" s="6" t="s">
        <v>2083</v>
      </c>
      <c r="P270" s="6" t="b">
        <v>1</v>
      </c>
      <c r="Q270" s="6"/>
      <c r="R270" s="6" t="b">
        <v>0</v>
      </c>
      <c r="S270" s="6" t="s">
        <v>3130</v>
      </c>
      <c r="T270" s="6" t="s">
        <v>2542</v>
      </c>
      <c r="U270" s="6" t="s">
        <v>2085</v>
      </c>
    </row>
    <row r="271" spans="1:21" ht="27.75" customHeight="1" x14ac:dyDescent="0.25">
      <c r="A271" s="6" t="s">
        <v>3131</v>
      </c>
      <c r="B271" s="6">
        <v>4</v>
      </c>
      <c r="C271" s="6" t="s">
        <v>3132</v>
      </c>
      <c r="D271" s="6" t="s">
        <v>3133</v>
      </c>
      <c r="E271" s="6" t="s">
        <v>2180</v>
      </c>
      <c r="F271" s="6" t="s">
        <v>2060</v>
      </c>
      <c r="G271" s="6" t="s">
        <v>2061</v>
      </c>
      <c r="H271" s="6"/>
      <c r="I271" s="6" t="s">
        <v>2078</v>
      </c>
      <c r="J271" s="6" t="b">
        <v>0</v>
      </c>
      <c r="K271" s="6" t="s">
        <v>2106</v>
      </c>
      <c r="L271" s="6" t="s">
        <v>2118</v>
      </c>
      <c r="M271" s="6" t="s">
        <v>3134</v>
      </c>
      <c r="N271" s="6" t="s">
        <v>2236</v>
      </c>
      <c r="O271" s="6" t="s">
        <v>2237</v>
      </c>
      <c r="P271" s="6" t="b">
        <v>1</v>
      </c>
      <c r="Q271" s="6"/>
      <c r="R271" s="6" t="b">
        <v>0</v>
      </c>
      <c r="S271" s="6"/>
      <c r="T271" s="6" t="s">
        <v>2937</v>
      </c>
      <c r="U271" s="6" t="s">
        <v>2085</v>
      </c>
    </row>
    <row r="272" spans="1:21" ht="27.75" customHeight="1" x14ac:dyDescent="0.25">
      <c r="A272" s="6" t="s">
        <v>3135</v>
      </c>
      <c r="B272" s="6">
        <v>4</v>
      </c>
      <c r="C272" s="6" t="s">
        <v>3136</v>
      </c>
      <c r="D272" s="6"/>
      <c r="E272" s="6" t="s">
        <v>2111</v>
      </c>
      <c r="F272" s="6" t="s">
        <v>2060</v>
      </c>
      <c r="G272" s="6" t="s">
        <v>2061</v>
      </c>
      <c r="H272" s="6" t="s">
        <v>2062</v>
      </c>
      <c r="I272" s="6" t="s">
        <v>2078</v>
      </c>
      <c r="J272" s="6" t="b">
        <v>0</v>
      </c>
      <c r="K272" s="6" t="s">
        <v>2079</v>
      </c>
      <c r="L272" s="6" t="s">
        <v>2156</v>
      </c>
      <c r="M272" s="6"/>
      <c r="N272" s="6" t="s">
        <v>18</v>
      </c>
      <c r="O272" s="6" t="s">
        <v>2237</v>
      </c>
      <c r="P272" s="6" t="b">
        <v>1</v>
      </c>
      <c r="Q272" s="6"/>
      <c r="R272" s="6" t="b">
        <v>0</v>
      </c>
      <c r="S272" s="6" t="s">
        <v>3137</v>
      </c>
      <c r="T272" s="6" t="s">
        <v>3138</v>
      </c>
      <c r="U272" s="6" t="s">
        <v>2085</v>
      </c>
    </row>
    <row r="273" spans="1:21" ht="27.75" customHeight="1" x14ac:dyDescent="0.25">
      <c r="A273" s="6" t="s">
        <v>3139</v>
      </c>
      <c r="B273" s="6">
        <v>4</v>
      </c>
      <c r="C273" s="6" t="s">
        <v>3140</v>
      </c>
      <c r="D273" s="6"/>
      <c r="E273" s="6" t="s">
        <v>2095</v>
      </c>
      <c r="F273" s="6" t="s">
        <v>2060</v>
      </c>
      <c r="G273" s="6"/>
      <c r="H273" s="6"/>
      <c r="I273" s="6" t="s">
        <v>2168</v>
      </c>
      <c r="J273" s="6" t="b">
        <v>0</v>
      </c>
      <c r="K273" s="6" t="s">
        <v>2089</v>
      </c>
      <c r="L273" s="6" t="s">
        <v>2118</v>
      </c>
      <c r="M273" s="6" t="s">
        <v>3141</v>
      </c>
      <c r="N273" s="6" t="s">
        <v>2236</v>
      </c>
      <c r="O273" s="6" t="s">
        <v>2237</v>
      </c>
      <c r="P273" s="6" t="b">
        <v>1</v>
      </c>
      <c r="Q273" s="6"/>
      <c r="R273" s="6" t="b">
        <v>0</v>
      </c>
      <c r="S273" s="6"/>
      <c r="T273" s="6" t="s">
        <v>915</v>
      </c>
      <c r="U273" s="6" t="s">
        <v>2085</v>
      </c>
    </row>
    <row r="274" spans="1:21" ht="27.75" customHeight="1" x14ac:dyDescent="0.25">
      <c r="A274" s="6" t="s">
        <v>3142</v>
      </c>
      <c r="B274" s="6">
        <v>4</v>
      </c>
      <c r="C274" s="6" t="s">
        <v>3143</v>
      </c>
      <c r="D274" s="6"/>
      <c r="E274" s="6" t="s">
        <v>2111</v>
      </c>
      <c r="F274" s="6" t="s">
        <v>2060</v>
      </c>
      <c r="G274" s="6" t="s">
        <v>2061</v>
      </c>
      <c r="H274" s="6" t="s">
        <v>2062</v>
      </c>
      <c r="I274" s="6" t="s">
        <v>2078</v>
      </c>
      <c r="J274" s="6" t="b">
        <v>0</v>
      </c>
      <c r="K274" s="6" t="s">
        <v>2151</v>
      </c>
      <c r="L274" s="6" t="s">
        <v>2080</v>
      </c>
      <c r="M274" s="6"/>
      <c r="N274" s="6" t="s">
        <v>18</v>
      </c>
      <c r="O274" s="6"/>
      <c r="P274" s="6" t="b">
        <v>0</v>
      </c>
      <c r="Q274" s="6"/>
      <c r="R274" s="6" t="b">
        <v>0</v>
      </c>
      <c r="S274" s="6" t="s">
        <v>3144</v>
      </c>
      <c r="T274" s="6" t="s">
        <v>3145</v>
      </c>
      <c r="U274" s="6" t="s">
        <v>2085</v>
      </c>
    </row>
    <row r="275" spans="1:21" ht="27.75" customHeight="1" x14ac:dyDescent="0.25">
      <c r="A275" s="6" t="s">
        <v>3146</v>
      </c>
      <c r="B275" s="6">
        <v>4</v>
      </c>
      <c r="C275" s="6" t="s">
        <v>3147</v>
      </c>
      <c r="D275" s="6"/>
      <c r="E275" s="6" t="s">
        <v>2088</v>
      </c>
      <c r="F275" s="6" t="s">
        <v>2060</v>
      </c>
      <c r="G275" s="6" t="s">
        <v>2061</v>
      </c>
      <c r="H275" s="6" t="s">
        <v>2062</v>
      </c>
      <c r="I275" s="6" t="s">
        <v>2078</v>
      </c>
      <c r="J275" s="6" t="b">
        <v>0</v>
      </c>
      <c r="K275" s="6" t="s">
        <v>2151</v>
      </c>
      <c r="L275" s="6" t="s">
        <v>2156</v>
      </c>
      <c r="M275" s="6"/>
      <c r="N275" s="6" t="s">
        <v>18</v>
      </c>
      <c r="O275" s="6"/>
      <c r="P275" s="6" t="b">
        <v>1</v>
      </c>
      <c r="Q275" s="6">
        <v>100</v>
      </c>
      <c r="R275" s="6" t="b">
        <v>1</v>
      </c>
      <c r="S275" s="6" t="s">
        <v>3148</v>
      </c>
      <c r="T275" s="6" t="s">
        <v>3149</v>
      </c>
      <c r="U275" s="6" t="s">
        <v>2085</v>
      </c>
    </row>
    <row r="276" spans="1:21" ht="27.75" customHeight="1" x14ac:dyDescent="0.25">
      <c r="A276" s="6" t="s">
        <v>3150</v>
      </c>
      <c r="B276" s="6">
        <v>4</v>
      </c>
      <c r="C276" s="6" t="s">
        <v>3151</v>
      </c>
      <c r="D276" s="6" t="s">
        <v>3152</v>
      </c>
      <c r="E276" s="6" t="s">
        <v>2095</v>
      </c>
      <c r="F276" s="6" t="s">
        <v>2060</v>
      </c>
      <c r="G276" s="6" t="s">
        <v>2061</v>
      </c>
      <c r="H276" s="6"/>
      <c r="I276" s="6" t="s">
        <v>2078</v>
      </c>
      <c r="J276" s="6" t="b">
        <v>0</v>
      </c>
      <c r="K276" s="6" t="s">
        <v>2287</v>
      </c>
      <c r="L276" s="6" t="s">
        <v>2118</v>
      </c>
      <c r="M276" s="6" t="s">
        <v>1199</v>
      </c>
      <c r="N276" s="6" t="s">
        <v>2289</v>
      </c>
      <c r="O276" s="6" t="s">
        <v>4</v>
      </c>
      <c r="P276" s="6" t="b">
        <v>1</v>
      </c>
      <c r="Q276" s="6"/>
      <c r="R276" s="6" t="b">
        <v>0</v>
      </c>
      <c r="S276" s="6"/>
      <c r="T276" s="6" t="s">
        <v>2302</v>
      </c>
      <c r="U276" s="6" t="s">
        <v>2114</v>
      </c>
    </row>
    <row r="277" spans="1:21" ht="27.75" customHeight="1" x14ac:dyDescent="0.25">
      <c r="A277" s="6" t="s">
        <v>3153</v>
      </c>
      <c r="B277" s="6">
        <v>4</v>
      </c>
      <c r="C277" s="6" t="s">
        <v>3154</v>
      </c>
      <c r="D277" s="6"/>
      <c r="E277" s="6" t="s">
        <v>2138</v>
      </c>
      <c r="F277" s="6" t="s">
        <v>2060</v>
      </c>
      <c r="G277" s="6" t="s">
        <v>2061</v>
      </c>
      <c r="H277" s="6"/>
      <c r="I277" s="6" t="s">
        <v>2078</v>
      </c>
      <c r="J277" s="6" t="b">
        <v>0</v>
      </c>
      <c r="K277" s="6" t="s">
        <v>2151</v>
      </c>
      <c r="L277" s="6" t="s">
        <v>2156</v>
      </c>
      <c r="M277" s="6"/>
      <c r="N277" s="6" t="s">
        <v>18</v>
      </c>
      <c r="O277" s="6"/>
      <c r="P277" s="6" t="b">
        <v>1</v>
      </c>
      <c r="Q277" s="6"/>
      <c r="R277" s="6" t="b">
        <v>0</v>
      </c>
      <c r="S277" s="6"/>
      <c r="T277" s="6" t="s">
        <v>2465</v>
      </c>
      <c r="U277" s="6" t="s">
        <v>2186</v>
      </c>
    </row>
    <row r="278" spans="1:21" ht="27.75" customHeight="1" x14ac:dyDescent="0.25">
      <c r="A278" s="6" t="s">
        <v>3155</v>
      </c>
      <c r="B278" s="6">
        <v>4</v>
      </c>
      <c r="C278" s="6" t="s">
        <v>3156</v>
      </c>
      <c r="D278" s="6" t="s">
        <v>3157</v>
      </c>
      <c r="E278" s="6" t="s">
        <v>2111</v>
      </c>
      <c r="F278" s="6" t="s">
        <v>2060</v>
      </c>
      <c r="G278" s="6" t="s">
        <v>2061</v>
      </c>
      <c r="H278" s="6" t="s">
        <v>2062</v>
      </c>
      <c r="I278" s="6" t="s">
        <v>2172</v>
      </c>
      <c r="J278" s="6" t="b">
        <v>0</v>
      </c>
      <c r="K278" s="6" t="s">
        <v>2089</v>
      </c>
      <c r="L278" s="6" t="s">
        <v>2156</v>
      </c>
      <c r="M278" s="6"/>
      <c r="N278" s="6" t="s">
        <v>18</v>
      </c>
      <c r="O278" s="6"/>
      <c r="P278" s="6" t="b">
        <v>1</v>
      </c>
      <c r="Q278" s="6"/>
      <c r="R278" s="6" t="b">
        <v>0</v>
      </c>
      <c r="S278" s="6" t="s">
        <v>2537</v>
      </c>
      <c r="T278" s="6" t="s">
        <v>2100</v>
      </c>
      <c r="U278" s="6" t="s">
        <v>2186</v>
      </c>
    </row>
    <row r="279" spans="1:21" ht="27.75" customHeight="1" x14ac:dyDescent="0.25">
      <c r="A279" s="6" t="s">
        <v>3158</v>
      </c>
      <c r="B279" s="6">
        <v>4</v>
      </c>
      <c r="C279" s="6" t="s">
        <v>3159</v>
      </c>
      <c r="D279" s="6" t="s">
        <v>3160</v>
      </c>
      <c r="E279" s="6" t="s">
        <v>2095</v>
      </c>
      <c r="F279" s="6" t="s">
        <v>2060</v>
      </c>
      <c r="G279" s="6" t="s">
        <v>2061</v>
      </c>
      <c r="H279" s="6" t="s">
        <v>2062</v>
      </c>
      <c r="I279" s="6" t="s">
        <v>2078</v>
      </c>
      <c r="J279" s="6" t="b">
        <v>0</v>
      </c>
      <c r="K279" s="6" t="s">
        <v>2287</v>
      </c>
      <c r="L279" s="6" t="s">
        <v>2080</v>
      </c>
      <c r="M279" s="6" t="s">
        <v>3161</v>
      </c>
      <c r="N279" s="6" t="s">
        <v>2082</v>
      </c>
      <c r="O279" s="6" t="s">
        <v>2083</v>
      </c>
      <c r="P279" s="6" t="b">
        <v>0</v>
      </c>
      <c r="Q279" s="6"/>
      <c r="R279" s="6" t="b">
        <v>0</v>
      </c>
      <c r="S279" s="6" t="s">
        <v>3162</v>
      </c>
      <c r="T279" s="6" t="s">
        <v>2302</v>
      </c>
      <c r="U279" s="6" t="s">
        <v>2114</v>
      </c>
    </row>
    <row r="280" spans="1:21" ht="27.75" customHeight="1" x14ac:dyDescent="0.25">
      <c r="A280" s="6" t="s">
        <v>3163</v>
      </c>
      <c r="B280" s="6">
        <v>4</v>
      </c>
      <c r="C280" s="6" t="s">
        <v>3164</v>
      </c>
      <c r="D280" s="6" t="s">
        <v>3031</v>
      </c>
      <c r="E280" s="6" t="s">
        <v>2095</v>
      </c>
      <c r="F280" s="6" t="s">
        <v>2060</v>
      </c>
      <c r="G280" s="6" t="s">
        <v>2061</v>
      </c>
      <c r="H280" s="6" t="s">
        <v>2062</v>
      </c>
      <c r="I280" s="6" t="s">
        <v>2078</v>
      </c>
      <c r="J280" s="6" t="b">
        <v>0</v>
      </c>
      <c r="K280" s="6" t="s">
        <v>2106</v>
      </c>
      <c r="L280" s="6" t="s">
        <v>2118</v>
      </c>
      <c r="M280" s="6" t="s">
        <v>3165</v>
      </c>
      <c r="N280" s="6" t="s">
        <v>2120</v>
      </c>
      <c r="O280" s="6" t="s">
        <v>2083</v>
      </c>
      <c r="P280" s="6" t="b">
        <v>1</v>
      </c>
      <c r="Q280" s="6"/>
      <c r="R280" s="6" t="b">
        <v>0</v>
      </c>
      <c r="S280" s="6" t="s">
        <v>3166</v>
      </c>
      <c r="T280" s="6" t="s">
        <v>3167</v>
      </c>
      <c r="U280" s="6" t="s">
        <v>2085</v>
      </c>
    </row>
    <row r="281" spans="1:21" ht="27.75" customHeight="1" x14ac:dyDescent="0.25">
      <c r="A281" s="6" t="s">
        <v>3168</v>
      </c>
      <c r="B281" s="6">
        <v>4</v>
      </c>
      <c r="C281" s="6" t="s">
        <v>3169</v>
      </c>
      <c r="D281" s="6"/>
      <c r="E281" s="6" t="s">
        <v>2077</v>
      </c>
      <c r="F281" s="6" t="s">
        <v>2060</v>
      </c>
      <c r="G281" s="6" t="s">
        <v>2061</v>
      </c>
      <c r="H281" s="6" t="s">
        <v>2062</v>
      </c>
      <c r="I281" s="6" t="s">
        <v>2078</v>
      </c>
      <c r="J281" s="6" t="b">
        <v>0</v>
      </c>
      <c r="K281" s="6" t="s">
        <v>2298</v>
      </c>
      <c r="L281" s="6" t="s">
        <v>2118</v>
      </c>
      <c r="M281" s="6"/>
      <c r="N281" s="6" t="s">
        <v>18</v>
      </c>
      <c r="O281" s="6" t="s">
        <v>4</v>
      </c>
      <c r="P281" s="6" t="b">
        <v>1</v>
      </c>
      <c r="Q281" s="6"/>
      <c r="R281" s="6" t="b">
        <v>0</v>
      </c>
      <c r="S281" s="6" t="s">
        <v>3170</v>
      </c>
      <c r="T281" s="6" t="s">
        <v>2419</v>
      </c>
      <c r="U281" s="6" t="s">
        <v>2114</v>
      </c>
    </row>
    <row r="282" spans="1:21" ht="27.75" customHeight="1" x14ac:dyDescent="0.25">
      <c r="A282" s="6" t="s">
        <v>3171</v>
      </c>
      <c r="B282" s="6">
        <v>5</v>
      </c>
      <c r="C282" s="6" t="s">
        <v>3172</v>
      </c>
      <c r="D282" s="6" t="s">
        <v>3173</v>
      </c>
      <c r="E282" s="6" t="s">
        <v>2111</v>
      </c>
      <c r="F282" s="6" t="s">
        <v>2060</v>
      </c>
      <c r="G282" s="6" t="s">
        <v>2061</v>
      </c>
      <c r="H282" s="6"/>
      <c r="I282" s="6" t="s">
        <v>2078</v>
      </c>
      <c r="J282" s="6" t="b">
        <v>0</v>
      </c>
      <c r="K282" s="6" t="s">
        <v>2106</v>
      </c>
      <c r="L282" s="6" t="s">
        <v>2118</v>
      </c>
      <c r="M282" s="6"/>
      <c r="N282" s="6" t="s">
        <v>18</v>
      </c>
      <c r="O282" s="6"/>
      <c r="P282" s="6" t="b">
        <v>1</v>
      </c>
      <c r="Q282" s="6"/>
      <c r="R282" s="6" t="b">
        <v>0</v>
      </c>
      <c r="S282" s="6"/>
      <c r="T282" s="6" t="s">
        <v>2371</v>
      </c>
      <c r="U282" s="6" t="s">
        <v>2085</v>
      </c>
    </row>
    <row r="283" spans="1:21" ht="27.75" customHeight="1" x14ac:dyDescent="0.25">
      <c r="A283" s="6" t="s">
        <v>3174</v>
      </c>
      <c r="B283" s="6">
        <v>5</v>
      </c>
      <c r="C283" s="6" t="s">
        <v>3175</v>
      </c>
      <c r="D283" s="6"/>
      <c r="E283" s="6" t="s">
        <v>2088</v>
      </c>
      <c r="F283" s="6" t="s">
        <v>2060</v>
      </c>
      <c r="G283" s="6" t="s">
        <v>2061</v>
      </c>
      <c r="H283" s="6"/>
      <c r="I283" s="6" t="s">
        <v>2078</v>
      </c>
      <c r="J283" s="6" t="b">
        <v>0</v>
      </c>
      <c r="K283" s="6" t="s">
        <v>2263</v>
      </c>
      <c r="L283" s="6" t="s">
        <v>2156</v>
      </c>
      <c r="M283" s="6"/>
      <c r="N283" s="6" t="s">
        <v>18</v>
      </c>
      <c r="O283" s="6"/>
      <c r="P283" s="6" t="b">
        <v>1</v>
      </c>
      <c r="Q283" s="6"/>
      <c r="R283" s="6" t="b">
        <v>0</v>
      </c>
      <c r="S283" s="6"/>
      <c r="T283" s="6" t="s">
        <v>3176</v>
      </c>
      <c r="U283" s="6" t="s">
        <v>2085</v>
      </c>
    </row>
    <row r="284" spans="1:21" ht="27.75" customHeight="1" x14ac:dyDescent="0.25">
      <c r="A284" s="6" t="s">
        <v>3177</v>
      </c>
      <c r="B284" s="6">
        <v>5</v>
      </c>
      <c r="C284" s="6" t="s">
        <v>3178</v>
      </c>
      <c r="D284" s="6"/>
      <c r="E284" s="6" t="s">
        <v>2111</v>
      </c>
      <c r="F284" s="6" t="s">
        <v>2060</v>
      </c>
      <c r="G284" s="6" t="s">
        <v>2061</v>
      </c>
      <c r="H284" s="6" t="s">
        <v>2062</v>
      </c>
      <c r="I284" s="6" t="s">
        <v>3179</v>
      </c>
      <c r="J284" s="6" t="b">
        <v>0</v>
      </c>
      <c r="K284" s="6" t="s">
        <v>2151</v>
      </c>
      <c r="L284" s="6" t="s">
        <v>2080</v>
      </c>
      <c r="M284" s="6"/>
      <c r="N284" s="6" t="s">
        <v>18</v>
      </c>
      <c r="O284" s="6"/>
      <c r="P284" s="6" t="b">
        <v>0</v>
      </c>
      <c r="Q284" s="6">
        <v>1000</v>
      </c>
      <c r="R284" s="6" t="b">
        <v>1</v>
      </c>
      <c r="S284" s="6" t="s">
        <v>3180</v>
      </c>
      <c r="T284" s="6" t="s">
        <v>2649</v>
      </c>
      <c r="U284" s="6" t="s">
        <v>2085</v>
      </c>
    </row>
    <row r="285" spans="1:21" ht="27.75" customHeight="1" x14ac:dyDescent="0.25">
      <c r="A285" s="6" t="s">
        <v>3181</v>
      </c>
      <c r="B285" s="6">
        <v>5</v>
      </c>
      <c r="C285" s="6" t="s">
        <v>3182</v>
      </c>
      <c r="D285" s="6"/>
      <c r="E285" s="6" t="s">
        <v>2088</v>
      </c>
      <c r="F285" s="6" t="s">
        <v>2060</v>
      </c>
      <c r="G285" s="6"/>
      <c r="H285" s="6"/>
      <c r="I285" s="6" t="s">
        <v>2168</v>
      </c>
      <c r="J285" s="6" t="b">
        <v>0</v>
      </c>
      <c r="K285" s="6" t="s">
        <v>2089</v>
      </c>
      <c r="L285" s="6" t="s">
        <v>2118</v>
      </c>
      <c r="M285" s="6" t="s">
        <v>3183</v>
      </c>
      <c r="N285" s="6" t="s">
        <v>2131</v>
      </c>
      <c r="O285" s="6"/>
      <c r="P285" s="6" t="b">
        <v>1</v>
      </c>
      <c r="Q285" s="6"/>
      <c r="R285" s="6" t="b">
        <v>0</v>
      </c>
      <c r="S285" s="6"/>
      <c r="T285" s="6" t="s">
        <v>915</v>
      </c>
      <c r="U285" s="6" t="s">
        <v>2085</v>
      </c>
    </row>
    <row r="286" spans="1:21" ht="27.75" customHeight="1" x14ac:dyDescent="0.25">
      <c r="A286" s="6" t="s">
        <v>3184</v>
      </c>
      <c r="B286" s="6">
        <v>5</v>
      </c>
      <c r="C286" s="6" t="s">
        <v>3185</v>
      </c>
      <c r="D286" s="6" t="s">
        <v>3186</v>
      </c>
      <c r="E286" s="6" t="s">
        <v>2095</v>
      </c>
      <c r="F286" s="6" t="s">
        <v>2060</v>
      </c>
      <c r="G286" s="6" t="s">
        <v>2061</v>
      </c>
      <c r="H286" s="6" t="s">
        <v>2062</v>
      </c>
      <c r="I286" s="6" t="s">
        <v>2078</v>
      </c>
      <c r="J286" s="6" t="b">
        <v>0</v>
      </c>
      <c r="K286" s="6" t="s">
        <v>2106</v>
      </c>
      <c r="L286" s="6" t="s">
        <v>2118</v>
      </c>
      <c r="M286" s="6" t="s">
        <v>3187</v>
      </c>
      <c r="N286" s="6" t="s">
        <v>3188</v>
      </c>
      <c r="O286" s="6"/>
      <c r="P286" s="6" t="b">
        <v>1</v>
      </c>
      <c r="Q286" s="6"/>
      <c r="R286" s="6" t="b">
        <v>0</v>
      </c>
      <c r="S286" s="6" t="s">
        <v>3189</v>
      </c>
      <c r="T286" s="6" t="s">
        <v>920</v>
      </c>
      <c r="U286" s="6" t="s">
        <v>2085</v>
      </c>
    </row>
    <row r="287" spans="1:21" ht="27.75" customHeight="1" x14ac:dyDescent="0.25">
      <c r="A287" s="6" t="s">
        <v>3190</v>
      </c>
      <c r="B287" s="6">
        <v>5</v>
      </c>
      <c r="C287" s="6" t="s">
        <v>3191</v>
      </c>
      <c r="D287" s="6"/>
      <c r="E287" s="6" t="s">
        <v>2088</v>
      </c>
      <c r="F287" s="6" t="s">
        <v>2060</v>
      </c>
      <c r="G287" s="6"/>
      <c r="H287" s="6"/>
      <c r="I287" s="6" t="s">
        <v>2078</v>
      </c>
      <c r="J287" s="6" t="b">
        <v>0</v>
      </c>
      <c r="K287" s="6" t="s">
        <v>2792</v>
      </c>
      <c r="L287" s="6" t="s">
        <v>2198</v>
      </c>
      <c r="M287" s="6"/>
      <c r="N287" s="6" t="s">
        <v>18</v>
      </c>
      <c r="O287" s="6"/>
      <c r="P287" s="6" t="b">
        <v>1</v>
      </c>
      <c r="Q287" s="6"/>
      <c r="R287" s="6" t="b">
        <v>0</v>
      </c>
      <c r="S287" s="6"/>
      <c r="T287" s="6" t="s">
        <v>2314</v>
      </c>
      <c r="U287" s="6" t="s">
        <v>2085</v>
      </c>
    </row>
    <row r="288" spans="1:21" ht="27.75" customHeight="1" x14ac:dyDescent="0.25">
      <c r="A288" s="6" t="s">
        <v>3192</v>
      </c>
      <c r="B288" s="6">
        <v>5</v>
      </c>
      <c r="C288" s="6" t="s">
        <v>3193</v>
      </c>
      <c r="D288" s="6" t="s">
        <v>3194</v>
      </c>
      <c r="E288" s="6" t="s">
        <v>2077</v>
      </c>
      <c r="F288" s="6" t="s">
        <v>2060</v>
      </c>
      <c r="G288" s="6" t="s">
        <v>2061</v>
      </c>
      <c r="H288" s="6"/>
      <c r="I288" s="6" t="s">
        <v>2078</v>
      </c>
      <c r="J288" s="6" t="b">
        <v>0</v>
      </c>
      <c r="K288" s="6" t="s">
        <v>2106</v>
      </c>
      <c r="L288" s="6" t="s">
        <v>2198</v>
      </c>
      <c r="M288" s="6" t="s">
        <v>3195</v>
      </c>
      <c r="N288" s="6" t="s">
        <v>2192</v>
      </c>
      <c r="O288" s="6" t="s">
        <v>2144</v>
      </c>
      <c r="P288" s="6" t="b">
        <v>1</v>
      </c>
      <c r="Q288" s="6"/>
      <c r="R288" s="6" t="b">
        <v>0</v>
      </c>
      <c r="S288" s="6"/>
      <c r="T288" s="6" t="s">
        <v>3196</v>
      </c>
      <c r="U288" s="6" t="s">
        <v>2085</v>
      </c>
    </row>
    <row r="289" spans="1:21" ht="27.75" customHeight="1" x14ac:dyDescent="0.25">
      <c r="A289" s="6" t="s">
        <v>3197</v>
      </c>
      <c r="B289" s="6">
        <v>5</v>
      </c>
      <c r="C289" s="6" t="s">
        <v>3198</v>
      </c>
      <c r="D289" s="6"/>
      <c r="E289" s="6" t="s">
        <v>2150</v>
      </c>
      <c r="F289" s="6" t="s">
        <v>2060</v>
      </c>
      <c r="G289" s="6" t="s">
        <v>2061</v>
      </c>
      <c r="H289" s="6" t="s">
        <v>2062</v>
      </c>
      <c r="I289" s="6" t="s">
        <v>2172</v>
      </c>
      <c r="J289" s="6" t="b">
        <v>1</v>
      </c>
      <c r="K289" s="6" t="s">
        <v>2089</v>
      </c>
      <c r="L289" s="6" t="s">
        <v>2118</v>
      </c>
      <c r="M289" s="6"/>
      <c r="N289" s="6" t="s">
        <v>18</v>
      </c>
      <c r="O289" s="6"/>
      <c r="P289" s="6" t="b">
        <v>0</v>
      </c>
      <c r="Q289" s="6"/>
      <c r="R289" s="6" t="b">
        <v>0</v>
      </c>
      <c r="S289" s="6" t="s">
        <v>3199</v>
      </c>
      <c r="T289" s="6" t="s">
        <v>2469</v>
      </c>
      <c r="U289" s="6" t="s">
        <v>2085</v>
      </c>
    </row>
    <row r="290" spans="1:21" ht="27.75" customHeight="1" x14ac:dyDescent="0.25">
      <c r="A290" s="6" t="s">
        <v>3200</v>
      </c>
      <c r="B290" s="6">
        <v>5</v>
      </c>
      <c r="C290" s="6" t="s">
        <v>3201</v>
      </c>
      <c r="D290" s="6"/>
      <c r="E290" s="6" t="s">
        <v>2150</v>
      </c>
      <c r="F290" s="6" t="s">
        <v>2060</v>
      </c>
      <c r="G290" s="6" t="s">
        <v>2061</v>
      </c>
      <c r="H290" s="6"/>
      <c r="I290" s="6" t="s">
        <v>2172</v>
      </c>
      <c r="J290" s="6" t="b">
        <v>1</v>
      </c>
      <c r="K290" s="6" t="s">
        <v>2089</v>
      </c>
      <c r="L290" s="6" t="s">
        <v>2080</v>
      </c>
      <c r="M290" s="6"/>
      <c r="N290" s="6" t="s">
        <v>18</v>
      </c>
      <c r="O290" s="6"/>
      <c r="P290" s="6" t="b">
        <v>0</v>
      </c>
      <c r="Q290" s="6"/>
      <c r="R290" s="6" t="b">
        <v>0</v>
      </c>
      <c r="S290" s="6"/>
      <c r="T290" s="6" t="s">
        <v>2100</v>
      </c>
      <c r="U290" s="6" t="s">
        <v>2186</v>
      </c>
    </row>
    <row r="291" spans="1:21" ht="27.75" customHeight="1" x14ac:dyDescent="0.25">
      <c r="A291" s="6" t="s">
        <v>3202</v>
      </c>
      <c r="B291" s="6">
        <v>5</v>
      </c>
      <c r="C291" s="6" t="s">
        <v>3203</v>
      </c>
      <c r="D291" s="6"/>
      <c r="E291" s="6" t="s">
        <v>2150</v>
      </c>
      <c r="F291" s="6" t="s">
        <v>2060</v>
      </c>
      <c r="G291" s="6" t="s">
        <v>2061</v>
      </c>
      <c r="H291" s="6"/>
      <c r="I291" s="6" t="s">
        <v>2172</v>
      </c>
      <c r="J291" s="6" t="b">
        <v>1</v>
      </c>
      <c r="K291" s="6" t="s">
        <v>2089</v>
      </c>
      <c r="L291" s="6" t="s">
        <v>2080</v>
      </c>
      <c r="M291" s="6"/>
      <c r="N291" s="6" t="s">
        <v>18</v>
      </c>
      <c r="O291" s="6"/>
      <c r="P291" s="6" t="b">
        <v>0</v>
      </c>
      <c r="Q291" s="6"/>
      <c r="R291" s="6" t="b">
        <v>0</v>
      </c>
      <c r="S291" s="6"/>
      <c r="T291" s="6" t="s">
        <v>3204</v>
      </c>
      <c r="U291" s="6" t="s">
        <v>2085</v>
      </c>
    </row>
    <row r="292" spans="1:21" ht="27.75" customHeight="1" x14ac:dyDescent="0.25">
      <c r="A292" s="6" t="s">
        <v>3205</v>
      </c>
      <c r="B292" s="6">
        <v>5</v>
      </c>
      <c r="C292" s="6" t="s">
        <v>3206</v>
      </c>
      <c r="D292" s="6" t="s">
        <v>3207</v>
      </c>
      <c r="E292" s="6" t="s">
        <v>2095</v>
      </c>
      <c r="F292" s="6" t="s">
        <v>2060</v>
      </c>
      <c r="G292" s="6" t="s">
        <v>2061</v>
      </c>
      <c r="H292" s="6" t="s">
        <v>2062</v>
      </c>
      <c r="I292" s="6" t="s">
        <v>2078</v>
      </c>
      <c r="J292" s="6" t="b">
        <v>0</v>
      </c>
      <c r="K292" s="6" t="s">
        <v>2821</v>
      </c>
      <c r="L292" s="6" t="s">
        <v>2080</v>
      </c>
      <c r="M292" s="6" t="s">
        <v>3208</v>
      </c>
      <c r="N292" s="6" t="s">
        <v>2143</v>
      </c>
      <c r="O292" s="6" t="s">
        <v>2144</v>
      </c>
      <c r="P292" s="6" t="b">
        <v>0</v>
      </c>
      <c r="Q292" s="6"/>
      <c r="R292" s="6" t="b">
        <v>0</v>
      </c>
      <c r="S292" s="6" t="s">
        <v>3209</v>
      </c>
      <c r="T292" s="6" t="s">
        <v>2966</v>
      </c>
      <c r="U292" s="6" t="s">
        <v>2085</v>
      </c>
    </row>
    <row r="293" spans="1:21" ht="27.75" customHeight="1" x14ac:dyDescent="0.25">
      <c r="A293" s="6" t="s">
        <v>3210</v>
      </c>
      <c r="B293" s="6">
        <v>5</v>
      </c>
      <c r="C293" s="6" t="s">
        <v>3211</v>
      </c>
      <c r="D293" s="6" t="s">
        <v>3212</v>
      </c>
      <c r="E293" s="6" t="s">
        <v>2077</v>
      </c>
      <c r="F293" s="6" t="s">
        <v>2060</v>
      </c>
      <c r="G293" s="6" t="s">
        <v>2061</v>
      </c>
      <c r="H293" s="6" t="s">
        <v>2062</v>
      </c>
      <c r="I293" s="6" t="s">
        <v>2172</v>
      </c>
      <c r="J293" s="6" t="b">
        <v>0</v>
      </c>
      <c r="K293" s="6" t="s">
        <v>2298</v>
      </c>
      <c r="L293" s="6" t="s">
        <v>2156</v>
      </c>
      <c r="M293" s="6"/>
      <c r="N293" s="6" t="s">
        <v>18</v>
      </c>
      <c r="O293" s="6"/>
      <c r="P293" s="6" t="b">
        <v>1</v>
      </c>
      <c r="Q293" s="6"/>
      <c r="R293" s="6" t="b">
        <v>0</v>
      </c>
      <c r="S293" s="6" t="s">
        <v>3213</v>
      </c>
      <c r="T293" s="6" t="s">
        <v>3214</v>
      </c>
      <c r="U293" s="6" t="s">
        <v>2085</v>
      </c>
    </row>
    <row r="294" spans="1:21" ht="27.75" customHeight="1" x14ac:dyDescent="0.25">
      <c r="A294" s="6" t="s">
        <v>3215</v>
      </c>
      <c r="B294" s="6">
        <v>5</v>
      </c>
      <c r="C294" s="6" t="s">
        <v>3216</v>
      </c>
      <c r="D294" s="6"/>
      <c r="E294" s="6" t="s">
        <v>2077</v>
      </c>
      <c r="F294" s="6" t="s">
        <v>2060</v>
      </c>
      <c r="G294" s="6" t="s">
        <v>2061</v>
      </c>
      <c r="H294" s="6" t="s">
        <v>2062</v>
      </c>
      <c r="I294" s="6" t="s">
        <v>2078</v>
      </c>
      <c r="J294" s="6" t="b">
        <v>0</v>
      </c>
      <c r="K294" s="6" t="s">
        <v>2287</v>
      </c>
      <c r="L294" s="6" t="s">
        <v>2080</v>
      </c>
      <c r="M294" s="6" t="s">
        <v>3217</v>
      </c>
      <c r="N294" s="6" t="s">
        <v>1283</v>
      </c>
      <c r="O294" s="6" t="s">
        <v>2083</v>
      </c>
      <c r="P294" s="6" t="b">
        <v>0</v>
      </c>
      <c r="Q294" s="6"/>
      <c r="R294" s="6" t="b">
        <v>0</v>
      </c>
      <c r="S294" s="6" t="s">
        <v>3218</v>
      </c>
      <c r="T294" s="6" t="s">
        <v>916</v>
      </c>
      <c r="U294" s="6" t="s">
        <v>2085</v>
      </c>
    </row>
    <row r="295" spans="1:21" ht="27.75" customHeight="1" x14ac:dyDescent="0.25">
      <c r="A295" s="6" t="s">
        <v>3219</v>
      </c>
      <c r="B295" s="6">
        <v>5</v>
      </c>
      <c r="C295" s="6" t="s">
        <v>3220</v>
      </c>
      <c r="D295" s="6"/>
      <c r="E295" s="6" t="s">
        <v>2150</v>
      </c>
      <c r="F295" s="6" t="s">
        <v>2060</v>
      </c>
      <c r="G295" s="6"/>
      <c r="H295" s="6"/>
      <c r="I295" s="6" t="s">
        <v>2172</v>
      </c>
      <c r="J295" s="6" t="b">
        <v>1</v>
      </c>
      <c r="K295" s="6" t="s">
        <v>2089</v>
      </c>
      <c r="L295" s="6" t="s">
        <v>2118</v>
      </c>
      <c r="M295" s="6"/>
      <c r="N295" s="6" t="s">
        <v>18</v>
      </c>
      <c r="O295" s="6" t="s">
        <v>2714</v>
      </c>
      <c r="P295" s="6" t="b">
        <v>0</v>
      </c>
      <c r="Q295" s="6"/>
      <c r="R295" s="6" t="b">
        <v>0</v>
      </c>
      <c r="S295" s="6"/>
      <c r="T295" s="6" t="s">
        <v>3221</v>
      </c>
      <c r="U295" s="6" t="s">
        <v>2085</v>
      </c>
    </row>
    <row r="296" spans="1:21" ht="27.75" customHeight="1" x14ac:dyDescent="0.25">
      <c r="A296" s="6" t="s">
        <v>3222</v>
      </c>
      <c r="B296" s="6">
        <v>5</v>
      </c>
      <c r="C296" s="6" t="s">
        <v>3223</v>
      </c>
      <c r="D296" s="6"/>
      <c r="E296" s="6" t="s">
        <v>2105</v>
      </c>
      <c r="F296" s="6" t="s">
        <v>2060</v>
      </c>
      <c r="G296" s="6" t="s">
        <v>2061</v>
      </c>
      <c r="H296" s="6"/>
      <c r="I296" s="6" t="s">
        <v>2078</v>
      </c>
      <c r="J296" s="6" t="b">
        <v>0</v>
      </c>
      <c r="K296" s="6" t="s">
        <v>2151</v>
      </c>
      <c r="L296" s="6" t="s">
        <v>3224</v>
      </c>
      <c r="M296" s="6"/>
      <c r="N296" s="6" t="s">
        <v>18</v>
      </c>
      <c r="O296" s="6" t="s">
        <v>2237</v>
      </c>
      <c r="P296" s="6" t="b">
        <v>0</v>
      </c>
      <c r="Q296" s="6"/>
      <c r="R296" s="6" t="b">
        <v>0</v>
      </c>
      <c r="S296" s="6"/>
      <c r="T296" s="6" t="s">
        <v>3225</v>
      </c>
      <c r="U296" s="6" t="s">
        <v>2085</v>
      </c>
    </row>
    <row r="297" spans="1:21" ht="27.75" customHeight="1" x14ac:dyDescent="0.25">
      <c r="A297" s="6" t="s">
        <v>3226</v>
      </c>
      <c r="B297" s="6">
        <v>5</v>
      </c>
      <c r="C297" s="6" t="s">
        <v>3227</v>
      </c>
      <c r="D297" s="6"/>
      <c r="E297" s="6" t="s">
        <v>2111</v>
      </c>
      <c r="F297" s="6" t="s">
        <v>2060</v>
      </c>
      <c r="G297" s="6" t="s">
        <v>2061</v>
      </c>
      <c r="H297" s="6"/>
      <c r="I297" s="6" t="s">
        <v>2078</v>
      </c>
      <c r="J297" s="6" t="b">
        <v>0</v>
      </c>
      <c r="K297" s="6" t="s">
        <v>2603</v>
      </c>
      <c r="L297" s="6" t="s">
        <v>2156</v>
      </c>
      <c r="M297" s="6"/>
      <c r="N297" s="6" t="s">
        <v>18</v>
      </c>
      <c r="O297" s="6" t="s">
        <v>4</v>
      </c>
      <c r="P297" s="6" t="b">
        <v>1</v>
      </c>
      <c r="Q297" s="6"/>
      <c r="R297" s="6" t="b">
        <v>0</v>
      </c>
      <c r="S297" s="6"/>
      <c r="T297" s="6" t="s">
        <v>2419</v>
      </c>
      <c r="U297" s="6" t="s">
        <v>2114</v>
      </c>
    </row>
    <row r="298" spans="1:21" ht="27.75" customHeight="1" x14ac:dyDescent="0.25">
      <c r="A298" s="6" t="s">
        <v>3228</v>
      </c>
      <c r="B298" s="6">
        <v>5</v>
      </c>
      <c r="C298" s="6" t="s">
        <v>3229</v>
      </c>
      <c r="D298" s="6" t="s">
        <v>3230</v>
      </c>
      <c r="E298" s="6" t="s">
        <v>2180</v>
      </c>
      <c r="F298" s="6" t="s">
        <v>2060</v>
      </c>
      <c r="G298" s="6" t="s">
        <v>2061</v>
      </c>
      <c r="H298" s="6" t="s">
        <v>2062</v>
      </c>
      <c r="I298" s="6" t="s">
        <v>2172</v>
      </c>
      <c r="J298" s="6" t="b">
        <v>0</v>
      </c>
      <c r="K298" s="6" t="s">
        <v>2127</v>
      </c>
      <c r="L298" s="6" t="s">
        <v>3231</v>
      </c>
      <c r="M298" s="6"/>
      <c r="N298" s="6" t="s">
        <v>18</v>
      </c>
      <c r="O298" s="6"/>
      <c r="P298" s="6" t="b">
        <v>0</v>
      </c>
      <c r="Q298" s="6"/>
      <c r="R298" s="6" t="b">
        <v>0</v>
      </c>
      <c r="S298" s="6" t="s">
        <v>3232</v>
      </c>
      <c r="T298" s="6" t="s">
        <v>2307</v>
      </c>
      <c r="U298" s="6" t="s">
        <v>2085</v>
      </c>
    </row>
    <row r="299" spans="1:21" ht="27.75" customHeight="1" x14ac:dyDescent="0.25">
      <c r="A299" s="6" t="s">
        <v>3233</v>
      </c>
      <c r="B299" s="6">
        <v>5</v>
      </c>
      <c r="C299" s="6" t="s">
        <v>3234</v>
      </c>
      <c r="D299" s="6"/>
      <c r="E299" s="6" t="s">
        <v>2095</v>
      </c>
      <c r="F299" s="6" t="s">
        <v>2060</v>
      </c>
      <c r="G299" s="6"/>
      <c r="H299" s="6"/>
      <c r="I299" s="6" t="s">
        <v>2078</v>
      </c>
      <c r="J299" s="6" t="b">
        <v>0</v>
      </c>
      <c r="K299" s="6" t="s">
        <v>2792</v>
      </c>
      <c r="L299" s="6" t="s">
        <v>2080</v>
      </c>
      <c r="M299" s="6" t="s">
        <v>3235</v>
      </c>
      <c r="N299" s="6" t="s">
        <v>3236</v>
      </c>
      <c r="O299" s="6" t="s">
        <v>2144</v>
      </c>
      <c r="P299" s="6" t="b">
        <v>0</v>
      </c>
      <c r="Q299" s="6"/>
      <c r="R299" s="6" t="b">
        <v>0</v>
      </c>
      <c r="S299" s="6"/>
      <c r="T299" s="6" t="s">
        <v>3237</v>
      </c>
      <c r="U299" s="6" t="s">
        <v>2085</v>
      </c>
    </row>
    <row r="300" spans="1:21" ht="27.75" customHeight="1" x14ac:dyDescent="0.25">
      <c r="A300" s="6" t="s">
        <v>3238</v>
      </c>
      <c r="B300" s="6">
        <v>5</v>
      </c>
      <c r="C300" s="6" t="s">
        <v>3239</v>
      </c>
      <c r="D300" s="6"/>
      <c r="E300" s="6" t="s">
        <v>2088</v>
      </c>
      <c r="F300" s="6" t="s">
        <v>2060</v>
      </c>
      <c r="G300" s="6" t="s">
        <v>2061</v>
      </c>
      <c r="H300" s="6" t="s">
        <v>2062</v>
      </c>
      <c r="I300" s="6" t="s">
        <v>2078</v>
      </c>
      <c r="J300" s="6" t="b">
        <v>0</v>
      </c>
      <c r="K300" s="6" t="s">
        <v>2089</v>
      </c>
      <c r="L300" s="6" t="s">
        <v>2118</v>
      </c>
      <c r="M300" s="6"/>
      <c r="N300" s="6" t="s">
        <v>18</v>
      </c>
      <c r="O300" s="6" t="s">
        <v>2268</v>
      </c>
      <c r="P300" s="6" t="b">
        <v>1</v>
      </c>
      <c r="Q300" s="6"/>
      <c r="R300" s="6" t="b">
        <v>0</v>
      </c>
      <c r="S300" s="6" t="s">
        <v>3240</v>
      </c>
      <c r="T300" s="6" t="s">
        <v>2329</v>
      </c>
      <c r="U300" s="6" t="s">
        <v>2085</v>
      </c>
    </row>
    <row r="301" spans="1:21" ht="27.75" customHeight="1" x14ac:dyDescent="0.25">
      <c r="A301" s="6" t="s">
        <v>3241</v>
      </c>
      <c r="B301" s="6">
        <v>5</v>
      </c>
      <c r="C301" s="6" t="s">
        <v>3242</v>
      </c>
      <c r="D301" s="6" t="s">
        <v>3243</v>
      </c>
      <c r="E301" s="6" t="s">
        <v>2138</v>
      </c>
      <c r="F301" s="6" t="s">
        <v>2060</v>
      </c>
      <c r="G301" s="6" t="s">
        <v>2061</v>
      </c>
      <c r="H301" s="6"/>
      <c r="I301" s="6" t="s">
        <v>2078</v>
      </c>
      <c r="J301" s="6" t="b">
        <v>0</v>
      </c>
      <c r="K301" s="6" t="s">
        <v>2079</v>
      </c>
      <c r="L301" s="6" t="s">
        <v>2118</v>
      </c>
      <c r="M301" s="6"/>
      <c r="N301" s="6" t="s">
        <v>18</v>
      </c>
      <c r="O301" s="6" t="s">
        <v>2237</v>
      </c>
      <c r="P301" s="6" t="b">
        <v>1</v>
      </c>
      <c r="Q301" s="6"/>
      <c r="R301" s="6" t="b">
        <v>0</v>
      </c>
      <c r="S301" s="6"/>
      <c r="T301" s="6" t="s">
        <v>3244</v>
      </c>
      <c r="U301" s="6" t="s">
        <v>2085</v>
      </c>
    </row>
    <row r="302" spans="1:21" ht="27.75" customHeight="1" x14ac:dyDescent="0.25">
      <c r="A302" s="6" t="s">
        <v>3245</v>
      </c>
      <c r="B302" s="6">
        <v>5</v>
      </c>
      <c r="C302" s="6" t="s">
        <v>3246</v>
      </c>
      <c r="D302" s="6"/>
      <c r="E302" s="6" t="s">
        <v>2180</v>
      </c>
      <c r="F302" s="6" t="s">
        <v>2060</v>
      </c>
      <c r="G302" s="6" t="s">
        <v>2061</v>
      </c>
      <c r="H302" s="6" t="s">
        <v>2062</v>
      </c>
      <c r="I302" s="6" t="s">
        <v>2172</v>
      </c>
      <c r="J302" s="6" t="b">
        <v>0</v>
      </c>
      <c r="K302" s="6" t="s">
        <v>3231</v>
      </c>
      <c r="L302" s="6" t="s">
        <v>2246</v>
      </c>
      <c r="M302" s="6" t="s">
        <v>2343</v>
      </c>
      <c r="N302" s="6" t="s">
        <v>2236</v>
      </c>
      <c r="O302" s="6" t="s">
        <v>2237</v>
      </c>
      <c r="P302" s="6" t="b">
        <v>0</v>
      </c>
      <c r="Q302" s="6"/>
      <c r="R302" s="6" t="b">
        <v>0</v>
      </c>
      <c r="S302" s="6" t="s">
        <v>3247</v>
      </c>
      <c r="T302" s="6" t="s">
        <v>3248</v>
      </c>
      <c r="U302" s="6" t="s">
        <v>2085</v>
      </c>
    </row>
    <row r="303" spans="1:21" ht="27.75" customHeight="1" x14ac:dyDescent="0.25">
      <c r="A303" s="6" t="s">
        <v>3249</v>
      </c>
      <c r="B303" s="6">
        <v>5</v>
      </c>
      <c r="C303" s="6" t="s">
        <v>3250</v>
      </c>
      <c r="D303" s="6" t="s">
        <v>3251</v>
      </c>
      <c r="E303" s="6" t="s">
        <v>2095</v>
      </c>
      <c r="F303" s="6" t="s">
        <v>2060</v>
      </c>
      <c r="G303" s="6" t="s">
        <v>2061</v>
      </c>
      <c r="H303" s="6" t="s">
        <v>2062</v>
      </c>
      <c r="I303" s="6" t="s">
        <v>2078</v>
      </c>
      <c r="J303" s="6" t="b">
        <v>0</v>
      </c>
      <c r="K303" s="6" t="s">
        <v>2079</v>
      </c>
      <c r="L303" s="6" t="s">
        <v>2080</v>
      </c>
      <c r="M303" s="6" t="s">
        <v>3252</v>
      </c>
      <c r="N303" s="6" t="s">
        <v>3253</v>
      </c>
      <c r="O303" s="6" t="s">
        <v>2083</v>
      </c>
      <c r="P303" s="6" t="b">
        <v>0</v>
      </c>
      <c r="Q303" s="6"/>
      <c r="R303" s="6" t="b">
        <v>0</v>
      </c>
      <c r="S303" s="6" t="s">
        <v>3254</v>
      </c>
      <c r="T303" s="6" t="s">
        <v>3255</v>
      </c>
      <c r="U303" s="6" t="s">
        <v>2085</v>
      </c>
    </row>
    <row r="304" spans="1:21" ht="27.75" customHeight="1" x14ac:dyDescent="0.25">
      <c r="A304" s="6" t="s">
        <v>3256</v>
      </c>
      <c r="B304" s="6">
        <v>5</v>
      </c>
      <c r="C304" s="6" t="s">
        <v>3257</v>
      </c>
      <c r="D304" s="6" t="s">
        <v>3258</v>
      </c>
      <c r="E304" s="6" t="s">
        <v>2138</v>
      </c>
      <c r="F304" s="6" t="s">
        <v>2060</v>
      </c>
      <c r="G304" s="6"/>
      <c r="H304" s="6"/>
      <c r="I304" s="6" t="s">
        <v>2172</v>
      </c>
      <c r="J304" s="6" t="b">
        <v>0</v>
      </c>
      <c r="K304" s="6" t="s">
        <v>2079</v>
      </c>
      <c r="L304" s="6" t="s">
        <v>3259</v>
      </c>
      <c r="M304" s="6" t="s">
        <v>3260</v>
      </c>
      <c r="N304" s="6" t="s">
        <v>2236</v>
      </c>
      <c r="O304" s="6" t="s">
        <v>2237</v>
      </c>
      <c r="P304" s="6" t="b">
        <v>0</v>
      </c>
      <c r="Q304" s="6"/>
      <c r="R304" s="6" t="b">
        <v>0</v>
      </c>
      <c r="S304" s="6"/>
      <c r="T304" s="6" t="s">
        <v>3261</v>
      </c>
      <c r="U304" s="6" t="s">
        <v>2085</v>
      </c>
    </row>
    <row r="305" spans="1:21" ht="27.75" customHeight="1" x14ac:dyDescent="0.25">
      <c r="A305" s="6" t="s">
        <v>3262</v>
      </c>
      <c r="B305" s="6">
        <v>5</v>
      </c>
      <c r="C305" s="6" t="s">
        <v>3263</v>
      </c>
      <c r="D305" s="6"/>
      <c r="E305" s="6" t="s">
        <v>2088</v>
      </c>
      <c r="F305" s="6" t="s">
        <v>2060</v>
      </c>
      <c r="G305" s="6" t="s">
        <v>2061</v>
      </c>
      <c r="H305" s="6" t="s">
        <v>2062</v>
      </c>
      <c r="I305" s="6" t="s">
        <v>2078</v>
      </c>
      <c r="J305" s="6" t="b">
        <v>0</v>
      </c>
      <c r="K305" s="6" t="s">
        <v>2151</v>
      </c>
      <c r="L305" s="6" t="s">
        <v>2080</v>
      </c>
      <c r="M305" s="6"/>
      <c r="N305" s="6" t="s">
        <v>18</v>
      </c>
      <c r="O305" s="6"/>
      <c r="P305" s="6" t="b">
        <v>0</v>
      </c>
      <c r="Q305" s="6">
        <v>100</v>
      </c>
      <c r="R305" s="6" t="b">
        <v>1</v>
      </c>
      <c r="S305" s="6" t="s">
        <v>3148</v>
      </c>
      <c r="T305" s="6" t="s">
        <v>2395</v>
      </c>
      <c r="U305" s="6" t="s">
        <v>2085</v>
      </c>
    </row>
    <row r="306" spans="1:21" ht="27.75" customHeight="1" x14ac:dyDescent="0.25">
      <c r="A306" s="6" t="s">
        <v>3264</v>
      </c>
      <c r="B306" s="6">
        <v>5</v>
      </c>
      <c r="C306" s="6" t="s">
        <v>3265</v>
      </c>
      <c r="D306" s="6"/>
      <c r="E306" s="6" t="s">
        <v>2095</v>
      </c>
      <c r="F306" s="6" t="s">
        <v>2060</v>
      </c>
      <c r="G306" s="6" t="s">
        <v>2061</v>
      </c>
      <c r="H306" s="6" t="s">
        <v>2062</v>
      </c>
      <c r="I306" s="6" t="s">
        <v>3266</v>
      </c>
      <c r="J306" s="6" t="b">
        <v>0</v>
      </c>
      <c r="K306" s="6" t="s">
        <v>2151</v>
      </c>
      <c r="L306" s="6" t="s">
        <v>2540</v>
      </c>
      <c r="M306" s="6"/>
      <c r="N306" s="6" t="s">
        <v>18</v>
      </c>
      <c r="O306" s="6" t="s">
        <v>2268</v>
      </c>
      <c r="P306" s="6" t="b">
        <v>0</v>
      </c>
      <c r="Q306" s="6">
        <v>1000</v>
      </c>
      <c r="R306" s="6" t="b">
        <v>1</v>
      </c>
      <c r="S306" s="6" t="s">
        <v>3267</v>
      </c>
      <c r="T306" s="6" t="s">
        <v>3268</v>
      </c>
      <c r="U306" s="6" t="s">
        <v>2085</v>
      </c>
    </row>
    <row r="307" spans="1:21" ht="27.75" customHeight="1" x14ac:dyDescent="0.25">
      <c r="A307" s="6" t="s">
        <v>3269</v>
      </c>
      <c r="B307" s="6">
        <v>5</v>
      </c>
      <c r="C307" s="6" t="s">
        <v>3270</v>
      </c>
      <c r="D307" s="6" t="s">
        <v>3271</v>
      </c>
      <c r="E307" s="6" t="s">
        <v>2138</v>
      </c>
      <c r="F307" s="6" t="s">
        <v>2060</v>
      </c>
      <c r="G307" s="6" t="s">
        <v>2061</v>
      </c>
      <c r="H307" s="6" t="s">
        <v>2062</v>
      </c>
      <c r="I307" s="6" t="s">
        <v>2078</v>
      </c>
      <c r="J307" s="6" t="b">
        <v>0</v>
      </c>
      <c r="K307" s="6" t="s">
        <v>2298</v>
      </c>
      <c r="L307" s="6" t="s">
        <v>2118</v>
      </c>
      <c r="M307" s="6"/>
      <c r="N307" s="6" t="s">
        <v>18</v>
      </c>
      <c r="O307" s="6" t="s">
        <v>2237</v>
      </c>
      <c r="P307" s="6" t="b">
        <v>1</v>
      </c>
      <c r="Q307" s="6"/>
      <c r="R307" s="6" t="b">
        <v>0</v>
      </c>
      <c r="S307" s="6" t="s">
        <v>2653</v>
      </c>
      <c r="T307" s="6" t="s">
        <v>3272</v>
      </c>
      <c r="U307" s="6" t="s">
        <v>2085</v>
      </c>
    </row>
    <row r="308" spans="1:21" ht="27.75" customHeight="1" x14ac:dyDescent="0.25">
      <c r="A308" s="6" t="s">
        <v>3273</v>
      </c>
      <c r="B308" s="6">
        <v>5</v>
      </c>
      <c r="C308" s="6" t="s">
        <v>3274</v>
      </c>
      <c r="D308" s="6"/>
      <c r="E308" s="6" t="s">
        <v>2095</v>
      </c>
      <c r="F308" s="6" t="s">
        <v>2060</v>
      </c>
      <c r="G308" s="6"/>
      <c r="H308" s="6"/>
      <c r="I308" s="6" t="s">
        <v>2078</v>
      </c>
      <c r="J308" s="6" t="b">
        <v>0</v>
      </c>
      <c r="K308" s="6" t="s">
        <v>2298</v>
      </c>
      <c r="L308" s="6" t="s">
        <v>2118</v>
      </c>
      <c r="M308" s="6" t="s">
        <v>3275</v>
      </c>
      <c r="N308" s="6" t="s">
        <v>2120</v>
      </c>
      <c r="O308" s="6" t="s">
        <v>2083</v>
      </c>
      <c r="P308" s="6" t="b">
        <v>1</v>
      </c>
      <c r="Q308" s="6"/>
      <c r="R308" s="6" t="b">
        <v>0</v>
      </c>
      <c r="S308" s="6"/>
      <c r="T308" s="6" t="s">
        <v>2290</v>
      </c>
      <c r="U308" s="6" t="s">
        <v>2114</v>
      </c>
    </row>
    <row r="309" spans="1:21" ht="27.75" customHeight="1" x14ac:dyDescent="0.25">
      <c r="A309" s="6" t="s">
        <v>3276</v>
      </c>
      <c r="B309" s="6">
        <v>5</v>
      </c>
      <c r="C309" s="6" t="s">
        <v>3277</v>
      </c>
      <c r="D309" s="6" t="s">
        <v>3278</v>
      </c>
      <c r="E309" s="6" t="s">
        <v>2077</v>
      </c>
      <c r="F309" s="6" t="s">
        <v>2060</v>
      </c>
      <c r="G309" s="6" t="s">
        <v>2061</v>
      </c>
      <c r="H309" s="6" t="s">
        <v>2062</v>
      </c>
      <c r="I309" s="6" t="s">
        <v>2078</v>
      </c>
      <c r="J309" s="6" t="b">
        <v>0</v>
      </c>
      <c r="K309" s="6" t="s">
        <v>2603</v>
      </c>
      <c r="L309" s="6" t="s">
        <v>2198</v>
      </c>
      <c r="M309" s="6" t="s">
        <v>3279</v>
      </c>
      <c r="N309" s="6" t="s">
        <v>2224</v>
      </c>
      <c r="O309" s="6" t="s">
        <v>2144</v>
      </c>
      <c r="P309" s="6" t="b">
        <v>1</v>
      </c>
      <c r="Q309" s="6"/>
      <c r="R309" s="6" t="b">
        <v>0</v>
      </c>
      <c r="S309" s="6" t="s">
        <v>3280</v>
      </c>
      <c r="T309" s="6" t="s">
        <v>3281</v>
      </c>
      <c r="U309" s="6" t="s">
        <v>2085</v>
      </c>
    </row>
    <row r="310" spans="1:21" ht="27.75" customHeight="1" x14ac:dyDescent="0.25">
      <c r="A310" s="6" t="s">
        <v>3282</v>
      </c>
      <c r="B310" s="6">
        <v>5</v>
      </c>
      <c r="C310" s="6" t="s">
        <v>3283</v>
      </c>
      <c r="D310" s="6"/>
      <c r="E310" s="6" t="s">
        <v>2150</v>
      </c>
      <c r="F310" s="6" t="s">
        <v>2060</v>
      </c>
      <c r="G310" s="6" t="s">
        <v>2061</v>
      </c>
      <c r="H310" s="6" t="s">
        <v>2062</v>
      </c>
      <c r="I310" s="6" t="s">
        <v>2617</v>
      </c>
      <c r="J310" s="6" t="b">
        <v>0</v>
      </c>
      <c r="K310" s="6" t="s">
        <v>2089</v>
      </c>
      <c r="L310" s="6" t="s">
        <v>2080</v>
      </c>
      <c r="M310" s="6"/>
      <c r="N310" s="6" t="s">
        <v>18</v>
      </c>
      <c r="O310" s="6"/>
      <c r="P310" s="6" t="b">
        <v>0</v>
      </c>
      <c r="Q310" s="6">
        <v>250</v>
      </c>
      <c r="R310" s="6" t="b">
        <v>1</v>
      </c>
      <c r="S310" s="6" t="s">
        <v>3284</v>
      </c>
      <c r="T310" s="6" t="s">
        <v>3285</v>
      </c>
      <c r="U310" s="6" t="s">
        <v>2085</v>
      </c>
    </row>
    <row r="311" spans="1:21" ht="27.75" customHeight="1" x14ac:dyDescent="0.25">
      <c r="A311" s="6" t="s">
        <v>3286</v>
      </c>
      <c r="B311" s="6">
        <v>5</v>
      </c>
      <c r="C311" s="6" t="s">
        <v>3287</v>
      </c>
      <c r="D311" s="6"/>
      <c r="E311" s="6" t="s">
        <v>2095</v>
      </c>
      <c r="F311" s="6" t="s">
        <v>2060</v>
      </c>
      <c r="G311" s="6" t="s">
        <v>2061</v>
      </c>
      <c r="H311" s="6" t="s">
        <v>2062</v>
      </c>
      <c r="I311" s="6" t="s">
        <v>2078</v>
      </c>
      <c r="J311" s="6" t="b">
        <v>0</v>
      </c>
      <c r="K311" s="6" t="s">
        <v>2106</v>
      </c>
      <c r="L311" s="6" t="s">
        <v>2118</v>
      </c>
      <c r="M311" s="6" t="s">
        <v>3288</v>
      </c>
      <c r="N311" s="6" t="s">
        <v>2289</v>
      </c>
      <c r="O311" s="6" t="s">
        <v>4</v>
      </c>
      <c r="P311" s="6" t="b">
        <v>1</v>
      </c>
      <c r="Q311" s="6"/>
      <c r="R311" s="6" t="b">
        <v>0</v>
      </c>
      <c r="S311" s="6" t="s">
        <v>3289</v>
      </c>
      <c r="T311" s="6" t="s">
        <v>189</v>
      </c>
      <c r="U311" s="6" t="s">
        <v>2114</v>
      </c>
    </row>
    <row r="312" spans="1:21" ht="27.75" customHeight="1" x14ac:dyDescent="0.25">
      <c r="A312" s="6" t="s">
        <v>3290</v>
      </c>
      <c r="B312" s="6">
        <v>5</v>
      </c>
      <c r="C312" s="6" t="s">
        <v>3291</v>
      </c>
      <c r="D312" s="6" t="s">
        <v>3292</v>
      </c>
      <c r="E312" s="6" t="s">
        <v>2095</v>
      </c>
      <c r="F312" s="6" t="s">
        <v>2060</v>
      </c>
      <c r="G312" s="6" t="s">
        <v>2061</v>
      </c>
      <c r="H312" s="6"/>
      <c r="I312" s="6" t="s">
        <v>2078</v>
      </c>
      <c r="J312" s="6" t="b">
        <v>0</v>
      </c>
      <c r="K312" s="6" t="s">
        <v>2079</v>
      </c>
      <c r="L312" s="6" t="s">
        <v>2080</v>
      </c>
      <c r="M312" s="6"/>
      <c r="N312" s="6" t="s">
        <v>18</v>
      </c>
      <c r="O312" s="6"/>
      <c r="P312" s="6" t="b">
        <v>0</v>
      </c>
      <c r="Q312" s="6"/>
      <c r="R312" s="6" t="b">
        <v>0</v>
      </c>
      <c r="S312" s="6"/>
      <c r="T312" s="6" t="s">
        <v>3293</v>
      </c>
      <c r="U312" s="6" t="s">
        <v>2085</v>
      </c>
    </row>
    <row r="313" spans="1:21" ht="27.75" customHeight="1" x14ac:dyDescent="0.25">
      <c r="A313" s="6" t="s">
        <v>3294</v>
      </c>
      <c r="B313" s="6">
        <v>5</v>
      </c>
      <c r="C313" s="6" t="s">
        <v>3295</v>
      </c>
      <c r="D313" s="6"/>
      <c r="E313" s="6" t="s">
        <v>2180</v>
      </c>
      <c r="F313" s="6"/>
      <c r="G313" s="6" t="s">
        <v>2061</v>
      </c>
      <c r="H313" s="6"/>
      <c r="I313" s="6" t="s">
        <v>2078</v>
      </c>
      <c r="J313" s="6" t="b">
        <v>0</v>
      </c>
      <c r="K313" s="6" t="s">
        <v>2089</v>
      </c>
      <c r="L313" s="6" t="s">
        <v>2156</v>
      </c>
      <c r="M313" s="6"/>
      <c r="N313" s="6" t="s">
        <v>18</v>
      </c>
      <c r="O313" s="6"/>
      <c r="P313" s="6" t="b">
        <v>1</v>
      </c>
      <c r="Q313" s="6"/>
      <c r="R313" s="6" t="b">
        <v>0</v>
      </c>
      <c r="S313" s="6"/>
      <c r="T313" s="6" t="s">
        <v>2677</v>
      </c>
      <c r="U313" s="6" t="s">
        <v>2085</v>
      </c>
    </row>
    <row r="314" spans="1:21" ht="27.75" customHeight="1" x14ac:dyDescent="0.25">
      <c r="A314" s="6" t="s">
        <v>3296</v>
      </c>
      <c r="B314" s="6">
        <v>5</v>
      </c>
      <c r="C314" s="6" t="s">
        <v>3297</v>
      </c>
      <c r="D314" s="6" t="s">
        <v>3298</v>
      </c>
      <c r="E314" s="6" t="s">
        <v>2138</v>
      </c>
      <c r="F314" s="6" t="s">
        <v>2060</v>
      </c>
      <c r="G314" s="6" t="s">
        <v>2061</v>
      </c>
      <c r="H314" s="6"/>
      <c r="I314" s="6" t="s">
        <v>2078</v>
      </c>
      <c r="J314" s="6" t="b">
        <v>0</v>
      </c>
      <c r="K314" s="6" t="s">
        <v>2127</v>
      </c>
      <c r="L314" s="6" t="s">
        <v>2118</v>
      </c>
      <c r="M314" s="6"/>
      <c r="N314" s="6" t="s">
        <v>18</v>
      </c>
      <c r="O314" s="6" t="s">
        <v>2237</v>
      </c>
      <c r="P314" s="6" t="b">
        <v>1</v>
      </c>
      <c r="Q314" s="6"/>
      <c r="R314" s="6" t="b">
        <v>0</v>
      </c>
      <c r="S314" s="6"/>
      <c r="T314" s="6" t="s">
        <v>3299</v>
      </c>
      <c r="U314" s="6" t="s">
        <v>2085</v>
      </c>
    </row>
    <row r="315" spans="1:21" ht="27.75" customHeight="1" x14ac:dyDescent="0.25">
      <c r="A315" s="6" t="s">
        <v>3300</v>
      </c>
      <c r="B315" s="6">
        <v>5</v>
      </c>
      <c r="C315" s="6" t="s">
        <v>3301</v>
      </c>
      <c r="D315" s="6"/>
      <c r="E315" s="6" t="s">
        <v>2111</v>
      </c>
      <c r="F315" s="6" t="s">
        <v>2060</v>
      </c>
      <c r="G315" s="6" t="s">
        <v>2061</v>
      </c>
      <c r="H315" s="6" t="s">
        <v>2062</v>
      </c>
      <c r="I315" s="6" t="s">
        <v>2078</v>
      </c>
      <c r="J315" s="6" t="b">
        <v>0</v>
      </c>
      <c r="K315" s="6" t="s">
        <v>2127</v>
      </c>
      <c r="L315" s="6" t="s">
        <v>2156</v>
      </c>
      <c r="M315" s="6"/>
      <c r="N315" s="6" t="s">
        <v>18</v>
      </c>
      <c r="O315" s="6"/>
      <c r="P315" s="6" t="b">
        <v>0</v>
      </c>
      <c r="Q315" s="6"/>
      <c r="R315" s="6" t="b">
        <v>0</v>
      </c>
      <c r="S315" s="6" t="s">
        <v>3302</v>
      </c>
      <c r="T315" s="6" t="s">
        <v>3303</v>
      </c>
      <c r="U315" s="6" t="s">
        <v>2085</v>
      </c>
    </row>
    <row r="316" spans="1:21" ht="27.75" customHeight="1" x14ac:dyDescent="0.25">
      <c r="A316" s="6" t="s">
        <v>3304</v>
      </c>
      <c r="B316" s="6">
        <v>5</v>
      </c>
      <c r="C316" s="6" t="s">
        <v>3305</v>
      </c>
      <c r="D316" s="6" t="s">
        <v>3306</v>
      </c>
      <c r="E316" s="6" t="s">
        <v>2088</v>
      </c>
      <c r="F316" s="6" t="s">
        <v>2060</v>
      </c>
      <c r="G316" s="6" t="s">
        <v>2061</v>
      </c>
      <c r="H316" s="6" t="s">
        <v>2062</v>
      </c>
      <c r="I316" s="6" t="s">
        <v>2374</v>
      </c>
      <c r="J316" s="6" t="b">
        <v>0</v>
      </c>
      <c r="K316" s="6" t="s">
        <v>2079</v>
      </c>
      <c r="L316" s="6" t="s">
        <v>2252</v>
      </c>
      <c r="M316" s="6"/>
      <c r="N316" s="6" t="s">
        <v>18</v>
      </c>
      <c r="O316" s="6" t="s">
        <v>2268</v>
      </c>
      <c r="P316" s="6" t="b">
        <v>0</v>
      </c>
      <c r="Q316" s="6">
        <v>1000</v>
      </c>
      <c r="R316" s="6" t="b">
        <v>1</v>
      </c>
      <c r="S316" s="6" t="s">
        <v>3307</v>
      </c>
      <c r="T316" s="6" t="s">
        <v>3308</v>
      </c>
      <c r="U316" s="6" t="s">
        <v>2085</v>
      </c>
    </row>
    <row r="317" spans="1:21" ht="27.75" customHeight="1" x14ac:dyDescent="0.25">
      <c r="A317" s="6" t="s">
        <v>3309</v>
      </c>
      <c r="B317" s="6">
        <v>5</v>
      </c>
      <c r="C317" s="6" t="s">
        <v>3310</v>
      </c>
      <c r="D317" s="6"/>
      <c r="E317" s="6" t="s">
        <v>2105</v>
      </c>
      <c r="F317" s="6" t="s">
        <v>2060</v>
      </c>
      <c r="G317" s="6" t="s">
        <v>2061</v>
      </c>
      <c r="H317" s="6" t="s">
        <v>2062</v>
      </c>
      <c r="I317" s="6" t="s">
        <v>2374</v>
      </c>
      <c r="J317" s="6" t="b">
        <v>0</v>
      </c>
      <c r="K317" s="6" t="s">
        <v>2151</v>
      </c>
      <c r="L317" s="6" t="s">
        <v>2080</v>
      </c>
      <c r="M317" s="6"/>
      <c r="N317" s="6" t="s">
        <v>18</v>
      </c>
      <c r="O317" s="6"/>
      <c r="P317" s="6" t="b">
        <v>0</v>
      </c>
      <c r="Q317" s="6">
        <v>500</v>
      </c>
      <c r="R317" s="6" t="b">
        <v>1</v>
      </c>
      <c r="S317" s="6" t="s">
        <v>3311</v>
      </c>
      <c r="T317" s="6" t="s">
        <v>3312</v>
      </c>
      <c r="U317" s="6" t="s">
        <v>2085</v>
      </c>
    </row>
    <row r="318" spans="1:21" ht="27.75" customHeight="1" x14ac:dyDescent="0.25">
      <c r="A318" s="6" t="s">
        <v>3313</v>
      </c>
      <c r="B318" s="6">
        <v>5</v>
      </c>
      <c r="C318" s="6" t="s">
        <v>3314</v>
      </c>
      <c r="D318" s="6"/>
      <c r="E318" s="6" t="s">
        <v>2150</v>
      </c>
      <c r="F318" s="6" t="s">
        <v>2060</v>
      </c>
      <c r="G318" s="6" t="s">
        <v>2061</v>
      </c>
      <c r="H318" s="6" t="s">
        <v>2062</v>
      </c>
      <c r="I318" s="6" t="s">
        <v>2078</v>
      </c>
      <c r="J318" s="6" t="b">
        <v>1</v>
      </c>
      <c r="K318" s="6" t="s">
        <v>2127</v>
      </c>
      <c r="L318" s="6" t="s">
        <v>2156</v>
      </c>
      <c r="M318" s="6"/>
      <c r="N318" s="6" t="s">
        <v>18</v>
      </c>
      <c r="O318" s="6"/>
      <c r="P318" s="6" t="b">
        <v>0</v>
      </c>
      <c r="Q318" s="6"/>
      <c r="R318" s="6" t="b">
        <v>0</v>
      </c>
      <c r="S318" s="6" t="s">
        <v>3315</v>
      </c>
      <c r="T318" s="6" t="s">
        <v>920</v>
      </c>
      <c r="U318" s="6" t="s">
        <v>2085</v>
      </c>
    </row>
    <row r="319" spans="1:21" ht="27.75" customHeight="1" x14ac:dyDescent="0.25">
      <c r="A319" s="6" t="s">
        <v>3316</v>
      </c>
      <c r="B319" s="6">
        <v>5</v>
      </c>
      <c r="C319" s="6" t="s">
        <v>3317</v>
      </c>
      <c r="D319" s="6"/>
      <c r="E319" s="6" t="s">
        <v>2111</v>
      </c>
      <c r="F319" s="6" t="s">
        <v>2060</v>
      </c>
      <c r="G319" s="6" t="s">
        <v>2061</v>
      </c>
      <c r="H319" s="6" t="s">
        <v>2062</v>
      </c>
      <c r="I319" s="6" t="s">
        <v>2374</v>
      </c>
      <c r="J319" s="6" t="b">
        <v>0</v>
      </c>
      <c r="K319" s="6" t="s">
        <v>2151</v>
      </c>
      <c r="L319" s="6" t="s">
        <v>2080</v>
      </c>
      <c r="M319" s="6"/>
      <c r="N319" s="6" t="s">
        <v>18</v>
      </c>
      <c r="O319" s="6"/>
      <c r="P319" s="6" t="b">
        <v>0</v>
      </c>
      <c r="Q319" s="6">
        <v>1000</v>
      </c>
      <c r="R319" s="6" t="b">
        <v>1</v>
      </c>
      <c r="S319" s="6" t="s">
        <v>3318</v>
      </c>
      <c r="T319" s="6" t="s">
        <v>189</v>
      </c>
      <c r="U319" s="6" t="s">
        <v>2085</v>
      </c>
    </row>
    <row r="320" spans="1:21" ht="27.75" customHeight="1" x14ac:dyDescent="0.25">
      <c r="A320" s="6" t="s">
        <v>3319</v>
      </c>
      <c r="B320" s="6">
        <v>5</v>
      </c>
      <c r="C320" s="6" t="s">
        <v>3320</v>
      </c>
      <c r="D320" s="6"/>
      <c r="E320" s="6" t="s">
        <v>2150</v>
      </c>
      <c r="F320" s="6" t="s">
        <v>2060</v>
      </c>
      <c r="G320" s="6" t="s">
        <v>2061</v>
      </c>
      <c r="H320" s="6" t="s">
        <v>2062</v>
      </c>
      <c r="I320" s="6" t="s">
        <v>2617</v>
      </c>
      <c r="J320" s="6" t="b">
        <v>0</v>
      </c>
      <c r="K320" s="6" t="s">
        <v>2089</v>
      </c>
      <c r="L320" s="6" t="s">
        <v>2198</v>
      </c>
      <c r="M320" s="6"/>
      <c r="N320" s="6" t="s">
        <v>18</v>
      </c>
      <c r="O320" s="6" t="s">
        <v>2237</v>
      </c>
      <c r="P320" s="6" t="b">
        <v>1</v>
      </c>
      <c r="Q320" s="6">
        <v>1000</v>
      </c>
      <c r="R320" s="6" t="b">
        <v>0</v>
      </c>
      <c r="S320" s="6" t="s">
        <v>3321</v>
      </c>
      <c r="T320" s="6" t="s">
        <v>3322</v>
      </c>
      <c r="U320" s="6" t="s">
        <v>2085</v>
      </c>
    </row>
    <row r="321" spans="1:21" ht="27.75" customHeight="1" x14ac:dyDescent="0.25">
      <c r="A321" s="6" t="s">
        <v>3323</v>
      </c>
      <c r="B321" s="6">
        <v>5</v>
      </c>
      <c r="C321" s="6" t="s">
        <v>3324</v>
      </c>
      <c r="D321" s="6"/>
      <c r="E321" s="6" t="s">
        <v>2180</v>
      </c>
      <c r="F321" s="6" t="s">
        <v>2060</v>
      </c>
      <c r="G321" s="6" t="s">
        <v>2061</v>
      </c>
      <c r="H321" s="6"/>
      <c r="I321" s="6" t="s">
        <v>2078</v>
      </c>
      <c r="J321" s="6" t="b">
        <v>0</v>
      </c>
      <c r="K321" s="6" t="s">
        <v>2127</v>
      </c>
      <c r="L321" s="6" t="s">
        <v>2246</v>
      </c>
      <c r="M321" s="6"/>
      <c r="N321" s="6" t="s">
        <v>18</v>
      </c>
      <c r="O321" s="6" t="s">
        <v>2268</v>
      </c>
      <c r="P321" s="6" t="b">
        <v>0</v>
      </c>
      <c r="Q321" s="6"/>
      <c r="R321" s="6" t="b">
        <v>0</v>
      </c>
      <c r="S321" s="6"/>
      <c r="T321" s="6" t="s">
        <v>2487</v>
      </c>
      <c r="U321" s="6" t="s">
        <v>2085</v>
      </c>
    </row>
    <row r="322" spans="1:21" ht="27.75" customHeight="1" x14ac:dyDescent="0.25">
      <c r="A322" s="6" t="s">
        <v>3325</v>
      </c>
      <c r="B322" s="6">
        <v>5</v>
      </c>
      <c r="C322" s="6" t="s">
        <v>3326</v>
      </c>
      <c r="D322" s="6"/>
      <c r="E322" s="6" t="s">
        <v>2111</v>
      </c>
      <c r="F322" s="6" t="s">
        <v>2060</v>
      </c>
      <c r="G322" s="6" t="s">
        <v>2061</v>
      </c>
      <c r="H322" s="6"/>
      <c r="I322" s="6" t="s">
        <v>2078</v>
      </c>
      <c r="J322" s="6" t="b">
        <v>0</v>
      </c>
      <c r="K322" s="6" t="s">
        <v>2106</v>
      </c>
      <c r="L322" s="6" t="s">
        <v>2118</v>
      </c>
      <c r="M322" s="6"/>
      <c r="N322" s="6" t="s">
        <v>18</v>
      </c>
      <c r="O322" s="6" t="s">
        <v>2144</v>
      </c>
      <c r="P322" s="6" t="b">
        <v>1</v>
      </c>
      <c r="Q322" s="6"/>
      <c r="R322" s="6" t="b">
        <v>0</v>
      </c>
      <c r="S322" s="6"/>
      <c r="T322" s="6" t="s">
        <v>2465</v>
      </c>
      <c r="U322" s="6" t="s">
        <v>2186</v>
      </c>
    </row>
    <row r="323" spans="1:21" ht="27.75" customHeight="1" x14ac:dyDescent="0.25">
      <c r="A323" s="6" t="s">
        <v>3327</v>
      </c>
      <c r="B323" s="6">
        <v>5</v>
      </c>
      <c r="C323" s="6" t="s">
        <v>3328</v>
      </c>
      <c r="D323" s="6"/>
      <c r="E323" s="6" t="s">
        <v>2111</v>
      </c>
      <c r="F323" s="6" t="s">
        <v>2060</v>
      </c>
      <c r="G323" s="6" t="s">
        <v>2061</v>
      </c>
      <c r="H323" s="6" t="s">
        <v>2062</v>
      </c>
      <c r="I323" s="6" t="s">
        <v>2168</v>
      </c>
      <c r="J323" s="6" t="b">
        <v>0</v>
      </c>
      <c r="K323" s="6" t="s">
        <v>2151</v>
      </c>
      <c r="L323" s="6" t="s">
        <v>2118</v>
      </c>
      <c r="M323" s="6"/>
      <c r="N323" s="6" t="s">
        <v>18</v>
      </c>
      <c r="O323" s="6"/>
      <c r="P323" s="6" t="b">
        <v>1</v>
      </c>
      <c r="Q323" s="6"/>
      <c r="R323" s="6" t="b">
        <v>0</v>
      </c>
      <c r="S323" s="6" t="s">
        <v>3329</v>
      </c>
      <c r="T323" s="6" t="s">
        <v>916</v>
      </c>
      <c r="U323" s="6" t="s">
        <v>2085</v>
      </c>
    </row>
    <row r="324" spans="1:21" ht="27.75" customHeight="1" x14ac:dyDescent="0.25">
      <c r="A324" s="6" t="s">
        <v>3330</v>
      </c>
      <c r="B324" s="6">
        <v>5</v>
      </c>
      <c r="C324" s="6" t="s">
        <v>3331</v>
      </c>
      <c r="D324" s="6"/>
      <c r="E324" s="6" t="s">
        <v>2111</v>
      </c>
      <c r="F324" s="6" t="s">
        <v>2060</v>
      </c>
      <c r="G324" s="6" t="s">
        <v>2061</v>
      </c>
      <c r="H324" s="6"/>
      <c r="I324" s="6" t="s">
        <v>2078</v>
      </c>
      <c r="J324" s="6" t="b">
        <v>0</v>
      </c>
      <c r="K324" s="6" t="s">
        <v>2079</v>
      </c>
      <c r="L324" s="6" t="s">
        <v>2198</v>
      </c>
      <c r="M324" s="6"/>
      <c r="N324" s="6" t="s">
        <v>18</v>
      </c>
      <c r="O324" s="6"/>
      <c r="P324" s="6" t="b">
        <v>1</v>
      </c>
      <c r="Q324" s="6"/>
      <c r="R324" s="6" t="b">
        <v>0</v>
      </c>
      <c r="S324" s="6"/>
      <c r="T324" s="6" t="s">
        <v>3332</v>
      </c>
      <c r="U324" s="6" t="s">
        <v>2085</v>
      </c>
    </row>
    <row r="325" spans="1:21" ht="27.75" customHeight="1" x14ac:dyDescent="0.25">
      <c r="A325" s="6" t="s">
        <v>3333</v>
      </c>
      <c r="B325" s="6">
        <v>5</v>
      </c>
      <c r="C325" s="6" t="s">
        <v>3334</v>
      </c>
      <c r="D325" s="6"/>
      <c r="E325" s="6" t="s">
        <v>2077</v>
      </c>
      <c r="F325" s="6" t="s">
        <v>2060</v>
      </c>
      <c r="G325" s="6"/>
      <c r="H325" s="6" t="s">
        <v>2062</v>
      </c>
      <c r="I325" s="6" t="s">
        <v>2172</v>
      </c>
      <c r="J325" s="6" t="b">
        <v>0</v>
      </c>
      <c r="K325" s="6" t="s">
        <v>2190</v>
      </c>
      <c r="L325" s="6" t="s">
        <v>2090</v>
      </c>
      <c r="M325" s="6"/>
      <c r="N325" s="6" t="s">
        <v>18</v>
      </c>
      <c r="O325" s="6"/>
      <c r="P325" s="6" t="b">
        <v>0</v>
      </c>
      <c r="Q325" s="6">
        <v>50</v>
      </c>
      <c r="R325" s="6" t="b">
        <v>1</v>
      </c>
      <c r="S325" s="6" t="s">
        <v>3335</v>
      </c>
      <c r="T325" s="6" t="s">
        <v>3336</v>
      </c>
      <c r="U325" s="6" t="s">
        <v>2085</v>
      </c>
    </row>
    <row r="326" spans="1:21" ht="27.75" customHeight="1" x14ac:dyDescent="0.25">
      <c r="A326" s="6" t="s">
        <v>3337</v>
      </c>
      <c r="B326" s="6">
        <v>5</v>
      </c>
      <c r="C326" s="6" t="s">
        <v>3338</v>
      </c>
      <c r="D326" s="6"/>
      <c r="E326" s="6" t="s">
        <v>2111</v>
      </c>
      <c r="F326" s="6" t="s">
        <v>2060</v>
      </c>
      <c r="G326" s="6" t="s">
        <v>2061</v>
      </c>
      <c r="H326" s="6" t="s">
        <v>2062</v>
      </c>
      <c r="I326" s="6" t="s">
        <v>2078</v>
      </c>
      <c r="J326" s="6" t="b">
        <v>0</v>
      </c>
      <c r="K326" s="6" t="s">
        <v>2106</v>
      </c>
      <c r="L326" s="6" t="s">
        <v>2080</v>
      </c>
      <c r="M326" s="6" t="s">
        <v>2987</v>
      </c>
      <c r="N326" s="6" t="s">
        <v>2289</v>
      </c>
      <c r="O326" s="6" t="s">
        <v>2083</v>
      </c>
      <c r="P326" s="6" t="b">
        <v>0</v>
      </c>
      <c r="Q326" s="6"/>
      <c r="R326" s="6" t="b">
        <v>0</v>
      </c>
      <c r="S326" s="6" t="s">
        <v>3339</v>
      </c>
      <c r="T326" s="6" t="s">
        <v>2989</v>
      </c>
      <c r="U326" s="6" t="s">
        <v>2114</v>
      </c>
    </row>
    <row r="327" spans="1:21" ht="27.75" customHeight="1" x14ac:dyDescent="0.25">
      <c r="A327" s="6" t="s">
        <v>3340</v>
      </c>
      <c r="B327" s="6">
        <v>5</v>
      </c>
      <c r="C327" s="6" t="s">
        <v>3341</v>
      </c>
      <c r="D327" s="6"/>
      <c r="E327" s="6" t="s">
        <v>2077</v>
      </c>
      <c r="F327" s="6" t="s">
        <v>2060</v>
      </c>
      <c r="G327" s="6" t="s">
        <v>2061</v>
      </c>
      <c r="H327" s="6"/>
      <c r="I327" s="6" t="s">
        <v>2078</v>
      </c>
      <c r="J327" s="6" t="b">
        <v>0</v>
      </c>
      <c r="K327" s="6" t="s">
        <v>2089</v>
      </c>
      <c r="L327" s="6" t="s">
        <v>2118</v>
      </c>
      <c r="M327" s="6"/>
      <c r="N327" s="6" t="s">
        <v>18</v>
      </c>
      <c r="O327" s="6"/>
      <c r="P327" s="6" t="b">
        <v>1</v>
      </c>
      <c r="Q327" s="6"/>
      <c r="R327" s="6" t="b">
        <v>0</v>
      </c>
      <c r="S327" s="6"/>
      <c r="T327" s="6" t="s">
        <v>3342</v>
      </c>
      <c r="U327" s="6" t="s">
        <v>2085</v>
      </c>
    </row>
    <row r="328" spans="1:21" ht="27.75" customHeight="1" x14ac:dyDescent="0.25">
      <c r="A328" s="6" t="s">
        <v>3343</v>
      </c>
      <c r="B328" s="6">
        <v>5</v>
      </c>
      <c r="C328" s="6" t="s">
        <v>3344</v>
      </c>
      <c r="D328" s="6"/>
      <c r="E328" s="6" t="s">
        <v>2095</v>
      </c>
      <c r="F328" s="6" t="s">
        <v>2060</v>
      </c>
      <c r="G328" s="6" t="s">
        <v>2061</v>
      </c>
      <c r="H328" s="6" t="s">
        <v>2062</v>
      </c>
      <c r="I328" s="6" t="s">
        <v>2078</v>
      </c>
      <c r="J328" s="6" t="b">
        <v>0</v>
      </c>
      <c r="K328" s="6" t="s">
        <v>2106</v>
      </c>
      <c r="L328" s="6" t="s">
        <v>2198</v>
      </c>
      <c r="M328" s="6"/>
      <c r="N328" s="6" t="s">
        <v>18</v>
      </c>
      <c r="O328" s="6"/>
      <c r="P328" s="6" t="b">
        <v>1</v>
      </c>
      <c r="Q328" s="6"/>
      <c r="R328" s="6" t="b">
        <v>0</v>
      </c>
      <c r="S328" s="6" t="s">
        <v>3345</v>
      </c>
      <c r="T328" s="6" t="s">
        <v>920</v>
      </c>
      <c r="U328" s="6" t="s">
        <v>2085</v>
      </c>
    </row>
    <row r="329" spans="1:21" ht="27.75" customHeight="1" x14ac:dyDescent="0.25">
      <c r="A329" s="6" t="s">
        <v>3346</v>
      </c>
      <c r="B329" s="6">
        <v>5</v>
      </c>
      <c r="C329" s="6" t="s">
        <v>3347</v>
      </c>
      <c r="D329" s="6"/>
      <c r="E329" s="6" t="s">
        <v>2095</v>
      </c>
      <c r="F329" s="6" t="s">
        <v>2060</v>
      </c>
      <c r="G329" s="6" t="s">
        <v>2061</v>
      </c>
      <c r="H329" s="6" t="s">
        <v>2062</v>
      </c>
      <c r="I329" s="6" t="s">
        <v>2078</v>
      </c>
      <c r="J329" s="6" t="b">
        <v>0</v>
      </c>
      <c r="K329" s="6" t="s">
        <v>2106</v>
      </c>
      <c r="L329" s="6" t="s">
        <v>2198</v>
      </c>
      <c r="M329" s="6"/>
      <c r="N329" s="6" t="s">
        <v>18</v>
      </c>
      <c r="O329" s="6" t="s">
        <v>2083</v>
      </c>
      <c r="P329" s="6" t="b">
        <v>1</v>
      </c>
      <c r="Q329" s="6"/>
      <c r="R329" s="6" t="b">
        <v>0</v>
      </c>
      <c r="S329" s="6" t="s">
        <v>3348</v>
      </c>
      <c r="T329" s="6" t="s">
        <v>3349</v>
      </c>
      <c r="U329" s="6" t="s">
        <v>2085</v>
      </c>
    </row>
    <row r="330" spans="1:21" ht="27.75" customHeight="1" x14ac:dyDescent="0.25">
      <c r="A330" s="6" t="s">
        <v>3350</v>
      </c>
      <c r="B330" s="6">
        <v>6</v>
      </c>
      <c r="C330" s="6" t="s">
        <v>3351</v>
      </c>
      <c r="D330" s="6"/>
      <c r="E330" s="6" t="s">
        <v>2077</v>
      </c>
      <c r="F330" s="6" t="s">
        <v>2060</v>
      </c>
      <c r="G330" s="6" t="s">
        <v>2061</v>
      </c>
      <c r="H330" s="6"/>
      <c r="I330" s="6" t="s">
        <v>2078</v>
      </c>
      <c r="J330" s="6" t="b">
        <v>0</v>
      </c>
      <c r="K330" s="6" t="s">
        <v>3061</v>
      </c>
      <c r="L330" s="6" t="s">
        <v>2198</v>
      </c>
      <c r="M330" s="6"/>
      <c r="N330" s="6" t="s">
        <v>18</v>
      </c>
      <c r="O330" s="6"/>
      <c r="P330" s="6" t="b">
        <v>1</v>
      </c>
      <c r="Q330" s="6"/>
      <c r="R330" s="6" t="b">
        <v>0</v>
      </c>
      <c r="S330" s="6"/>
      <c r="T330" s="6" t="s">
        <v>2100</v>
      </c>
      <c r="U330" s="6" t="s">
        <v>2085</v>
      </c>
    </row>
    <row r="331" spans="1:21" ht="27.75" customHeight="1" x14ac:dyDescent="0.25">
      <c r="A331" s="6" t="s">
        <v>3352</v>
      </c>
      <c r="B331" s="6">
        <v>6</v>
      </c>
      <c r="C331" s="6" t="s">
        <v>3353</v>
      </c>
      <c r="D331" s="6"/>
      <c r="E331" s="6" t="s">
        <v>2095</v>
      </c>
      <c r="F331" s="6" t="s">
        <v>2060</v>
      </c>
      <c r="G331" s="6" t="s">
        <v>2061</v>
      </c>
      <c r="H331" s="6"/>
      <c r="I331" s="6" t="s">
        <v>2078</v>
      </c>
      <c r="J331" s="6" t="b">
        <v>0</v>
      </c>
      <c r="K331" s="6" t="s">
        <v>2298</v>
      </c>
      <c r="L331" s="6" t="s">
        <v>2198</v>
      </c>
      <c r="M331" s="6" t="s">
        <v>3354</v>
      </c>
      <c r="N331" s="6" t="s">
        <v>2571</v>
      </c>
      <c r="O331" s="6" t="s">
        <v>2083</v>
      </c>
      <c r="P331" s="6" t="b">
        <v>1</v>
      </c>
      <c r="Q331" s="6"/>
      <c r="R331" s="6" t="b">
        <v>0</v>
      </c>
      <c r="S331" s="6"/>
      <c r="T331" s="6" t="s">
        <v>912</v>
      </c>
      <c r="U331" s="6" t="s">
        <v>2085</v>
      </c>
    </row>
    <row r="332" spans="1:21" ht="27.75" customHeight="1" x14ac:dyDescent="0.25">
      <c r="A332" s="6" t="s">
        <v>3355</v>
      </c>
      <c r="B332" s="6">
        <v>6</v>
      </c>
      <c r="C332" s="6" t="s">
        <v>3356</v>
      </c>
      <c r="D332" s="6" t="s">
        <v>3357</v>
      </c>
      <c r="E332" s="6" t="s">
        <v>2111</v>
      </c>
      <c r="F332" s="6" t="s">
        <v>2060</v>
      </c>
      <c r="G332" s="6" t="s">
        <v>2061</v>
      </c>
      <c r="H332" s="6"/>
      <c r="I332" s="6" t="s">
        <v>2078</v>
      </c>
      <c r="J332" s="6" t="b">
        <v>0</v>
      </c>
      <c r="K332" s="6" t="s">
        <v>2106</v>
      </c>
      <c r="L332" s="6" t="s">
        <v>2080</v>
      </c>
      <c r="M332" s="6"/>
      <c r="N332" s="6" t="s">
        <v>18</v>
      </c>
      <c r="O332" s="6" t="s">
        <v>2083</v>
      </c>
      <c r="P332" s="6" t="b">
        <v>0</v>
      </c>
      <c r="Q332" s="6"/>
      <c r="R332" s="6" t="b">
        <v>0</v>
      </c>
      <c r="S332" s="6"/>
      <c r="T332" s="6" t="s">
        <v>189</v>
      </c>
      <c r="U332" s="6" t="s">
        <v>2114</v>
      </c>
    </row>
    <row r="333" spans="1:21" ht="27.75" customHeight="1" x14ac:dyDescent="0.25">
      <c r="A333" s="6" t="s">
        <v>3358</v>
      </c>
      <c r="B333" s="6">
        <v>6</v>
      </c>
      <c r="C333" s="6" t="s">
        <v>3359</v>
      </c>
      <c r="D333" s="6" t="s">
        <v>3360</v>
      </c>
      <c r="E333" s="6" t="s">
        <v>2095</v>
      </c>
      <c r="F333" s="6" t="s">
        <v>2060</v>
      </c>
      <c r="G333" s="6" t="s">
        <v>2061</v>
      </c>
      <c r="H333" s="6" t="s">
        <v>2062</v>
      </c>
      <c r="I333" s="6" t="s">
        <v>2078</v>
      </c>
      <c r="J333" s="6" t="b">
        <v>0</v>
      </c>
      <c r="K333" s="6" t="s">
        <v>2287</v>
      </c>
      <c r="L333" s="6" t="s">
        <v>2080</v>
      </c>
      <c r="M333" s="6" t="s">
        <v>3361</v>
      </c>
      <c r="N333" s="6" t="s">
        <v>2163</v>
      </c>
      <c r="O333" s="6" t="s">
        <v>2083</v>
      </c>
      <c r="P333" s="6" t="b">
        <v>0</v>
      </c>
      <c r="Q333" s="6"/>
      <c r="R333" s="6" t="b">
        <v>0</v>
      </c>
      <c r="S333" s="6" t="s">
        <v>3362</v>
      </c>
      <c r="T333" s="6" t="s">
        <v>2290</v>
      </c>
      <c r="U333" s="6" t="s">
        <v>2085</v>
      </c>
    </row>
    <row r="334" spans="1:21" ht="27.75" customHeight="1" x14ac:dyDescent="0.25">
      <c r="A334" s="6" t="s">
        <v>3363</v>
      </c>
      <c r="B334" s="6">
        <v>6</v>
      </c>
      <c r="C334" s="6" t="s">
        <v>3364</v>
      </c>
      <c r="D334" s="6" t="s">
        <v>3365</v>
      </c>
      <c r="E334" s="6" t="s">
        <v>2105</v>
      </c>
      <c r="F334" s="6" t="s">
        <v>2060</v>
      </c>
      <c r="G334" s="6" t="s">
        <v>2061</v>
      </c>
      <c r="H334" s="6" t="s">
        <v>2062</v>
      </c>
      <c r="I334" s="6" t="s">
        <v>2078</v>
      </c>
      <c r="J334" s="6" t="b">
        <v>0</v>
      </c>
      <c r="K334" s="6" t="s">
        <v>2287</v>
      </c>
      <c r="L334" s="6" t="s">
        <v>2080</v>
      </c>
      <c r="M334" s="6" t="s">
        <v>3366</v>
      </c>
      <c r="N334" s="6" t="s">
        <v>2108</v>
      </c>
      <c r="O334" s="6" t="s">
        <v>2144</v>
      </c>
      <c r="P334" s="6" t="b">
        <v>0</v>
      </c>
      <c r="Q334" s="6">
        <v>500</v>
      </c>
      <c r="R334" s="6" t="b">
        <v>0</v>
      </c>
      <c r="S334" s="6" t="s">
        <v>3367</v>
      </c>
      <c r="T334" s="6" t="s">
        <v>2100</v>
      </c>
      <c r="U334" s="6" t="s">
        <v>2085</v>
      </c>
    </row>
    <row r="335" spans="1:21" ht="27.75" customHeight="1" x14ac:dyDescent="0.25">
      <c r="A335" s="6" t="s">
        <v>3368</v>
      </c>
      <c r="B335" s="6">
        <v>6</v>
      </c>
      <c r="C335" s="6" t="s">
        <v>3369</v>
      </c>
      <c r="D335" s="6" t="s">
        <v>3370</v>
      </c>
      <c r="E335" s="6" t="s">
        <v>2077</v>
      </c>
      <c r="F335" s="6" t="s">
        <v>2060</v>
      </c>
      <c r="G335" s="6" t="s">
        <v>2061</v>
      </c>
      <c r="H335" s="6"/>
      <c r="I335" s="6" t="s">
        <v>2172</v>
      </c>
      <c r="J335" s="6" t="b">
        <v>0</v>
      </c>
      <c r="K335" s="6" t="s">
        <v>2298</v>
      </c>
      <c r="L335" s="6" t="s">
        <v>2156</v>
      </c>
      <c r="M335" s="6"/>
      <c r="N335" s="6" t="s">
        <v>18</v>
      </c>
      <c r="O335" s="6"/>
      <c r="P335" s="6" t="b">
        <v>1</v>
      </c>
      <c r="Q335" s="6"/>
      <c r="R335" s="6" t="b">
        <v>0</v>
      </c>
      <c r="S335" s="6"/>
      <c r="T335" s="6" t="s">
        <v>2169</v>
      </c>
      <c r="U335" s="6" t="s">
        <v>2085</v>
      </c>
    </row>
    <row r="336" spans="1:21" ht="27.75" customHeight="1" x14ac:dyDescent="0.25">
      <c r="A336" s="6" t="s">
        <v>3371</v>
      </c>
      <c r="B336" s="6">
        <v>6</v>
      </c>
      <c r="C336" s="6" t="s">
        <v>3372</v>
      </c>
      <c r="D336" s="6"/>
      <c r="E336" s="6" t="s">
        <v>2095</v>
      </c>
      <c r="F336" s="6" t="s">
        <v>2060</v>
      </c>
      <c r="G336" s="6" t="s">
        <v>2061</v>
      </c>
      <c r="H336" s="6" t="s">
        <v>2062</v>
      </c>
      <c r="I336" s="6" t="s">
        <v>2617</v>
      </c>
      <c r="J336" s="6" t="b">
        <v>0</v>
      </c>
      <c r="K336" s="6" t="s">
        <v>2089</v>
      </c>
      <c r="L336" s="6" t="s">
        <v>2426</v>
      </c>
      <c r="M336" s="6"/>
      <c r="N336" s="6" t="s">
        <v>18</v>
      </c>
      <c r="O336" s="6"/>
      <c r="P336" s="6" t="b">
        <v>0</v>
      </c>
      <c r="Q336" s="6">
        <v>1500</v>
      </c>
      <c r="R336" s="6" t="b">
        <v>0</v>
      </c>
      <c r="S336" s="6" t="s">
        <v>3373</v>
      </c>
      <c r="T336" s="6" t="s">
        <v>920</v>
      </c>
      <c r="U336" s="6" t="s">
        <v>2085</v>
      </c>
    </row>
    <row r="337" spans="1:21" ht="27.75" customHeight="1" x14ac:dyDescent="0.25">
      <c r="A337" s="6" t="s">
        <v>3374</v>
      </c>
      <c r="B337" s="6">
        <v>6</v>
      </c>
      <c r="C337" s="6" t="s">
        <v>3375</v>
      </c>
      <c r="D337" s="6" t="s">
        <v>3376</v>
      </c>
      <c r="E337" s="6" t="s">
        <v>2105</v>
      </c>
      <c r="F337" s="6" t="s">
        <v>2060</v>
      </c>
      <c r="G337" s="6" t="s">
        <v>2061</v>
      </c>
      <c r="H337" s="6" t="s">
        <v>2062</v>
      </c>
      <c r="I337" s="6" t="s">
        <v>2172</v>
      </c>
      <c r="J337" s="6" t="b">
        <v>0</v>
      </c>
      <c r="K337" s="6" t="s">
        <v>2190</v>
      </c>
      <c r="L337" s="6" t="s">
        <v>2080</v>
      </c>
      <c r="M337" s="6"/>
      <c r="N337" s="6" t="s">
        <v>18</v>
      </c>
      <c r="O337" s="6"/>
      <c r="P337" s="6" t="b">
        <v>0</v>
      </c>
      <c r="Q337" s="6">
        <v>150</v>
      </c>
      <c r="R337" s="6" t="b">
        <v>0</v>
      </c>
      <c r="S337" s="6" t="s">
        <v>3377</v>
      </c>
      <c r="T337" s="6" t="s">
        <v>3378</v>
      </c>
      <c r="U337" s="6" t="s">
        <v>2085</v>
      </c>
    </row>
    <row r="338" spans="1:21" ht="27.75" customHeight="1" x14ac:dyDescent="0.25">
      <c r="A338" s="6" t="s">
        <v>3379</v>
      </c>
      <c r="B338" s="6">
        <v>6</v>
      </c>
      <c r="C338" s="6" t="s">
        <v>3380</v>
      </c>
      <c r="D338" s="6" t="s">
        <v>3381</v>
      </c>
      <c r="E338" s="6" t="s">
        <v>2111</v>
      </c>
      <c r="F338" s="6" t="s">
        <v>2060</v>
      </c>
      <c r="G338" s="6" t="s">
        <v>2061</v>
      </c>
      <c r="H338" s="6" t="s">
        <v>2062</v>
      </c>
      <c r="I338" s="6" t="s">
        <v>2078</v>
      </c>
      <c r="J338" s="6" t="b">
        <v>0</v>
      </c>
      <c r="K338" s="6" t="s">
        <v>2079</v>
      </c>
      <c r="L338" s="6" t="s">
        <v>2080</v>
      </c>
      <c r="M338" s="6" t="s">
        <v>3382</v>
      </c>
      <c r="N338" s="6" t="s">
        <v>2131</v>
      </c>
      <c r="O338" s="6" t="s">
        <v>2083</v>
      </c>
      <c r="P338" s="6" t="b">
        <v>0</v>
      </c>
      <c r="Q338" s="6"/>
      <c r="R338" s="6" t="b">
        <v>0</v>
      </c>
      <c r="S338" s="6" t="s">
        <v>3383</v>
      </c>
      <c r="T338" s="6" t="s">
        <v>2290</v>
      </c>
      <c r="U338" s="6" t="s">
        <v>2085</v>
      </c>
    </row>
    <row r="339" spans="1:21" ht="27.75" customHeight="1" x14ac:dyDescent="0.25">
      <c r="A339" s="6" t="s">
        <v>3384</v>
      </c>
      <c r="B339" s="6">
        <v>6</v>
      </c>
      <c r="C339" s="6" t="s">
        <v>3385</v>
      </c>
      <c r="D339" s="6"/>
      <c r="E339" s="6" t="s">
        <v>2077</v>
      </c>
      <c r="F339" s="6" t="s">
        <v>2060</v>
      </c>
      <c r="G339" s="6" t="s">
        <v>2061</v>
      </c>
      <c r="H339" s="6" t="s">
        <v>2062</v>
      </c>
      <c r="I339" s="6" t="s">
        <v>2172</v>
      </c>
      <c r="J339" s="6" t="b">
        <v>1</v>
      </c>
      <c r="K339" s="6" t="s">
        <v>2151</v>
      </c>
      <c r="L339" s="6" t="s">
        <v>2540</v>
      </c>
      <c r="M339" s="6"/>
      <c r="N339" s="6" t="s">
        <v>18</v>
      </c>
      <c r="O339" s="6"/>
      <c r="P339" s="6" t="b">
        <v>0</v>
      </c>
      <c r="Q339" s="6">
        <v>1000</v>
      </c>
      <c r="R339" s="6" t="b">
        <v>0</v>
      </c>
      <c r="S339" s="6" t="s">
        <v>3386</v>
      </c>
      <c r="T339" s="6" t="s">
        <v>920</v>
      </c>
      <c r="U339" s="6" t="s">
        <v>2085</v>
      </c>
    </row>
    <row r="340" spans="1:21" ht="27.75" customHeight="1" x14ac:dyDescent="0.25">
      <c r="A340" s="6" t="s">
        <v>3387</v>
      </c>
      <c r="B340" s="6">
        <v>6</v>
      </c>
      <c r="C340" s="6" t="s">
        <v>3388</v>
      </c>
      <c r="D340" s="6"/>
      <c r="E340" s="6" t="s">
        <v>2105</v>
      </c>
      <c r="F340" s="6" t="s">
        <v>2060</v>
      </c>
      <c r="G340" s="6" t="s">
        <v>2061</v>
      </c>
      <c r="H340" s="6"/>
      <c r="I340" s="6" t="s">
        <v>2078</v>
      </c>
      <c r="J340" s="6" t="b">
        <v>0</v>
      </c>
      <c r="K340" s="6" t="s">
        <v>2089</v>
      </c>
      <c r="L340" s="6" t="s">
        <v>2118</v>
      </c>
      <c r="M340" s="6"/>
      <c r="N340" s="6" t="s">
        <v>18</v>
      </c>
      <c r="O340" s="6" t="s">
        <v>2237</v>
      </c>
      <c r="P340" s="6" t="b">
        <v>1</v>
      </c>
      <c r="Q340" s="6"/>
      <c r="R340" s="6" t="b">
        <v>0</v>
      </c>
      <c r="S340" s="6"/>
      <c r="T340" s="6" t="s">
        <v>2573</v>
      </c>
      <c r="U340" s="6" t="s">
        <v>2085</v>
      </c>
    </row>
    <row r="341" spans="1:21" ht="27.75" customHeight="1" x14ac:dyDescent="0.25">
      <c r="A341" s="6" t="s">
        <v>3389</v>
      </c>
      <c r="B341" s="6">
        <v>6</v>
      </c>
      <c r="C341" s="6" t="s">
        <v>3390</v>
      </c>
      <c r="D341" s="6"/>
      <c r="E341" s="6" t="s">
        <v>2150</v>
      </c>
      <c r="F341" s="6" t="s">
        <v>2060</v>
      </c>
      <c r="G341" s="6" t="s">
        <v>2061</v>
      </c>
      <c r="H341" s="6" t="s">
        <v>2062</v>
      </c>
      <c r="I341" s="6" t="s">
        <v>2172</v>
      </c>
      <c r="J341" s="6" t="b">
        <v>0</v>
      </c>
      <c r="K341" s="6" t="s">
        <v>2089</v>
      </c>
      <c r="L341" s="6" t="s">
        <v>3391</v>
      </c>
      <c r="M341" s="6"/>
      <c r="N341" s="6" t="s">
        <v>18</v>
      </c>
      <c r="O341" s="6"/>
      <c r="P341" s="6" t="b">
        <v>1</v>
      </c>
      <c r="Q341" s="6">
        <v>100</v>
      </c>
      <c r="R341" s="6" t="b">
        <v>0</v>
      </c>
      <c r="S341" s="6" t="s">
        <v>3392</v>
      </c>
      <c r="T341" s="6" t="s">
        <v>2395</v>
      </c>
      <c r="U341" s="6" t="s">
        <v>2085</v>
      </c>
    </row>
    <row r="342" spans="1:21" ht="27.75" customHeight="1" x14ac:dyDescent="0.25">
      <c r="A342" s="6" t="s">
        <v>3393</v>
      </c>
      <c r="B342" s="6">
        <v>6</v>
      </c>
      <c r="C342" s="6" t="s">
        <v>3394</v>
      </c>
      <c r="D342" s="6"/>
      <c r="E342" s="6" t="s">
        <v>2111</v>
      </c>
      <c r="F342" s="6" t="s">
        <v>2060</v>
      </c>
      <c r="G342" s="6" t="s">
        <v>2061</v>
      </c>
      <c r="H342" s="6" t="s">
        <v>2062</v>
      </c>
      <c r="I342" s="6" t="s">
        <v>2078</v>
      </c>
      <c r="J342" s="6" t="b">
        <v>0</v>
      </c>
      <c r="K342" s="6" t="s">
        <v>2079</v>
      </c>
      <c r="L342" s="6" t="s">
        <v>2118</v>
      </c>
      <c r="M342" s="6"/>
      <c r="N342" s="6" t="s">
        <v>18</v>
      </c>
      <c r="O342" s="6" t="s">
        <v>2144</v>
      </c>
      <c r="P342" s="6" t="b">
        <v>1</v>
      </c>
      <c r="Q342" s="6"/>
      <c r="R342" s="6" t="b">
        <v>0</v>
      </c>
      <c r="S342" s="6" t="s">
        <v>3395</v>
      </c>
      <c r="T342" s="6" t="s">
        <v>3221</v>
      </c>
      <c r="U342" s="6" t="s">
        <v>2085</v>
      </c>
    </row>
    <row r="343" spans="1:21" ht="27.75" customHeight="1" x14ac:dyDescent="0.25">
      <c r="A343" s="6" t="s">
        <v>3396</v>
      </c>
      <c r="B343" s="6">
        <v>6</v>
      </c>
      <c r="C343" s="6" t="s">
        <v>3397</v>
      </c>
      <c r="D343" s="6"/>
      <c r="E343" s="6" t="s">
        <v>2088</v>
      </c>
      <c r="F343" s="6" t="s">
        <v>2060</v>
      </c>
      <c r="G343" s="6" t="s">
        <v>2061</v>
      </c>
      <c r="H343" s="6" t="s">
        <v>2062</v>
      </c>
      <c r="I343" s="6" t="s">
        <v>2617</v>
      </c>
      <c r="J343" s="6" t="b">
        <v>1</v>
      </c>
      <c r="K343" s="6" t="s">
        <v>2151</v>
      </c>
      <c r="L343" s="6" t="s">
        <v>3391</v>
      </c>
      <c r="M343" s="6" t="s">
        <v>3398</v>
      </c>
      <c r="N343" s="6" t="s">
        <v>2978</v>
      </c>
      <c r="O343" s="6"/>
      <c r="P343" s="6" t="b">
        <v>0</v>
      </c>
      <c r="Q343" s="6">
        <v>1000</v>
      </c>
      <c r="R343" s="6" t="b">
        <v>0</v>
      </c>
      <c r="S343" s="6" t="s">
        <v>3399</v>
      </c>
      <c r="T343" s="6" t="s">
        <v>912</v>
      </c>
      <c r="U343" s="6" t="s">
        <v>2085</v>
      </c>
    </row>
    <row r="344" spans="1:21" ht="27.75" customHeight="1" x14ac:dyDescent="0.25">
      <c r="A344" s="6" t="s">
        <v>3400</v>
      </c>
      <c r="B344" s="6">
        <v>6</v>
      </c>
      <c r="C344" s="6" t="s">
        <v>3401</v>
      </c>
      <c r="D344" s="6" t="s">
        <v>3402</v>
      </c>
      <c r="E344" s="6" t="s">
        <v>2088</v>
      </c>
      <c r="F344" s="6" t="s">
        <v>2060</v>
      </c>
      <c r="G344" s="6" t="s">
        <v>2061</v>
      </c>
      <c r="H344" s="6" t="s">
        <v>2062</v>
      </c>
      <c r="I344" s="6" t="s">
        <v>2078</v>
      </c>
      <c r="J344" s="6" t="b">
        <v>0</v>
      </c>
      <c r="K344" s="6" t="s">
        <v>2263</v>
      </c>
      <c r="L344" s="6" t="s">
        <v>2118</v>
      </c>
      <c r="M344" s="6"/>
      <c r="N344" s="6" t="s">
        <v>18</v>
      </c>
      <c r="O344" s="6"/>
      <c r="P344" s="6" t="b">
        <v>1</v>
      </c>
      <c r="Q344" s="6"/>
      <c r="R344" s="6" t="b">
        <v>0</v>
      </c>
      <c r="S344" s="6" t="s">
        <v>3403</v>
      </c>
      <c r="T344" s="6" t="s">
        <v>2290</v>
      </c>
      <c r="U344" s="6" t="s">
        <v>2085</v>
      </c>
    </row>
    <row r="345" spans="1:21" ht="27.75" customHeight="1" x14ac:dyDescent="0.25">
      <c r="A345" s="6" t="s">
        <v>3404</v>
      </c>
      <c r="B345" s="6">
        <v>6</v>
      </c>
      <c r="C345" s="6" t="s">
        <v>3405</v>
      </c>
      <c r="D345" s="6"/>
      <c r="E345" s="6" t="s">
        <v>2088</v>
      </c>
      <c r="F345" s="6" t="s">
        <v>2060</v>
      </c>
      <c r="G345" s="6" t="s">
        <v>2061</v>
      </c>
      <c r="H345" s="6" t="s">
        <v>2062</v>
      </c>
      <c r="I345" s="6" t="s">
        <v>2617</v>
      </c>
      <c r="J345" s="6" t="b">
        <v>0</v>
      </c>
      <c r="K345" s="6" t="s">
        <v>2151</v>
      </c>
      <c r="L345" s="6" t="s">
        <v>2252</v>
      </c>
      <c r="M345" s="6"/>
      <c r="N345" s="6" t="s">
        <v>18</v>
      </c>
      <c r="O345" s="6"/>
      <c r="P345" s="6" t="b">
        <v>0</v>
      </c>
      <c r="Q345" s="6">
        <v>10</v>
      </c>
      <c r="R345" s="6" t="b">
        <v>0</v>
      </c>
      <c r="S345" s="6" t="s">
        <v>3406</v>
      </c>
      <c r="T345" s="6" t="s">
        <v>3407</v>
      </c>
      <c r="U345" s="6" t="s">
        <v>2085</v>
      </c>
    </row>
    <row r="346" spans="1:21" ht="27.75" customHeight="1" x14ac:dyDescent="0.25">
      <c r="A346" s="6" t="s">
        <v>3408</v>
      </c>
      <c r="B346" s="6">
        <v>6</v>
      </c>
      <c r="C346" s="6" t="s">
        <v>3409</v>
      </c>
      <c r="D346" s="6"/>
      <c r="E346" s="6" t="s">
        <v>2105</v>
      </c>
      <c r="F346" s="6" t="s">
        <v>2060</v>
      </c>
      <c r="G346" s="6" t="s">
        <v>2061</v>
      </c>
      <c r="H346" s="6"/>
      <c r="I346" s="6" t="s">
        <v>2078</v>
      </c>
      <c r="J346" s="6" t="b">
        <v>0</v>
      </c>
      <c r="K346" s="6" t="s">
        <v>2079</v>
      </c>
      <c r="L346" s="6" t="s">
        <v>2080</v>
      </c>
      <c r="M346" s="6" t="s">
        <v>3410</v>
      </c>
      <c r="N346" s="6" t="s">
        <v>2108</v>
      </c>
      <c r="O346" s="6" t="s">
        <v>2144</v>
      </c>
      <c r="P346" s="6" t="b">
        <v>0</v>
      </c>
      <c r="Q346" s="6"/>
      <c r="R346" s="6" t="b">
        <v>0</v>
      </c>
      <c r="S346" s="6"/>
      <c r="T346" s="6" t="s">
        <v>912</v>
      </c>
      <c r="U346" s="6" t="s">
        <v>2085</v>
      </c>
    </row>
    <row r="347" spans="1:21" ht="27.75" customHeight="1" x14ac:dyDescent="0.25">
      <c r="A347" s="6" t="s">
        <v>3411</v>
      </c>
      <c r="B347" s="6">
        <v>6</v>
      </c>
      <c r="C347" s="6" t="s">
        <v>3412</v>
      </c>
      <c r="D347" s="6" t="s">
        <v>3413</v>
      </c>
      <c r="E347" s="6" t="s">
        <v>2095</v>
      </c>
      <c r="F347" s="6" t="s">
        <v>2060</v>
      </c>
      <c r="G347" s="6" t="s">
        <v>2061</v>
      </c>
      <c r="H347" s="6"/>
      <c r="I347" s="6" t="s">
        <v>2078</v>
      </c>
      <c r="J347" s="6" t="b">
        <v>0</v>
      </c>
      <c r="K347" s="6" t="s">
        <v>2079</v>
      </c>
      <c r="L347" s="6" t="s">
        <v>2080</v>
      </c>
      <c r="M347" s="6"/>
      <c r="N347" s="6" t="s">
        <v>18</v>
      </c>
      <c r="O347" s="6"/>
      <c r="P347" s="6" t="b">
        <v>0</v>
      </c>
      <c r="Q347" s="6"/>
      <c r="R347" s="6" t="b">
        <v>0</v>
      </c>
      <c r="S347" s="6"/>
      <c r="T347" s="6" t="s">
        <v>2152</v>
      </c>
      <c r="U347" s="6" t="s">
        <v>2085</v>
      </c>
    </row>
    <row r="348" spans="1:21" ht="27.75" customHeight="1" x14ac:dyDescent="0.25">
      <c r="A348" s="6" t="s">
        <v>3414</v>
      </c>
      <c r="B348" s="6">
        <v>6</v>
      </c>
      <c r="C348" s="6" t="s">
        <v>3415</v>
      </c>
      <c r="D348" s="6"/>
      <c r="E348" s="6" t="s">
        <v>2077</v>
      </c>
      <c r="F348" s="6" t="s">
        <v>2060</v>
      </c>
      <c r="G348" s="6" t="s">
        <v>2061</v>
      </c>
      <c r="H348" s="6" t="s">
        <v>2062</v>
      </c>
      <c r="I348" s="6" t="s">
        <v>2617</v>
      </c>
      <c r="J348" s="6" t="b">
        <v>0</v>
      </c>
      <c r="K348" s="6" t="s">
        <v>2127</v>
      </c>
      <c r="L348" s="6" t="s">
        <v>2080</v>
      </c>
      <c r="M348" s="6"/>
      <c r="N348" s="6" t="s">
        <v>18</v>
      </c>
      <c r="O348" s="6"/>
      <c r="P348" s="6" t="b">
        <v>0</v>
      </c>
      <c r="Q348" s="6">
        <v>1000</v>
      </c>
      <c r="R348" s="6" t="b">
        <v>1</v>
      </c>
      <c r="S348" s="6" t="s">
        <v>3416</v>
      </c>
      <c r="T348" s="6" t="s">
        <v>2152</v>
      </c>
      <c r="U348" s="6" t="s">
        <v>2085</v>
      </c>
    </row>
    <row r="349" spans="1:21" ht="27.75" customHeight="1" x14ac:dyDescent="0.25">
      <c r="A349" s="6" t="s">
        <v>3417</v>
      </c>
      <c r="B349" s="6">
        <v>6</v>
      </c>
      <c r="C349" s="6" t="s">
        <v>3418</v>
      </c>
      <c r="D349" s="6"/>
      <c r="E349" s="6" t="s">
        <v>2111</v>
      </c>
      <c r="F349" s="6" t="s">
        <v>2060</v>
      </c>
      <c r="G349" s="6" t="s">
        <v>2061</v>
      </c>
      <c r="H349" s="6"/>
      <c r="I349" s="6" t="s">
        <v>2078</v>
      </c>
      <c r="J349" s="6" t="b">
        <v>0</v>
      </c>
      <c r="K349" s="6" t="s">
        <v>2089</v>
      </c>
      <c r="L349" s="6" t="s">
        <v>2198</v>
      </c>
      <c r="M349" s="6" t="s">
        <v>2135</v>
      </c>
      <c r="N349" s="6" t="s">
        <v>2120</v>
      </c>
      <c r="O349" s="6" t="s">
        <v>2083</v>
      </c>
      <c r="P349" s="6" t="b">
        <v>1</v>
      </c>
      <c r="Q349" s="6"/>
      <c r="R349" s="6" t="b">
        <v>0</v>
      </c>
      <c r="S349" s="6"/>
      <c r="T349" s="6" t="s">
        <v>2193</v>
      </c>
      <c r="U349" s="6" t="s">
        <v>2114</v>
      </c>
    </row>
    <row r="350" spans="1:21" ht="27.75" customHeight="1" x14ac:dyDescent="0.25">
      <c r="A350" s="6" t="s">
        <v>3419</v>
      </c>
      <c r="B350" s="6">
        <v>6</v>
      </c>
      <c r="C350" s="6" t="s">
        <v>3420</v>
      </c>
      <c r="D350" s="6"/>
      <c r="E350" s="6" t="s">
        <v>2111</v>
      </c>
      <c r="F350" s="6" t="s">
        <v>2060</v>
      </c>
      <c r="G350" s="6" t="s">
        <v>2061</v>
      </c>
      <c r="H350" s="6"/>
      <c r="I350" s="6" t="s">
        <v>2078</v>
      </c>
      <c r="J350" s="6" t="b">
        <v>0</v>
      </c>
      <c r="K350" s="6" t="s">
        <v>2089</v>
      </c>
      <c r="L350" s="6" t="s">
        <v>2198</v>
      </c>
      <c r="M350" s="6" t="s">
        <v>3421</v>
      </c>
      <c r="N350" s="6" t="s">
        <v>2143</v>
      </c>
      <c r="O350" s="6" t="s">
        <v>2144</v>
      </c>
      <c r="P350" s="6" t="b">
        <v>1</v>
      </c>
      <c r="Q350" s="6"/>
      <c r="R350" s="6" t="b">
        <v>0</v>
      </c>
      <c r="S350" s="6"/>
      <c r="T350" s="6" t="s">
        <v>2193</v>
      </c>
      <c r="U350" s="6" t="s">
        <v>2114</v>
      </c>
    </row>
    <row r="351" spans="1:21" ht="27.75" customHeight="1" x14ac:dyDescent="0.25">
      <c r="A351" s="6" t="s">
        <v>3422</v>
      </c>
      <c r="B351" s="6">
        <v>6</v>
      </c>
      <c r="C351" s="6" t="s">
        <v>3423</v>
      </c>
      <c r="D351" s="6"/>
      <c r="E351" s="6" t="s">
        <v>2111</v>
      </c>
      <c r="F351" s="6" t="s">
        <v>2060</v>
      </c>
      <c r="G351" s="6" t="s">
        <v>2061</v>
      </c>
      <c r="H351" s="6"/>
      <c r="I351" s="6" t="s">
        <v>2078</v>
      </c>
      <c r="J351" s="6" t="b">
        <v>0</v>
      </c>
      <c r="K351" s="6" t="s">
        <v>2089</v>
      </c>
      <c r="L351" s="6" t="s">
        <v>2198</v>
      </c>
      <c r="M351" s="6"/>
      <c r="N351" s="6" t="s">
        <v>18</v>
      </c>
      <c r="O351" s="6" t="s">
        <v>2083</v>
      </c>
      <c r="P351" s="6" t="b">
        <v>1</v>
      </c>
      <c r="Q351" s="6"/>
      <c r="R351" s="6" t="b">
        <v>0</v>
      </c>
      <c r="S351" s="6"/>
      <c r="T351" s="6" t="s">
        <v>2193</v>
      </c>
      <c r="U351" s="6" t="s">
        <v>2114</v>
      </c>
    </row>
    <row r="352" spans="1:21" ht="27.75" customHeight="1" x14ac:dyDescent="0.25">
      <c r="A352" s="6" t="s">
        <v>3424</v>
      </c>
      <c r="B352" s="6">
        <v>6</v>
      </c>
      <c r="C352" s="6" t="s">
        <v>3425</v>
      </c>
      <c r="D352" s="6"/>
      <c r="E352" s="6" t="s">
        <v>2111</v>
      </c>
      <c r="F352" s="6" t="s">
        <v>2060</v>
      </c>
      <c r="G352" s="6" t="s">
        <v>2061</v>
      </c>
      <c r="H352" s="6"/>
      <c r="I352" s="6" t="s">
        <v>2078</v>
      </c>
      <c r="J352" s="6" t="b">
        <v>0</v>
      </c>
      <c r="K352" s="6" t="s">
        <v>2089</v>
      </c>
      <c r="L352" s="6" t="s">
        <v>2198</v>
      </c>
      <c r="M352" s="6" t="s">
        <v>3426</v>
      </c>
      <c r="N352" s="6" t="s">
        <v>2289</v>
      </c>
      <c r="O352" s="6" t="s">
        <v>2144</v>
      </c>
      <c r="P352" s="6" t="b">
        <v>1</v>
      </c>
      <c r="Q352" s="6"/>
      <c r="R352" s="6" t="b">
        <v>0</v>
      </c>
      <c r="S352" s="6"/>
      <c r="T352" s="6" t="s">
        <v>2193</v>
      </c>
      <c r="U352" s="6" t="s">
        <v>2114</v>
      </c>
    </row>
    <row r="353" spans="1:21" ht="27.75" customHeight="1" x14ac:dyDescent="0.25">
      <c r="A353" s="6" t="s">
        <v>3427</v>
      </c>
      <c r="B353" s="6">
        <v>6</v>
      </c>
      <c r="C353" s="6" t="s">
        <v>3428</v>
      </c>
      <c r="D353" s="6"/>
      <c r="E353" s="6" t="s">
        <v>2105</v>
      </c>
      <c r="F353" s="6" t="s">
        <v>2060</v>
      </c>
      <c r="G353" s="6" t="s">
        <v>2061</v>
      </c>
      <c r="H353" s="6" t="s">
        <v>2062</v>
      </c>
      <c r="I353" s="6" t="s">
        <v>2172</v>
      </c>
      <c r="J353" s="6" t="b">
        <v>0</v>
      </c>
      <c r="K353" s="6" t="s">
        <v>2089</v>
      </c>
      <c r="L353" s="6" t="s">
        <v>2540</v>
      </c>
      <c r="M353" s="6"/>
      <c r="N353" s="6" t="s">
        <v>18</v>
      </c>
      <c r="O353" s="6" t="s">
        <v>2268</v>
      </c>
      <c r="P353" s="6" t="b">
        <v>0</v>
      </c>
      <c r="Q353" s="6">
        <v>500</v>
      </c>
      <c r="R353" s="6" t="b">
        <v>0</v>
      </c>
      <c r="S353" s="6" t="s">
        <v>3429</v>
      </c>
      <c r="T353" s="6" t="s">
        <v>920</v>
      </c>
      <c r="U353" s="6" t="s">
        <v>2085</v>
      </c>
    </row>
    <row r="354" spans="1:21" ht="27.75" customHeight="1" x14ac:dyDescent="0.25">
      <c r="A354" s="6" t="s">
        <v>3430</v>
      </c>
      <c r="B354" s="6">
        <v>6</v>
      </c>
      <c r="C354" s="6" t="s">
        <v>3431</v>
      </c>
      <c r="D354" s="6" t="s">
        <v>3432</v>
      </c>
      <c r="E354" s="6" t="s">
        <v>2138</v>
      </c>
      <c r="F354" s="6" t="s">
        <v>2060</v>
      </c>
      <c r="G354" s="6"/>
      <c r="H354" s="6" t="s">
        <v>2062</v>
      </c>
      <c r="I354" s="6" t="s">
        <v>2078</v>
      </c>
      <c r="J354" s="6" t="b">
        <v>0</v>
      </c>
      <c r="K354" s="6" t="s">
        <v>2079</v>
      </c>
      <c r="L354" s="6" t="s">
        <v>2252</v>
      </c>
      <c r="M354" s="6"/>
      <c r="N354" s="6" t="s">
        <v>18</v>
      </c>
      <c r="O354" s="6" t="s">
        <v>2237</v>
      </c>
      <c r="P354" s="6" t="b">
        <v>0</v>
      </c>
      <c r="Q354" s="6"/>
      <c r="R354" s="6" t="b">
        <v>0</v>
      </c>
      <c r="S354" s="6" t="s">
        <v>2768</v>
      </c>
      <c r="T354" s="6" t="s">
        <v>2850</v>
      </c>
      <c r="U354" s="6" t="s">
        <v>2085</v>
      </c>
    </row>
    <row r="355" spans="1:21" ht="27.75" customHeight="1" x14ac:dyDescent="0.25">
      <c r="A355" s="6" t="s">
        <v>3433</v>
      </c>
      <c r="B355" s="6">
        <v>6</v>
      </c>
      <c r="C355" s="6" t="s">
        <v>3434</v>
      </c>
      <c r="D355" s="6"/>
      <c r="E355" s="6" t="s">
        <v>2111</v>
      </c>
      <c r="F355" s="6" t="s">
        <v>2060</v>
      </c>
      <c r="G355" s="6" t="s">
        <v>2061</v>
      </c>
      <c r="H355" s="6" t="s">
        <v>2062</v>
      </c>
      <c r="I355" s="6" t="s">
        <v>2078</v>
      </c>
      <c r="J355" s="6" t="b">
        <v>0</v>
      </c>
      <c r="K355" s="6" t="s">
        <v>2106</v>
      </c>
      <c r="L355" s="6" t="s">
        <v>3435</v>
      </c>
      <c r="M355" s="6"/>
      <c r="N355" s="6" t="s">
        <v>18</v>
      </c>
      <c r="O355" s="6"/>
      <c r="P355" s="6" t="b">
        <v>1</v>
      </c>
      <c r="Q355" s="6"/>
      <c r="R355" s="6" t="b">
        <v>0</v>
      </c>
      <c r="S355" s="6" t="s">
        <v>3436</v>
      </c>
      <c r="T355" s="6" t="s">
        <v>2419</v>
      </c>
      <c r="U355" s="6" t="s">
        <v>2085</v>
      </c>
    </row>
    <row r="356" spans="1:21" ht="27.75" customHeight="1" x14ac:dyDescent="0.25">
      <c r="A356" s="6" t="s">
        <v>3437</v>
      </c>
      <c r="B356" s="6">
        <v>6</v>
      </c>
      <c r="C356" s="6" t="s">
        <v>3438</v>
      </c>
      <c r="D356" s="6" t="s">
        <v>3439</v>
      </c>
      <c r="E356" s="6" t="s">
        <v>2095</v>
      </c>
      <c r="F356" s="6" t="s">
        <v>2060</v>
      </c>
      <c r="G356" s="6" t="s">
        <v>2061</v>
      </c>
      <c r="H356" s="6" t="s">
        <v>2062</v>
      </c>
      <c r="I356" s="6" t="s">
        <v>2078</v>
      </c>
      <c r="J356" s="6" t="b">
        <v>0</v>
      </c>
      <c r="K356" s="6" t="s">
        <v>2603</v>
      </c>
      <c r="L356" s="6" t="s">
        <v>2080</v>
      </c>
      <c r="M356" s="6" t="s">
        <v>3440</v>
      </c>
      <c r="N356" s="6" t="s">
        <v>2143</v>
      </c>
      <c r="O356" s="6" t="s">
        <v>2144</v>
      </c>
      <c r="P356" s="6" t="b">
        <v>0</v>
      </c>
      <c r="Q356" s="6"/>
      <c r="R356" s="6" t="b">
        <v>0</v>
      </c>
      <c r="S356" s="6" t="s">
        <v>3441</v>
      </c>
      <c r="T356" s="6" t="s">
        <v>920</v>
      </c>
      <c r="U356" s="6" t="s">
        <v>2085</v>
      </c>
    </row>
    <row r="357" spans="1:21" ht="27.75" customHeight="1" x14ac:dyDescent="0.25">
      <c r="A357" s="6" t="s">
        <v>3442</v>
      </c>
      <c r="B357" s="6">
        <v>6</v>
      </c>
      <c r="C357" s="6" t="s">
        <v>3443</v>
      </c>
      <c r="D357" s="6"/>
      <c r="E357" s="6" t="s">
        <v>2138</v>
      </c>
      <c r="F357" s="6" t="s">
        <v>2060</v>
      </c>
      <c r="G357" s="6"/>
      <c r="H357" s="6"/>
      <c r="I357" s="6" t="s">
        <v>2078</v>
      </c>
      <c r="J357" s="6" t="b">
        <v>0</v>
      </c>
      <c r="K357" s="6" t="s">
        <v>2127</v>
      </c>
      <c r="L357" s="6" t="s">
        <v>2118</v>
      </c>
      <c r="M357" s="6"/>
      <c r="N357" s="6" t="s">
        <v>18</v>
      </c>
      <c r="O357" s="6" t="s">
        <v>2237</v>
      </c>
      <c r="P357" s="6" t="b">
        <v>1</v>
      </c>
      <c r="Q357" s="6"/>
      <c r="R357" s="6" t="b">
        <v>0</v>
      </c>
      <c r="S357" s="6"/>
      <c r="T357" s="6" t="s">
        <v>2677</v>
      </c>
      <c r="U357" s="6" t="s">
        <v>2085</v>
      </c>
    </row>
    <row r="358" spans="1:21" ht="27.75" customHeight="1" x14ac:dyDescent="0.25">
      <c r="A358" s="6" t="s">
        <v>3444</v>
      </c>
      <c r="B358" s="6">
        <v>6</v>
      </c>
      <c r="C358" s="6" t="s">
        <v>3445</v>
      </c>
      <c r="D358" s="6"/>
      <c r="E358" s="6" t="s">
        <v>2077</v>
      </c>
      <c r="F358" s="6" t="s">
        <v>2060</v>
      </c>
      <c r="G358" s="6" t="s">
        <v>2061</v>
      </c>
      <c r="H358" s="6"/>
      <c r="I358" s="6" t="s">
        <v>2617</v>
      </c>
      <c r="J358" s="6" t="b">
        <v>0</v>
      </c>
      <c r="K358" s="6" t="s">
        <v>2079</v>
      </c>
      <c r="L358" s="6" t="s">
        <v>2080</v>
      </c>
      <c r="M358" s="6"/>
      <c r="N358" s="6" t="s">
        <v>18</v>
      </c>
      <c r="O358" s="6"/>
      <c r="P358" s="6" t="b">
        <v>0</v>
      </c>
      <c r="Q358" s="6"/>
      <c r="R358" s="6" t="b">
        <v>0</v>
      </c>
      <c r="S358" s="6"/>
      <c r="T358" s="6" t="s">
        <v>912</v>
      </c>
      <c r="U358" s="6" t="s">
        <v>2085</v>
      </c>
    </row>
    <row r="359" spans="1:21" ht="27.75" customHeight="1" x14ac:dyDescent="0.25">
      <c r="A359" s="6" t="s">
        <v>3446</v>
      </c>
      <c r="B359" s="6">
        <v>6</v>
      </c>
      <c r="C359" s="6" t="s">
        <v>3447</v>
      </c>
      <c r="D359" s="6"/>
      <c r="E359" s="6" t="s">
        <v>2088</v>
      </c>
      <c r="F359" s="6" t="s">
        <v>2060</v>
      </c>
      <c r="G359" s="6" t="s">
        <v>2061</v>
      </c>
      <c r="H359" s="6"/>
      <c r="I359" s="6" t="s">
        <v>2078</v>
      </c>
      <c r="J359" s="6" t="b">
        <v>0</v>
      </c>
      <c r="K359" s="6" t="s">
        <v>2089</v>
      </c>
      <c r="L359" s="6" t="s">
        <v>2118</v>
      </c>
      <c r="M359" s="6"/>
      <c r="N359" s="6" t="s">
        <v>18</v>
      </c>
      <c r="O359" s="6"/>
      <c r="P359" s="6" t="b">
        <v>1</v>
      </c>
      <c r="Q359" s="6"/>
      <c r="R359" s="6" t="b">
        <v>0</v>
      </c>
      <c r="S359" s="6"/>
      <c r="T359" s="6" t="s">
        <v>189</v>
      </c>
      <c r="U359" s="6" t="s">
        <v>2114</v>
      </c>
    </row>
    <row r="360" spans="1:21" ht="27.75" customHeight="1" x14ac:dyDescent="0.25">
      <c r="A360" s="6" t="s">
        <v>3448</v>
      </c>
      <c r="B360" s="6">
        <v>6</v>
      </c>
      <c r="C360" s="6" t="s">
        <v>3449</v>
      </c>
      <c r="D360" s="6"/>
      <c r="E360" s="6" t="s">
        <v>2180</v>
      </c>
      <c r="F360" s="6" t="s">
        <v>2060</v>
      </c>
      <c r="G360" s="6" t="s">
        <v>2061</v>
      </c>
      <c r="H360" s="6" t="s">
        <v>2062</v>
      </c>
      <c r="I360" s="6" t="s">
        <v>2078</v>
      </c>
      <c r="J360" s="6" t="b">
        <v>0</v>
      </c>
      <c r="K360" s="6" t="s">
        <v>2106</v>
      </c>
      <c r="L360" s="6" t="s">
        <v>2540</v>
      </c>
      <c r="M360" s="6"/>
      <c r="N360" s="6" t="s">
        <v>18</v>
      </c>
      <c r="O360" s="6"/>
      <c r="P360" s="6" t="b">
        <v>0</v>
      </c>
      <c r="Q360" s="6"/>
      <c r="R360" s="6" t="b">
        <v>0</v>
      </c>
      <c r="S360" s="6"/>
      <c r="T360" s="6" t="s">
        <v>2677</v>
      </c>
      <c r="U360" s="6" t="s">
        <v>2085</v>
      </c>
    </row>
    <row r="361" spans="1:21" ht="27.75" customHeight="1" x14ac:dyDescent="0.25">
      <c r="A361" s="6" t="s">
        <v>3450</v>
      </c>
      <c r="B361" s="6">
        <v>6</v>
      </c>
      <c r="C361" s="6" t="s">
        <v>3451</v>
      </c>
      <c r="D361" s="6"/>
      <c r="E361" s="6" t="s">
        <v>2095</v>
      </c>
      <c r="F361" s="6" t="s">
        <v>2060</v>
      </c>
      <c r="G361" s="6" t="s">
        <v>2061</v>
      </c>
      <c r="H361" s="6" t="s">
        <v>2062</v>
      </c>
      <c r="I361" s="6" t="s">
        <v>2078</v>
      </c>
      <c r="J361" s="6" t="b">
        <v>0</v>
      </c>
      <c r="K361" s="6" t="s">
        <v>2641</v>
      </c>
      <c r="L361" s="6" t="s">
        <v>2118</v>
      </c>
      <c r="M361" s="6" t="s">
        <v>3452</v>
      </c>
      <c r="N361" s="6" t="s">
        <v>2207</v>
      </c>
      <c r="O361" s="6" t="s">
        <v>2144</v>
      </c>
      <c r="P361" s="6" t="b">
        <v>1</v>
      </c>
      <c r="Q361" s="6"/>
      <c r="R361" s="6" t="b">
        <v>0</v>
      </c>
      <c r="S361" s="6" t="s">
        <v>3453</v>
      </c>
      <c r="T361" s="6" t="s">
        <v>2419</v>
      </c>
      <c r="U361" s="6" t="s">
        <v>2085</v>
      </c>
    </row>
    <row r="362" spans="1:21" ht="27.75" customHeight="1" x14ac:dyDescent="0.25">
      <c r="A362" s="6" t="s">
        <v>3454</v>
      </c>
      <c r="B362" s="6">
        <v>6</v>
      </c>
      <c r="C362" s="6" t="s">
        <v>3455</v>
      </c>
      <c r="D362" s="6"/>
      <c r="E362" s="6" t="s">
        <v>2077</v>
      </c>
      <c r="F362" s="6" t="s">
        <v>2060</v>
      </c>
      <c r="G362" s="6" t="s">
        <v>2061</v>
      </c>
      <c r="H362" s="6"/>
      <c r="I362" s="6" t="s">
        <v>2078</v>
      </c>
      <c r="J362" s="6" t="b">
        <v>0</v>
      </c>
      <c r="K362" s="6" t="s">
        <v>2190</v>
      </c>
      <c r="L362" s="6" t="s">
        <v>2090</v>
      </c>
      <c r="M362" s="6"/>
      <c r="N362" s="6" t="s">
        <v>18</v>
      </c>
      <c r="O362" s="6"/>
      <c r="P362" s="6" t="b">
        <v>0</v>
      </c>
      <c r="Q362" s="6"/>
      <c r="R362" s="6" t="b">
        <v>0</v>
      </c>
      <c r="S362" s="6"/>
      <c r="T362" s="6" t="s">
        <v>189</v>
      </c>
      <c r="U362" s="6" t="s">
        <v>2085</v>
      </c>
    </row>
    <row r="363" spans="1:21" ht="27.75" customHeight="1" x14ac:dyDescent="0.25">
      <c r="A363" s="6" t="s">
        <v>3456</v>
      </c>
      <c r="B363" s="6">
        <v>6</v>
      </c>
      <c r="C363" s="6" t="s">
        <v>3457</v>
      </c>
      <c r="D363" s="6"/>
      <c r="E363" s="6" t="s">
        <v>2150</v>
      </c>
      <c r="F363" s="6" t="s">
        <v>2060</v>
      </c>
      <c r="G363" s="6" t="s">
        <v>2061</v>
      </c>
      <c r="H363" s="6" t="s">
        <v>2062</v>
      </c>
      <c r="I363" s="6" t="s">
        <v>2078</v>
      </c>
      <c r="J363" s="6" t="b">
        <v>0</v>
      </c>
      <c r="K363" s="6" t="s">
        <v>2151</v>
      </c>
      <c r="L363" s="6" t="s">
        <v>2156</v>
      </c>
      <c r="M363" s="6"/>
      <c r="N363" s="6" t="s">
        <v>18</v>
      </c>
      <c r="O363" s="6"/>
      <c r="P363" s="6" t="b">
        <v>0</v>
      </c>
      <c r="Q363" s="6">
        <v>25</v>
      </c>
      <c r="R363" s="6" t="b">
        <v>0</v>
      </c>
      <c r="S363" s="6" t="s">
        <v>3458</v>
      </c>
      <c r="T363" s="6" t="s">
        <v>2993</v>
      </c>
      <c r="U363" s="6" t="s">
        <v>2085</v>
      </c>
    </row>
    <row r="364" spans="1:21" ht="27.75" customHeight="1" x14ac:dyDescent="0.25">
      <c r="A364" s="6" t="s">
        <v>3459</v>
      </c>
      <c r="B364" s="6">
        <v>6</v>
      </c>
      <c r="C364" s="6" t="s">
        <v>3460</v>
      </c>
      <c r="D364" s="6" t="s">
        <v>3461</v>
      </c>
      <c r="E364" s="6" t="s">
        <v>2095</v>
      </c>
      <c r="F364" s="6" t="s">
        <v>2060</v>
      </c>
      <c r="G364" s="6" t="s">
        <v>2061</v>
      </c>
      <c r="H364" s="6" t="s">
        <v>2062</v>
      </c>
      <c r="I364" s="6" t="s">
        <v>2078</v>
      </c>
      <c r="J364" s="6" t="b">
        <v>0</v>
      </c>
      <c r="K364" s="6" t="s">
        <v>2106</v>
      </c>
      <c r="L364" s="6" t="s">
        <v>2198</v>
      </c>
      <c r="M364" s="6" t="s">
        <v>3440</v>
      </c>
      <c r="N364" s="6" t="s">
        <v>2143</v>
      </c>
      <c r="O364" s="6" t="s">
        <v>2144</v>
      </c>
      <c r="P364" s="6" t="b">
        <v>1</v>
      </c>
      <c r="Q364" s="6"/>
      <c r="R364" s="6" t="b">
        <v>0</v>
      </c>
      <c r="S364" s="6" t="s">
        <v>3462</v>
      </c>
      <c r="T364" s="6" t="s">
        <v>920</v>
      </c>
      <c r="U364" s="6" t="s">
        <v>2085</v>
      </c>
    </row>
    <row r="365" spans="1:21" ht="27.75" customHeight="1" x14ac:dyDescent="0.25">
      <c r="A365" s="6" t="s">
        <v>3463</v>
      </c>
      <c r="B365" s="6">
        <v>6</v>
      </c>
      <c r="C365" s="6" t="s">
        <v>3464</v>
      </c>
      <c r="D365" s="6" t="s">
        <v>3465</v>
      </c>
      <c r="E365" s="6" t="s">
        <v>2077</v>
      </c>
      <c r="F365" s="6" t="s">
        <v>2060</v>
      </c>
      <c r="G365" s="6" t="s">
        <v>2061</v>
      </c>
      <c r="H365" s="6" t="s">
        <v>2062</v>
      </c>
      <c r="I365" s="6" t="s">
        <v>2078</v>
      </c>
      <c r="J365" s="6" t="b">
        <v>0</v>
      </c>
      <c r="K365" s="6" t="s">
        <v>2106</v>
      </c>
      <c r="L365" s="6" t="s">
        <v>2198</v>
      </c>
      <c r="M365" s="6" t="s">
        <v>3466</v>
      </c>
      <c r="N365" s="6" t="s">
        <v>2224</v>
      </c>
      <c r="O365" s="6" t="s">
        <v>2083</v>
      </c>
      <c r="P365" s="6" t="b">
        <v>1</v>
      </c>
      <c r="Q365" s="6"/>
      <c r="R365" s="6" t="b">
        <v>0</v>
      </c>
      <c r="S365" s="6" t="s">
        <v>3467</v>
      </c>
      <c r="T365" s="6" t="s">
        <v>189</v>
      </c>
      <c r="U365" s="6" t="s">
        <v>2085</v>
      </c>
    </row>
    <row r="366" spans="1:21" ht="27.75" customHeight="1" x14ac:dyDescent="0.25">
      <c r="A366" s="6" t="s">
        <v>3468</v>
      </c>
      <c r="B366" s="6">
        <v>6</v>
      </c>
      <c r="C366" s="6" t="s">
        <v>3469</v>
      </c>
      <c r="D366" s="6"/>
      <c r="E366" s="6" t="s">
        <v>2111</v>
      </c>
      <c r="F366" s="6" t="s">
        <v>2060</v>
      </c>
      <c r="G366" s="6" t="s">
        <v>2061</v>
      </c>
      <c r="H366" s="6" t="s">
        <v>2062</v>
      </c>
      <c r="I366" s="6" t="s">
        <v>2172</v>
      </c>
      <c r="J366" s="6" t="b">
        <v>0</v>
      </c>
      <c r="K366" s="6" t="s">
        <v>2127</v>
      </c>
      <c r="L366" s="6" t="s">
        <v>2246</v>
      </c>
      <c r="M366" s="6"/>
      <c r="N366" s="6" t="s">
        <v>18</v>
      </c>
      <c r="O366" s="6"/>
      <c r="P366" s="6" t="b">
        <v>0</v>
      </c>
      <c r="Q366" s="6"/>
      <c r="R366" s="6" t="b">
        <v>0</v>
      </c>
      <c r="S366" s="6" t="s">
        <v>3470</v>
      </c>
      <c r="T366" s="6" t="s">
        <v>189</v>
      </c>
      <c r="U366" s="6" t="s">
        <v>2085</v>
      </c>
    </row>
    <row r="367" spans="1:21" ht="27.75" customHeight="1" x14ac:dyDescent="0.25">
      <c r="A367" s="6" t="s">
        <v>3471</v>
      </c>
      <c r="B367" s="6">
        <v>6</v>
      </c>
      <c r="C367" s="6" t="s">
        <v>3472</v>
      </c>
      <c r="D367" s="6"/>
      <c r="E367" s="6" t="s">
        <v>2077</v>
      </c>
      <c r="F367" s="6" t="s">
        <v>2060</v>
      </c>
      <c r="G367" s="6" t="s">
        <v>2061</v>
      </c>
      <c r="H367" s="6" t="s">
        <v>2062</v>
      </c>
      <c r="I367" s="6" t="s">
        <v>2078</v>
      </c>
      <c r="J367" s="6" t="b">
        <v>0</v>
      </c>
      <c r="K367" s="6" t="s">
        <v>2096</v>
      </c>
      <c r="L367" s="6" t="s">
        <v>2080</v>
      </c>
      <c r="M367" s="6"/>
      <c r="N367" s="6" t="s">
        <v>18</v>
      </c>
      <c r="O367" s="6"/>
      <c r="P367" s="6" t="b">
        <v>0</v>
      </c>
      <c r="Q367" s="6"/>
      <c r="R367" s="6" t="b">
        <v>0</v>
      </c>
      <c r="S367" s="6"/>
      <c r="T367" s="6" t="s">
        <v>912</v>
      </c>
      <c r="U367" s="6" t="s">
        <v>2085</v>
      </c>
    </row>
    <row r="368" spans="1:21" ht="27.75" customHeight="1" x14ac:dyDescent="0.25">
      <c r="A368" s="6" t="s">
        <v>3473</v>
      </c>
      <c r="B368" s="6">
        <v>7</v>
      </c>
      <c r="C368" s="6" t="s">
        <v>3474</v>
      </c>
      <c r="D368" s="6" t="s">
        <v>3475</v>
      </c>
      <c r="E368" s="6" t="s">
        <v>2077</v>
      </c>
      <c r="F368" s="6" t="s">
        <v>2060</v>
      </c>
      <c r="G368" s="6" t="s">
        <v>2061</v>
      </c>
      <c r="H368" s="6"/>
      <c r="I368" s="6" t="s">
        <v>2172</v>
      </c>
      <c r="J368" s="6" t="b">
        <v>0</v>
      </c>
      <c r="K368" s="6" t="s">
        <v>2298</v>
      </c>
      <c r="L368" s="6" t="s">
        <v>2156</v>
      </c>
      <c r="M368" s="6"/>
      <c r="N368" s="6" t="s">
        <v>18</v>
      </c>
      <c r="O368" s="6"/>
      <c r="P368" s="6" t="b">
        <v>1</v>
      </c>
      <c r="Q368" s="6"/>
      <c r="R368" s="6" t="b">
        <v>0</v>
      </c>
      <c r="S368" s="6"/>
      <c r="T368" s="6" t="s">
        <v>912</v>
      </c>
      <c r="U368" s="6" t="s">
        <v>2085</v>
      </c>
    </row>
    <row r="369" spans="1:21" ht="27.75" customHeight="1" x14ac:dyDescent="0.25">
      <c r="A369" s="6" t="s">
        <v>3476</v>
      </c>
      <c r="B369" s="6">
        <v>7</v>
      </c>
      <c r="C369" s="6" t="s">
        <v>3477</v>
      </c>
      <c r="D369" s="6" t="s">
        <v>3478</v>
      </c>
      <c r="E369" s="6" t="s">
        <v>2095</v>
      </c>
      <c r="F369" s="6" t="s">
        <v>2060</v>
      </c>
      <c r="G369" s="6" t="s">
        <v>2061</v>
      </c>
      <c r="H369" s="6" t="s">
        <v>2062</v>
      </c>
      <c r="I369" s="6" t="s">
        <v>2078</v>
      </c>
      <c r="J369" s="6" t="b">
        <v>0</v>
      </c>
      <c r="K369" s="6" t="s">
        <v>2287</v>
      </c>
      <c r="L369" s="6" t="s">
        <v>2118</v>
      </c>
      <c r="M369" s="6" t="s">
        <v>3479</v>
      </c>
      <c r="N369" s="6" t="s">
        <v>2120</v>
      </c>
      <c r="O369" s="6" t="s">
        <v>2083</v>
      </c>
      <c r="P369" s="6" t="b">
        <v>1</v>
      </c>
      <c r="Q369" s="6"/>
      <c r="R369" s="6" t="b">
        <v>0</v>
      </c>
      <c r="S369" s="6" t="s">
        <v>3480</v>
      </c>
      <c r="T369" s="6" t="s">
        <v>2290</v>
      </c>
      <c r="U369" s="6" t="s">
        <v>2085</v>
      </c>
    </row>
    <row r="370" spans="1:21" ht="27.75" customHeight="1" x14ac:dyDescent="0.25">
      <c r="A370" s="6" t="s">
        <v>3481</v>
      </c>
      <c r="B370" s="6">
        <v>7</v>
      </c>
      <c r="C370" s="6" t="s">
        <v>3482</v>
      </c>
      <c r="D370" s="6"/>
      <c r="E370" s="6" t="s">
        <v>2095</v>
      </c>
      <c r="F370" s="6" t="s">
        <v>2060</v>
      </c>
      <c r="G370" s="6"/>
      <c r="H370" s="6"/>
      <c r="I370" s="6" t="s">
        <v>2168</v>
      </c>
      <c r="J370" s="6" t="b">
        <v>0</v>
      </c>
      <c r="K370" s="6" t="s">
        <v>2127</v>
      </c>
      <c r="L370" s="6" t="s">
        <v>2080</v>
      </c>
      <c r="M370" s="6"/>
      <c r="N370" s="6" t="s">
        <v>18</v>
      </c>
      <c r="O370" s="6" t="s">
        <v>2268</v>
      </c>
      <c r="P370" s="6" t="b">
        <v>0</v>
      </c>
      <c r="Q370" s="6"/>
      <c r="R370" s="6" t="b">
        <v>0</v>
      </c>
      <c r="S370" s="6"/>
      <c r="T370" s="6" t="s">
        <v>912</v>
      </c>
      <c r="U370" s="6" t="s">
        <v>2085</v>
      </c>
    </row>
    <row r="371" spans="1:21" ht="27.75" customHeight="1" x14ac:dyDescent="0.25">
      <c r="A371" s="6" t="s">
        <v>3483</v>
      </c>
      <c r="B371" s="6">
        <v>7</v>
      </c>
      <c r="C371" s="6" t="s">
        <v>3484</v>
      </c>
      <c r="D371" s="6" t="s">
        <v>3485</v>
      </c>
      <c r="E371" s="6" t="s">
        <v>2111</v>
      </c>
      <c r="F371" s="6" t="s">
        <v>2060</v>
      </c>
      <c r="G371" s="6" t="s">
        <v>2061</v>
      </c>
      <c r="H371" s="6"/>
      <c r="I371" s="6" t="s">
        <v>2078</v>
      </c>
      <c r="J371" s="6" t="b">
        <v>0</v>
      </c>
      <c r="K371" s="6" t="s">
        <v>2089</v>
      </c>
      <c r="L371" s="6" t="s">
        <v>2246</v>
      </c>
      <c r="M371" s="6"/>
      <c r="N371" s="6" t="s">
        <v>18</v>
      </c>
      <c r="O371" s="6"/>
      <c r="P371" s="6" t="b">
        <v>0</v>
      </c>
      <c r="Q371" s="6"/>
      <c r="R371" s="6" t="b">
        <v>0</v>
      </c>
      <c r="S371" s="6"/>
      <c r="T371" s="6" t="s">
        <v>2993</v>
      </c>
      <c r="U371" s="6" t="s">
        <v>2085</v>
      </c>
    </row>
    <row r="372" spans="1:21" ht="27.75" customHeight="1" x14ac:dyDescent="0.25">
      <c r="A372" s="6" t="s">
        <v>3486</v>
      </c>
      <c r="B372" s="6">
        <v>7</v>
      </c>
      <c r="C372" s="6" t="s">
        <v>3487</v>
      </c>
      <c r="D372" s="6"/>
      <c r="E372" s="6" t="s">
        <v>2105</v>
      </c>
      <c r="F372" s="6" t="s">
        <v>2060</v>
      </c>
      <c r="G372" s="6" t="s">
        <v>2061</v>
      </c>
      <c r="H372" s="6"/>
      <c r="I372" s="6" t="s">
        <v>2078</v>
      </c>
      <c r="J372" s="6" t="b">
        <v>0</v>
      </c>
      <c r="K372" s="6" t="s">
        <v>2079</v>
      </c>
      <c r="L372" s="6" t="s">
        <v>2080</v>
      </c>
      <c r="M372" s="6" t="s">
        <v>3488</v>
      </c>
      <c r="N372" s="6" t="s">
        <v>2108</v>
      </c>
      <c r="O372" s="6" t="s">
        <v>2144</v>
      </c>
      <c r="P372" s="6" t="b">
        <v>0</v>
      </c>
      <c r="Q372" s="6"/>
      <c r="R372" s="6" t="b">
        <v>0</v>
      </c>
      <c r="S372" s="6"/>
      <c r="T372" s="6" t="s">
        <v>2100</v>
      </c>
      <c r="U372" s="6" t="s">
        <v>2085</v>
      </c>
    </row>
    <row r="373" spans="1:21" ht="27.75" customHeight="1" x14ac:dyDescent="0.25">
      <c r="A373" s="6" t="s">
        <v>3489</v>
      </c>
      <c r="B373" s="6">
        <v>7</v>
      </c>
      <c r="C373" s="6" t="s">
        <v>3490</v>
      </c>
      <c r="D373" s="6"/>
      <c r="E373" s="6" t="s">
        <v>2095</v>
      </c>
      <c r="F373" s="6" t="s">
        <v>2060</v>
      </c>
      <c r="G373" s="6" t="s">
        <v>2061</v>
      </c>
      <c r="H373" s="6"/>
      <c r="I373" s="6" t="s">
        <v>2078</v>
      </c>
      <c r="J373" s="6" t="b">
        <v>0</v>
      </c>
      <c r="K373" s="6" t="s">
        <v>2287</v>
      </c>
      <c r="L373" s="6" t="s">
        <v>2080</v>
      </c>
      <c r="M373" s="6" t="s">
        <v>3491</v>
      </c>
      <c r="N373" s="6" t="s">
        <v>2120</v>
      </c>
      <c r="O373" s="6" t="s">
        <v>2083</v>
      </c>
      <c r="P373" s="6" t="b">
        <v>0</v>
      </c>
      <c r="Q373" s="6"/>
      <c r="R373" s="6" t="b">
        <v>0</v>
      </c>
      <c r="S373" s="6"/>
      <c r="T373" s="6" t="s">
        <v>3492</v>
      </c>
      <c r="U373" s="6" t="s">
        <v>2085</v>
      </c>
    </row>
    <row r="374" spans="1:21" ht="27.75" customHeight="1" x14ac:dyDescent="0.25">
      <c r="A374" s="6" t="s">
        <v>3493</v>
      </c>
      <c r="B374" s="6">
        <v>7</v>
      </c>
      <c r="C374" s="6" t="s">
        <v>3494</v>
      </c>
      <c r="D374" s="6"/>
      <c r="E374" s="6" t="s">
        <v>2095</v>
      </c>
      <c r="F374" s="6" t="s">
        <v>2060</v>
      </c>
      <c r="G374" s="6" t="s">
        <v>2061</v>
      </c>
      <c r="H374" s="6" t="s">
        <v>2062</v>
      </c>
      <c r="I374" s="6" t="s">
        <v>2078</v>
      </c>
      <c r="J374" s="6" t="b">
        <v>0</v>
      </c>
      <c r="K374" s="6" t="s">
        <v>3495</v>
      </c>
      <c r="L374" s="6" t="s">
        <v>2156</v>
      </c>
      <c r="M374" s="6"/>
      <c r="N374" s="6" t="s">
        <v>18</v>
      </c>
      <c r="O374" s="6" t="s">
        <v>2268</v>
      </c>
      <c r="P374" s="6" t="b">
        <v>0</v>
      </c>
      <c r="Q374" s="6">
        <v>1500</v>
      </c>
      <c r="R374" s="6" t="b">
        <v>0</v>
      </c>
      <c r="S374" s="6" t="s">
        <v>3496</v>
      </c>
      <c r="T374" s="6" t="s">
        <v>2509</v>
      </c>
      <c r="U374" s="6" t="s">
        <v>2085</v>
      </c>
    </row>
    <row r="375" spans="1:21" ht="27.75" customHeight="1" x14ac:dyDescent="0.25">
      <c r="A375" s="6" t="s">
        <v>3497</v>
      </c>
      <c r="B375" s="6">
        <v>7</v>
      </c>
      <c r="C375" s="6" t="s">
        <v>3498</v>
      </c>
      <c r="D375" s="6"/>
      <c r="E375" s="6" t="s">
        <v>2180</v>
      </c>
      <c r="F375" s="6" t="s">
        <v>2060</v>
      </c>
      <c r="G375" s="6" t="s">
        <v>2061</v>
      </c>
      <c r="H375" s="6"/>
      <c r="I375" s="6" t="s">
        <v>2617</v>
      </c>
      <c r="J375" s="6" t="b">
        <v>0</v>
      </c>
      <c r="K375" s="6" t="s">
        <v>2746</v>
      </c>
      <c r="L375" s="6" t="s">
        <v>2426</v>
      </c>
      <c r="M375" s="6"/>
      <c r="N375" s="6" t="s">
        <v>18</v>
      </c>
      <c r="O375" s="6"/>
      <c r="P375" s="6" t="b">
        <v>0</v>
      </c>
      <c r="Q375" s="6"/>
      <c r="R375" s="6" t="b">
        <v>0</v>
      </c>
      <c r="S375" s="6"/>
      <c r="T375" s="6" t="s">
        <v>3499</v>
      </c>
      <c r="U375" s="6" t="s">
        <v>2085</v>
      </c>
    </row>
    <row r="376" spans="1:21" ht="27.75" customHeight="1" x14ac:dyDescent="0.25">
      <c r="A376" s="6" t="s">
        <v>3500</v>
      </c>
      <c r="B376" s="6">
        <v>7</v>
      </c>
      <c r="C376" s="6" t="s">
        <v>3501</v>
      </c>
      <c r="D376" s="6"/>
      <c r="E376" s="6" t="s">
        <v>2077</v>
      </c>
      <c r="F376" s="6" t="s">
        <v>2060</v>
      </c>
      <c r="G376" s="6" t="s">
        <v>2061</v>
      </c>
      <c r="H376" s="6" t="s">
        <v>2062</v>
      </c>
      <c r="I376" s="6" t="s">
        <v>2172</v>
      </c>
      <c r="J376" s="6" t="b">
        <v>0</v>
      </c>
      <c r="K376" s="6" t="s">
        <v>2603</v>
      </c>
      <c r="L376" s="6" t="s">
        <v>2252</v>
      </c>
      <c r="M376" s="6"/>
      <c r="N376" s="6" t="s">
        <v>18</v>
      </c>
      <c r="O376" s="6"/>
      <c r="P376" s="6" t="b">
        <v>0</v>
      </c>
      <c r="Q376" s="6">
        <v>5</v>
      </c>
      <c r="R376" s="6" t="b">
        <v>0</v>
      </c>
      <c r="S376" s="6" t="s">
        <v>3502</v>
      </c>
      <c r="T376" s="6" t="s">
        <v>3407</v>
      </c>
      <c r="U376" s="6" t="s">
        <v>2085</v>
      </c>
    </row>
    <row r="377" spans="1:21" ht="27.75" customHeight="1" x14ac:dyDescent="0.25">
      <c r="A377" s="6" t="s">
        <v>3503</v>
      </c>
      <c r="B377" s="6">
        <v>7</v>
      </c>
      <c r="C377" s="6" t="s">
        <v>3504</v>
      </c>
      <c r="D377" s="6"/>
      <c r="E377" s="6" t="s">
        <v>2095</v>
      </c>
      <c r="F377" s="6" t="s">
        <v>2060</v>
      </c>
      <c r="G377" s="6" t="s">
        <v>2061</v>
      </c>
      <c r="H377" s="6" t="s">
        <v>2062</v>
      </c>
      <c r="I377" s="6" t="s">
        <v>2078</v>
      </c>
      <c r="J377" s="6" t="b">
        <v>0</v>
      </c>
      <c r="K377" s="6" t="s">
        <v>2079</v>
      </c>
      <c r="L377" s="6" t="s">
        <v>2118</v>
      </c>
      <c r="M377" s="6" t="s">
        <v>3505</v>
      </c>
      <c r="N377" s="6" t="s">
        <v>2131</v>
      </c>
      <c r="O377" s="6"/>
      <c r="P377" s="6" t="b">
        <v>1</v>
      </c>
      <c r="Q377" s="6">
        <v>250</v>
      </c>
      <c r="R377" s="6" t="b">
        <v>0</v>
      </c>
      <c r="S377" s="6" t="s">
        <v>3506</v>
      </c>
      <c r="T377" s="6" t="s">
        <v>3407</v>
      </c>
      <c r="U377" s="6" t="s">
        <v>2085</v>
      </c>
    </row>
    <row r="378" spans="1:21" ht="27.75" customHeight="1" x14ac:dyDescent="0.25">
      <c r="A378" s="6" t="s">
        <v>3507</v>
      </c>
      <c r="B378" s="6">
        <v>7</v>
      </c>
      <c r="C378" s="6" t="s">
        <v>3508</v>
      </c>
      <c r="D378" s="6"/>
      <c r="E378" s="6" t="s">
        <v>2077</v>
      </c>
      <c r="F378" s="6" t="s">
        <v>2060</v>
      </c>
      <c r="G378" s="6" t="s">
        <v>2061</v>
      </c>
      <c r="H378" s="6" t="s">
        <v>2062</v>
      </c>
      <c r="I378" s="6" t="s">
        <v>2078</v>
      </c>
      <c r="J378" s="6" t="b">
        <v>0</v>
      </c>
      <c r="K378" s="6" t="s">
        <v>2151</v>
      </c>
      <c r="L378" s="6" t="s">
        <v>2080</v>
      </c>
      <c r="M378" s="6"/>
      <c r="N378" s="6" t="s">
        <v>18</v>
      </c>
      <c r="O378" s="6" t="s">
        <v>2268</v>
      </c>
      <c r="P378" s="6" t="b">
        <v>0</v>
      </c>
      <c r="Q378" s="6">
        <v>250</v>
      </c>
      <c r="R378" s="6" t="b">
        <v>0</v>
      </c>
      <c r="S378" s="6" t="s">
        <v>3509</v>
      </c>
      <c r="T378" s="6" t="s">
        <v>3510</v>
      </c>
      <c r="U378" s="6" t="s">
        <v>2085</v>
      </c>
    </row>
    <row r="379" spans="1:21" ht="27.75" customHeight="1" x14ac:dyDescent="0.25">
      <c r="A379" s="6" t="s">
        <v>3511</v>
      </c>
      <c r="B379" s="6">
        <v>7</v>
      </c>
      <c r="C379" s="6" t="s">
        <v>3512</v>
      </c>
      <c r="D379" s="6"/>
      <c r="E379" s="6" t="s">
        <v>2095</v>
      </c>
      <c r="F379" s="6" t="s">
        <v>2060</v>
      </c>
      <c r="G379" s="6" t="s">
        <v>2061</v>
      </c>
      <c r="H379" s="6"/>
      <c r="I379" s="6" t="s">
        <v>2078</v>
      </c>
      <c r="J379" s="6" t="b">
        <v>0</v>
      </c>
      <c r="K379" s="6" t="s">
        <v>2821</v>
      </c>
      <c r="L379" s="6" t="s">
        <v>2080</v>
      </c>
      <c r="M379" s="6" t="s">
        <v>3513</v>
      </c>
      <c r="N379" s="6" t="s">
        <v>3514</v>
      </c>
      <c r="O379" s="6" t="s">
        <v>2237</v>
      </c>
      <c r="P379" s="6" t="b">
        <v>0</v>
      </c>
      <c r="Q379" s="6"/>
      <c r="R379" s="6" t="b">
        <v>0</v>
      </c>
      <c r="S379" s="6"/>
      <c r="T379" s="6" t="s">
        <v>2290</v>
      </c>
      <c r="U379" s="6" t="s">
        <v>2085</v>
      </c>
    </row>
    <row r="380" spans="1:21" ht="27.75" customHeight="1" x14ac:dyDescent="0.25">
      <c r="A380" s="6" t="s">
        <v>3515</v>
      </c>
      <c r="B380" s="6">
        <v>7</v>
      </c>
      <c r="C380" s="6" t="s">
        <v>3516</v>
      </c>
      <c r="D380" s="6"/>
      <c r="E380" s="6" t="s">
        <v>2180</v>
      </c>
      <c r="F380" s="6" t="s">
        <v>2060</v>
      </c>
      <c r="G380" s="6" t="s">
        <v>2061</v>
      </c>
      <c r="H380" s="6" t="s">
        <v>2062</v>
      </c>
      <c r="I380" s="6" t="s">
        <v>2078</v>
      </c>
      <c r="J380" s="6" t="b">
        <v>0</v>
      </c>
      <c r="K380" s="6" t="s">
        <v>3517</v>
      </c>
      <c r="L380" s="6" t="s">
        <v>3391</v>
      </c>
      <c r="M380" s="6"/>
      <c r="N380" s="6" t="s">
        <v>18</v>
      </c>
      <c r="O380" s="6"/>
      <c r="P380" s="6" t="b">
        <v>1</v>
      </c>
      <c r="Q380" s="6">
        <v>5</v>
      </c>
      <c r="R380" s="6" t="b">
        <v>0</v>
      </c>
      <c r="S380" s="6" t="s">
        <v>3518</v>
      </c>
      <c r="T380" s="6" t="s">
        <v>2677</v>
      </c>
      <c r="U380" s="6" t="s">
        <v>2085</v>
      </c>
    </row>
    <row r="381" spans="1:21" ht="27.75" customHeight="1" x14ac:dyDescent="0.25">
      <c r="A381" s="6" t="s">
        <v>3519</v>
      </c>
      <c r="B381" s="6">
        <v>7</v>
      </c>
      <c r="C381" s="6" t="s">
        <v>3520</v>
      </c>
      <c r="D381" s="6"/>
      <c r="E381" s="6" t="s">
        <v>2111</v>
      </c>
      <c r="F381" s="6" t="s">
        <v>2060</v>
      </c>
      <c r="G381" s="6" t="s">
        <v>2061</v>
      </c>
      <c r="H381" s="6" t="s">
        <v>2062</v>
      </c>
      <c r="I381" s="6" t="s">
        <v>2172</v>
      </c>
      <c r="J381" s="6" t="b">
        <v>0</v>
      </c>
      <c r="K381" s="6" t="s">
        <v>2151</v>
      </c>
      <c r="L381" s="6" t="s">
        <v>2156</v>
      </c>
      <c r="M381" s="6"/>
      <c r="N381" s="6" t="s">
        <v>18</v>
      </c>
      <c r="O381" s="6"/>
      <c r="P381" s="6" t="b">
        <v>0</v>
      </c>
      <c r="Q381" s="6"/>
      <c r="R381" s="6" t="b">
        <v>0</v>
      </c>
      <c r="S381" s="6" t="s">
        <v>3521</v>
      </c>
      <c r="T381" s="6" t="s">
        <v>2395</v>
      </c>
      <c r="U381" s="6" t="s">
        <v>2085</v>
      </c>
    </row>
    <row r="382" spans="1:21" ht="27.75" customHeight="1" x14ac:dyDescent="0.25">
      <c r="A382" s="6" t="s">
        <v>3522</v>
      </c>
      <c r="B382" s="6">
        <v>7</v>
      </c>
      <c r="C382" s="6" t="s">
        <v>3523</v>
      </c>
      <c r="D382" s="6"/>
      <c r="E382" s="6" t="s">
        <v>2105</v>
      </c>
      <c r="F382" s="6" t="s">
        <v>2060</v>
      </c>
      <c r="G382" s="6" t="s">
        <v>2061</v>
      </c>
      <c r="H382" s="6" t="s">
        <v>2062</v>
      </c>
      <c r="I382" s="6" t="s">
        <v>2374</v>
      </c>
      <c r="J382" s="6" t="b">
        <v>0</v>
      </c>
      <c r="K382" s="6" t="s">
        <v>2151</v>
      </c>
      <c r="L382" s="6" t="s">
        <v>2080</v>
      </c>
      <c r="M382" s="6"/>
      <c r="N382" s="6" t="s">
        <v>18</v>
      </c>
      <c r="O382" s="6"/>
      <c r="P382" s="6" t="b">
        <v>0</v>
      </c>
      <c r="Q382" s="6">
        <v>1000</v>
      </c>
      <c r="R382" s="6" t="b">
        <v>1</v>
      </c>
      <c r="S382" s="6" t="s">
        <v>3524</v>
      </c>
      <c r="T382" s="6" t="s">
        <v>3525</v>
      </c>
      <c r="U382" s="6" t="s">
        <v>2085</v>
      </c>
    </row>
    <row r="383" spans="1:21" ht="27.75" customHeight="1" x14ac:dyDescent="0.25">
      <c r="A383" s="6" t="s">
        <v>3526</v>
      </c>
      <c r="B383" s="6">
        <v>7</v>
      </c>
      <c r="C383" s="6" t="s">
        <v>3527</v>
      </c>
      <c r="D383" s="6"/>
      <c r="E383" s="6" t="s">
        <v>2111</v>
      </c>
      <c r="F383" s="6" t="s">
        <v>2060</v>
      </c>
      <c r="G383" s="6" t="s">
        <v>2061</v>
      </c>
      <c r="H383" s="6" t="s">
        <v>2062</v>
      </c>
      <c r="I383" s="6" t="s">
        <v>2078</v>
      </c>
      <c r="J383" s="6" t="b">
        <v>0</v>
      </c>
      <c r="K383" s="6" t="s">
        <v>3495</v>
      </c>
      <c r="L383" s="6" t="s">
        <v>2118</v>
      </c>
      <c r="M383" s="6"/>
      <c r="N383" s="6" t="s">
        <v>18</v>
      </c>
      <c r="O383" s="6" t="s">
        <v>2083</v>
      </c>
      <c r="P383" s="6" t="b">
        <v>1</v>
      </c>
      <c r="Q383" s="6"/>
      <c r="R383" s="6" t="b">
        <v>0</v>
      </c>
      <c r="S383" s="6" t="s">
        <v>3528</v>
      </c>
      <c r="T383" s="6" t="s">
        <v>2419</v>
      </c>
      <c r="U383" s="6" t="s">
        <v>2085</v>
      </c>
    </row>
    <row r="384" spans="1:21" ht="27.75" customHeight="1" x14ac:dyDescent="0.25">
      <c r="A384" s="6" t="s">
        <v>3529</v>
      </c>
      <c r="B384" s="6">
        <v>7</v>
      </c>
      <c r="C384" s="6" t="s">
        <v>3530</v>
      </c>
      <c r="D384" s="6"/>
      <c r="E384" s="6" t="s">
        <v>2111</v>
      </c>
      <c r="F384" s="6" t="s">
        <v>2060</v>
      </c>
      <c r="G384" s="6" t="s">
        <v>2061</v>
      </c>
      <c r="H384" s="6" t="s">
        <v>2062</v>
      </c>
      <c r="I384" s="6" t="s">
        <v>2078</v>
      </c>
      <c r="J384" s="6" t="b">
        <v>0</v>
      </c>
      <c r="K384" s="6" t="s">
        <v>2151</v>
      </c>
      <c r="L384" s="6" t="s">
        <v>2540</v>
      </c>
      <c r="M384" s="6"/>
      <c r="N384" s="6" t="s">
        <v>18</v>
      </c>
      <c r="O384" s="6"/>
      <c r="P384" s="6" t="b">
        <v>0</v>
      </c>
      <c r="Q384" s="6">
        <v>5000</v>
      </c>
      <c r="R384" s="6" t="b">
        <v>1</v>
      </c>
      <c r="S384" s="6" t="s">
        <v>3531</v>
      </c>
      <c r="T384" s="6" t="s">
        <v>920</v>
      </c>
      <c r="U384" s="6" t="s">
        <v>2085</v>
      </c>
    </row>
    <row r="385" spans="1:21" ht="27.75" customHeight="1" x14ac:dyDescent="0.25">
      <c r="A385" s="6" t="s">
        <v>3532</v>
      </c>
      <c r="B385" s="6">
        <v>7</v>
      </c>
      <c r="C385" s="6" t="s">
        <v>3533</v>
      </c>
      <c r="D385" s="6"/>
      <c r="E385" s="6" t="s">
        <v>2180</v>
      </c>
      <c r="F385" s="6" t="s">
        <v>2060</v>
      </c>
      <c r="G385" s="6" t="s">
        <v>2061</v>
      </c>
      <c r="H385" s="6" t="s">
        <v>2062</v>
      </c>
      <c r="I385" s="6" t="s">
        <v>3534</v>
      </c>
      <c r="J385" s="6" t="b">
        <v>0</v>
      </c>
      <c r="K385" s="6" t="s">
        <v>2151</v>
      </c>
      <c r="L385" s="6" t="s">
        <v>2540</v>
      </c>
      <c r="M385" s="6"/>
      <c r="N385" s="6" t="s">
        <v>18</v>
      </c>
      <c r="O385" s="6"/>
      <c r="P385" s="6" t="b">
        <v>0</v>
      </c>
      <c r="Q385" s="6">
        <v>1500</v>
      </c>
      <c r="R385" s="6" t="b">
        <v>0</v>
      </c>
      <c r="S385" s="6" t="s">
        <v>3535</v>
      </c>
      <c r="T385" s="6" t="s">
        <v>2937</v>
      </c>
      <c r="U385" s="6" t="s">
        <v>2085</v>
      </c>
    </row>
    <row r="386" spans="1:21" ht="27.75" customHeight="1" x14ac:dyDescent="0.25">
      <c r="A386" s="6" t="s">
        <v>3536</v>
      </c>
      <c r="B386" s="6">
        <v>7</v>
      </c>
      <c r="C386" s="6" t="s">
        <v>3537</v>
      </c>
      <c r="D386" s="6"/>
      <c r="E386" s="6" t="s">
        <v>2088</v>
      </c>
      <c r="F386" s="6" t="s">
        <v>2060</v>
      </c>
      <c r="G386" s="6" t="s">
        <v>2061</v>
      </c>
      <c r="H386" s="6" t="s">
        <v>2062</v>
      </c>
      <c r="I386" s="6" t="s">
        <v>2172</v>
      </c>
      <c r="J386" s="6" t="b">
        <v>0</v>
      </c>
      <c r="K386" s="6" t="s">
        <v>2151</v>
      </c>
      <c r="L386" s="6" t="s">
        <v>2874</v>
      </c>
      <c r="M386" s="6" t="s">
        <v>3538</v>
      </c>
      <c r="N386" s="6" t="s">
        <v>2108</v>
      </c>
      <c r="O386" s="6" t="s">
        <v>2268</v>
      </c>
      <c r="P386" s="6" t="b">
        <v>0</v>
      </c>
      <c r="Q386" s="6">
        <v>1000</v>
      </c>
      <c r="R386" s="6" t="b">
        <v>1</v>
      </c>
      <c r="S386" s="6" t="s">
        <v>3539</v>
      </c>
      <c r="T386" s="6" t="s">
        <v>3540</v>
      </c>
      <c r="U386" s="6" t="s">
        <v>2085</v>
      </c>
    </row>
    <row r="387" spans="1:21" ht="27.75" customHeight="1" x14ac:dyDescent="0.25">
      <c r="A387" s="6" t="s">
        <v>3541</v>
      </c>
      <c r="B387" s="6">
        <v>7</v>
      </c>
      <c r="C387" s="6" t="s">
        <v>3542</v>
      </c>
      <c r="D387" s="6"/>
      <c r="E387" s="6" t="s">
        <v>2077</v>
      </c>
      <c r="F387" s="6" t="s">
        <v>2060</v>
      </c>
      <c r="G387" s="6"/>
      <c r="H387" s="6"/>
      <c r="I387" s="6" t="s">
        <v>2078</v>
      </c>
      <c r="J387" s="6" t="b">
        <v>0</v>
      </c>
      <c r="K387" s="6" t="s">
        <v>2190</v>
      </c>
      <c r="L387" s="6" t="s">
        <v>2080</v>
      </c>
      <c r="M387" s="6"/>
      <c r="N387" s="6" t="s">
        <v>18</v>
      </c>
      <c r="O387" s="6"/>
      <c r="P387" s="6" t="b">
        <v>0</v>
      </c>
      <c r="Q387" s="6"/>
      <c r="R387" s="6" t="b">
        <v>0</v>
      </c>
      <c r="S387" s="6"/>
      <c r="T387" s="6" t="s">
        <v>2371</v>
      </c>
      <c r="U387" s="6" t="s">
        <v>2085</v>
      </c>
    </row>
    <row r="388" spans="1:21" ht="27.75" customHeight="1" x14ac:dyDescent="0.25">
      <c r="A388" s="6" t="s">
        <v>3543</v>
      </c>
      <c r="B388" s="6">
        <v>7</v>
      </c>
      <c r="C388" s="6" t="s">
        <v>3544</v>
      </c>
      <c r="D388" s="6"/>
      <c r="E388" s="6" t="s">
        <v>2095</v>
      </c>
      <c r="F388" s="6" t="s">
        <v>2060</v>
      </c>
      <c r="G388" s="6"/>
      <c r="H388" s="6" t="s">
        <v>2062</v>
      </c>
      <c r="I388" s="6" t="s">
        <v>2078</v>
      </c>
      <c r="J388" s="6" t="b">
        <v>0</v>
      </c>
      <c r="K388" s="6" t="s">
        <v>2603</v>
      </c>
      <c r="L388" s="6" t="s">
        <v>2118</v>
      </c>
      <c r="M388" s="6" t="s">
        <v>3545</v>
      </c>
      <c r="N388" s="6" t="s">
        <v>2289</v>
      </c>
      <c r="O388" s="6" t="s">
        <v>2083</v>
      </c>
      <c r="P388" s="6" t="b">
        <v>1</v>
      </c>
      <c r="Q388" s="6"/>
      <c r="R388" s="6" t="b">
        <v>0</v>
      </c>
      <c r="S388" s="6" t="s">
        <v>3546</v>
      </c>
      <c r="T388" s="6" t="s">
        <v>2989</v>
      </c>
      <c r="U388" s="6" t="s">
        <v>2114</v>
      </c>
    </row>
    <row r="389" spans="1:21" ht="27.75" customHeight="1" x14ac:dyDescent="0.25">
      <c r="A389" s="6" t="s">
        <v>3547</v>
      </c>
      <c r="B389" s="6">
        <v>8</v>
      </c>
      <c r="C389" s="6" t="s">
        <v>3548</v>
      </c>
      <c r="D389" s="6"/>
      <c r="E389" s="6" t="s">
        <v>2105</v>
      </c>
      <c r="F389" s="6" t="s">
        <v>2060</v>
      </c>
      <c r="G389" s="6" t="s">
        <v>2061</v>
      </c>
      <c r="H389" s="6" t="s">
        <v>2062</v>
      </c>
      <c r="I389" s="6" t="s">
        <v>2078</v>
      </c>
      <c r="J389" s="6" t="b">
        <v>0</v>
      </c>
      <c r="K389" s="6" t="s">
        <v>2287</v>
      </c>
      <c r="L389" s="6" t="s">
        <v>3549</v>
      </c>
      <c r="M389" s="6" t="s">
        <v>3550</v>
      </c>
      <c r="N389" s="6" t="s">
        <v>2108</v>
      </c>
      <c r="O389" s="6" t="s">
        <v>2144</v>
      </c>
      <c r="P389" s="6" t="b">
        <v>0</v>
      </c>
      <c r="Q389" s="6"/>
      <c r="R389" s="6" t="b">
        <v>0</v>
      </c>
      <c r="S389" s="6" t="s">
        <v>3551</v>
      </c>
      <c r="T389" s="6" t="s">
        <v>2290</v>
      </c>
      <c r="U389" s="6" t="s">
        <v>2114</v>
      </c>
    </row>
    <row r="390" spans="1:21" ht="27.75" customHeight="1" x14ac:dyDescent="0.25">
      <c r="A390" s="6" t="s">
        <v>3552</v>
      </c>
      <c r="B390" s="6">
        <v>8</v>
      </c>
      <c r="C390" s="6" t="s">
        <v>3553</v>
      </c>
      <c r="D390" s="6"/>
      <c r="E390" s="6" t="s">
        <v>2111</v>
      </c>
      <c r="F390" s="6" t="s">
        <v>2060</v>
      </c>
      <c r="G390" s="6" t="s">
        <v>2061</v>
      </c>
      <c r="H390" s="6"/>
      <c r="I390" s="6" t="s">
        <v>2078</v>
      </c>
      <c r="J390" s="6" t="b">
        <v>0</v>
      </c>
      <c r="K390" s="6" t="s">
        <v>2127</v>
      </c>
      <c r="L390" s="6" t="s">
        <v>2252</v>
      </c>
      <c r="M390" s="6"/>
      <c r="N390" s="6" t="s">
        <v>18</v>
      </c>
      <c r="O390" s="6"/>
      <c r="P390" s="6" t="b">
        <v>1</v>
      </c>
      <c r="Q390" s="6"/>
      <c r="R390" s="6" t="b">
        <v>0</v>
      </c>
      <c r="S390" s="6"/>
      <c r="T390" s="6" t="s">
        <v>189</v>
      </c>
      <c r="U390" s="6" t="s">
        <v>2085</v>
      </c>
    </row>
    <row r="391" spans="1:21" ht="27.75" customHeight="1" x14ac:dyDescent="0.25">
      <c r="A391" s="6" t="s">
        <v>3554</v>
      </c>
      <c r="B391" s="6">
        <v>8</v>
      </c>
      <c r="C391" s="6" t="s">
        <v>3555</v>
      </c>
      <c r="D391" s="6"/>
      <c r="E391" s="6" t="s">
        <v>2088</v>
      </c>
      <c r="F391" s="6" t="s">
        <v>2060</v>
      </c>
      <c r="G391" s="6" t="s">
        <v>2061</v>
      </c>
      <c r="H391" s="6" t="s">
        <v>2062</v>
      </c>
      <c r="I391" s="6" t="s">
        <v>2078</v>
      </c>
      <c r="J391" s="6" t="b">
        <v>0</v>
      </c>
      <c r="K391" s="6" t="s">
        <v>3556</v>
      </c>
      <c r="L391" s="6" t="s">
        <v>2156</v>
      </c>
      <c r="M391" s="6"/>
      <c r="N391" s="6" t="s">
        <v>18</v>
      </c>
      <c r="O391" s="6"/>
      <c r="P391" s="6" t="b">
        <v>1</v>
      </c>
      <c r="Q391" s="6"/>
      <c r="R391" s="6" t="b">
        <v>0</v>
      </c>
      <c r="S391" s="6" t="s">
        <v>3557</v>
      </c>
      <c r="T391" s="6" t="s">
        <v>2638</v>
      </c>
      <c r="U391" s="6" t="s">
        <v>2085</v>
      </c>
    </row>
    <row r="392" spans="1:21" ht="27.75" customHeight="1" x14ac:dyDescent="0.25">
      <c r="A392" s="6" t="s">
        <v>3558</v>
      </c>
      <c r="B392" s="6">
        <v>8</v>
      </c>
      <c r="C392" s="6" t="s">
        <v>3559</v>
      </c>
      <c r="D392" s="6"/>
      <c r="E392" s="6" t="s">
        <v>2138</v>
      </c>
      <c r="F392" s="6" t="s">
        <v>2060</v>
      </c>
      <c r="G392" s="6" t="s">
        <v>2061</v>
      </c>
      <c r="H392" s="6" t="s">
        <v>2062</v>
      </c>
      <c r="I392" s="6" t="s">
        <v>2374</v>
      </c>
      <c r="J392" s="6" t="b">
        <v>0</v>
      </c>
      <c r="K392" s="6" t="s">
        <v>2079</v>
      </c>
      <c r="L392" s="6" t="s">
        <v>2426</v>
      </c>
      <c r="M392" s="6"/>
      <c r="N392" s="6" t="s">
        <v>18</v>
      </c>
      <c r="O392" s="6" t="s">
        <v>2237</v>
      </c>
      <c r="P392" s="6" t="b">
        <v>0</v>
      </c>
      <c r="Q392" s="6"/>
      <c r="R392" s="6" t="b">
        <v>0</v>
      </c>
      <c r="S392" s="6" t="s">
        <v>3560</v>
      </c>
      <c r="T392" s="6" t="s">
        <v>3561</v>
      </c>
      <c r="U392" s="6" t="s">
        <v>2085</v>
      </c>
    </row>
    <row r="393" spans="1:21" ht="27.75" customHeight="1" x14ac:dyDescent="0.25">
      <c r="A393" s="6" t="s">
        <v>3562</v>
      </c>
      <c r="B393" s="6">
        <v>8</v>
      </c>
      <c r="C393" s="6" t="s">
        <v>3563</v>
      </c>
      <c r="D393" s="6"/>
      <c r="E393" s="6" t="s">
        <v>2105</v>
      </c>
      <c r="F393" s="6" t="s">
        <v>2060</v>
      </c>
      <c r="G393" s="6" t="s">
        <v>2061</v>
      </c>
      <c r="H393" s="6" t="s">
        <v>2062</v>
      </c>
      <c r="I393" s="6" t="s">
        <v>2374</v>
      </c>
      <c r="J393" s="6" t="b">
        <v>0</v>
      </c>
      <c r="K393" s="6" t="s">
        <v>2151</v>
      </c>
      <c r="L393" s="6" t="s">
        <v>2080</v>
      </c>
      <c r="M393" s="6"/>
      <c r="N393" s="6" t="s">
        <v>18</v>
      </c>
      <c r="O393" s="6"/>
      <c r="P393" s="6" t="b">
        <v>0</v>
      </c>
      <c r="Q393" s="6">
        <v>1000</v>
      </c>
      <c r="R393" s="6" t="b">
        <v>1</v>
      </c>
      <c r="S393" s="6" t="s">
        <v>3564</v>
      </c>
      <c r="T393" s="6" t="s">
        <v>920</v>
      </c>
      <c r="U393" s="6" t="s">
        <v>2085</v>
      </c>
    </row>
    <row r="394" spans="1:21" ht="27.75" customHeight="1" x14ac:dyDescent="0.25">
      <c r="A394" s="6" t="s">
        <v>3565</v>
      </c>
      <c r="B394" s="6">
        <v>8</v>
      </c>
      <c r="C394" s="6" t="s">
        <v>3566</v>
      </c>
      <c r="D394" s="6"/>
      <c r="E394" s="6" t="s">
        <v>2111</v>
      </c>
      <c r="F394" s="6" t="s">
        <v>2060</v>
      </c>
      <c r="G394" s="6" t="s">
        <v>2061</v>
      </c>
      <c r="H394" s="6" t="s">
        <v>2062</v>
      </c>
      <c r="I394" s="6" t="s">
        <v>2617</v>
      </c>
      <c r="J394" s="6" t="b">
        <v>0</v>
      </c>
      <c r="K394" s="6" t="s">
        <v>3567</v>
      </c>
      <c r="L394" s="6" t="s">
        <v>2246</v>
      </c>
      <c r="M394" s="6"/>
      <c r="N394" s="6" t="s">
        <v>18</v>
      </c>
      <c r="O394" s="6"/>
      <c r="P394" s="6" t="b">
        <v>1</v>
      </c>
      <c r="Q394" s="6"/>
      <c r="R394" s="6" t="b">
        <v>0</v>
      </c>
      <c r="S394" s="6" t="s">
        <v>3568</v>
      </c>
      <c r="T394" s="6" t="s">
        <v>3569</v>
      </c>
      <c r="U394" s="6" t="s">
        <v>2085</v>
      </c>
    </row>
    <row r="395" spans="1:21" ht="27.75" customHeight="1" x14ac:dyDescent="0.25">
      <c r="A395" s="6" t="s">
        <v>3570</v>
      </c>
      <c r="B395" s="6">
        <v>8</v>
      </c>
      <c r="C395" s="6" t="s">
        <v>3571</v>
      </c>
      <c r="D395" s="6"/>
      <c r="E395" s="6" t="s">
        <v>2077</v>
      </c>
      <c r="F395" s="6"/>
      <c r="G395" s="6" t="s">
        <v>2061</v>
      </c>
      <c r="H395" s="6"/>
      <c r="I395" s="6" t="s">
        <v>2078</v>
      </c>
      <c r="J395" s="6" t="b">
        <v>0</v>
      </c>
      <c r="K395" s="6" t="s">
        <v>2079</v>
      </c>
      <c r="L395" s="6" t="s">
        <v>2156</v>
      </c>
      <c r="M395" s="6"/>
      <c r="N395" s="6" t="s">
        <v>18</v>
      </c>
      <c r="O395" s="6"/>
      <c r="P395" s="6" t="b">
        <v>0</v>
      </c>
      <c r="Q395" s="6"/>
      <c r="R395" s="6" t="b">
        <v>0</v>
      </c>
      <c r="S395" s="6"/>
      <c r="T395" s="6" t="s">
        <v>3221</v>
      </c>
      <c r="U395" s="6" t="s">
        <v>2085</v>
      </c>
    </row>
    <row r="396" spans="1:21" ht="27.75" customHeight="1" x14ac:dyDescent="0.25">
      <c r="A396" s="6" t="s">
        <v>3572</v>
      </c>
      <c r="B396" s="6">
        <v>8</v>
      </c>
      <c r="C396" s="6" t="s">
        <v>3573</v>
      </c>
      <c r="D396" s="6" t="s">
        <v>3574</v>
      </c>
      <c r="E396" s="6" t="s">
        <v>2138</v>
      </c>
      <c r="F396" s="6" t="s">
        <v>2060</v>
      </c>
      <c r="G396" s="6" t="s">
        <v>2061</v>
      </c>
      <c r="H396" s="6"/>
      <c r="I396" s="6" t="s">
        <v>2078</v>
      </c>
      <c r="J396" s="6" t="b">
        <v>0</v>
      </c>
      <c r="K396" s="6" t="s">
        <v>2079</v>
      </c>
      <c r="L396" s="6" t="s">
        <v>2156</v>
      </c>
      <c r="M396" s="6"/>
      <c r="N396" s="6" t="s">
        <v>18</v>
      </c>
      <c r="O396" s="6" t="s">
        <v>2237</v>
      </c>
      <c r="P396" s="6" t="b">
        <v>1</v>
      </c>
      <c r="Q396" s="6"/>
      <c r="R396" s="6" t="b">
        <v>0</v>
      </c>
      <c r="S396" s="6"/>
      <c r="T396" s="6" t="s">
        <v>2850</v>
      </c>
      <c r="U396" s="6" t="s">
        <v>2085</v>
      </c>
    </row>
    <row r="397" spans="1:21" ht="27.75" customHeight="1" x14ac:dyDescent="0.25">
      <c r="A397" s="6" t="s">
        <v>3575</v>
      </c>
      <c r="B397" s="6">
        <v>8</v>
      </c>
      <c r="C397" s="6" t="s">
        <v>3576</v>
      </c>
      <c r="D397" s="6"/>
      <c r="E397" s="6" t="s">
        <v>2095</v>
      </c>
      <c r="F397" s="6" t="s">
        <v>2060</v>
      </c>
      <c r="G397" s="6" t="s">
        <v>2061</v>
      </c>
      <c r="H397" s="6" t="s">
        <v>2062</v>
      </c>
      <c r="I397" s="6" t="s">
        <v>2078</v>
      </c>
      <c r="J397" s="6" t="b">
        <v>0</v>
      </c>
      <c r="K397" s="6" t="s">
        <v>3061</v>
      </c>
      <c r="L397" s="6" t="s">
        <v>2118</v>
      </c>
      <c r="M397" s="6" t="s">
        <v>3577</v>
      </c>
      <c r="N397" s="6" t="s">
        <v>2289</v>
      </c>
      <c r="O397" s="6" t="s">
        <v>2144</v>
      </c>
      <c r="P397" s="6" t="b">
        <v>1</v>
      </c>
      <c r="Q397" s="6"/>
      <c r="R397" s="6" t="b">
        <v>0</v>
      </c>
      <c r="S397" s="6" t="s">
        <v>3578</v>
      </c>
      <c r="T397" s="6" t="s">
        <v>3492</v>
      </c>
      <c r="U397" s="6" t="s">
        <v>2085</v>
      </c>
    </row>
    <row r="398" spans="1:21" ht="27.75" customHeight="1" x14ac:dyDescent="0.25">
      <c r="A398" s="6" t="s">
        <v>3579</v>
      </c>
      <c r="B398" s="6">
        <v>8</v>
      </c>
      <c r="C398" s="6" t="s">
        <v>3580</v>
      </c>
      <c r="D398" s="6"/>
      <c r="E398" s="6" t="s">
        <v>2138</v>
      </c>
      <c r="F398" s="6" t="s">
        <v>2060</v>
      </c>
      <c r="G398" s="6" t="s">
        <v>2061</v>
      </c>
      <c r="H398" s="6" t="s">
        <v>2062</v>
      </c>
      <c r="I398" s="6" t="s">
        <v>2078</v>
      </c>
      <c r="J398" s="6" t="b">
        <v>0</v>
      </c>
      <c r="K398" s="6" t="s">
        <v>2287</v>
      </c>
      <c r="L398" s="6" t="s">
        <v>2080</v>
      </c>
      <c r="M398" s="6" t="s">
        <v>3141</v>
      </c>
      <c r="N398" s="6" t="s">
        <v>2236</v>
      </c>
      <c r="O398" s="6" t="s">
        <v>2714</v>
      </c>
      <c r="P398" s="6" t="b">
        <v>0</v>
      </c>
      <c r="Q398" s="6"/>
      <c r="R398" s="6" t="b">
        <v>0</v>
      </c>
      <c r="S398" s="6" t="s">
        <v>3581</v>
      </c>
      <c r="T398" s="6" t="s">
        <v>3582</v>
      </c>
      <c r="U398" s="6" t="s">
        <v>2085</v>
      </c>
    </row>
    <row r="399" spans="1:21" ht="27.75" customHeight="1" x14ac:dyDescent="0.25">
      <c r="A399" s="6" t="s">
        <v>3583</v>
      </c>
      <c r="B399" s="6">
        <v>8</v>
      </c>
      <c r="C399" s="6" t="s">
        <v>3584</v>
      </c>
      <c r="D399" s="6"/>
      <c r="E399" s="6" t="s">
        <v>2111</v>
      </c>
      <c r="F399" s="6" t="s">
        <v>2060</v>
      </c>
      <c r="G399" s="6"/>
      <c r="H399" s="6"/>
      <c r="I399" s="6" t="s">
        <v>2078</v>
      </c>
      <c r="J399" s="6" t="b">
        <v>0</v>
      </c>
      <c r="K399" s="6" t="s">
        <v>2089</v>
      </c>
      <c r="L399" s="6" t="s">
        <v>2156</v>
      </c>
      <c r="M399" s="6"/>
      <c r="N399" s="6" t="s">
        <v>18</v>
      </c>
      <c r="O399" s="6"/>
      <c r="P399" s="6" t="b">
        <v>0</v>
      </c>
      <c r="Q399" s="6"/>
      <c r="R399" s="6" t="b">
        <v>0</v>
      </c>
      <c r="S399" s="6"/>
      <c r="T399" s="6" t="s">
        <v>2614</v>
      </c>
      <c r="U399" s="6" t="s">
        <v>2085</v>
      </c>
    </row>
    <row r="400" spans="1:21" ht="27.75" customHeight="1" x14ac:dyDescent="0.25">
      <c r="A400" s="6" t="s">
        <v>3585</v>
      </c>
      <c r="B400" s="6">
        <v>8</v>
      </c>
      <c r="C400" s="6" t="s">
        <v>3586</v>
      </c>
      <c r="D400" s="6"/>
      <c r="E400" s="6" t="s">
        <v>2088</v>
      </c>
      <c r="F400" s="6" t="s">
        <v>2060</v>
      </c>
      <c r="G400" s="6" t="s">
        <v>2061</v>
      </c>
      <c r="H400" s="6" t="s">
        <v>2062</v>
      </c>
      <c r="I400" s="6" t="s">
        <v>2078</v>
      </c>
      <c r="J400" s="6" t="b">
        <v>0</v>
      </c>
      <c r="K400" s="6" t="s">
        <v>2089</v>
      </c>
      <c r="L400" s="6" t="s">
        <v>2118</v>
      </c>
      <c r="M400" s="6"/>
      <c r="N400" s="6" t="s">
        <v>18</v>
      </c>
      <c r="O400" s="6" t="s">
        <v>2144</v>
      </c>
      <c r="P400" s="6" t="b">
        <v>1</v>
      </c>
      <c r="Q400" s="6">
        <v>1000</v>
      </c>
      <c r="R400" s="6" t="b">
        <v>0</v>
      </c>
      <c r="S400" s="6" t="s">
        <v>3587</v>
      </c>
      <c r="T400" s="6" t="s">
        <v>912</v>
      </c>
      <c r="U400" s="6" t="s">
        <v>2085</v>
      </c>
    </row>
    <row r="401" spans="1:21" ht="27.75" customHeight="1" x14ac:dyDescent="0.25">
      <c r="A401" s="6" t="s">
        <v>3588</v>
      </c>
      <c r="B401" s="6">
        <v>8</v>
      </c>
      <c r="C401" s="6" t="s">
        <v>3589</v>
      </c>
      <c r="D401" s="6"/>
      <c r="E401" s="6" t="s">
        <v>2077</v>
      </c>
      <c r="F401" s="6" t="s">
        <v>2060</v>
      </c>
      <c r="G401" s="6" t="s">
        <v>2061</v>
      </c>
      <c r="H401" s="6"/>
      <c r="I401" s="6" t="s">
        <v>2078</v>
      </c>
      <c r="J401" s="6" t="b">
        <v>0</v>
      </c>
      <c r="K401" s="6" t="s">
        <v>2287</v>
      </c>
      <c r="L401" s="6" t="s">
        <v>2118</v>
      </c>
      <c r="M401" s="6" t="s">
        <v>3590</v>
      </c>
      <c r="N401" s="6" t="s">
        <v>2120</v>
      </c>
      <c r="O401" s="6" t="s">
        <v>2083</v>
      </c>
      <c r="P401" s="6" t="b">
        <v>1</v>
      </c>
      <c r="Q401" s="6"/>
      <c r="R401" s="6" t="b">
        <v>0</v>
      </c>
      <c r="S401" s="6"/>
      <c r="T401" s="6" t="s">
        <v>2290</v>
      </c>
      <c r="U401" s="6" t="s">
        <v>2085</v>
      </c>
    </row>
    <row r="402" spans="1:21" ht="27.75" customHeight="1" x14ac:dyDescent="0.25">
      <c r="A402" s="6" t="s">
        <v>3591</v>
      </c>
      <c r="B402" s="6">
        <v>8</v>
      </c>
      <c r="C402" s="6" t="s">
        <v>3592</v>
      </c>
      <c r="D402" s="6"/>
      <c r="E402" s="6" t="s">
        <v>2077</v>
      </c>
      <c r="F402" s="6" t="s">
        <v>2060</v>
      </c>
      <c r="G402" s="6" t="s">
        <v>2061</v>
      </c>
      <c r="H402" s="6"/>
      <c r="I402" s="6" t="s">
        <v>2078</v>
      </c>
      <c r="J402" s="6" t="b">
        <v>0</v>
      </c>
      <c r="K402" s="6" t="s">
        <v>2079</v>
      </c>
      <c r="L402" s="6" t="s">
        <v>2198</v>
      </c>
      <c r="M402" s="6"/>
      <c r="N402" s="6" t="s">
        <v>18</v>
      </c>
      <c r="O402" s="6"/>
      <c r="P402" s="6" t="b">
        <v>1</v>
      </c>
      <c r="Q402" s="6"/>
      <c r="R402" s="6" t="b">
        <v>0</v>
      </c>
      <c r="S402" s="6"/>
      <c r="T402" s="6" t="s">
        <v>920</v>
      </c>
      <c r="U402" s="6" t="s">
        <v>2085</v>
      </c>
    </row>
    <row r="403" spans="1:21" ht="27.75" customHeight="1" x14ac:dyDescent="0.25">
      <c r="A403" s="6" t="s">
        <v>3593</v>
      </c>
      <c r="B403" s="6">
        <v>8</v>
      </c>
      <c r="C403" s="6" t="s">
        <v>3594</v>
      </c>
      <c r="D403" s="6"/>
      <c r="E403" s="6" t="s">
        <v>2088</v>
      </c>
      <c r="F403" s="6" t="s">
        <v>2060</v>
      </c>
      <c r="G403" s="6" t="s">
        <v>2061</v>
      </c>
      <c r="H403" s="6"/>
      <c r="I403" s="6" t="s">
        <v>2078</v>
      </c>
      <c r="J403" s="6" t="b">
        <v>0</v>
      </c>
      <c r="K403" s="6" t="s">
        <v>2151</v>
      </c>
      <c r="L403" s="6" t="s">
        <v>2252</v>
      </c>
      <c r="M403" s="6"/>
      <c r="N403" s="6" t="s">
        <v>18</v>
      </c>
      <c r="O403" s="6"/>
      <c r="P403" s="6" t="b">
        <v>0</v>
      </c>
      <c r="Q403" s="6"/>
      <c r="R403" s="6" t="b">
        <v>0</v>
      </c>
      <c r="S403" s="6"/>
      <c r="T403" s="6" t="s">
        <v>3407</v>
      </c>
      <c r="U403" s="6" t="s">
        <v>2085</v>
      </c>
    </row>
    <row r="404" spans="1:21" ht="27.75" customHeight="1" x14ac:dyDescent="0.25">
      <c r="A404" s="6" t="s">
        <v>3595</v>
      </c>
      <c r="B404" s="6">
        <v>8</v>
      </c>
      <c r="C404" s="6" t="s">
        <v>3596</v>
      </c>
      <c r="D404" s="6"/>
      <c r="E404" s="6" t="s">
        <v>2138</v>
      </c>
      <c r="F404" s="6" t="s">
        <v>2060</v>
      </c>
      <c r="G404" s="6"/>
      <c r="H404" s="6"/>
      <c r="I404" s="6" t="s">
        <v>2078</v>
      </c>
      <c r="J404" s="6" t="b">
        <v>0</v>
      </c>
      <c r="K404" s="6" t="s">
        <v>2079</v>
      </c>
      <c r="L404" s="6" t="s">
        <v>2080</v>
      </c>
      <c r="M404" s="6"/>
      <c r="N404" s="6" t="s">
        <v>18</v>
      </c>
      <c r="O404" s="6" t="s">
        <v>2144</v>
      </c>
      <c r="P404" s="6" t="b">
        <v>0</v>
      </c>
      <c r="Q404" s="6"/>
      <c r="R404" s="6" t="b">
        <v>0</v>
      </c>
      <c r="S404" s="6"/>
      <c r="T404" s="6" t="s">
        <v>2850</v>
      </c>
      <c r="U404" s="6" t="s">
        <v>2085</v>
      </c>
    </row>
    <row r="405" spans="1:21" ht="27.75" customHeight="1" x14ac:dyDescent="0.25">
      <c r="A405" s="6" t="s">
        <v>3597</v>
      </c>
      <c r="B405" s="6">
        <v>8</v>
      </c>
      <c r="C405" s="6" t="s">
        <v>3598</v>
      </c>
      <c r="D405" s="6"/>
      <c r="E405" s="6" t="s">
        <v>2095</v>
      </c>
      <c r="F405" s="6" t="s">
        <v>2060</v>
      </c>
      <c r="G405" s="6" t="s">
        <v>2061</v>
      </c>
      <c r="H405" s="6" t="s">
        <v>2062</v>
      </c>
      <c r="I405" s="6" t="s">
        <v>2078</v>
      </c>
      <c r="J405" s="6" t="b">
        <v>0</v>
      </c>
      <c r="K405" s="6" t="s">
        <v>2287</v>
      </c>
      <c r="L405" s="6" t="s">
        <v>2080</v>
      </c>
      <c r="M405" s="6" t="s">
        <v>3599</v>
      </c>
      <c r="N405" s="6" t="s">
        <v>2207</v>
      </c>
      <c r="O405" s="6" t="s">
        <v>2144</v>
      </c>
      <c r="P405" s="6" t="b">
        <v>0</v>
      </c>
      <c r="Q405" s="6"/>
      <c r="R405" s="6" t="b">
        <v>0</v>
      </c>
      <c r="S405" s="6" t="s">
        <v>3600</v>
      </c>
      <c r="T405" s="6" t="s">
        <v>2419</v>
      </c>
      <c r="U405" s="6" t="s">
        <v>2085</v>
      </c>
    </row>
    <row r="406" spans="1:21" ht="27.75" customHeight="1" x14ac:dyDescent="0.25">
      <c r="A406" s="6" t="s">
        <v>3601</v>
      </c>
      <c r="B406" s="6">
        <v>8</v>
      </c>
      <c r="C406" s="6" t="s">
        <v>3602</v>
      </c>
      <c r="D406" s="6"/>
      <c r="E406" s="6" t="s">
        <v>2095</v>
      </c>
      <c r="F406" s="6" t="s">
        <v>2060</v>
      </c>
      <c r="G406" s="6" t="s">
        <v>2061</v>
      </c>
      <c r="H406" s="6" t="s">
        <v>2062</v>
      </c>
      <c r="I406" s="6" t="s">
        <v>2078</v>
      </c>
      <c r="J406" s="6" t="b">
        <v>0</v>
      </c>
      <c r="K406" s="6" t="s">
        <v>2956</v>
      </c>
      <c r="L406" s="6" t="s">
        <v>2252</v>
      </c>
      <c r="M406" s="6"/>
      <c r="N406" s="6" t="s">
        <v>18</v>
      </c>
      <c r="O406" s="6"/>
      <c r="P406" s="6" t="b">
        <v>0</v>
      </c>
      <c r="Q406" s="6"/>
      <c r="R406" s="6" t="b">
        <v>0</v>
      </c>
      <c r="S406" s="6" t="s">
        <v>3603</v>
      </c>
      <c r="T406" s="6" t="s">
        <v>920</v>
      </c>
      <c r="U406" s="6" t="s">
        <v>2085</v>
      </c>
    </row>
    <row r="407" spans="1:21" ht="27.75" customHeight="1" x14ac:dyDescent="0.25">
      <c r="A407" s="6" t="s">
        <v>3604</v>
      </c>
      <c r="B407" s="6">
        <v>8</v>
      </c>
      <c r="C407" s="6" t="s">
        <v>3605</v>
      </c>
      <c r="D407" s="6"/>
      <c r="E407" s="6" t="s">
        <v>2077</v>
      </c>
      <c r="F407" s="6" t="s">
        <v>2060</v>
      </c>
      <c r="G407" s="6" t="s">
        <v>2061</v>
      </c>
      <c r="H407" s="6"/>
      <c r="I407" s="6" t="s">
        <v>2172</v>
      </c>
      <c r="J407" s="6" t="b">
        <v>0</v>
      </c>
      <c r="K407" s="6" t="s">
        <v>2746</v>
      </c>
      <c r="L407" s="6" t="s">
        <v>3606</v>
      </c>
      <c r="M407" s="6" t="s">
        <v>3607</v>
      </c>
      <c r="N407" s="6" t="s">
        <v>2289</v>
      </c>
      <c r="O407" s="6" t="s">
        <v>4</v>
      </c>
      <c r="P407" s="6" t="b">
        <v>1</v>
      </c>
      <c r="Q407" s="6"/>
      <c r="R407" s="6" t="b">
        <v>0</v>
      </c>
      <c r="S407" s="6"/>
      <c r="T407" s="6" t="s">
        <v>189</v>
      </c>
      <c r="U407" s="6" t="s">
        <v>2085</v>
      </c>
    </row>
    <row r="408" spans="1:21" ht="27.75" customHeight="1" x14ac:dyDescent="0.25">
      <c r="A408" s="6" t="s">
        <v>3608</v>
      </c>
      <c r="B408" s="6">
        <v>9</v>
      </c>
      <c r="C408" s="6" t="s">
        <v>3609</v>
      </c>
      <c r="D408" s="6"/>
      <c r="E408" s="6" t="s">
        <v>2105</v>
      </c>
      <c r="F408" s="6" t="s">
        <v>2060</v>
      </c>
      <c r="G408" s="6" t="s">
        <v>2061</v>
      </c>
      <c r="H408" s="6" t="s">
        <v>2062</v>
      </c>
      <c r="I408" s="6" t="s">
        <v>2374</v>
      </c>
      <c r="J408" s="6" t="b">
        <v>0</v>
      </c>
      <c r="K408" s="6" t="s">
        <v>2190</v>
      </c>
      <c r="L408" s="6" t="s">
        <v>3231</v>
      </c>
      <c r="M408" s="6"/>
      <c r="N408" s="6" t="s">
        <v>18</v>
      </c>
      <c r="O408" s="6"/>
      <c r="P408" s="6" t="b">
        <v>0</v>
      </c>
      <c r="Q408" s="6">
        <v>1000</v>
      </c>
      <c r="R408" s="6" t="b">
        <v>1</v>
      </c>
      <c r="S408" s="6" t="s">
        <v>3610</v>
      </c>
      <c r="T408" s="6" t="s">
        <v>3378</v>
      </c>
      <c r="U408" s="6" t="s">
        <v>2085</v>
      </c>
    </row>
    <row r="409" spans="1:21" ht="27.75" customHeight="1" x14ac:dyDescent="0.25">
      <c r="A409" s="6" t="s">
        <v>3611</v>
      </c>
      <c r="B409" s="6">
        <v>9</v>
      </c>
      <c r="C409" s="6" t="s">
        <v>3612</v>
      </c>
      <c r="D409" s="6"/>
      <c r="E409" s="6" t="s">
        <v>2150</v>
      </c>
      <c r="F409" s="6" t="s">
        <v>2060</v>
      </c>
      <c r="G409" s="6" t="s">
        <v>2061</v>
      </c>
      <c r="H409" s="6" t="s">
        <v>2062</v>
      </c>
      <c r="I409" s="6" t="s">
        <v>2172</v>
      </c>
      <c r="J409" s="6" t="b">
        <v>0</v>
      </c>
      <c r="K409" s="6" t="s">
        <v>2151</v>
      </c>
      <c r="L409" s="6" t="s">
        <v>2246</v>
      </c>
      <c r="M409" s="6"/>
      <c r="N409" s="6" t="s">
        <v>18</v>
      </c>
      <c r="O409" s="6"/>
      <c r="P409" s="6" t="b">
        <v>0</v>
      </c>
      <c r="Q409" s="6"/>
      <c r="R409" s="6" t="b">
        <v>0</v>
      </c>
      <c r="S409" s="6" t="s">
        <v>3613</v>
      </c>
      <c r="T409" s="6" t="s">
        <v>3614</v>
      </c>
      <c r="U409" s="6" t="s">
        <v>2085</v>
      </c>
    </row>
    <row r="410" spans="1:21" ht="27.75" customHeight="1" x14ac:dyDescent="0.25">
      <c r="A410" s="6" t="s">
        <v>3615</v>
      </c>
      <c r="B410" s="6">
        <v>9</v>
      </c>
      <c r="C410" s="6" t="s">
        <v>3616</v>
      </c>
      <c r="D410" s="6"/>
      <c r="E410" s="6" t="s">
        <v>2077</v>
      </c>
      <c r="F410" s="6" t="s">
        <v>2060</v>
      </c>
      <c r="G410" s="6" t="s">
        <v>2061</v>
      </c>
      <c r="H410" s="6" t="s">
        <v>2062</v>
      </c>
      <c r="I410" s="6" t="s">
        <v>2078</v>
      </c>
      <c r="J410" s="6" t="b">
        <v>0</v>
      </c>
      <c r="K410" s="6" t="s">
        <v>2079</v>
      </c>
      <c r="L410" s="6" t="s">
        <v>2118</v>
      </c>
      <c r="M410" s="6"/>
      <c r="N410" s="6" t="s">
        <v>18</v>
      </c>
      <c r="O410" s="6"/>
      <c r="P410" s="6" t="b">
        <v>1</v>
      </c>
      <c r="Q410" s="6">
        <v>5000</v>
      </c>
      <c r="R410" s="6" t="b">
        <v>0</v>
      </c>
      <c r="S410" s="6" t="s">
        <v>3617</v>
      </c>
      <c r="T410" s="6" t="s">
        <v>3618</v>
      </c>
      <c r="U410" s="6" t="s">
        <v>2085</v>
      </c>
    </row>
    <row r="411" spans="1:21" ht="27.75" customHeight="1" x14ac:dyDescent="0.25">
      <c r="A411" s="6" t="s">
        <v>3619</v>
      </c>
      <c r="B411" s="6">
        <v>9</v>
      </c>
      <c r="C411" s="6" t="s">
        <v>3620</v>
      </c>
      <c r="D411" s="6"/>
      <c r="E411" s="6" t="s">
        <v>2088</v>
      </c>
      <c r="F411" s="6" t="s">
        <v>2060</v>
      </c>
      <c r="G411" s="6" t="s">
        <v>2061</v>
      </c>
      <c r="H411" s="6" t="s">
        <v>2062</v>
      </c>
      <c r="I411" s="6" t="s">
        <v>2172</v>
      </c>
      <c r="J411" s="6" t="b">
        <v>0</v>
      </c>
      <c r="K411" s="6" t="s">
        <v>2127</v>
      </c>
      <c r="L411" s="6" t="s">
        <v>2540</v>
      </c>
      <c r="M411" s="6"/>
      <c r="N411" s="6" t="s">
        <v>18</v>
      </c>
      <c r="O411" s="6" t="s">
        <v>2237</v>
      </c>
      <c r="P411" s="6" t="b">
        <v>0</v>
      </c>
      <c r="Q411" s="6">
        <v>500</v>
      </c>
      <c r="R411" s="6" t="b">
        <v>0</v>
      </c>
      <c r="S411" s="6" t="s">
        <v>3621</v>
      </c>
      <c r="T411" s="6" t="s">
        <v>3221</v>
      </c>
      <c r="U411" s="6" t="s">
        <v>2085</v>
      </c>
    </row>
    <row r="412" spans="1:21" ht="27.75" customHeight="1" x14ac:dyDescent="0.25">
      <c r="A412" s="6" t="s">
        <v>3622</v>
      </c>
      <c r="B412" s="6">
        <v>9</v>
      </c>
      <c r="C412" s="6" t="s">
        <v>3623</v>
      </c>
      <c r="D412" s="6"/>
      <c r="E412" s="6" t="s">
        <v>2095</v>
      </c>
      <c r="F412" s="6" t="s">
        <v>2060</v>
      </c>
      <c r="G412" s="6" t="s">
        <v>2061</v>
      </c>
      <c r="H412" s="6"/>
      <c r="I412" s="6" t="s">
        <v>2078</v>
      </c>
      <c r="J412" s="6" t="b">
        <v>0</v>
      </c>
      <c r="K412" s="6" t="s">
        <v>2079</v>
      </c>
      <c r="L412" s="6" t="s">
        <v>2080</v>
      </c>
      <c r="M412" s="6"/>
      <c r="N412" s="6" t="s">
        <v>18</v>
      </c>
      <c r="O412" s="6"/>
      <c r="P412" s="6" t="b">
        <v>0</v>
      </c>
      <c r="Q412" s="6"/>
      <c r="R412" s="6" t="b">
        <v>0</v>
      </c>
      <c r="S412" s="6"/>
      <c r="T412" s="6" t="s">
        <v>912</v>
      </c>
      <c r="U412" s="6" t="s">
        <v>2085</v>
      </c>
    </row>
    <row r="413" spans="1:21" ht="27.75" customHeight="1" x14ac:dyDescent="0.25">
      <c r="A413" s="6" t="s">
        <v>3624</v>
      </c>
      <c r="B413" s="6">
        <v>9</v>
      </c>
      <c r="C413" s="6" t="s">
        <v>3625</v>
      </c>
      <c r="D413" s="6"/>
      <c r="E413" s="6" t="s">
        <v>2095</v>
      </c>
      <c r="F413" s="6" t="s">
        <v>2060</v>
      </c>
      <c r="G413" s="6" t="s">
        <v>2061</v>
      </c>
      <c r="H413" s="6"/>
      <c r="I413" s="6" t="s">
        <v>2078</v>
      </c>
      <c r="J413" s="6" t="b">
        <v>0</v>
      </c>
      <c r="K413" s="6" t="s">
        <v>2813</v>
      </c>
      <c r="L413" s="6" t="s">
        <v>2080</v>
      </c>
      <c r="M413" s="6" t="s">
        <v>3626</v>
      </c>
      <c r="N413" s="6" t="s">
        <v>3627</v>
      </c>
      <c r="O413" s="6" t="s">
        <v>2083</v>
      </c>
      <c r="P413" s="6" t="b">
        <v>0</v>
      </c>
      <c r="Q413" s="6"/>
      <c r="R413" s="6" t="b">
        <v>0</v>
      </c>
      <c r="S413" s="6"/>
      <c r="T413" s="6" t="s">
        <v>2290</v>
      </c>
      <c r="U413" s="6" t="s">
        <v>2085</v>
      </c>
    </row>
    <row r="414" spans="1:21" ht="27.75" customHeight="1" x14ac:dyDescent="0.25">
      <c r="A414" s="6" t="s">
        <v>3628</v>
      </c>
      <c r="B414" s="6">
        <v>9</v>
      </c>
      <c r="C414" s="6" t="s">
        <v>3629</v>
      </c>
      <c r="D414" s="6"/>
      <c r="E414" s="6" t="s">
        <v>2095</v>
      </c>
      <c r="F414" s="6" t="s">
        <v>2060</v>
      </c>
      <c r="G414" s="6" t="s">
        <v>2061</v>
      </c>
      <c r="H414" s="6"/>
      <c r="I414" s="6" t="s">
        <v>2078</v>
      </c>
      <c r="J414" s="6" t="b">
        <v>0</v>
      </c>
      <c r="K414" s="6" t="s">
        <v>2151</v>
      </c>
      <c r="L414" s="6" t="s">
        <v>2080</v>
      </c>
      <c r="M414" s="6"/>
      <c r="N414" s="6" t="s">
        <v>18</v>
      </c>
      <c r="O414" s="6"/>
      <c r="P414" s="6" t="b">
        <v>0</v>
      </c>
      <c r="Q414" s="6"/>
      <c r="R414" s="6" t="b">
        <v>0</v>
      </c>
      <c r="S414" s="6"/>
      <c r="T414" s="6" t="s">
        <v>911</v>
      </c>
      <c r="U414" s="6" t="s">
        <v>2085</v>
      </c>
    </row>
    <row r="415" spans="1:21" ht="27.75" customHeight="1" x14ac:dyDescent="0.25">
      <c r="A415" s="6" t="s">
        <v>3630</v>
      </c>
      <c r="B415" s="6">
        <v>9</v>
      </c>
      <c r="C415" s="6" t="s">
        <v>3631</v>
      </c>
      <c r="D415" s="6"/>
      <c r="E415" s="6" t="s">
        <v>2138</v>
      </c>
      <c r="F415" s="6" t="s">
        <v>2060</v>
      </c>
      <c r="G415" s="6"/>
      <c r="H415" s="6"/>
      <c r="I415" s="6" t="s">
        <v>2078</v>
      </c>
      <c r="J415" s="6" t="b">
        <v>0</v>
      </c>
      <c r="K415" s="6" t="s">
        <v>2079</v>
      </c>
      <c r="L415" s="6" t="s">
        <v>2080</v>
      </c>
      <c r="M415" s="6"/>
      <c r="N415" s="6" t="s">
        <v>18</v>
      </c>
      <c r="O415" s="6"/>
      <c r="P415" s="6" t="b">
        <v>0</v>
      </c>
      <c r="Q415" s="6"/>
      <c r="R415" s="6" t="b">
        <v>0</v>
      </c>
      <c r="S415" s="6"/>
      <c r="T415" s="6" t="s">
        <v>2850</v>
      </c>
      <c r="U415" s="6" t="s">
        <v>2085</v>
      </c>
    </row>
    <row r="416" spans="1:21" ht="27.75" customHeight="1" x14ac:dyDescent="0.25">
      <c r="A416" s="6" t="s">
        <v>3632</v>
      </c>
      <c r="B416" s="6">
        <v>9</v>
      </c>
      <c r="C416" s="6" t="s">
        <v>3633</v>
      </c>
      <c r="D416" s="6"/>
      <c r="E416" s="6" t="s">
        <v>2088</v>
      </c>
      <c r="F416" s="6" t="s">
        <v>2060</v>
      </c>
      <c r="G416" s="6" t="s">
        <v>2061</v>
      </c>
      <c r="H416" s="6"/>
      <c r="I416" s="6" t="s">
        <v>2078</v>
      </c>
      <c r="J416" s="6" t="b">
        <v>0</v>
      </c>
      <c r="K416" s="6" t="s">
        <v>2079</v>
      </c>
      <c r="L416" s="6" t="s">
        <v>2198</v>
      </c>
      <c r="M416" s="6" t="s">
        <v>3513</v>
      </c>
      <c r="N416" s="6" t="s">
        <v>3514</v>
      </c>
      <c r="O416" s="6" t="s">
        <v>2237</v>
      </c>
      <c r="P416" s="6" t="b">
        <v>0</v>
      </c>
      <c r="Q416" s="6"/>
      <c r="R416" s="6" t="b">
        <v>0</v>
      </c>
      <c r="S416" s="6"/>
      <c r="T416" s="6" t="s">
        <v>920</v>
      </c>
      <c r="U416" s="6" t="s">
        <v>2085</v>
      </c>
    </row>
    <row r="417" spans="1:21" ht="27.75" customHeight="1" x14ac:dyDescent="0.25">
      <c r="A417" s="6" t="s">
        <v>3634</v>
      </c>
      <c r="B417" s="6">
        <v>9</v>
      </c>
      <c r="C417" s="6" t="s">
        <v>3635</v>
      </c>
      <c r="D417" s="6"/>
      <c r="E417" s="6" t="s">
        <v>2111</v>
      </c>
      <c r="F417" s="6" t="s">
        <v>2060</v>
      </c>
      <c r="G417" s="6" t="s">
        <v>2061</v>
      </c>
      <c r="H417" s="6" t="s">
        <v>2062</v>
      </c>
      <c r="I417" s="6" t="s">
        <v>2078</v>
      </c>
      <c r="J417" s="6" t="b">
        <v>0</v>
      </c>
      <c r="K417" s="6" t="s">
        <v>2089</v>
      </c>
      <c r="L417" s="6" t="s">
        <v>2156</v>
      </c>
      <c r="M417" s="6"/>
      <c r="N417" s="6" t="s">
        <v>18</v>
      </c>
      <c r="O417" s="6"/>
      <c r="P417" s="6" t="b">
        <v>1</v>
      </c>
      <c r="Q417" s="6">
        <v>1500</v>
      </c>
      <c r="R417" s="6" t="b">
        <v>0</v>
      </c>
      <c r="S417" s="6" t="s">
        <v>3636</v>
      </c>
      <c r="T417" s="6" t="s">
        <v>2989</v>
      </c>
      <c r="U417" s="6" t="s">
        <v>2085</v>
      </c>
    </row>
    <row r="418" spans="1:21" ht="27.75" customHeight="1" x14ac:dyDescent="0.25">
      <c r="A418" s="6" t="s">
        <v>3637</v>
      </c>
      <c r="B418" s="6">
        <v>9</v>
      </c>
      <c r="C418" s="6" t="s">
        <v>3638</v>
      </c>
      <c r="D418" s="6"/>
      <c r="E418" s="6" t="s">
        <v>2077</v>
      </c>
      <c r="F418" s="6" t="s">
        <v>2060</v>
      </c>
      <c r="G418" s="6" t="s">
        <v>2061</v>
      </c>
      <c r="H418" s="6"/>
      <c r="I418" s="6" t="s">
        <v>2078</v>
      </c>
      <c r="J418" s="6" t="b">
        <v>0</v>
      </c>
      <c r="K418" s="6" t="s">
        <v>2746</v>
      </c>
      <c r="L418" s="6" t="s">
        <v>2118</v>
      </c>
      <c r="M418" s="6" t="s">
        <v>3639</v>
      </c>
      <c r="N418" s="6" t="s">
        <v>3640</v>
      </c>
      <c r="O418" s="6" t="s">
        <v>2144</v>
      </c>
      <c r="P418" s="6" t="b">
        <v>1</v>
      </c>
      <c r="Q418" s="6"/>
      <c r="R418" s="6" t="b">
        <v>0</v>
      </c>
      <c r="S418" s="6"/>
      <c r="T418" s="6" t="s">
        <v>189</v>
      </c>
      <c r="U418" s="6" t="s">
        <v>2085</v>
      </c>
    </row>
    <row r="419" spans="1:21" ht="27.75" customHeight="1" x14ac:dyDescent="0.25">
      <c r="A419" s="6" t="s">
        <v>3641</v>
      </c>
      <c r="B419" s="6">
        <v>9</v>
      </c>
      <c r="C419" s="6" t="s">
        <v>3642</v>
      </c>
      <c r="D419" s="6"/>
      <c r="E419" s="6" t="s">
        <v>2111</v>
      </c>
      <c r="F419" s="6" t="s">
        <v>2060</v>
      </c>
      <c r="G419" s="6"/>
      <c r="H419" s="6"/>
      <c r="I419" s="6" t="s">
        <v>2078</v>
      </c>
      <c r="J419" s="6" t="b">
        <v>0</v>
      </c>
      <c r="K419" s="6" t="s">
        <v>2089</v>
      </c>
      <c r="L419" s="6" t="s">
        <v>2080</v>
      </c>
      <c r="M419" s="6"/>
      <c r="N419" s="6" t="s">
        <v>18</v>
      </c>
      <c r="O419" s="6"/>
      <c r="P419" s="6" t="b">
        <v>0</v>
      </c>
      <c r="Q419" s="6"/>
      <c r="R419" s="6" t="b">
        <v>0</v>
      </c>
      <c r="S419" s="6"/>
      <c r="T419" s="6" t="s">
        <v>2290</v>
      </c>
      <c r="U419" s="6" t="s">
        <v>2085</v>
      </c>
    </row>
    <row r="420" spans="1:21" ht="27.75" customHeight="1" x14ac:dyDescent="0.25">
      <c r="A420" s="6" t="s">
        <v>3643</v>
      </c>
      <c r="B420" s="6">
        <v>9</v>
      </c>
      <c r="C420" s="6" t="s">
        <v>3644</v>
      </c>
      <c r="D420" s="6"/>
      <c r="E420" s="6" t="s">
        <v>2111</v>
      </c>
      <c r="F420" s="6" t="s">
        <v>2060</v>
      </c>
      <c r="G420" s="6" t="s">
        <v>2061</v>
      </c>
      <c r="H420" s="6" t="s">
        <v>2062</v>
      </c>
      <c r="I420" s="6" t="s">
        <v>2078</v>
      </c>
      <c r="J420" s="6" t="b">
        <v>0</v>
      </c>
      <c r="K420" s="6" t="s">
        <v>2127</v>
      </c>
      <c r="L420" s="6" t="s">
        <v>2156</v>
      </c>
      <c r="M420" s="6"/>
      <c r="N420" s="6" t="s">
        <v>18</v>
      </c>
      <c r="O420" s="6" t="s">
        <v>2237</v>
      </c>
      <c r="P420" s="6" t="b">
        <v>1</v>
      </c>
      <c r="Q420" s="6"/>
      <c r="R420" s="6" t="b">
        <v>0</v>
      </c>
      <c r="S420" s="6" t="s">
        <v>3645</v>
      </c>
      <c r="T420" s="6" t="s">
        <v>2509</v>
      </c>
      <c r="U420" s="6" t="s">
        <v>2085</v>
      </c>
    </row>
    <row r="421" spans="1:21" ht="27.75" customHeight="1" x14ac:dyDescent="0.25">
      <c r="A421" s="6" t="s">
        <v>3646</v>
      </c>
      <c r="B421" s="6">
        <v>9</v>
      </c>
      <c r="C421" s="6" t="s">
        <v>3647</v>
      </c>
      <c r="D421" s="6"/>
      <c r="E421" s="6" t="s">
        <v>2105</v>
      </c>
      <c r="F421" s="6" t="s">
        <v>2060</v>
      </c>
      <c r="G421" s="6" t="s">
        <v>2061</v>
      </c>
      <c r="H421" s="6" t="s">
        <v>2062</v>
      </c>
      <c r="I421" s="6" t="s">
        <v>2374</v>
      </c>
      <c r="J421" s="6" t="b">
        <v>0</v>
      </c>
      <c r="K421" s="6" t="s">
        <v>2151</v>
      </c>
      <c r="L421" s="6" t="s">
        <v>2080</v>
      </c>
      <c r="M421" s="6"/>
      <c r="N421" s="6" t="s">
        <v>18</v>
      </c>
      <c r="O421" s="6"/>
      <c r="P421" s="6" t="b">
        <v>0</v>
      </c>
      <c r="Q421" s="6">
        <v>25000</v>
      </c>
      <c r="R421" s="6" t="b">
        <v>1</v>
      </c>
      <c r="S421" s="6" t="s">
        <v>3648</v>
      </c>
      <c r="T421" s="6" t="s">
        <v>2152</v>
      </c>
      <c r="U421" s="6" t="s">
        <v>2085</v>
      </c>
    </row>
    <row r="422" spans="1:21" ht="27.75" customHeight="1" x14ac:dyDescent="0.25">
      <c r="A422" s="6" t="s">
        <v>3649</v>
      </c>
      <c r="B422" s="6">
        <v>9</v>
      </c>
      <c r="C422" s="6" t="s">
        <v>3650</v>
      </c>
      <c r="D422" s="6"/>
      <c r="E422" s="6" t="s">
        <v>2180</v>
      </c>
      <c r="F422" s="6" t="s">
        <v>2060</v>
      </c>
      <c r="G422" s="6" t="s">
        <v>2061</v>
      </c>
      <c r="H422" s="6"/>
      <c r="I422" s="6" t="s">
        <v>2078</v>
      </c>
      <c r="J422" s="6" t="b">
        <v>0</v>
      </c>
      <c r="K422" s="6" t="s">
        <v>2106</v>
      </c>
      <c r="L422" s="6" t="s">
        <v>2118</v>
      </c>
      <c r="M422" s="6" t="s">
        <v>3134</v>
      </c>
      <c r="N422" s="6" t="s">
        <v>2236</v>
      </c>
      <c r="O422" s="6" t="s">
        <v>2237</v>
      </c>
      <c r="P422" s="6" t="b">
        <v>1</v>
      </c>
      <c r="Q422" s="6"/>
      <c r="R422" s="6" t="b">
        <v>0</v>
      </c>
      <c r="S422" s="6"/>
      <c r="T422" s="6" t="s">
        <v>2937</v>
      </c>
      <c r="U422" s="6" t="s">
        <v>2085</v>
      </c>
    </row>
    <row r="423" spans="1:21" ht="27.75" customHeight="1" x14ac:dyDescent="0.25">
      <c r="A423" s="6" t="s">
        <v>3651</v>
      </c>
      <c r="B423" s="6">
        <v>9</v>
      </c>
      <c r="C423" s="6" t="s">
        <v>3652</v>
      </c>
      <c r="D423" s="6"/>
      <c r="E423" s="6" t="s">
        <v>2077</v>
      </c>
      <c r="F423" s="6" t="s">
        <v>2060</v>
      </c>
      <c r="G423" s="6" t="s">
        <v>2061</v>
      </c>
      <c r="H423" s="6" t="s">
        <v>2062</v>
      </c>
      <c r="I423" s="6" t="s">
        <v>2078</v>
      </c>
      <c r="J423" s="6" t="b">
        <v>0</v>
      </c>
      <c r="K423" s="6" t="s">
        <v>2089</v>
      </c>
      <c r="L423" s="6" t="s">
        <v>2080</v>
      </c>
      <c r="M423" s="6"/>
      <c r="N423" s="6" t="s">
        <v>18</v>
      </c>
      <c r="O423" s="6"/>
      <c r="P423" s="6" t="b">
        <v>0</v>
      </c>
      <c r="Q423" s="6"/>
      <c r="R423" s="6" t="b">
        <v>0</v>
      </c>
      <c r="S423" s="6"/>
      <c r="T423" s="6" t="s">
        <v>2290</v>
      </c>
      <c r="U423" s="6" t="s">
        <v>2085</v>
      </c>
    </row>
    <row r="424" spans="1:21" ht="27.75" customHeight="1" x14ac:dyDescent="0.25">
      <c r="A424" s="6" t="s">
        <v>3653</v>
      </c>
      <c r="B424" s="6">
        <v>4</v>
      </c>
      <c r="C424" s="6" t="s">
        <v>3654</v>
      </c>
      <c r="D424" s="6"/>
      <c r="E424" s="6" t="s">
        <v>2077</v>
      </c>
      <c r="F424" s="6" t="s">
        <v>2060</v>
      </c>
      <c r="G424" s="6" t="s">
        <v>2061</v>
      </c>
      <c r="H424" s="6"/>
      <c r="I424" s="6" t="s">
        <v>2078</v>
      </c>
      <c r="J424" s="6" t="b">
        <v>0</v>
      </c>
      <c r="K424" s="6" t="s">
        <v>2079</v>
      </c>
      <c r="L424" s="6" t="s">
        <v>2198</v>
      </c>
      <c r="M424" s="6"/>
      <c r="N424" s="6" t="s">
        <v>18</v>
      </c>
      <c r="O424" s="6"/>
      <c r="P424" s="6" t="b">
        <v>0</v>
      </c>
      <c r="Q424" s="6"/>
      <c r="R424" s="6" t="b">
        <v>0</v>
      </c>
      <c r="S424" s="6"/>
      <c r="T424" s="6" t="s">
        <v>2290</v>
      </c>
      <c r="U424" s="6" t="s">
        <v>3655</v>
      </c>
    </row>
    <row r="425" spans="1:21" ht="27.75" customHeight="1" x14ac:dyDescent="0.25">
      <c r="A425" s="6" t="s">
        <v>3656</v>
      </c>
      <c r="B425" s="6">
        <v>7</v>
      </c>
      <c r="C425" s="6" t="s">
        <v>3657</v>
      </c>
      <c r="D425" s="6"/>
      <c r="E425" s="6" t="s">
        <v>2077</v>
      </c>
      <c r="F425" s="6" t="s">
        <v>2060</v>
      </c>
      <c r="G425" s="6" t="s">
        <v>2061</v>
      </c>
      <c r="H425" s="6" t="s">
        <v>2062</v>
      </c>
      <c r="I425" s="6" t="s">
        <v>2078</v>
      </c>
      <c r="J425" s="6" t="b">
        <v>0</v>
      </c>
      <c r="K425" s="6" t="s">
        <v>2079</v>
      </c>
      <c r="L425" s="6" t="s">
        <v>2156</v>
      </c>
      <c r="M425" s="6"/>
      <c r="N425" s="6" t="s">
        <v>18</v>
      </c>
      <c r="O425" s="6"/>
      <c r="P425" s="6" t="b">
        <v>1</v>
      </c>
      <c r="Q425" s="6">
        <v>100</v>
      </c>
      <c r="R425" s="6" t="b">
        <v>1</v>
      </c>
      <c r="S425" s="6" t="s">
        <v>3658</v>
      </c>
      <c r="T425" s="6" t="s">
        <v>2290</v>
      </c>
      <c r="U425" s="6" t="s">
        <v>3655</v>
      </c>
    </row>
    <row r="426" spans="1:21" ht="27.75" customHeight="1" x14ac:dyDescent="0.25">
      <c r="A426" s="6" t="s">
        <v>3659</v>
      </c>
      <c r="B426" s="6">
        <v>3</v>
      </c>
      <c r="C426" s="6" t="s">
        <v>3660</v>
      </c>
      <c r="D426" s="6" t="s">
        <v>3661</v>
      </c>
      <c r="E426" s="6" t="s">
        <v>2077</v>
      </c>
      <c r="F426" s="6" t="s">
        <v>2060</v>
      </c>
      <c r="G426" s="6" t="s">
        <v>2061</v>
      </c>
      <c r="H426" s="6" t="s">
        <v>2062</v>
      </c>
      <c r="I426" s="6" t="s">
        <v>3662</v>
      </c>
      <c r="J426" s="6" t="b">
        <v>0</v>
      </c>
      <c r="K426" s="6" t="s">
        <v>2079</v>
      </c>
      <c r="L426" s="6" t="s">
        <v>2156</v>
      </c>
      <c r="M426" s="6"/>
      <c r="N426" s="6" t="s">
        <v>18</v>
      </c>
      <c r="O426" s="6"/>
      <c r="P426" s="6" t="b">
        <v>1</v>
      </c>
      <c r="Q426" s="6"/>
      <c r="R426" s="6" t="b">
        <v>0</v>
      </c>
      <c r="S426" s="6" t="s">
        <v>3663</v>
      </c>
      <c r="T426" s="6" t="s">
        <v>2290</v>
      </c>
      <c r="U426" s="6" t="s">
        <v>3655</v>
      </c>
    </row>
    <row r="427" spans="1:21" ht="27.75" customHeight="1" x14ac:dyDescent="0.25">
      <c r="A427" s="6" t="s">
        <v>3664</v>
      </c>
      <c r="B427" s="6">
        <v>4</v>
      </c>
      <c r="C427" s="6" t="s">
        <v>3665</v>
      </c>
      <c r="D427" s="6"/>
      <c r="E427" s="6" t="s">
        <v>2077</v>
      </c>
      <c r="F427" s="6" t="s">
        <v>2060</v>
      </c>
      <c r="G427" s="6" t="s">
        <v>2061</v>
      </c>
      <c r="H427" s="6" t="s">
        <v>2062</v>
      </c>
      <c r="I427" s="6" t="s">
        <v>2078</v>
      </c>
      <c r="J427" s="6" t="b">
        <v>0</v>
      </c>
      <c r="K427" s="6" t="s">
        <v>2079</v>
      </c>
      <c r="L427" s="6" t="s">
        <v>2156</v>
      </c>
      <c r="M427" s="6"/>
      <c r="N427" s="6" t="s">
        <v>18</v>
      </c>
      <c r="O427" s="6"/>
      <c r="P427" s="6" t="b">
        <v>1</v>
      </c>
      <c r="Q427" s="6"/>
      <c r="R427" s="6" t="b">
        <v>0</v>
      </c>
      <c r="S427" s="6" t="s">
        <v>3663</v>
      </c>
      <c r="T427" s="6" t="s">
        <v>2290</v>
      </c>
      <c r="U427" s="6" t="s">
        <v>3655</v>
      </c>
    </row>
    <row r="428" spans="1:21" ht="27.75" customHeight="1" x14ac:dyDescent="0.25">
      <c r="A428" s="6" t="s">
        <v>3666</v>
      </c>
      <c r="B428" s="6">
        <v>5</v>
      </c>
      <c r="C428" s="6" t="s">
        <v>3667</v>
      </c>
      <c r="D428" s="6"/>
      <c r="E428" s="6" t="s">
        <v>2077</v>
      </c>
      <c r="F428" s="6" t="s">
        <v>2060</v>
      </c>
      <c r="G428" s="6" t="s">
        <v>2061</v>
      </c>
      <c r="H428" s="6" t="s">
        <v>2062</v>
      </c>
      <c r="I428" s="6" t="s">
        <v>3662</v>
      </c>
      <c r="J428" s="6" t="b">
        <v>0</v>
      </c>
      <c r="K428" s="6" t="s">
        <v>2079</v>
      </c>
      <c r="L428" s="6" t="s">
        <v>2156</v>
      </c>
      <c r="M428" s="6"/>
      <c r="N428" s="6" t="s">
        <v>18</v>
      </c>
      <c r="O428" s="6"/>
      <c r="P428" s="6" t="b">
        <v>1</v>
      </c>
      <c r="Q428" s="6">
        <v>100</v>
      </c>
      <c r="R428" s="6" t="b">
        <v>1</v>
      </c>
      <c r="S428" s="6" t="s">
        <v>3668</v>
      </c>
      <c r="T428" s="6" t="s">
        <v>2290</v>
      </c>
      <c r="U428" s="6" t="s">
        <v>3655</v>
      </c>
    </row>
    <row r="429" spans="1:21" ht="27.75" customHeight="1" x14ac:dyDescent="0.25">
      <c r="A429" s="6" t="s">
        <v>3669</v>
      </c>
      <c r="B429" s="6">
        <v>1</v>
      </c>
      <c r="C429" s="6" t="s">
        <v>3670</v>
      </c>
      <c r="D429" s="6"/>
      <c r="E429" s="6" t="s">
        <v>2105</v>
      </c>
      <c r="F429" s="6" t="s">
        <v>2060</v>
      </c>
      <c r="G429" s="6" t="s">
        <v>2061</v>
      </c>
      <c r="H429" s="6"/>
      <c r="I429" s="6" t="s">
        <v>3662</v>
      </c>
      <c r="J429" s="6" t="b">
        <v>0</v>
      </c>
      <c r="K429" s="6" t="s">
        <v>2079</v>
      </c>
      <c r="L429" s="6" t="s">
        <v>2172</v>
      </c>
      <c r="M429" s="6"/>
      <c r="N429" s="6" t="s">
        <v>18</v>
      </c>
      <c r="O429" s="6" t="s">
        <v>3671</v>
      </c>
      <c r="P429" s="6" t="b">
        <v>1</v>
      </c>
      <c r="Q429" s="6"/>
      <c r="R429" s="6" t="b">
        <v>0</v>
      </c>
      <c r="S429" s="6"/>
      <c r="T429" s="6" t="s">
        <v>3672</v>
      </c>
      <c r="U429" s="6" t="s">
        <v>3673</v>
      </c>
    </row>
    <row r="430" spans="1:21" ht="27.75" customHeight="1" x14ac:dyDescent="0.25">
      <c r="A430" s="6" t="s">
        <v>3674</v>
      </c>
      <c r="B430" s="6">
        <v>1</v>
      </c>
      <c r="C430" s="6" t="s">
        <v>3675</v>
      </c>
      <c r="D430" s="6"/>
      <c r="E430" s="6" t="s">
        <v>2095</v>
      </c>
      <c r="F430" s="6" t="s">
        <v>2060</v>
      </c>
      <c r="G430" s="6" t="s">
        <v>2061</v>
      </c>
      <c r="H430" s="6" t="s">
        <v>2062</v>
      </c>
      <c r="I430" s="6" t="s">
        <v>3676</v>
      </c>
      <c r="J430" s="6" t="b">
        <v>1</v>
      </c>
      <c r="K430" s="6" t="s">
        <v>2151</v>
      </c>
      <c r="L430" s="6" t="s">
        <v>3549</v>
      </c>
      <c r="M430" s="6"/>
      <c r="N430" s="6" t="s">
        <v>18</v>
      </c>
      <c r="O430" s="6" t="s">
        <v>3677</v>
      </c>
      <c r="P430" s="6" t="b">
        <v>0</v>
      </c>
      <c r="Q430" s="6">
        <v>25</v>
      </c>
      <c r="R430" s="6" t="b">
        <v>0</v>
      </c>
      <c r="S430" s="6" t="s">
        <v>3678</v>
      </c>
      <c r="T430" s="6" t="s">
        <v>3679</v>
      </c>
      <c r="U430" s="6" t="s">
        <v>3673</v>
      </c>
    </row>
    <row r="431" spans="1:21" ht="27.75" customHeight="1" x14ac:dyDescent="0.25">
      <c r="A431" s="6" t="s">
        <v>3680</v>
      </c>
      <c r="B431" s="6">
        <v>1</v>
      </c>
      <c r="C431" s="6" t="s">
        <v>3681</v>
      </c>
      <c r="D431" s="6" t="s">
        <v>3682</v>
      </c>
      <c r="E431" s="6" t="s">
        <v>2095</v>
      </c>
      <c r="F431" s="6" t="s">
        <v>2060</v>
      </c>
      <c r="G431" s="6" t="s">
        <v>2061</v>
      </c>
      <c r="H431" s="6"/>
      <c r="I431" s="6" t="s">
        <v>2078</v>
      </c>
      <c r="J431" s="6" t="b">
        <v>0</v>
      </c>
      <c r="K431" s="6" t="s">
        <v>2106</v>
      </c>
      <c r="L431" s="6" t="s">
        <v>3549</v>
      </c>
      <c r="M431" s="6" t="s">
        <v>3683</v>
      </c>
      <c r="N431" s="6" t="s">
        <v>3684</v>
      </c>
      <c r="O431" s="6"/>
      <c r="P431" s="6" t="b">
        <v>0</v>
      </c>
      <c r="Q431" s="6"/>
      <c r="R431" s="6" t="b">
        <v>0</v>
      </c>
      <c r="S431" s="6"/>
      <c r="T431" s="6" t="s">
        <v>3685</v>
      </c>
      <c r="U431" s="6" t="s">
        <v>3673</v>
      </c>
    </row>
    <row r="432" spans="1:21" ht="27.75" customHeight="1" x14ac:dyDescent="0.25">
      <c r="A432" s="6" t="s">
        <v>3686</v>
      </c>
      <c r="B432" s="6">
        <v>1</v>
      </c>
      <c r="C432" s="6" t="s">
        <v>3687</v>
      </c>
      <c r="D432" s="6"/>
      <c r="E432" s="6" t="s">
        <v>2150</v>
      </c>
      <c r="F432" s="6" t="s">
        <v>2060</v>
      </c>
      <c r="G432" s="6" t="s">
        <v>2061</v>
      </c>
      <c r="H432" s="6"/>
      <c r="I432" s="6" t="s">
        <v>2172</v>
      </c>
      <c r="J432" s="6" t="b">
        <v>1</v>
      </c>
      <c r="K432" s="6" t="s">
        <v>2096</v>
      </c>
      <c r="L432" s="6" t="s">
        <v>2246</v>
      </c>
      <c r="M432" s="6"/>
      <c r="N432" s="6" t="s">
        <v>18</v>
      </c>
      <c r="O432" s="6"/>
      <c r="P432" s="6" t="b">
        <v>1</v>
      </c>
      <c r="Q432" s="6"/>
      <c r="R432" s="6" t="b">
        <v>0</v>
      </c>
      <c r="S432" s="6"/>
      <c r="T432" s="6" t="s">
        <v>3688</v>
      </c>
      <c r="U432" s="6" t="s">
        <v>3673</v>
      </c>
    </row>
    <row r="433" spans="1:21" ht="27.75" customHeight="1" x14ac:dyDescent="0.25">
      <c r="A433" s="6" t="s">
        <v>3689</v>
      </c>
      <c r="B433" s="6">
        <v>0</v>
      </c>
      <c r="C433" s="6" t="s">
        <v>3690</v>
      </c>
      <c r="D433" s="6" t="s">
        <v>3691</v>
      </c>
      <c r="E433" s="6" t="s">
        <v>2095</v>
      </c>
      <c r="F433" s="6" t="s">
        <v>2060</v>
      </c>
      <c r="G433" s="6" t="s">
        <v>2061</v>
      </c>
      <c r="H433" s="6"/>
      <c r="I433" s="6" t="s">
        <v>2078</v>
      </c>
      <c r="J433" s="6" t="b">
        <v>0</v>
      </c>
      <c r="K433" s="6" t="s">
        <v>3692</v>
      </c>
      <c r="L433" s="6" t="s">
        <v>3549</v>
      </c>
      <c r="M433" s="6" t="s">
        <v>2473</v>
      </c>
      <c r="N433" s="6" t="s">
        <v>2207</v>
      </c>
      <c r="O433" s="6"/>
      <c r="P433" s="6" t="b">
        <v>0</v>
      </c>
      <c r="Q433" s="6"/>
      <c r="R433" s="6" t="b">
        <v>0</v>
      </c>
      <c r="S433" s="6"/>
      <c r="T433" s="6" t="s">
        <v>912</v>
      </c>
      <c r="U433" s="6" t="s">
        <v>3673</v>
      </c>
    </row>
    <row r="434" spans="1:21" ht="27.75" customHeight="1" x14ac:dyDescent="0.25">
      <c r="A434" s="6" t="s">
        <v>3693</v>
      </c>
      <c r="B434" s="6">
        <v>1</v>
      </c>
      <c r="C434" s="6" t="s">
        <v>3694</v>
      </c>
      <c r="D434" s="6"/>
      <c r="E434" s="6" t="s">
        <v>2077</v>
      </c>
      <c r="F434" s="6" t="s">
        <v>2060</v>
      </c>
      <c r="G434" s="6" t="s">
        <v>2061</v>
      </c>
      <c r="H434" s="6" t="s">
        <v>2062</v>
      </c>
      <c r="I434" s="6" t="s">
        <v>2172</v>
      </c>
      <c r="J434" s="6" t="b">
        <v>0</v>
      </c>
      <c r="K434" s="6" t="s">
        <v>2089</v>
      </c>
      <c r="L434" s="6" t="s">
        <v>2252</v>
      </c>
      <c r="M434" s="6"/>
      <c r="N434" s="6" t="s">
        <v>18</v>
      </c>
      <c r="O434" s="6"/>
      <c r="P434" s="6" t="b">
        <v>0</v>
      </c>
      <c r="Q434" s="6"/>
      <c r="R434" s="6" t="b">
        <v>0</v>
      </c>
      <c r="S434" s="6"/>
      <c r="T434" s="6" t="s">
        <v>3695</v>
      </c>
      <c r="U434" s="6" t="s">
        <v>3673</v>
      </c>
    </row>
    <row r="435" spans="1:21" ht="27.75" customHeight="1" x14ac:dyDescent="0.25">
      <c r="A435" s="6" t="s">
        <v>3696</v>
      </c>
      <c r="B435" s="6">
        <v>0</v>
      </c>
      <c r="C435" s="6" t="s">
        <v>3697</v>
      </c>
      <c r="D435" s="6"/>
      <c r="E435" s="6" t="s">
        <v>2077</v>
      </c>
      <c r="F435" s="6" t="s">
        <v>2060</v>
      </c>
      <c r="G435" s="6" t="s">
        <v>2061</v>
      </c>
      <c r="H435" s="6" t="s">
        <v>2062</v>
      </c>
      <c r="I435" s="6" t="s">
        <v>2078</v>
      </c>
      <c r="J435" s="6" t="b">
        <v>0</v>
      </c>
      <c r="K435" s="6" t="s">
        <v>2127</v>
      </c>
      <c r="L435" s="6" t="s">
        <v>3549</v>
      </c>
      <c r="M435" s="6" t="s">
        <v>3698</v>
      </c>
      <c r="N435" s="6" t="s">
        <v>2224</v>
      </c>
      <c r="O435" s="6"/>
      <c r="P435" s="6" t="b">
        <v>0</v>
      </c>
      <c r="Q435" s="6"/>
      <c r="R435" s="6" t="b">
        <v>0</v>
      </c>
      <c r="S435" s="6" t="s">
        <v>3699</v>
      </c>
      <c r="T435" s="6" t="s">
        <v>3700</v>
      </c>
      <c r="U435" s="6" t="s">
        <v>3673</v>
      </c>
    </row>
    <row r="436" spans="1:21" ht="27.75" customHeight="1" x14ac:dyDescent="0.25">
      <c r="A436" s="6" t="s">
        <v>3701</v>
      </c>
      <c r="B436" s="6">
        <v>0</v>
      </c>
      <c r="C436" s="6" t="s">
        <v>3702</v>
      </c>
      <c r="D436" s="6" t="s">
        <v>3703</v>
      </c>
      <c r="E436" s="6" t="s">
        <v>2111</v>
      </c>
      <c r="F436" s="6"/>
      <c r="G436" s="6" t="s">
        <v>2061</v>
      </c>
      <c r="H436" s="6"/>
      <c r="I436" s="6" t="s">
        <v>2078</v>
      </c>
      <c r="J436" s="6" t="b">
        <v>0</v>
      </c>
      <c r="K436" s="6" t="s">
        <v>2089</v>
      </c>
      <c r="L436" s="6" t="s">
        <v>3549</v>
      </c>
      <c r="M436" s="6" t="s">
        <v>3704</v>
      </c>
      <c r="N436" s="6" t="s">
        <v>3705</v>
      </c>
      <c r="O436" s="6"/>
      <c r="P436" s="6" t="b">
        <v>0</v>
      </c>
      <c r="Q436" s="6"/>
      <c r="R436" s="6" t="b">
        <v>0</v>
      </c>
      <c r="S436" s="6"/>
      <c r="T436" s="6" t="s">
        <v>189</v>
      </c>
      <c r="U436" s="6" t="s">
        <v>3673</v>
      </c>
    </row>
    <row r="437" spans="1:21" ht="27.75" customHeight="1" x14ac:dyDescent="0.25">
      <c r="A437" s="6" t="s">
        <v>3706</v>
      </c>
      <c r="B437" s="6">
        <v>1</v>
      </c>
      <c r="C437" s="6" t="s">
        <v>3707</v>
      </c>
      <c r="D437" s="6"/>
      <c r="E437" s="6" t="s">
        <v>2138</v>
      </c>
      <c r="F437" s="6"/>
      <c r="G437" s="6" t="s">
        <v>2061</v>
      </c>
      <c r="H437" s="6"/>
      <c r="I437" s="6" t="s">
        <v>2078</v>
      </c>
      <c r="J437" s="6" t="b">
        <v>0</v>
      </c>
      <c r="K437" s="6" t="s">
        <v>2106</v>
      </c>
      <c r="L437" s="6" t="s">
        <v>3549</v>
      </c>
      <c r="M437" s="6"/>
      <c r="N437" s="6" t="s">
        <v>18</v>
      </c>
      <c r="O437" s="6" t="s">
        <v>3708</v>
      </c>
      <c r="P437" s="6" t="b">
        <v>0</v>
      </c>
      <c r="Q437" s="6"/>
      <c r="R437" s="6" t="b">
        <v>0</v>
      </c>
      <c r="S437" s="6"/>
      <c r="T437" s="6" t="s">
        <v>3709</v>
      </c>
      <c r="U437" s="6" t="s">
        <v>3673</v>
      </c>
    </row>
    <row r="438" spans="1:21" ht="27.75" customHeight="1" x14ac:dyDescent="0.25">
      <c r="A438" s="6" t="s">
        <v>3710</v>
      </c>
      <c r="B438" s="6">
        <v>1</v>
      </c>
      <c r="C438" s="6" t="s">
        <v>3711</v>
      </c>
      <c r="D438" s="6"/>
      <c r="E438" s="6" t="s">
        <v>2150</v>
      </c>
      <c r="F438" s="6" t="s">
        <v>2060</v>
      </c>
      <c r="G438" s="6" t="s">
        <v>2061</v>
      </c>
      <c r="H438" s="6"/>
      <c r="I438" s="6" t="s">
        <v>2078</v>
      </c>
      <c r="J438" s="6" t="b">
        <v>0</v>
      </c>
      <c r="K438" s="6" t="s">
        <v>2089</v>
      </c>
      <c r="L438" s="6" t="s">
        <v>2198</v>
      </c>
      <c r="M438" s="6"/>
      <c r="N438" s="6" t="s">
        <v>18</v>
      </c>
      <c r="O438" s="6"/>
      <c r="P438" s="6" t="b">
        <v>1</v>
      </c>
      <c r="Q438" s="6"/>
      <c r="R438" s="6" t="b">
        <v>0</v>
      </c>
      <c r="S438" s="6"/>
      <c r="T438" s="6" t="s">
        <v>3709</v>
      </c>
      <c r="U438" s="6" t="s">
        <v>3673</v>
      </c>
    </row>
    <row r="439" spans="1:21" ht="27.75" customHeight="1" x14ac:dyDescent="0.25">
      <c r="A439" s="6" t="s">
        <v>3712</v>
      </c>
      <c r="B439" s="6">
        <v>1</v>
      </c>
      <c r="C439" s="6" t="s">
        <v>3713</v>
      </c>
      <c r="D439" s="6"/>
      <c r="E439" s="6" t="s">
        <v>2088</v>
      </c>
      <c r="F439" s="6" t="s">
        <v>2060</v>
      </c>
      <c r="G439" s="6" t="s">
        <v>2061</v>
      </c>
      <c r="H439" s="6" t="s">
        <v>2062</v>
      </c>
      <c r="I439" s="6" t="s">
        <v>2172</v>
      </c>
      <c r="J439" s="6" t="b">
        <v>0</v>
      </c>
      <c r="K439" s="6" t="s">
        <v>2151</v>
      </c>
      <c r="L439" s="6" t="s">
        <v>3714</v>
      </c>
      <c r="M439" s="6"/>
      <c r="N439" s="6" t="s">
        <v>18</v>
      </c>
      <c r="O439" s="6" t="s">
        <v>2083</v>
      </c>
      <c r="P439" s="6" t="b">
        <v>0</v>
      </c>
      <c r="Q439" s="6"/>
      <c r="R439" s="6" t="b">
        <v>1</v>
      </c>
      <c r="S439" s="6" t="s">
        <v>3715</v>
      </c>
      <c r="T439" s="6" t="s">
        <v>3716</v>
      </c>
      <c r="U439" s="6" t="s">
        <v>3673</v>
      </c>
    </row>
    <row r="440" spans="1:21" ht="27.75" customHeight="1" x14ac:dyDescent="0.25">
      <c r="A440" s="6" t="s">
        <v>3717</v>
      </c>
      <c r="B440" s="6">
        <v>1</v>
      </c>
      <c r="C440" s="6" t="s">
        <v>3718</v>
      </c>
      <c r="D440" s="6"/>
      <c r="E440" s="6" t="s">
        <v>2138</v>
      </c>
      <c r="F440" s="6" t="s">
        <v>2060</v>
      </c>
      <c r="G440" s="6"/>
      <c r="H440" s="6"/>
      <c r="I440" s="6" t="s">
        <v>3719</v>
      </c>
      <c r="J440" s="6" t="b">
        <v>0</v>
      </c>
      <c r="K440" s="6" t="s">
        <v>2190</v>
      </c>
      <c r="L440" s="6" t="s">
        <v>3549</v>
      </c>
      <c r="M440" s="6"/>
      <c r="N440" s="6" t="s">
        <v>18</v>
      </c>
      <c r="O440" s="6"/>
      <c r="P440" s="6" t="b">
        <v>0</v>
      </c>
      <c r="Q440" s="6"/>
      <c r="R440" s="6" t="b">
        <v>0</v>
      </c>
      <c r="S440" s="6"/>
      <c r="T440" s="6" t="s">
        <v>3720</v>
      </c>
      <c r="U440" s="6" t="s">
        <v>3673</v>
      </c>
    </row>
    <row r="441" spans="1:21" ht="27.75" customHeight="1" x14ac:dyDescent="0.25">
      <c r="A441" s="6" t="s">
        <v>3721</v>
      </c>
      <c r="B441" s="6">
        <v>0</v>
      </c>
      <c r="C441" s="6" t="s">
        <v>3722</v>
      </c>
      <c r="D441" s="6" t="s">
        <v>3723</v>
      </c>
      <c r="E441" s="6" t="s">
        <v>2105</v>
      </c>
      <c r="F441" s="6" t="s">
        <v>2060</v>
      </c>
      <c r="G441" s="6" t="s">
        <v>2061</v>
      </c>
      <c r="H441" s="6"/>
      <c r="I441" s="6" t="s">
        <v>2078</v>
      </c>
      <c r="J441" s="6" t="b">
        <v>0</v>
      </c>
      <c r="K441" s="6" t="s">
        <v>2079</v>
      </c>
      <c r="L441" s="6" t="s">
        <v>3549</v>
      </c>
      <c r="M441" s="6" t="s">
        <v>3724</v>
      </c>
      <c r="N441" s="6" t="s">
        <v>2108</v>
      </c>
      <c r="O441" s="6" t="s">
        <v>3671</v>
      </c>
      <c r="P441" s="6" t="b">
        <v>0</v>
      </c>
      <c r="Q441" s="6"/>
      <c r="R441" s="6" t="b">
        <v>0</v>
      </c>
      <c r="S441" s="6"/>
      <c r="T441" s="6" t="s">
        <v>3725</v>
      </c>
      <c r="U441" s="6" t="s">
        <v>3673</v>
      </c>
    </row>
    <row r="442" spans="1:21" ht="27.75" customHeight="1" x14ac:dyDescent="0.25">
      <c r="A442" s="6" t="s">
        <v>3726</v>
      </c>
      <c r="B442" s="6">
        <v>1</v>
      </c>
      <c r="C442" s="6" t="s">
        <v>3727</v>
      </c>
      <c r="D442" s="6"/>
      <c r="E442" s="6" t="s">
        <v>2180</v>
      </c>
      <c r="F442" s="6" t="s">
        <v>2060</v>
      </c>
      <c r="G442" s="6"/>
      <c r="H442" s="6"/>
      <c r="I442" s="6" t="s">
        <v>2078</v>
      </c>
      <c r="J442" s="6" t="b">
        <v>0</v>
      </c>
      <c r="K442" s="6" t="s">
        <v>3728</v>
      </c>
      <c r="L442" s="6" t="s">
        <v>2198</v>
      </c>
      <c r="M442" s="6"/>
      <c r="N442" s="6" t="s">
        <v>18</v>
      </c>
      <c r="O442" s="6" t="s">
        <v>3729</v>
      </c>
      <c r="P442" s="6" t="b">
        <v>1</v>
      </c>
      <c r="Q442" s="6"/>
      <c r="R442" s="6" t="b">
        <v>0</v>
      </c>
      <c r="S442" s="6"/>
      <c r="T442" s="6" t="s">
        <v>911</v>
      </c>
      <c r="U442" s="6" t="s">
        <v>3673</v>
      </c>
    </row>
    <row r="443" spans="1:21" ht="27.75" customHeight="1" x14ac:dyDescent="0.25">
      <c r="A443" s="6" t="s">
        <v>3730</v>
      </c>
      <c r="B443" s="6">
        <v>0</v>
      </c>
      <c r="C443" s="6" t="s">
        <v>3731</v>
      </c>
      <c r="D443" s="6"/>
      <c r="E443" s="6" t="s">
        <v>2088</v>
      </c>
      <c r="F443" s="6" t="s">
        <v>2060</v>
      </c>
      <c r="G443" s="6" t="s">
        <v>2061</v>
      </c>
      <c r="H443" s="6"/>
      <c r="I443" s="6" t="s">
        <v>2078</v>
      </c>
      <c r="J443" s="6" t="b">
        <v>0</v>
      </c>
      <c r="K443" s="6" t="s">
        <v>2151</v>
      </c>
      <c r="L443" s="6" t="s">
        <v>2242</v>
      </c>
      <c r="M443" s="6"/>
      <c r="N443" s="6" t="s">
        <v>18</v>
      </c>
      <c r="O443" s="6"/>
      <c r="P443" s="6" t="b">
        <v>0</v>
      </c>
      <c r="Q443" s="6"/>
      <c r="R443" s="6" t="b">
        <v>0</v>
      </c>
      <c r="S443" s="6"/>
      <c r="T443" s="6" t="s">
        <v>912</v>
      </c>
      <c r="U443" s="6" t="s">
        <v>3673</v>
      </c>
    </row>
    <row r="444" spans="1:21" ht="27.75" customHeight="1" x14ac:dyDescent="0.25">
      <c r="A444" s="6" t="s">
        <v>3732</v>
      </c>
      <c r="B444" s="6">
        <v>1</v>
      </c>
      <c r="C444" s="6" t="s">
        <v>3733</v>
      </c>
      <c r="D444" s="6"/>
      <c r="E444" s="6" t="s">
        <v>2111</v>
      </c>
      <c r="F444" s="6" t="s">
        <v>2060</v>
      </c>
      <c r="G444" s="6" t="s">
        <v>2061</v>
      </c>
      <c r="H444" s="6"/>
      <c r="I444" s="6" t="s">
        <v>2078</v>
      </c>
      <c r="J444" s="6" t="b">
        <v>1</v>
      </c>
      <c r="K444" s="6" t="s">
        <v>2106</v>
      </c>
      <c r="L444" s="6" t="s">
        <v>3549</v>
      </c>
      <c r="M444" s="6"/>
      <c r="N444" s="6" t="s">
        <v>18</v>
      </c>
      <c r="O444" s="6"/>
      <c r="P444" s="6" t="b">
        <v>0</v>
      </c>
      <c r="Q444" s="6"/>
      <c r="R444" s="6" t="b">
        <v>0</v>
      </c>
      <c r="S444" s="6"/>
      <c r="T444" s="6" t="s">
        <v>3734</v>
      </c>
      <c r="U444" s="6" t="s">
        <v>3673</v>
      </c>
    </row>
    <row r="445" spans="1:21" ht="27.75" customHeight="1" x14ac:dyDescent="0.25">
      <c r="A445" s="6" t="s">
        <v>3735</v>
      </c>
      <c r="B445" s="6">
        <v>1</v>
      </c>
      <c r="C445" s="6" t="s">
        <v>3736</v>
      </c>
      <c r="D445" s="6"/>
      <c r="E445" s="6" t="s">
        <v>2111</v>
      </c>
      <c r="F445" s="6" t="s">
        <v>2060</v>
      </c>
      <c r="G445" s="6"/>
      <c r="H445" s="6"/>
      <c r="I445" s="6" t="s">
        <v>2168</v>
      </c>
      <c r="J445" s="6" t="b">
        <v>0</v>
      </c>
      <c r="K445" s="6" t="s">
        <v>2089</v>
      </c>
      <c r="L445" s="6" t="s">
        <v>2118</v>
      </c>
      <c r="M445" s="6"/>
      <c r="N445" s="6" t="s">
        <v>18</v>
      </c>
      <c r="O445" s="6"/>
      <c r="P445" s="6" t="b">
        <v>0</v>
      </c>
      <c r="Q445" s="6"/>
      <c r="R445" s="6" t="b">
        <v>0</v>
      </c>
      <c r="S445" s="6"/>
      <c r="T445" s="6" t="s">
        <v>916</v>
      </c>
      <c r="U445" s="6" t="s">
        <v>3673</v>
      </c>
    </row>
    <row r="446" spans="1:21" ht="27.75" customHeight="1" x14ac:dyDescent="0.25">
      <c r="A446" s="6" t="s">
        <v>4768</v>
      </c>
      <c r="B446" s="6">
        <v>1</v>
      </c>
      <c r="C446" s="6" t="s">
        <v>4769</v>
      </c>
      <c r="D446" s="6" t="s">
        <v>4770</v>
      </c>
      <c r="E446" s="6" t="s">
        <v>2180</v>
      </c>
      <c r="F446" s="6" t="s">
        <v>2060</v>
      </c>
      <c r="G446" s="6"/>
      <c r="H446" s="6"/>
      <c r="I446" s="6" t="s">
        <v>2172</v>
      </c>
      <c r="J446" s="6" t="b">
        <v>0</v>
      </c>
      <c r="K446" s="6" t="s">
        <v>2151</v>
      </c>
      <c r="L446" s="6" t="s">
        <v>2246</v>
      </c>
      <c r="M446" s="6"/>
      <c r="N446" s="6"/>
      <c r="O446" s="6" t="s">
        <v>4775</v>
      </c>
      <c r="P446" s="6" t="b">
        <v>0</v>
      </c>
      <c r="Q446" s="6"/>
      <c r="R446" s="6" t="b">
        <v>0</v>
      </c>
      <c r="S446" s="6"/>
      <c r="T446" s="6" t="s">
        <v>4771</v>
      </c>
      <c r="U446" s="6" t="s">
        <v>4733</v>
      </c>
    </row>
    <row r="447" spans="1:21" ht="27.75" customHeight="1" x14ac:dyDescent="0.25">
      <c r="A447" s="6" t="s">
        <v>4772</v>
      </c>
      <c r="B447" s="6">
        <v>3</v>
      </c>
      <c r="C447" s="6" t="s">
        <v>4773</v>
      </c>
      <c r="D447" s="6" t="s">
        <v>4774</v>
      </c>
      <c r="E447" s="6" t="s">
        <v>2138</v>
      </c>
      <c r="F447" s="6" t="s">
        <v>2060</v>
      </c>
      <c r="G447" s="6"/>
      <c r="H447" s="6"/>
      <c r="I447" s="6" t="s">
        <v>2078</v>
      </c>
      <c r="J447" s="6" t="b">
        <v>0</v>
      </c>
      <c r="K447" s="6" t="s">
        <v>2127</v>
      </c>
      <c r="L447" s="6" t="s">
        <v>2156</v>
      </c>
      <c r="M447" s="6"/>
      <c r="N447" s="6"/>
      <c r="O447" s="6" t="s">
        <v>3671</v>
      </c>
      <c r="P447" s="6" t="b">
        <v>1</v>
      </c>
      <c r="Q447" s="6"/>
      <c r="R447" s="6" t="b">
        <v>0</v>
      </c>
      <c r="S447" s="6"/>
      <c r="T447" s="6" t="s">
        <v>4776</v>
      </c>
      <c r="U447" s="6" t="s">
        <v>4733</v>
      </c>
    </row>
    <row r="448" spans="1:21" ht="27.75" customHeight="1" x14ac:dyDescent="0.25">
      <c r="A448" s="6" t="s">
        <v>4777</v>
      </c>
      <c r="B448" s="6">
        <v>2</v>
      </c>
      <c r="C448" s="6" t="s">
        <v>4778</v>
      </c>
      <c r="D448" s="6"/>
      <c r="E448" s="6" t="s">
        <v>2138</v>
      </c>
      <c r="F448" s="6" t="s">
        <v>2060</v>
      </c>
      <c r="G448" s="6" t="s">
        <v>2061</v>
      </c>
      <c r="H448" s="6" t="s">
        <v>4787</v>
      </c>
      <c r="I448" s="6" t="s">
        <v>2241</v>
      </c>
      <c r="J448" s="6" t="b">
        <v>0</v>
      </c>
      <c r="K448" s="6" t="s">
        <v>2089</v>
      </c>
      <c r="L448" s="6" t="s">
        <v>3549</v>
      </c>
      <c r="M448" s="6"/>
      <c r="N448" s="6"/>
      <c r="O448" s="6"/>
      <c r="P448" s="6" t="b">
        <v>0</v>
      </c>
      <c r="Q448" s="6"/>
      <c r="R448" s="6" t="b">
        <v>1</v>
      </c>
      <c r="S448" s="6"/>
      <c r="T448" s="6" t="s">
        <v>4779</v>
      </c>
      <c r="U448" s="6" t="s">
        <v>4733</v>
      </c>
    </row>
    <row r="449" spans="1:21" ht="27.75" customHeight="1" x14ac:dyDescent="0.25">
      <c r="A449" s="6" t="s">
        <v>4780</v>
      </c>
      <c r="B449" s="6">
        <v>3</v>
      </c>
      <c r="C449" s="6" t="s">
        <v>4781</v>
      </c>
      <c r="D449" s="6"/>
      <c r="E449" s="6" t="s">
        <v>2138</v>
      </c>
      <c r="F449" s="6" t="s">
        <v>2060</v>
      </c>
      <c r="G449" s="6" t="s">
        <v>2061</v>
      </c>
      <c r="H449" s="6" t="s">
        <v>2062</v>
      </c>
      <c r="I449" s="6" t="s">
        <v>2078</v>
      </c>
      <c r="J449" s="6" t="b">
        <v>0</v>
      </c>
      <c r="K449" s="6" t="s">
        <v>2127</v>
      </c>
      <c r="L449" s="6" t="s">
        <v>2172</v>
      </c>
      <c r="M449" s="6"/>
      <c r="N449" s="6"/>
      <c r="O449" s="6"/>
      <c r="P449" s="6" t="b">
        <v>1</v>
      </c>
      <c r="Q449" s="6">
        <v>50</v>
      </c>
      <c r="R449" s="6" t="b">
        <v>0</v>
      </c>
      <c r="S449" s="6" t="s">
        <v>4786</v>
      </c>
      <c r="T449" s="6" t="s">
        <v>4782</v>
      </c>
      <c r="U449" s="6" t="s">
        <v>4733</v>
      </c>
    </row>
    <row r="450" spans="1:21" ht="27.75" customHeight="1" x14ac:dyDescent="0.25">
      <c r="A450" s="6" t="s">
        <v>4783</v>
      </c>
      <c r="B450" s="6">
        <v>2</v>
      </c>
      <c r="C450" s="6" t="s">
        <v>4784</v>
      </c>
      <c r="D450" s="6"/>
      <c r="E450" s="6" t="s">
        <v>2138</v>
      </c>
      <c r="F450" s="6"/>
      <c r="G450" s="6" t="s">
        <v>2061</v>
      </c>
      <c r="H450" s="6" t="s">
        <v>4788</v>
      </c>
      <c r="I450" s="6" t="s">
        <v>2078</v>
      </c>
      <c r="J450" s="6" t="b">
        <v>0</v>
      </c>
      <c r="K450" s="6" t="s">
        <v>2079</v>
      </c>
      <c r="L450" s="6" t="s">
        <v>2172</v>
      </c>
      <c r="M450" s="6"/>
      <c r="N450" s="6"/>
      <c r="O450" s="6" t="s">
        <v>3671</v>
      </c>
      <c r="P450" s="6" t="b">
        <v>0</v>
      </c>
      <c r="Q450" s="6"/>
      <c r="R450" s="6" t="b">
        <v>1</v>
      </c>
      <c r="S450" s="6" t="s">
        <v>4785</v>
      </c>
      <c r="T450" s="6" t="s">
        <v>920</v>
      </c>
      <c r="U450" s="6" t="s">
        <v>4733</v>
      </c>
    </row>
    <row r="451" spans="1:21" ht="27.75" customHeight="1" x14ac:dyDescent="0.25">
      <c r="A451" s="6" t="s">
        <v>4789</v>
      </c>
      <c r="B451" s="6">
        <v>1</v>
      </c>
      <c r="C451" s="6" t="s">
        <v>4795</v>
      </c>
      <c r="D451" s="6" t="s">
        <v>4796</v>
      </c>
      <c r="E451" s="6" t="s">
        <v>2095</v>
      </c>
      <c r="F451" s="6" t="s">
        <v>2060</v>
      </c>
      <c r="G451" s="6" t="s">
        <v>2061</v>
      </c>
      <c r="H451" s="6" t="s">
        <v>4791</v>
      </c>
      <c r="I451" s="6" t="s">
        <v>2078</v>
      </c>
      <c r="J451" s="6" t="b">
        <v>0</v>
      </c>
      <c r="K451" s="6" t="s">
        <v>2106</v>
      </c>
      <c r="L451" s="6" t="s">
        <v>3549</v>
      </c>
      <c r="M451" s="6" t="s">
        <v>4793</v>
      </c>
      <c r="N451" s="6" t="s">
        <v>2131</v>
      </c>
      <c r="O451" s="6"/>
      <c r="P451" s="6" t="b">
        <v>0</v>
      </c>
      <c r="Q451" s="6"/>
      <c r="R451" s="6" t="b">
        <v>0</v>
      </c>
      <c r="S451" s="6"/>
      <c r="T451" s="6" t="s">
        <v>920</v>
      </c>
      <c r="U451" s="6" t="s">
        <v>4733</v>
      </c>
    </row>
    <row r="452" spans="1:21" ht="27.75" customHeight="1" x14ac:dyDescent="0.25">
      <c r="A452" s="6" t="s">
        <v>4790</v>
      </c>
      <c r="B452" s="6">
        <v>3</v>
      </c>
      <c r="C452" s="6" t="s">
        <v>4797</v>
      </c>
      <c r="D452" s="6" t="s">
        <v>4798</v>
      </c>
      <c r="E452" s="6" t="s">
        <v>2138</v>
      </c>
      <c r="F452" s="6" t="s">
        <v>2060</v>
      </c>
      <c r="G452" s="6"/>
      <c r="H452" s="6"/>
      <c r="I452" s="6" t="s">
        <v>4792</v>
      </c>
      <c r="J452" s="6" t="b">
        <v>0</v>
      </c>
      <c r="K452" s="6" t="s">
        <v>2079</v>
      </c>
      <c r="L452" s="6" t="s">
        <v>2156</v>
      </c>
      <c r="M452" s="6"/>
      <c r="N452" s="6"/>
      <c r="O452" s="6"/>
      <c r="P452" s="6" t="b">
        <v>0</v>
      </c>
      <c r="Q452" s="6"/>
      <c r="R452" s="6" t="b">
        <v>0</v>
      </c>
      <c r="S452" s="6"/>
      <c r="T452" s="6" t="s">
        <v>4794</v>
      </c>
      <c r="U452" s="6" t="s">
        <v>4733</v>
      </c>
    </row>
    <row r="453" spans="1:21" ht="27.75" customHeight="1" x14ac:dyDescent="0.25">
      <c r="A453" s="6" t="s">
        <v>4812</v>
      </c>
      <c r="B453" s="6">
        <v>8</v>
      </c>
      <c r="C453" s="6" t="s">
        <v>4815</v>
      </c>
      <c r="D453" s="6"/>
      <c r="E453" s="6" t="s">
        <v>2095</v>
      </c>
      <c r="F453" s="6" t="s">
        <v>2060</v>
      </c>
      <c r="G453" s="6" t="s">
        <v>2061</v>
      </c>
      <c r="H453" s="6" t="s">
        <v>2062</v>
      </c>
      <c r="I453" s="6" t="s">
        <v>3662</v>
      </c>
      <c r="J453" s="6" t="b">
        <v>0</v>
      </c>
      <c r="K453" s="6" t="s">
        <v>2287</v>
      </c>
      <c r="L453" s="6" t="s">
        <v>4792</v>
      </c>
      <c r="M453" s="6" t="s">
        <v>4816</v>
      </c>
      <c r="N453" s="6" t="s">
        <v>2131</v>
      </c>
      <c r="O453" s="6" t="s">
        <v>3708</v>
      </c>
      <c r="P453" s="6" t="b">
        <v>1</v>
      </c>
      <c r="Q453" s="6"/>
      <c r="R453" s="6" t="b">
        <v>1</v>
      </c>
      <c r="S453" s="6" t="s">
        <v>4817</v>
      </c>
      <c r="T453" s="6" t="s">
        <v>4818</v>
      </c>
      <c r="U453" s="6" t="s">
        <v>4759</v>
      </c>
    </row>
    <row r="454" spans="1:21" ht="27.75" customHeight="1" x14ac:dyDescent="0.25">
      <c r="A454" s="6" t="s">
        <v>4813</v>
      </c>
      <c r="B454" s="6">
        <v>2</v>
      </c>
      <c r="C454" s="6" t="s">
        <v>4820</v>
      </c>
      <c r="D454" s="6" t="s">
        <v>4819</v>
      </c>
      <c r="E454" s="6" t="s">
        <v>2150</v>
      </c>
      <c r="F454" s="6" t="s">
        <v>2060</v>
      </c>
      <c r="G454" s="6" t="s">
        <v>2061</v>
      </c>
      <c r="H454" s="6" t="s">
        <v>2062</v>
      </c>
      <c r="I454" s="6" t="s">
        <v>2172</v>
      </c>
      <c r="J454" s="6" t="b">
        <v>0</v>
      </c>
      <c r="K454" s="6" t="s">
        <v>2079</v>
      </c>
      <c r="L454" s="6" t="s">
        <v>2156</v>
      </c>
      <c r="M454" s="6"/>
      <c r="N454" s="6"/>
      <c r="O454" s="6"/>
      <c r="P454" s="6" t="b">
        <v>0</v>
      </c>
      <c r="Q454" s="6" t="s">
        <v>4821</v>
      </c>
      <c r="R454" s="6" t="b">
        <v>1</v>
      </c>
      <c r="S454" s="6" t="s">
        <v>4822</v>
      </c>
      <c r="T454" s="6" t="s">
        <v>4818</v>
      </c>
      <c r="U454" s="6" t="s">
        <v>4759</v>
      </c>
    </row>
    <row r="455" spans="1:21" ht="27.75" customHeight="1" x14ac:dyDescent="0.25">
      <c r="A455" s="6" t="s">
        <v>4814</v>
      </c>
      <c r="B455" s="6">
        <v>1</v>
      </c>
      <c r="C455" s="6" t="s">
        <v>4823</v>
      </c>
      <c r="D455" s="6"/>
      <c r="E455" s="6" t="s">
        <v>2150</v>
      </c>
      <c r="F455" s="6" t="s">
        <v>2060</v>
      </c>
      <c r="G455" s="6" t="s">
        <v>2061</v>
      </c>
      <c r="H455" s="6"/>
      <c r="I455" s="6" t="s">
        <v>2172</v>
      </c>
      <c r="J455" s="6" t="b">
        <v>0</v>
      </c>
      <c r="K455" s="6" t="s">
        <v>2151</v>
      </c>
      <c r="L455" s="6" t="s">
        <v>3179</v>
      </c>
      <c r="M455" s="6"/>
      <c r="N455" s="6"/>
      <c r="O455" s="6"/>
      <c r="P455" s="6" t="b">
        <v>0</v>
      </c>
      <c r="Q455" s="6"/>
      <c r="R455" s="6" t="b">
        <v>0</v>
      </c>
      <c r="S455" s="6"/>
      <c r="T455" s="6" t="s">
        <v>4818</v>
      </c>
      <c r="U455" s="6" t="s">
        <v>4759</v>
      </c>
    </row>
    <row r="456" spans="1:21" ht="27.75" customHeight="1" x14ac:dyDescent="0.25">
      <c r="A456" s="6" t="s">
        <v>4824</v>
      </c>
      <c r="B456" s="6">
        <v>6</v>
      </c>
      <c r="C456" s="6" t="s">
        <v>4827</v>
      </c>
      <c r="D456" s="6" t="s">
        <v>4828</v>
      </c>
      <c r="E456" s="6" t="s">
        <v>2095</v>
      </c>
      <c r="F456" s="6" t="s">
        <v>2060</v>
      </c>
      <c r="G456" s="6" t="s">
        <v>2061</v>
      </c>
      <c r="H456" s="6" t="s">
        <v>2062</v>
      </c>
      <c r="I456" s="6" t="s">
        <v>3662</v>
      </c>
      <c r="J456" s="6" t="b">
        <v>0</v>
      </c>
      <c r="K456" s="6" t="s">
        <v>4833</v>
      </c>
      <c r="L456" s="6" t="s">
        <v>3549</v>
      </c>
      <c r="M456" s="6" t="s">
        <v>4834</v>
      </c>
      <c r="N456" s="6" t="s">
        <v>2131</v>
      </c>
      <c r="O456" s="6" t="s">
        <v>3708</v>
      </c>
      <c r="P456" s="6" t="b">
        <v>0</v>
      </c>
      <c r="Q456" s="6"/>
      <c r="R456" s="6" t="b">
        <v>0</v>
      </c>
      <c r="S456" s="6" t="s">
        <v>4837</v>
      </c>
      <c r="T456" s="6" t="s">
        <v>4818</v>
      </c>
      <c r="U456" s="6" t="s">
        <v>4759</v>
      </c>
    </row>
    <row r="457" spans="1:21" ht="27.75" customHeight="1" x14ac:dyDescent="0.25">
      <c r="A457" s="6" t="s">
        <v>4825</v>
      </c>
      <c r="B457" s="6">
        <v>4</v>
      </c>
      <c r="C457" s="6" t="s">
        <v>4829</v>
      </c>
      <c r="D457" s="6" t="s">
        <v>4830</v>
      </c>
      <c r="E457" s="6" t="s">
        <v>2095</v>
      </c>
      <c r="F457" s="6" t="s">
        <v>2060</v>
      </c>
      <c r="G457" s="6" t="s">
        <v>2061</v>
      </c>
      <c r="H457" s="6" t="s">
        <v>2062</v>
      </c>
      <c r="I457" s="6" t="s">
        <v>3662</v>
      </c>
      <c r="J457" s="6" t="b">
        <v>0</v>
      </c>
      <c r="K457" s="6" t="s">
        <v>2106</v>
      </c>
      <c r="L457" s="6" t="s">
        <v>3549</v>
      </c>
      <c r="M457" s="6" t="s">
        <v>4835</v>
      </c>
      <c r="N457" s="6" t="s">
        <v>2131</v>
      </c>
      <c r="O457" s="6" t="s">
        <v>3708</v>
      </c>
      <c r="P457" s="6" t="b">
        <v>0</v>
      </c>
      <c r="Q457" s="6"/>
      <c r="R457" s="6" t="b">
        <v>0</v>
      </c>
      <c r="S457" s="6" t="s">
        <v>4838</v>
      </c>
      <c r="T457" s="6" t="s">
        <v>4818</v>
      </c>
      <c r="U457" s="6" t="s">
        <v>4759</v>
      </c>
    </row>
    <row r="458" spans="1:21" ht="27.75" customHeight="1" x14ac:dyDescent="0.25">
      <c r="A458" s="6" t="s">
        <v>4826</v>
      </c>
      <c r="B458" s="6">
        <v>2</v>
      </c>
      <c r="C458" s="6" t="s">
        <v>4831</v>
      </c>
      <c r="D458" s="6" t="s">
        <v>4832</v>
      </c>
      <c r="E458" s="6" t="s">
        <v>2111</v>
      </c>
      <c r="F458" s="6" t="s">
        <v>2060</v>
      </c>
      <c r="G458" s="6" t="s">
        <v>2061</v>
      </c>
      <c r="H458" s="6" t="s">
        <v>2062</v>
      </c>
      <c r="I458" s="6" t="s">
        <v>3662</v>
      </c>
      <c r="J458" s="6" t="b">
        <v>0</v>
      </c>
      <c r="K458" s="6" t="s">
        <v>2151</v>
      </c>
      <c r="L458" s="6" t="s">
        <v>2156</v>
      </c>
      <c r="M458" s="6"/>
      <c r="N458" s="6"/>
      <c r="O458" s="6"/>
      <c r="P458" s="6" t="b">
        <v>0</v>
      </c>
      <c r="Q458" s="6" t="s">
        <v>4836</v>
      </c>
      <c r="R458" s="6" t="b">
        <v>1</v>
      </c>
      <c r="S458" s="6" t="s">
        <v>4839</v>
      </c>
      <c r="T458" s="6" t="s">
        <v>4818</v>
      </c>
      <c r="U458" s="6" t="s">
        <v>4759</v>
      </c>
    </row>
    <row r="459" spans="1:21" ht="27.75" customHeight="1" x14ac:dyDescent="0.25">
      <c r="A459" s="6" t="s">
        <v>4840</v>
      </c>
      <c r="B459" s="6">
        <v>1</v>
      </c>
      <c r="C459" s="6" t="s">
        <v>4842</v>
      </c>
      <c r="D459" s="6" t="s">
        <v>4843</v>
      </c>
      <c r="E459" s="6" t="s">
        <v>2111</v>
      </c>
      <c r="F459" s="6" t="s">
        <v>2060</v>
      </c>
      <c r="G459" s="6" t="s">
        <v>2061</v>
      </c>
      <c r="H459" s="6"/>
      <c r="I459" s="6" t="s">
        <v>3662</v>
      </c>
      <c r="J459" s="6" t="b">
        <v>0</v>
      </c>
      <c r="K459" s="6" t="s">
        <v>2079</v>
      </c>
      <c r="L459" s="6" t="s">
        <v>2242</v>
      </c>
      <c r="M459" s="6" t="s">
        <v>3683</v>
      </c>
      <c r="N459" s="6" t="s">
        <v>2131</v>
      </c>
      <c r="O459" s="6" t="s">
        <v>3708</v>
      </c>
      <c r="P459" s="6" t="b">
        <v>0</v>
      </c>
      <c r="Q459" s="6"/>
      <c r="R459" s="6" t="b">
        <v>0</v>
      </c>
      <c r="S459" s="6"/>
      <c r="T459" s="6" t="s">
        <v>4818</v>
      </c>
      <c r="U459" s="6" t="s">
        <v>4759</v>
      </c>
    </row>
    <row r="460" spans="1:21" ht="27.75" customHeight="1" x14ac:dyDescent="0.25">
      <c r="A460" s="6" t="s">
        <v>4841</v>
      </c>
      <c r="B460" s="6">
        <v>3</v>
      </c>
      <c r="C460" s="6" t="s">
        <v>4844</v>
      </c>
      <c r="D460" s="6" t="s">
        <v>4845</v>
      </c>
      <c r="E460" s="6" t="s">
        <v>2095</v>
      </c>
      <c r="F460" s="6" t="s">
        <v>2060</v>
      </c>
      <c r="G460" s="6" t="s">
        <v>2061</v>
      </c>
      <c r="H460" s="6"/>
      <c r="I460" s="6" t="s">
        <v>3662</v>
      </c>
      <c r="J460" s="6" t="b">
        <v>0</v>
      </c>
      <c r="K460" s="6" t="s">
        <v>4846</v>
      </c>
      <c r="L460" s="6" t="s">
        <v>3549</v>
      </c>
      <c r="M460" s="6" t="s">
        <v>4847</v>
      </c>
      <c r="N460" s="6" t="s">
        <v>2131</v>
      </c>
      <c r="O460" s="6" t="s">
        <v>3708</v>
      </c>
      <c r="P460" s="6" t="b">
        <v>0</v>
      </c>
      <c r="Q460" s="6"/>
      <c r="R460" s="6" t="b">
        <v>0</v>
      </c>
      <c r="S460" s="6"/>
      <c r="T460" s="6" t="s">
        <v>4818</v>
      </c>
      <c r="U460" s="6" t="s">
        <v>4759</v>
      </c>
    </row>
    <row r="461" spans="1:21" ht="27.75" customHeight="1" x14ac:dyDescent="0.25">
      <c r="A461" s="6" t="s">
        <v>4848</v>
      </c>
      <c r="B461" s="6">
        <v>8</v>
      </c>
      <c r="C461" s="6" t="s">
        <v>4854</v>
      </c>
      <c r="D461" s="6"/>
      <c r="E461" s="6" t="s">
        <v>2077</v>
      </c>
      <c r="F461" s="6" t="s">
        <v>2060</v>
      </c>
      <c r="G461" s="6" t="s">
        <v>2061</v>
      </c>
      <c r="H461" s="6" t="s">
        <v>2062</v>
      </c>
      <c r="I461" s="6" t="s">
        <v>3662</v>
      </c>
      <c r="J461" s="6" t="b">
        <v>0</v>
      </c>
      <c r="K461" s="6" t="s">
        <v>2079</v>
      </c>
      <c r="L461" s="6" t="s">
        <v>2172</v>
      </c>
      <c r="M461" s="6"/>
      <c r="N461" s="6"/>
      <c r="O461" s="6"/>
      <c r="P461" s="6" t="b">
        <v>1</v>
      </c>
      <c r="Q461" s="6"/>
      <c r="R461" s="6"/>
      <c r="S461" s="6" t="s">
        <v>4866</v>
      </c>
      <c r="T461" s="6" t="s">
        <v>4818</v>
      </c>
      <c r="U461" s="6" t="s">
        <v>4759</v>
      </c>
    </row>
    <row r="462" spans="1:21" ht="27.75" customHeight="1" x14ac:dyDescent="0.25">
      <c r="A462" s="6" t="s">
        <v>4849</v>
      </c>
      <c r="B462" s="6">
        <v>0</v>
      </c>
      <c r="C462" s="6" t="s">
        <v>4855</v>
      </c>
      <c r="D462" s="6"/>
      <c r="E462" s="6" t="s">
        <v>2105</v>
      </c>
      <c r="F462" s="6" t="s">
        <v>2060</v>
      </c>
      <c r="G462" s="6" t="s">
        <v>2061</v>
      </c>
      <c r="H462" s="6"/>
      <c r="I462" s="6" t="s">
        <v>3662</v>
      </c>
      <c r="J462" s="6" t="b">
        <v>0</v>
      </c>
      <c r="K462" s="6" t="s">
        <v>2127</v>
      </c>
      <c r="L462" s="6" t="s">
        <v>3549</v>
      </c>
      <c r="M462" s="6"/>
      <c r="N462" s="6"/>
      <c r="O462" s="6"/>
      <c r="P462" s="6" t="b">
        <v>0</v>
      </c>
      <c r="Q462" s="6"/>
      <c r="R462" s="6"/>
      <c r="S462" s="6"/>
      <c r="T462" s="6" t="s">
        <v>4818</v>
      </c>
      <c r="U462" s="6" t="s">
        <v>4759</v>
      </c>
    </row>
    <row r="463" spans="1:21" ht="27.75" customHeight="1" x14ac:dyDescent="0.25">
      <c r="A463" s="6" t="s">
        <v>4850</v>
      </c>
      <c r="B463" s="6">
        <v>5</v>
      </c>
      <c r="C463" s="6" t="s">
        <v>4856</v>
      </c>
      <c r="D463" s="6" t="s">
        <v>4857</v>
      </c>
      <c r="E463" s="6" t="s">
        <v>2111</v>
      </c>
      <c r="F463" s="6" t="s">
        <v>2060</v>
      </c>
      <c r="G463" s="6" t="s">
        <v>2061</v>
      </c>
      <c r="H463" s="6"/>
      <c r="I463" s="6" t="s">
        <v>4861</v>
      </c>
      <c r="J463" s="6" t="b">
        <v>0</v>
      </c>
      <c r="K463" s="6" t="s">
        <v>2106</v>
      </c>
      <c r="L463" s="6" t="s">
        <v>2242</v>
      </c>
      <c r="M463" s="6"/>
      <c r="N463" s="6"/>
      <c r="O463" s="6"/>
      <c r="P463" s="6" t="b">
        <v>0</v>
      </c>
      <c r="Q463" s="6"/>
      <c r="R463" s="6"/>
      <c r="S463" s="6"/>
      <c r="T463" s="6" t="s">
        <v>4818</v>
      </c>
      <c r="U463" s="6" t="s">
        <v>4759</v>
      </c>
    </row>
    <row r="464" spans="1:21" ht="27.75" customHeight="1" x14ac:dyDescent="0.25">
      <c r="A464" s="6" t="s">
        <v>4851</v>
      </c>
      <c r="B464" s="6">
        <v>7</v>
      </c>
      <c r="C464" s="6" t="s">
        <v>4858</v>
      </c>
      <c r="D464" s="6"/>
      <c r="E464" s="6" t="s">
        <v>2105</v>
      </c>
      <c r="F464" s="6" t="s">
        <v>2060</v>
      </c>
      <c r="G464" s="6" t="s">
        <v>2061</v>
      </c>
      <c r="H464" s="6" t="s">
        <v>2062</v>
      </c>
      <c r="I464" s="6" t="s">
        <v>3662</v>
      </c>
      <c r="J464" s="6" t="b">
        <v>0</v>
      </c>
      <c r="K464" s="6" t="s">
        <v>2079</v>
      </c>
      <c r="L464" s="6" t="s">
        <v>2156</v>
      </c>
      <c r="M464" s="6"/>
      <c r="N464" s="6"/>
      <c r="O464" s="6"/>
      <c r="P464" s="6" t="b">
        <v>1</v>
      </c>
      <c r="Q464" s="6" t="s">
        <v>4864</v>
      </c>
      <c r="R464" s="6" t="b">
        <v>1</v>
      </c>
      <c r="S464" s="6" t="s">
        <v>4865</v>
      </c>
      <c r="T464" s="6" t="s">
        <v>4818</v>
      </c>
      <c r="U464" s="6" t="s">
        <v>4759</v>
      </c>
    </row>
    <row r="465" spans="1:21" ht="27.75" customHeight="1" x14ac:dyDescent="0.25">
      <c r="A465" s="6" t="s">
        <v>4852</v>
      </c>
      <c r="B465" s="6">
        <v>9</v>
      </c>
      <c r="C465" s="6" t="s">
        <v>4859</v>
      </c>
      <c r="D465" s="6"/>
      <c r="E465" s="6" t="s">
        <v>2105</v>
      </c>
      <c r="F465" s="6" t="s">
        <v>2060</v>
      </c>
      <c r="G465" s="6" t="s">
        <v>2061</v>
      </c>
      <c r="H465" s="6" t="s">
        <v>2062</v>
      </c>
      <c r="I465" s="6" t="s">
        <v>3662</v>
      </c>
      <c r="J465" s="6" t="b">
        <v>0</v>
      </c>
      <c r="K465" s="6" t="s">
        <v>2298</v>
      </c>
      <c r="L465" s="6" t="s">
        <v>3549</v>
      </c>
      <c r="M465" s="6"/>
      <c r="N465" s="6"/>
      <c r="O465" s="6"/>
      <c r="P465" s="6" t="b">
        <v>0</v>
      </c>
      <c r="Q465" s="6" t="s">
        <v>4863</v>
      </c>
      <c r="R465" s="6" t="b">
        <v>1</v>
      </c>
      <c r="S465" s="6" t="s">
        <v>4862</v>
      </c>
      <c r="T465" s="6" t="s">
        <v>4818</v>
      </c>
      <c r="U465" s="6" t="s">
        <v>4759</v>
      </c>
    </row>
    <row r="466" spans="1:21" ht="27.75" customHeight="1" x14ac:dyDescent="0.25">
      <c r="A466" s="6" t="s">
        <v>4853</v>
      </c>
      <c r="B466" s="6">
        <v>2</v>
      </c>
      <c r="C466" s="6" t="s">
        <v>4860</v>
      </c>
      <c r="D466" s="6"/>
      <c r="E466" s="6" t="s">
        <v>2077</v>
      </c>
      <c r="F466" s="6"/>
      <c r="G466" s="6" t="s">
        <v>2061</v>
      </c>
      <c r="H466" s="6"/>
      <c r="I466" s="6" t="s">
        <v>3662</v>
      </c>
      <c r="J466" s="6" t="b">
        <v>1</v>
      </c>
      <c r="K466" s="6" t="s">
        <v>2089</v>
      </c>
      <c r="L466" s="6" t="s">
        <v>2156</v>
      </c>
      <c r="M466" s="6"/>
      <c r="N466" s="6"/>
      <c r="O466" s="6"/>
      <c r="P466" s="6" t="b">
        <v>1</v>
      </c>
      <c r="Q466" s="6"/>
      <c r="R466" s="6"/>
      <c r="S466" s="6"/>
      <c r="T466" s="6" t="s">
        <v>4818</v>
      </c>
      <c r="U466" s="6" t="s">
        <v>4759</v>
      </c>
    </row>
    <row r="467" spans="1:21" ht="27.75" customHeight="1" x14ac:dyDescent="0.25">
      <c r="A467" s="6" t="s">
        <v>5665</v>
      </c>
      <c r="B467" s="6">
        <v>9</v>
      </c>
      <c r="C467" s="6" t="s">
        <v>5666</v>
      </c>
      <c r="D467" s="6"/>
      <c r="E467" s="6" t="s">
        <v>2077</v>
      </c>
      <c r="F467" s="6" t="s">
        <v>2060</v>
      </c>
      <c r="G467" s="6" t="s">
        <v>2061</v>
      </c>
      <c r="H467" s="6"/>
      <c r="I467" s="6" t="s">
        <v>3719</v>
      </c>
      <c r="J467" s="6" t="b">
        <v>0</v>
      </c>
      <c r="K467" s="6" t="s">
        <v>2079</v>
      </c>
      <c r="L467" s="6" t="s">
        <v>2172</v>
      </c>
      <c r="M467" s="6" t="s">
        <v>5667</v>
      </c>
      <c r="N467" s="6" t="s">
        <v>2131</v>
      </c>
      <c r="O467" s="6"/>
      <c r="P467" s="6" t="b">
        <v>1</v>
      </c>
      <c r="Q467" s="6"/>
      <c r="R467" s="6"/>
      <c r="S467" s="6"/>
      <c r="T467" s="6" t="s">
        <v>920</v>
      </c>
      <c r="U467" s="6" t="s">
        <v>5453</v>
      </c>
    </row>
    <row r="468" spans="1:21" ht="27.75" customHeight="1" x14ac:dyDescent="0.25">
      <c r="A468" s="6" t="s">
        <v>5668</v>
      </c>
      <c r="B468" s="6">
        <v>7</v>
      </c>
      <c r="C468" s="6" t="s">
        <v>5669</v>
      </c>
      <c r="D468" s="6"/>
      <c r="E468" s="6" t="s">
        <v>2111</v>
      </c>
      <c r="F468" s="6" t="s">
        <v>2060</v>
      </c>
      <c r="G468" s="6" t="s">
        <v>2061</v>
      </c>
      <c r="H468" s="6" t="s">
        <v>2062</v>
      </c>
      <c r="I468" s="6" t="s">
        <v>2374</v>
      </c>
      <c r="J468" s="6" t="b">
        <v>0</v>
      </c>
      <c r="K468" s="6" t="s">
        <v>2151</v>
      </c>
      <c r="L468" s="6" t="s">
        <v>3549</v>
      </c>
      <c r="M468" s="6"/>
      <c r="N468" s="6"/>
      <c r="O468" s="6"/>
      <c r="P468" s="6" t="b">
        <v>0</v>
      </c>
      <c r="Q468" s="6" t="s">
        <v>5670</v>
      </c>
      <c r="R468" s="6" t="b">
        <v>1</v>
      </c>
      <c r="S468" s="6" t="s">
        <v>5671</v>
      </c>
      <c r="T468" s="6" t="s">
        <v>920</v>
      </c>
      <c r="U468" s="6" t="s">
        <v>5453</v>
      </c>
    </row>
    <row r="469" spans="1:21" ht="27.75" customHeight="1" x14ac:dyDescent="0.25">
      <c r="A469" s="6" t="s">
        <v>5672</v>
      </c>
      <c r="B469" s="6">
        <v>1</v>
      </c>
      <c r="C469" s="6" t="s">
        <v>5673</v>
      </c>
      <c r="D469" s="6" t="s">
        <v>5674</v>
      </c>
      <c r="E469" s="6" t="s">
        <v>2095</v>
      </c>
      <c r="F469" s="6" t="s">
        <v>2060</v>
      </c>
      <c r="G469" s="6" t="s">
        <v>2061</v>
      </c>
      <c r="H469" s="6"/>
      <c r="I469" s="6" t="s">
        <v>2078</v>
      </c>
      <c r="J469" s="6" t="b">
        <v>0</v>
      </c>
      <c r="K469" s="6" t="s">
        <v>5675</v>
      </c>
      <c r="L469" s="6" t="s">
        <v>3549</v>
      </c>
      <c r="M469" s="6" t="s">
        <v>3683</v>
      </c>
      <c r="N469" s="6" t="s">
        <v>2143</v>
      </c>
      <c r="O469" s="6" t="s">
        <v>3708</v>
      </c>
      <c r="P469" s="6" t="b">
        <v>0</v>
      </c>
      <c r="Q469" s="6"/>
      <c r="R469" s="6"/>
      <c r="S469" s="6"/>
      <c r="T469" s="6" t="s">
        <v>920</v>
      </c>
      <c r="U469" s="6" t="s">
        <v>5453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D14" sqref="D14"/>
    </sheetView>
  </sheetViews>
  <sheetFormatPr defaultRowHeight="15" x14ac:dyDescent="0.25"/>
  <cols>
    <col min="1" max="1" width="16.5703125" style="37" bestFit="1" customWidth="1"/>
    <col min="2" max="2" width="37.42578125" style="82" bestFit="1" customWidth="1"/>
    <col min="3" max="3" width="0" style="37" hidden="1" customWidth="1"/>
    <col min="4" max="4" width="18.5703125" style="37" customWidth="1"/>
    <col min="5" max="5" width="42.5703125" style="82" customWidth="1"/>
    <col min="6" max="6" width="0" style="37" hidden="1" customWidth="1"/>
    <col min="7" max="7" width="22.85546875" style="37" customWidth="1"/>
    <col min="8" max="8" width="55.42578125" style="82" customWidth="1"/>
    <col min="9" max="9" width="0" style="37" hidden="1" customWidth="1"/>
    <col min="10" max="16384" width="9.140625" style="37"/>
  </cols>
  <sheetData>
    <row r="1" spans="1:9" x14ac:dyDescent="0.25">
      <c r="A1" t="s">
        <v>631</v>
      </c>
      <c r="B1" s="6" t="s">
        <v>632</v>
      </c>
      <c r="C1"/>
      <c r="D1" t="s">
        <v>630</v>
      </c>
      <c r="E1" s="6" t="s">
        <v>632</v>
      </c>
      <c r="F1"/>
      <c r="G1" t="s">
        <v>652</v>
      </c>
      <c r="H1" s="6" t="s">
        <v>632</v>
      </c>
      <c r="I1"/>
    </row>
    <row r="2" spans="1:9" ht="75" x14ac:dyDescent="0.25">
      <c r="A2" t="s">
        <v>633</v>
      </c>
      <c r="B2" s="6" t="s">
        <v>634</v>
      </c>
      <c r="C2"/>
      <c r="D2" t="s">
        <v>643</v>
      </c>
      <c r="E2" s="6" t="s">
        <v>629</v>
      </c>
      <c r="F2"/>
      <c r="G2" t="s">
        <v>643</v>
      </c>
      <c r="H2" s="6" t="s">
        <v>629</v>
      </c>
      <c r="I2"/>
    </row>
    <row r="3" spans="1:9" ht="150" x14ac:dyDescent="0.25">
      <c r="A3" t="s">
        <v>635</v>
      </c>
      <c r="B3" s="6" t="s">
        <v>636</v>
      </c>
      <c r="C3"/>
      <c r="D3" t="s">
        <v>923</v>
      </c>
      <c r="E3" s="6" t="s">
        <v>644</v>
      </c>
      <c r="F3"/>
      <c r="G3" t="s">
        <v>653</v>
      </c>
      <c r="H3" s="6" t="s">
        <v>654</v>
      </c>
      <c r="I3"/>
    </row>
    <row r="4" spans="1:9" ht="195" x14ac:dyDescent="0.25">
      <c r="A4" t="s">
        <v>637</v>
      </c>
      <c r="B4" s="6" t="s">
        <v>638</v>
      </c>
      <c r="C4"/>
      <c r="D4" t="s">
        <v>924</v>
      </c>
      <c r="E4" s="6" t="s">
        <v>645</v>
      </c>
      <c r="F4"/>
      <c r="G4" t="s">
        <v>655</v>
      </c>
      <c r="H4" s="6" t="s">
        <v>656</v>
      </c>
      <c r="I4"/>
    </row>
    <row r="5" spans="1:9" ht="240" x14ac:dyDescent="0.25">
      <c r="A5" t="s">
        <v>639</v>
      </c>
      <c r="B5" s="6" t="s">
        <v>640</v>
      </c>
      <c r="C5"/>
      <c r="D5" t="s">
        <v>646</v>
      </c>
      <c r="E5" s="6" t="s">
        <v>647</v>
      </c>
      <c r="F5"/>
      <c r="G5" t="s">
        <v>657</v>
      </c>
      <c r="H5" s="6" t="s">
        <v>658</v>
      </c>
      <c r="I5"/>
    </row>
    <row r="6" spans="1:9" ht="165" x14ac:dyDescent="0.25">
      <c r="A6" t="s">
        <v>641</v>
      </c>
      <c r="B6" s="6" t="s">
        <v>642</v>
      </c>
      <c r="C6"/>
      <c r="D6" t="s">
        <v>648</v>
      </c>
      <c r="E6" s="6" t="s">
        <v>649</v>
      </c>
      <c r="F6"/>
      <c r="G6" t="s">
        <v>659</v>
      </c>
      <c r="H6" s="6" t="s">
        <v>660</v>
      </c>
      <c r="I6"/>
    </row>
    <row r="7" spans="1:9" ht="105" x14ac:dyDescent="0.25">
      <c r="C7"/>
      <c r="D7" t="s">
        <v>650</v>
      </c>
      <c r="E7" s="6" t="s">
        <v>651</v>
      </c>
      <c r="F7"/>
      <c r="G7" t="s">
        <v>661</v>
      </c>
      <c r="H7" s="6" t="s">
        <v>662</v>
      </c>
      <c r="I7"/>
    </row>
    <row r="8" spans="1:9" ht="60" x14ac:dyDescent="0.25">
      <c r="C8"/>
      <c r="F8"/>
      <c r="G8" t="s">
        <v>663</v>
      </c>
      <c r="H8" s="6" t="s">
        <v>664</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RowHeight="15" x14ac:dyDescent="0.25"/>
  <cols>
    <col min="1" max="1" width="20.5703125" style="37" bestFit="1" customWidth="1"/>
    <col min="2" max="2" width="60" style="37" bestFit="1" customWidth="1"/>
    <col min="3" max="3" width="30.140625" style="37" customWidth="1"/>
    <col min="4" max="4" width="9.140625" style="37"/>
    <col min="5" max="5" width="56.5703125" style="37" customWidth="1"/>
    <col min="6" max="16384" width="9.140625" style="37"/>
  </cols>
  <sheetData>
    <row r="1" spans="1:5" ht="30.75" thickBot="1" x14ac:dyDescent="0.3">
      <c r="A1" s="6" t="s">
        <v>750</v>
      </c>
      <c r="B1" s="6" t="s">
        <v>3737</v>
      </c>
      <c r="C1" s="6" t="s">
        <v>3738</v>
      </c>
      <c r="E1" s="83" t="s">
        <v>3911</v>
      </c>
    </row>
    <row r="2" spans="1:5" ht="45.75" thickBot="1" x14ac:dyDescent="0.3">
      <c r="A2" s="6" t="s">
        <v>3739</v>
      </c>
      <c r="B2" s="6" t="s">
        <v>3740</v>
      </c>
      <c r="C2" s="6"/>
      <c r="E2" s="84" t="s">
        <v>3912</v>
      </c>
    </row>
    <row r="3" spans="1:5" x14ac:dyDescent="0.25">
      <c r="A3" s="6" t="s">
        <v>3739</v>
      </c>
      <c r="B3" s="6" t="s">
        <v>3741</v>
      </c>
      <c r="C3" s="6"/>
    </row>
    <row r="4" spans="1:5" x14ac:dyDescent="0.25">
      <c r="A4" s="6" t="s">
        <v>3739</v>
      </c>
      <c r="B4" s="6" t="s">
        <v>3742</v>
      </c>
      <c r="C4" s="6"/>
    </row>
    <row r="5" spans="1:5" x14ac:dyDescent="0.25">
      <c r="A5" s="6" t="s">
        <v>3739</v>
      </c>
      <c r="B5" s="6" t="s">
        <v>3743</v>
      </c>
      <c r="C5" s="6"/>
    </row>
    <row r="6" spans="1:5" x14ac:dyDescent="0.25">
      <c r="A6" s="6" t="s">
        <v>3739</v>
      </c>
      <c r="B6" s="6" t="s">
        <v>3744</v>
      </c>
      <c r="C6" s="6"/>
    </row>
    <row r="7" spans="1:5" x14ac:dyDescent="0.25">
      <c r="A7" s="6" t="s">
        <v>3739</v>
      </c>
      <c r="B7" s="6" t="s">
        <v>3745</v>
      </c>
      <c r="C7" s="6"/>
    </row>
    <row r="8" spans="1:5" x14ac:dyDescent="0.25">
      <c r="A8" s="6" t="s">
        <v>3739</v>
      </c>
      <c r="B8" s="6" t="s">
        <v>3746</v>
      </c>
      <c r="C8" s="6"/>
    </row>
    <row r="9" spans="1:5" x14ac:dyDescent="0.25">
      <c r="A9" s="6" t="s">
        <v>3739</v>
      </c>
      <c r="B9" s="6" t="s">
        <v>3747</v>
      </c>
      <c r="C9" s="6"/>
    </row>
    <row r="10" spans="1:5" x14ac:dyDescent="0.25">
      <c r="A10" s="6" t="s">
        <v>3739</v>
      </c>
      <c r="B10" s="6" t="s">
        <v>3748</v>
      </c>
      <c r="C10" s="6" t="s">
        <v>3749</v>
      </c>
    </row>
    <row r="11" spans="1:5" x14ac:dyDescent="0.25">
      <c r="A11" s="6" t="s">
        <v>3739</v>
      </c>
      <c r="B11" s="6" t="s">
        <v>3750</v>
      </c>
      <c r="C11" s="6" t="s">
        <v>3751</v>
      </c>
    </row>
    <row r="12" spans="1:5" x14ac:dyDescent="0.25">
      <c r="A12" s="6" t="s">
        <v>3739</v>
      </c>
      <c r="B12" s="6" t="s">
        <v>3752</v>
      </c>
      <c r="C12" s="6" t="s">
        <v>3753</v>
      </c>
    </row>
    <row r="13" spans="1:5" x14ac:dyDescent="0.25">
      <c r="A13" s="6" t="s">
        <v>3739</v>
      </c>
      <c r="B13" s="6" t="s">
        <v>3754</v>
      </c>
      <c r="C13" s="6"/>
    </row>
    <row r="14" spans="1:5" x14ac:dyDescent="0.25">
      <c r="A14" s="6" t="s">
        <v>3739</v>
      </c>
      <c r="B14" s="6" t="s">
        <v>3755</v>
      </c>
      <c r="C14" s="6"/>
    </row>
    <row r="15" spans="1:5" x14ac:dyDescent="0.25">
      <c r="A15" s="6" t="s">
        <v>3739</v>
      </c>
      <c r="B15" s="6" t="s">
        <v>3756</v>
      </c>
      <c r="C15" s="6"/>
    </row>
    <row r="16" spans="1:5" x14ac:dyDescent="0.25">
      <c r="A16" s="6" t="s">
        <v>3739</v>
      </c>
      <c r="B16" s="6" t="s">
        <v>3757</v>
      </c>
      <c r="C16" s="6"/>
    </row>
    <row r="17" spans="1:3" x14ac:dyDescent="0.25">
      <c r="A17" s="6" t="s">
        <v>3739</v>
      </c>
      <c r="B17" s="6" t="s">
        <v>3758</v>
      </c>
      <c r="C17" s="6" t="s">
        <v>3759</v>
      </c>
    </row>
    <row r="18" spans="1:3" ht="75" x14ac:dyDescent="0.25">
      <c r="A18" s="6" t="s">
        <v>3739</v>
      </c>
      <c r="B18" s="6" t="s">
        <v>3760</v>
      </c>
      <c r="C18" s="6" t="s">
        <v>3761</v>
      </c>
    </row>
    <row r="19" spans="1:3" ht="150" x14ac:dyDescent="0.25">
      <c r="A19" s="6" t="s">
        <v>3762</v>
      </c>
      <c r="B19" s="6" t="s">
        <v>3763</v>
      </c>
      <c r="C19" s="6" t="s">
        <v>3764</v>
      </c>
    </row>
    <row r="20" spans="1:3" x14ac:dyDescent="0.25">
      <c r="A20" s="6" t="s">
        <v>3762</v>
      </c>
      <c r="B20" s="6" t="s">
        <v>3765</v>
      </c>
      <c r="C20" s="6"/>
    </row>
    <row r="21" spans="1:3" x14ac:dyDescent="0.25">
      <c r="A21" s="6" t="s">
        <v>3762</v>
      </c>
      <c r="B21" s="6" t="s">
        <v>3766</v>
      </c>
      <c r="C21" s="6"/>
    </row>
    <row r="22" spans="1:3" x14ac:dyDescent="0.25">
      <c r="A22" s="6" t="s">
        <v>3762</v>
      </c>
      <c r="B22" s="6" t="s">
        <v>3767</v>
      </c>
      <c r="C22" s="6"/>
    </row>
    <row r="23" spans="1:3" x14ac:dyDescent="0.25">
      <c r="A23" s="6" t="s">
        <v>3762</v>
      </c>
      <c r="B23" s="6" t="s">
        <v>3768</v>
      </c>
      <c r="C23" s="6"/>
    </row>
    <row r="24" spans="1:3" ht="60" x14ac:dyDescent="0.25">
      <c r="A24" s="6" t="s">
        <v>3762</v>
      </c>
      <c r="B24" s="6" t="s">
        <v>3769</v>
      </c>
      <c r="C24" s="6" t="s">
        <v>3770</v>
      </c>
    </row>
    <row r="25" spans="1:3" x14ac:dyDescent="0.25">
      <c r="A25" s="6" t="s">
        <v>3762</v>
      </c>
      <c r="B25" s="6" t="s">
        <v>3771</v>
      </c>
      <c r="C25" s="6"/>
    </row>
    <row r="26" spans="1:3" ht="120" x14ac:dyDescent="0.25">
      <c r="A26" s="6" t="s">
        <v>3762</v>
      </c>
      <c r="B26" s="6" t="s">
        <v>3772</v>
      </c>
      <c r="C26" s="6" t="s">
        <v>3773</v>
      </c>
    </row>
    <row r="27" spans="1:3" x14ac:dyDescent="0.25">
      <c r="A27" s="6" t="s">
        <v>3762</v>
      </c>
      <c r="B27" s="6" t="s">
        <v>3774</v>
      </c>
      <c r="C27" s="6"/>
    </row>
    <row r="28" spans="1:3" ht="30" x14ac:dyDescent="0.25">
      <c r="A28" s="6" t="s">
        <v>3762</v>
      </c>
      <c r="B28" s="6" t="s">
        <v>3775</v>
      </c>
      <c r="C28" s="6" t="s">
        <v>3776</v>
      </c>
    </row>
    <row r="29" spans="1:3" ht="75" x14ac:dyDescent="0.25">
      <c r="A29" s="6" t="s">
        <v>3762</v>
      </c>
      <c r="B29" s="6" t="s">
        <v>3777</v>
      </c>
      <c r="C29" s="6" t="s">
        <v>3778</v>
      </c>
    </row>
    <row r="30" spans="1:3" x14ac:dyDescent="0.25">
      <c r="A30" s="6" t="s">
        <v>3762</v>
      </c>
      <c r="B30" s="6" t="s">
        <v>3779</v>
      </c>
      <c r="C30" s="6" t="s">
        <v>3780</v>
      </c>
    </row>
    <row r="31" spans="1:3" ht="105" x14ac:dyDescent="0.25">
      <c r="A31" s="6" t="s">
        <v>3762</v>
      </c>
      <c r="B31" s="6" t="s">
        <v>3781</v>
      </c>
      <c r="C31" s="6" t="s">
        <v>3782</v>
      </c>
    </row>
    <row r="32" spans="1:3" x14ac:dyDescent="0.25">
      <c r="A32" s="6" t="s">
        <v>3762</v>
      </c>
      <c r="B32" s="6" t="s">
        <v>3783</v>
      </c>
      <c r="C32" s="6" t="s">
        <v>3784</v>
      </c>
    </row>
    <row r="33" spans="1:3" x14ac:dyDescent="0.25">
      <c r="A33" s="6" t="s">
        <v>3762</v>
      </c>
      <c r="B33" s="6" t="s">
        <v>3785</v>
      </c>
      <c r="C33" s="6"/>
    </row>
    <row r="34" spans="1:3" x14ac:dyDescent="0.25">
      <c r="A34" s="6" t="s">
        <v>3762</v>
      </c>
      <c r="B34" s="6" t="s">
        <v>3786</v>
      </c>
      <c r="C34" s="6"/>
    </row>
    <row r="35" spans="1:3" x14ac:dyDescent="0.25">
      <c r="A35" s="6" t="s">
        <v>3762</v>
      </c>
      <c r="B35" s="6" t="s">
        <v>3787</v>
      </c>
      <c r="C35" s="6"/>
    </row>
    <row r="36" spans="1:3" ht="45" x14ac:dyDescent="0.25">
      <c r="A36" s="6" t="s">
        <v>3788</v>
      </c>
      <c r="B36" s="6" t="s">
        <v>3789</v>
      </c>
      <c r="C36" s="6" t="s">
        <v>3790</v>
      </c>
    </row>
    <row r="37" spans="1:3" ht="45" x14ac:dyDescent="0.25">
      <c r="A37" s="6" t="s">
        <v>3788</v>
      </c>
      <c r="B37" s="6" t="s">
        <v>3791</v>
      </c>
      <c r="C37" s="6" t="s">
        <v>3792</v>
      </c>
    </row>
    <row r="38" spans="1:3" ht="45" x14ac:dyDescent="0.25">
      <c r="A38" s="6" t="s">
        <v>3788</v>
      </c>
      <c r="B38" s="6" t="s">
        <v>3793</v>
      </c>
      <c r="C38" s="6" t="s">
        <v>3794</v>
      </c>
    </row>
    <row r="39" spans="1:3" ht="240" x14ac:dyDescent="0.25">
      <c r="A39" s="6" t="s">
        <v>3788</v>
      </c>
      <c r="B39" s="6" t="s">
        <v>3795</v>
      </c>
      <c r="C39" s="6" t="s">
        <v>3796</v>
      </c>
    </row>
    <row r="40" spans="1:3" ht="90" x14ac:dyDescent="0.25">
      <c r="A40" s="6" t="s">
        <v>3788</v>
      </c>
      <c r="B40" s="6" t="s">
        <v>3797</v>
      </c>
      <c r="C40" s="6" t="s">
        <v>3798</v>
      </c>
    </row>
    <row r="41" spans="1:3" ht="60" x14ac:dyDescent="0.25">
      <c r="A41" s="6" t="s">
        <v>3788</v>
      </c>
      <c r="B41" s="6" t="s">
        <v>3799</v>
      </c>
      <c r="C41" s="6" t="s">
        <v>3800</v>
      </c>
    </row>
    <row r="42" spans="1:3" x14ac:dyDescent="0.25">
      <c r="A42" s="6" t="s">
        <v>3788</v>
      </c>
      <c r="B42" s="6" t="s">
        <v>3801</v>
      </c>
      <c r="C42" s="6"/>
    </row>
    <row r="43" spans="1:3" x14ac:dyDescent="0.25">
      <c r="A43" s="6" t="s">
        <v>3788</v>
      </c>
      <c r="B43" s="6" t="s">
        <v>3802</v>
      </c>
      <c r="C43" s="6"/>
    </row>
    <row r="44" spans="1:3" ht="375" x14ac:dyDescent="0.25">
      <c r="A44" s="6" t="s">
        <v>3803</v>
      </c>
      <c r="B44" s="6" t="s">
        <v>3804</v>
      </c>
      <c r="C44" s="6" t="s">
        <v>3805</v>
      </c>
    </row>
    <row r="45" spans="1:3" x14ac:dyDescent="0.25">
      <c r="A45" s="6" t="s">
        <v>3803</v>
      </c>
      <c r="B45" s="6" t="s">
        <v>3806</v>
      </c>
      <c r="C45" s="6"/>
    </row>
    <row r="46" spans="1:3" x14ac:dyDescent="0.25">
      <c r="A46" s="6" t="s">
        <v>3803</v>
      </c>
      <c r="B46" s="6" t="s">
        <v>3807</v>
      </c>
      <c r="C46" s="6"/>
    </row>
    <row r="47" spans="1:3" x14ac:dyDescent="0.25">
      <c r="A47" s="6" t="s">
        <v>3803</v>
      </c>
      <c r="B47" s="6" t="s">
        <v>3808</v>
      </c>
      <c r="C47" s="6"/>
    </row>
    <row r="48" spans="1:3" x14ac:dyDescent="0.25">
      <c r="A48" s="6" t="s">
        <v>3803</v>
      </c>
      <c r="B48" s="6" t="s">
        <v>3809</v>
      </c>
      <c r="C48" s="6"/>
    </row>
    <row r="49" spans="1:3" ht="45" x14ac:dyDescent="0.25">
      <c r="A49" s="6" t="s">
        <v>3803</v>
      </c>
      <c r="B49" s="6" t="s">
        <v>3810</v>
      </c>
      <c r="C49" s="6" t="s">
        <v>3811</v>
      </c>
    </row>
    <row r="50" spans="1:3" x14ac:dyDescent="0.25">
      <c r="A50" s="6" t="s">
        <v>3803</v>
      </c>
      <c r="B50" s="6" t="s">
        <v>3812</v>
      </c>
      <c r="C50" s="6"/>
    </row>
    <row r="51" spans="1:3" x14ac:dyDescent="0.25">
      <c r="A51" s="6" t="s">
        <v>3803</v>
      </c>
      <c r="B51" s="6" t="s">
        <v>3813</v>
      </c>
      <c r="C51" s="6"/>
    </row>
    <row r="52" spans="1:3" x14ac:dyDescent="0.25">
      <c r="A52" s="6" t="s">
        <v>3803</v>
      </c>
      <c r="B52" s="6" t="s">
        <v>3814</v>
      </c>
      <c r="C52" s="6"/>
    </row>
    <row r="53" spans="1:3" x14ac:dyDescent="0.25">
      <c r="A53" s="6" t="s">
        <v>3803</v>
      </c>
      <c r="B53" s="6" t="s">
        <v>3815</v>
      </c>
      <c r="C53" s="6"/>
    </row>
    <row r="54" spans="1:3" x14ac:dyDescent="0.25">
      <c r="A54" s="6" t="s">
        <v>3803</v>
      </c>
      <c r="B54" s="6" t="s">
        <v>3816</v>
      </c>
      <c r="C54" s="6"/>
    </row>
    <row r="55" spans="1:3" x14ac:dyDescent="0.25">
      <c r="A55" s="6" t="s">
        <v>3803</v>
      </c>
      <c r="B55" s="6" t="s">
        <v>3817</v>
      </c>
      <c r="C55" s="6"/>
    </row>
    <row r="56" spans="1:3" x14ac:dyDescent="0.25">
      <c r="A56" s="6" t="s">
        <v>3803</v>
      </c>
      <c r="B56" s="6" t="s">
        <v>3818</v>
      </c>
      <c r="C56" s="6"/>
    </row>
    <row r="57" spans="1:3" ht="195" x14ac:dyDescent="0.25">
      <c r="A57" s="6" t="s">
        <v>3803</v>
      </c>
      <c r="B57" s="6" t="s">
        <v>3819</v>
      </c>
      <c r="C57" s="6" t="s">
        <v>3820</v>
      </c>
    </row>
    <row r="58" spans="1:3" x14ac:dyDescent="0.25">
      <c r="A58" s="6" t="s">
        <v>3803</v>
      </c>
      <c r="B58" s="6" t="s">
        <v>3821</v>
      </c>
      <c r="C58" s="6"/>
    </row>
    <row r="59" spans="1:3" ht="165" x14ac:dyDescent="0.25">
      <c r="A59" s="6" t="s">
        <v>3822</v>
      </c>
      <c r="B59" s="6" t="s">
        <v>3823</v>
      </c>
      <c r="C59" s="6" t="s">
        <v>3824</v>
      </c>
    </row>
    <row r="60" spans="1:3" x14ac:dyDescent="0.25">
      <c r="A60" s="6" t="s">
        <v>3822</v>
      </c>
      <c r="B60" s="6" t="s">
        <v>3825</v>
      </c>
      <c r="C60" s="6"/>
    </row>
    <row r="61" spans="1:3" x14ac:dyDescent="0.25">
      <c r="A61" s="6" t="s">
        <v>3822</v>
      </c>
      <c r="B61" s="6" t="s">
        <v>3826</v>
      </c>
      <c r="C61" s="6"/>
    </row>
    <row r="62" spans="1:3" x14ac:dyDescent="0.25">
      <c r="A62" s="6" t="s">
        <v>3822</v>
      </c>
      <c r="B62" s="6" t="s">
        <v>3827</v>
      </c>
      <c r="C62" s="6"/>
    </row>
    <row r="63" spans="1:3" x14ac:dyDescent="0.25">
      <c r="A63" s="6" t="s">
        <v>3822</v>
      </c>
      <c r="B63" s="6" t="s">
        <v>3828</v>
      </c>
      <c r="C63" s="6"/>
    </row>
    <row r="64" spans="1:3" x14ac:dyDescent="0.25">
      <c r="A64" s="6" t="s">
        <v>3822</v>
      </c>
      <c r="B64" s="6" t="s">
        <v>3829</v>
      </c>
      <c r="C64" s="6"/>
    </row>
    <row r="65" spans="1:3" x14ac:dyDescent="0.25">
      <c r="A65" s="6" t="s">
        <v>3822</v>
      </c>
      <c r="B65" s="6" t="s">
        <v>3830</v>
      </c>
      <c r="C65" s="6"/>
    </row>
    <row r="66" spans="1:3" x14ac:dyDescent="0.25">
      <c r="A66" s="6" t="s">
        <v>3822</v>
      </c>
      <c r="B66" s="6" t="s">
        <v>3831</v>
      </c>
      <c r="C66" s="6"/>
    </row>
    <row r="67" spans="1:3" x14ac:dyDescent="0.25">
      <c r="A67" s="6" t="s">
        <v>3822</v>
      </c>
      <c r="B67" s="6" t="s">
        <v>3832</v>
      </c>
      <c r="C67" s="6"/>
    </row>
    <row r="68" spans="1:3" x14ac:dyDescent="0.25">
      <c r="A68" s="6" t="s">
        <v>3822</v>
      </c>
      <c r="B68" s="6" t="s">
        <v>3833</v>
      </c>
      <c r="C68" s="6"/>
    </row>
    <row r="69" spans="1:3" x14ac:dyDescent="0.25">
      <c r="A69" s="6" t="s">
        <v>3822</v>
      </c>
      <c r="B69" s="6" t="s">
        <v>3834</v>
      </c>
      <c r="C69" s="6"/>
    </row>
    <row r="70" spans="1:3" ht="90" x14ac:dyDescent="0.25">
      <c r="A70" s="6" t="s">
        <v>3822</v>
      </c>
      <c r="B70" s="6" t="s">
        <v>3835</v>
      </c>
      <c r="C70" s="6" t="s">
        <v>3836</v>
      </c>
    </row>
    <row r="71" spans="1:3" x14ac:dyDescent="0.25">
      <c r="A71" s="6" t="s">
        <v>3822</v>
      </c>
      <c r="B71" s="6" t="s">
        <v>3837</v>
      </c>
      <c r="C71" s="6"/>
    </row>
    <row r="72" spans="1:3" x14ac:dyDescent="0.25">
      <c r="A72" s="6" t="s">
        <v>3822</v>
      </c>
      <c r="B72" s="6" t="s">
        <v>3838</v>
      </c>
      <c r="C72" s="6"/>
    </row>
    <row r="73" spans="1:3" x14ac:dyDescent="0.25">
      <c r="A73" s="6" t="s">
        <v>3839</v>
      </c>
      <c r="B73" s="6" t="s">
        <v>3840</v>
      </c>
      <c r="C73" s="6"/>
    </row>
    <row r="74" spans="1:3" x14ac:dyDescent="0.25">
      <c r="A74" s="6" t="s">
        <v>3839</v>
      </c>
      <c r="B74" s="6" t="s">
        <v>3841</v>
      </c>
      <c r="C74" s="6"/>
    </row>
    <row r="75" spans="1:3" x14ac:dyDescent="0.25">
      <c r="A75" s="6" t="s">
        <v>3839</v>
      </c>
      <c r="B75" s="6" t="s">
        <v>189</v>
      </c>
      <c r="C75" s="6"/>
    </row>
    <row r="76" spans="1:3" x14ac:dyDescent="0.25">
      <c r="A76" s="6" t="s">
        <v>3839</v>
      </c>
      <c r="B76" s="6" t="s">
        <v>3842</v>
      </c>
      <c r="C76" s="6"/>
    </row>
    <row r="77" spans="1:3" x14ac:dyDescent="0.25">
      <c r="A77" s="6" t="s">
        <v>3839</v>
      </c>
      <c r="B77" s="6" t="s">
        <v>3843</v>
      </c>
      <c r="C77" s="6"/>
    </row>
    <row r="78" spans="1:3" x14ac:dyDescent="0.25">
      <c r="A78" s="6" t="s">
        <v>3839</v>
      </c>
      <c r="B78" s="6" t="s">
        <v>3844</v>
      </c>
      <c r="C78" s="6"/>
    </row>
    <row r="79" spans="1:3" x14ac:dyDescent="0.25">
      <c r="A79" s="6" t="s">
        <v>3839</v>
      </c>
      <c r="B79" s="6" t="s">
        <v>3845</v>
      </c>
      <c r="C79" s="6"/>
    </row>
    <row r="80" spans="1:3" x14ac:dyDescent="0.25">
      <c r="A80" s="6" t="s">
        <v>3839</v>
      </c>
      <c r="B80" s="6" t="s">
        <v>3846</v>
      </c>
      <c r="C80" s="6"/>
    </row>
    <row r="81" spans="1:3" x14ac:dyDescent="0.25">
      <c r="A81" s="6" t="s">
        <v>3839</v>
      </c>
      <c r="B81" s="6" t="s">
        <v>3847</v>
      </c>
      <c r="C81" s="6"/>
    </row>
    <row r="82" spans="1:3" ht="90" x14ac:dyDescent="0.25">
      <c r="A82" s="6" t="s">
        <v>3839</v>
      </c>
      <c r="B82" s="6" t="s">
        <v>3848</v>
      </c>
      <c r="C82" s="6" t="s">
        <v>3849</v>
      </c>
    </row>
    <row r="83" spans="1:3" x14ac:dyDescent="0.25">
      <c r="A83" s="6" t="s">
        <v>3839</v>
      </c>
      <c r="B83" s="6" t="s">
        <v>3850</v>
      </c>
      <c r="C83" s="6"/>
    </row>
    <row r="84" spans="1:3" x14ac:dyDescent="0.25">
      <c r="A84" s="6" t="s">
        <v>3839</v>
      </c>
      <c r="B84" s="6" t="s">
        <v>3851</v>
      </c>
      <c r="C84" s="6"/>
    </row>
    <row r="85" spans="1:3" x14ac:dyDescent="0.25">
      <c r="A85" s="6" t="s">
        <v>3839</v>
      </c>
      <c r="B85" s="6" t="s">
        <v>3852</v>
      </c>
      <c r="C85" s="6"/>
    </row>
    <row r="86" spans="1:3" ht="75" x14ac:dyDescent="0.25">
      <c r="A86" s="6" t="s">
        <v>3839</v>
      </c>
      <c r="B86" s="6" t="s">
        <v>3853</v>
      </c>
      <c r="C86" s="6" t="s">
        <v>3854</v>
      </c>
    </row>
    <row r="87" spans="1:3" x14ac:dyDescent="0.25">
      <c r="A87" s="6" t="s">
        <v>3839</v>
      </c>
      <c r="B87" s="6" t="s">
        <v>3855</v>
      </c>
      <c r="C87" s="6"/>
    </row>
    <row r="88" spans="1:3" x14ac:dyDescent="0.25">
      <c r="A88" s="6" t="s">
        <v>3839</v>
      </c>
      <c r="B88" s="6" t="s">
        <v>916</v>
      </c>
      <c r="C88" s="6"/>
    </row>
    <row r="89" spans="1:3" x14ac:dyDescent="0.25">
      <c r="A89" s="6" t="s">
        <v>3839</v>
      </c>
      <c r="B89" s="6" t="s">
        <v>3856</v>
      </c>
      <c r="C89" s="6"/>
    </row>
    <row r="90" spans="1:3" x14ac:dyDescent="0.25">
      <c r="A90" s="6" t="s">
        <v>3839</v>
      </c>
      <c r="B90" s="6" t="s">
        <v>3857</v>
      </c>
      <c r="C90" s="6"/>
    </row>
    <row r="91" spans="1:3" ht="75" x14ac:dyDescent="0.25">
      <c r="A91" s="6" t="s">
        <v>3839</v>
      </c>
      <c r="B91" s="6" t="s">
        <v>3858</v>
      </c>
      <c r="C91" s="6" t="s">
        <v>3859</v>
      </c>
    </row>
    <row r="92" spans="1:3" x14ac:dyDescent="0.25">
      <c r="A92" s="6" t="s">
        <v>3860</v>
      </c>
      <c r="B92" s="6" t="s">
        <v>3861</v>
      </c>
      <c r="C92" s="6"/>
    </row>
    <row r="93" spans="1:3" ht="120" x14ac:dyDescent="0.25">
      <c r="A93" s="6" t="s">
        <v>3860</v>
      </c>
      <c r="B93" s="6" t="s">
        <v>3862</v>
      </c>
      <c r="C93" s="6" t="s">
        <v>3863</v>
      </c>
    </row>
    <row r="94" spans="1:3" ht="30" x14ac:dyDescent="0.25">
      <c r="A94" s="6" t="s">
        <v>3860</v>
      </c>
      <c r="B94" s="6" t="s">
        <v>3864</v>
      </c>
      <c r="C94" s="6" t="s">
        <v>3865</v>
      </c>
    </row>
    <row r="95" spans="1:3" ht="150" x14ac:dyDescent="0.25">
      <c r="A95" s="6" t="s">
        <v>3860</v>
      </c>
      <c r="B95" s="6" t="s">
        <v>3866</v>
      </c>
      <c r="C95" s="6" t="s">
        <v>3867</v>
      </c>
    </row>
    <row r="96" spans="1:3" ht="180" x14ac:dyDescent="0.25">
      <c r="A96" s="6" t="s">
        <v>3860</v>
      </c>
      <c r="B96" s="6" t="s">
        <v>3868</v>
      </c>
      <c r="C96" s="6" t="s">
        <v>3869</v>
      </c>
    </row>
    <row r="97" spans="1:3" ht="150" x14ac:dyDescent="0.25">
      <c r="A97" s="6" t="s">
        <v>3860</v>
      </c>
      <c r="B97" s="6" t="s">
        <v>3870</v>
      </c>
      <c r="C97" s="6" t="s">
        <v>3871</v>
      </c>
    </row>
    <row r="98" spans="1:3" x14ac:dyDescent="0.25">
      <c r="A98" s="6" t="s">
        <v>3860</v>
      </c>
      <c r="B98" s="6" t="s">
        <v>3872</v>
      </c>
      <c r="C98" s="6"/>
    </row>
    <row r="99" spans="1:3" x14ac:dyDescent="0.25">
      <c r="A99" s="6" t="s">
        <v>3860</v>
      </c>
      <c r="B99" s="6" t="s">
        <v>3873</v>
      </c>
      <c r="C99" s="6"/>
    </row>
    <row r="100" spans="1:3" ht="150" x14ac:dyDescent="0.25">
      <c r="A100" s="6" t="s">
        <v>3860</v>
      </c>
      <c r="B100" s="6" t="s">
        <v>3874</v>
      </c>
      <c r="C100" s="6" t="s">
        <v>3875</v>
      </c>
    </row>
    <row r="101" spans="1:3" ht="270" x14ac:dyDescent="0.25">
      <c r="A101" s="6" t="s">
        <v>3876</v>
      </c>
      <c r="B101" s="6" t="s">
        <v>3877</v>
      </c>
      <c r="C101" s="6" t="s">
        <v>3878</v>
      </c>
    </row>
    <row r="102" spans="1:3" ht="300" x14ac:dyDescent="0.25">
      <c r="A102" s="6" t="s">
        <v>3876</v>
      </c>
      <c r="B102" s="6" t="s">
        <v>3879</v>
      </c>
      <c r="C102" s="6" t="s">
        <v>3880</v>
      </c>
    </row>
    <row r="103" spans="1:3" ht="315" x14ac:dyDescent="0.25">
      <c r="A103" s="6" t="s">
        <v>3876</v>
      </c>
      <c r="B103" s="6" t="s">
        <v>3881</v>
      </c>
      <c r="C103" s="6" t="s">
        <v>3882</v>
      </c>
    </row>
    <row r="104" spans="1:3" ht="330" x14ac:dyDescent="0.25">
      <c r="A104" s="6" t="s">
        <v>3876</v>
      </c>
      <c r="B104" s="6" t="s">
        <v>3883</v>
      </c>
      <c r="C104" s="6" t="s">
        <v>3884</v>
      </c>
    </row>
    <row r="105" spans="1:3" ht="330" x14ac:dyDescent="0.25">
      <c r="A105" s="6" t="s">
        <v>3876</v>
      </c>
      <c r="B105" s="6" t="s">
        <v>3885</v>
      </c>
      <c r="C105" s="6" t="s">
        <v>3886</v>
      </c>
    </row>
    <row r="106" spans="1:3" ht="255" x14ac:dyDescent="0.25">
      <c r="A106" s="6" t="s">
        <v>3876</v>
      </c>
      <c r="B106" s="6" t="s">
        <v>3887</v>
      </c>
      <c r="C106" s="6" t="s">
        <v>3888</v>
      </c>
    </row>
    <row r="107" spans="1:3" ht="345" x14ac:dyDescent="0.25">
      <c r="A107" s="6" t="s">
        <v>3876</v>
      </c>
      <c r="B107" s="6" t="s">
        <v>3889</v>
      </c>
      <c r="C107" s="6" t="s">
        <v>3890</v>
      </c>
    </row>
    <row r="108" spans="1:3" ht="255" x14ac:dyDescent="0.25">
      <c r="A108" s="6" t="s">
        <v>3876</v>
      </c>
      <c r="B108" s="6" t="s">
        <v>3891</v>
      </c>
      <c r="C108" s="6" t="s">
        <v>3892</v>
      </c>
    </row>
    <row r="109" spans="1:3" ht="300" x14ac:dyDescent="0.25">
      <c r="A109" s="6" t="s">
        <v>3876</v>
      </c>
      <c r="B109" s="6" t="s">
        <v>3893</v>
      </c>
      <c r="C109" s="6" t="s">
        <v>3894</v>
      </c>
    </row>
    <row r="110" spans="1:3" ht="225" x14ac:dyDescent="0.25">
      <c r="A110" s="6" t="s">
        <v>3895</v>
      </c>
      <c r="B110" s="6" t="s">
        <v>3896</v>
      </c>
      <c r="C110" s="6" t="s">
        <v>3897</v>
      </c>
    </row>
    <row r="111" spans="1:3" ht="150" x14ac:dyDescent="0.25">
      <c r="A111" s="6" t="s">
        <v>3895</v>
      </c>
      <c r="B111" s="6" t="s">
        <v>3898</v>
      </c>
      <c r="C111" s="6" t="s">
        <v>3899</v>
      </c>
    </row>
    <row r="112" spans="1:3" ht="240" x14ac:dyDescent="0.25">
      <c r="A112" s="6" t="s">
        <v>3895</v>
      </c>
      <c r="B112" s="6" t="s">
        <v>3900</v>
      </c>
      <c r="C112" s="6" t="s">
        <v>3901</v>
      </c>
    </row>
    <row r="113" spans="1:3" ht="330" x14ac:dyDescent="0.25">
      <c r="A113" s="6" t="s">
        <v>3895</v>
      </c>
      <c r="B113" s="6" t="s">
        <v>3902</v>
      </c>
      <c r="C113" s="6" t="s">
        <v>3903</v>
      </c>
    </row>
    <row r="114" spans="1:3" ht="330" x14ac:dyDescent="0.25">
      <c r="A114" s="6" t="s">
        <v>3895</v>
      </c>
      <c r="B114" s="6" t="s">
        <v>3904</v>
      </c>
      <c r="C114" s="6" t="s">
        <v>3905</v>
      </c>
    </row>
    <row r="115" spans="1:3" ht="300" x14ac:dyDescent="0.25">
      <c r="A115" s="6" t="s">
        <v>3895</v>
      </c>
      <c r="B115" s="6" t="s">
        <v>3906</v>
      </c>
      <c r="C115" s="6" t="s">
        <v>3907</v>
      </c>
    </row>
    <row r="116" spans="1:3" ht="240" x14ac:dyDescent="0.25">
      <c r="A116" s="6" t="s">
        <v>3908</v>
      </c>
      <c r="B116" s="6" t="s">
        <v>3909</v>
      </c>
      <c r="C116" s="6" t="s">
        <v>3910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Magic Item Library</vt:lpstr>
      <vt:lpstr>Spell Library</vt:lpstr>
      <vt:lpstr>Environmental</vt:lpstr>
      <vt:lpstr>Random Encounters</vt:lpstr>
      <vt:lpstr>AutoRollNPCInitiative</vt:lpstr>
      <vt:lpstr>AutoRollPlayerInitiative</vt:lpstr>
      <vt:lpstr>AwardWeightedEXP</vt:lpstr>
      <vt:lpstr>RollHP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Linc Stoel</cp:lastModifiedBy>
  <cp:lastPrinted>2019-08-08T04:28:22Z</cp:lastPrinted>
  <dcterms:created xsi:type="dcterms:W3CDTF">2018-03-27T17:53:05Z</dcterms:created>
  <dcterms:modified xsi:type="dcterms:W3CDTF">2021-07-06T00:12:11Z</dcterms:modified>
</cp:coreProperties>
</file>