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1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G16" i="7" l="1"/>
  <c r="D17" i="7"/>
  <c r="G13" i="7"/>
  <c r="G14" i="7"/>
  <c r="G15" i="7"/>
  <c r="G19" i="7"/>
  <c r="G21" i="7"/>
  <c r="D12" i="17" l="1"/>
  <c r="D13" i="17"/>
  <c r="D14" i="17"/>
  <c r="J5" i="17" l="1"/>
  <c r="J13" i="9" l="1"/>
  <c r="I13" i="9"/>
  <c r="H13" i="9"/>
  <c r="G13" i="9"/>
  <c r="F13" i="9"/>
  <c r="E13" i="9"/>
  <c r="D13" i="9"/>
  <c r="J12" i="9"/>
  <c r="I12" i="9"/>
  <c r="H12" i="9"/>
  <c r="G12" i="9"/>
  <c r="F12" i="9"/>
  <c r="E12" i="9"/>
  <c r="D12" i="9"/>
  <c r="J5" i="9"/>
  <c r="J4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0" i="7" l="1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25" i="4"/>
  <c r="D24" i="4"/>
  <c r="E18" i="9"/>
  <c r="E19" i="9"/>
  <c r="G26" i="1"/>
  <c r="G25" i="1"/>
  <c r="G19" i="9"/>
  <c r="G18" i="9"/>
  <c r="F26" i="1"/>
  <c r="F25" i="1"/>
  <c r="D18" i="9"/>
  <c r="D19" i="9"/>
  <c r="H18" i="9"/>
  <c r="H19" i="9"/>
  <c r="E26" i="1"/>
  <c r="E25" i="1"/>
  <c r="J26" i="1"/>
  <c r="J25" i="1"/>
  <c r="I25" i="1"/>
  <c r="I26" i="1"/>
  <c r="J18" i="9"/>
  <c r="J19" i="9"/>
  <c r="D25" i="1"/>
  <c r="D26" i="1"/>
  <c r="H26" i="1"/>
  <c r="H25" i="1"/>
  <c r="F19" i="9"/>
  <c r="F18" i="9"/>
  <c r="I18" i="9"/>
  <c r="I19" i="9"/>
</calcChain>
</file>

<file path=xl/sharedStrings.xml><?xml version="1.0" encoding="utf-8"?>
<sst xmlns="http://schemas.openxmlformats.org/spreadsheetml/2006/main" count="1142" uniqueCount="210">
  <si>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</si>
  <si>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</si>
  <si>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</si>
  <si>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</si>
  <si>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</si>
  <si>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</si>
  <si>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</si>
  <si>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</si>
  <si>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</si>
  <si>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</si>
  <si>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</si>
  <si>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</si>
  <si>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</si>
  <si>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</si>
  <si>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</si>
  <si>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</si>
  <si>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</si>
  <si>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</si>
  <si>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</si>
  <si>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</si>
  <si>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</si>
  <si>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</si>
  <si>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</si>
  <si>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</si>
  <si>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</si>
  <si>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</si>
  <si>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</si>
  <si>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</si>
  <si>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</si>
  <si>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</si>
  <si>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</si>
  <si>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</si>
  <si>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</si>
  <si>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</si>
  <si>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</si>
  <si>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</si>
  <si>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</si>
  <si>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</si>
  <si>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</si>
  <si>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</si>
  <si>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</si>
  <si>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</si>
  <si>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</si>
  <si>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</si>
  <si>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</si>
  <si>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</si>
  <si>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</si>
  <si>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</si>
  <si>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</si>
  <si>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</si>
  <si>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</si>
  <si>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</si>
  <si>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</si>
  <si>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</si>
  <si>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</si>
  <si>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</si>
  <si>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</si>
  <si>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</si>
  <si>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</si>
  <si>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</si>
  <si>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</si>
  <si>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</si>
  <si>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</si>
  <si>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</si>
  <si>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</si>
  <si>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</si>
  <si>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</si>
  <si>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</si>
  <si>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</si>
  <si>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</si>
  <si>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</si>
  <si>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</si>
  <si>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</si>
  <si>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</si>
  <si>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</si>
  <si>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</si>
  <si>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</si>
  <si>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</si>
  <si>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</si>
  <si>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</si>
  <si>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</si>
  <si>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</si>
  <si>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</si>
  <si>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</si>
  <si>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</si>
  <si>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</si>
  <si>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</si>
  <si>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</si>
  <si>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</si>
  <si>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</si>
  <si>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</si>
  <si>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</si>
  <si>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</si>
  <si>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</si>
  <si>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</si>
  <si>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</si>
  <si>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</si>
  <si>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</si>
  <si>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</si>
  <si>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</si>
  <si>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</si>
  <si>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</si>
  <si>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</si>
  <si>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</si>
  <si>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</si>
  <si>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</si>
  <si>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</si>
  <si>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</si>
  <si>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</si>
  <si>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</si>
  <si>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</si>
  <si>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</si>
  <si>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</si>
  <si>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</si>
  <si>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</si>
  <si>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</si>
  <si>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</si>
  <si>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</si>
  <si>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</si>
  <si>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</si>
  <si>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</si>
  <si>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</si>
  <si>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</si>
  <si>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</si>
  <si>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</si>
  <si>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</si>
  <si>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</si>
  <si>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</si>
  <si>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</si>
  <si>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</si>
  <si>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</si>
  <si>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</si>
  <si>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</si>
  <si>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</si>
  <si>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</si>
  <si>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</si>
  <si>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</si>
  <si>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</si>
  <si>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</si>
  <si>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</si>
  <si>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</si>
  <si>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</si>
  <si>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</si>
  <si>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</si>
  <si>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</si>
  <si>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</si>
  <si>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</si>
  <si>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</si>
  <si>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</si>
  <si>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</si>
  <si>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</si>
  <si>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</si>
  <si>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</si>
  <si>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</si>
  <si>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</si>
  <si>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</si>
  <si>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</si>
  <si>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</si>
  <si>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</si>
  <si>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</si>
  <si>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</si>
  <si>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</si>
  <si>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</si>
  <si>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</si>
  <si>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</si>
  <si>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</si>
  <si>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</si>
  <si>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</si>
  <si>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</si>
  <si>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</si>
  <si>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</si>
  <si>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</si>
  <si>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</si>
  <si>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</si>
  <si>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</si>
  <si>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</si>
  <si>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</si>
  <si>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</si>
  <si>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</si>
  <si>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</si>
  <si>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</si>
  <si>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</si>
  <si>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</si>
  <si>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</si>
  <si>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</si>
  <si>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</si>
  <si>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</si>
  <si>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</si>
  <si>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</si>
  <si>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</si>
  <si>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</si>
  <si>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</si>
  <si>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</si>
  <si>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</si>
  <si>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</si>
  <si>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</si>
  <si>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</si>
  <si>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</si>
  <si>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</si>
  <si>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</si>
  <si>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</si>
  <si>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20170927CHM02</t>
  </si>
  <si>
    <t>20170714SRT01</t>
  </si>
  <si>
    <t>Jack Neill BE(Hons) Chemical and Processing</t>
  </si>
  <si>
    <t>Internal Sales Engineer</t>
  </si>
  <si>
    <t>MICO TRADE</t>
  </si>
  <si>
    <t>NEIL &amp; AMANDA THOMPSON</t>
  </si>
  <si>
    <t>20180117SRT01</t>
  </si>
  <si>
    <r>
      <t xml:space="preserve">Comments: </t>
    </r>
    <r>
      <rPr>
        <sz val="8"/>
        <color theme="1"/>
        <rFont val="Arial"/>
        <family val="2"/>
      </rPr>
      <t xml:space="preserve">The sample was slightly discoloured with no significant sediment </t>
    </r>
  </si>
  <si>
    <t>The high iron and manganese content may cause staining, taste and odour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</si>
</sst>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56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39</xdr:row>
      <xdr:rowOff>153865</xdr:rowOff>
    </xdr:from>
    <xdr:to>
      <xdr:col>1</xdr:col>
      <xdr:colOff>1033096</xdr:colOff>
      <xdr:row>41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32</xdr:row>
      <xdr:rowOff>153865</xdr:rowOff>
    </xdr:from>
    <xdr:to>
      <xdr:col>1</xdr:col>
      <xdr:colOff>1033096</xdr:colOff>
      <xdr:row>34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topLeftCell="A7" zoomScale="130" zoomScaleNormal="110" zoomScalePageLayoutView="130" workbookViewId="0">
      <selection activeCell="B27" sqref="B27:G2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43005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43117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4" t="s">
        <v>44</v>
      </c>
      <c r="H7" s="105"/>
      <c r="I7" s="105"/>
      <c r="J7" s="106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101"/>
      <c r="I8" s="102"/>
      <c r="J8" s="103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1"/>
      <c r="I9" s="102"/>
      <c r="J9" s="103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101"/>
      <c r="I10" s="102"/>
      <c r="J10" s="103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101"/>
      <c r="I11" s="102"/>
      <c r="J11" s="103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101" t="s">
        <v>156</v>
      </c>
      <c r="I12" s="102"/>
      <c r="J12" s="103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101" t="s">
        <v>156</v>
      </c>
      <c r="I13" s="102"/>
      <c r="J13" s="103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101" t="s">
        <v>156</v>
      </c>
      <c r="I14" s="102"/>
      <c r="J14" s="103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101"/>
      <c r="I15" s="102"/>
      <c r="J15" s="103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101"/>
      <c r="I16" s="102"/>
      <c r="J16" s="103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101"/>
      <c r="I17" s="102"/>
      <c r="J17" s="103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101" t="s">
        <v>68</v>
      </c>
      <c r="I18" s="102"/>
      <c r="J18" s="103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101"/>
      <c r="I19" s="102"/>
      <c r="J19" s="103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101"/>
      <c r="I20" s="102"/>
      <c r="J20" s="103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101" t="s">
        <v>156</v>
      </c>
      <c r="I21" s="102"/>
      <c r="J21" s="103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101"/>
      <c r="I22" s="102"/>
      <c r="J22" s="103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101"/>
      <c r="I23" s="102"/>
      <c r="J23" s="103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101"/>
      <c r="I24" s="102"/>
      <c r="J24" s="103"/>
      <c r="K24" s="5"/>
    </row>
    <row r="25" spans="1:11">
      <c r="A25" s="4"/>
      <c r="B25" s="10" t="s">
        <v>187</v>
      </c>
      <c r="C25" s="10" t="s">
        <v>189</v>
      </c>
      <c r="D25" s="15">
        <v>0</v>
      </c>
      <c r="E25" s="11" t="s">
        <v>23</v>
      </c>
      <c r="F25" s="11" t="s">
        <v>23</v>
      </c>
      <c r="G25" s="11" t="s">
        <v>23</v>
      </c>
      <c r="H25" s="101"/>
      <c r="I25" s="102"/>
      <c r="J25" s="103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101"/>
      <c r="I26" s="102"/>
      <c r="J26" s="103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101"/>
      <c r="I27" s="102"/>
      <c r="J27" s="103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101"/>
      <c r="I28" s="102"/>
      <c r="J28" s="103"/>
      <c r="K28" s="5"/>
    </row>
    <row r="29" spans="1:11">
      <c r="A29" s="4"/>
      <c r="B29" s="66"/>
      <c r="C29" s="66"/>
      <c r="D29" s="68"/>
      <c r="E29" s="68"/>
      <c r="F29" s="68"/>
      <c r="G29" s="68"/>
      <c r="H29" s="92"/>
      <c r="I29" s="92"/>
      <c r="J29" s="92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197</v>
      </c>
      <c r="K33" s="5"/>
    </row>
    <row r="34" spans="1:11">
      <c r="A34" s="4"/>
      <c r="B34" s="95" t="s">
        <v>148</v>
      </c>
      <c r="K34" s="5"/>
    </row>
    <row r="35" spans="1:11">
      <c r="A35" s="4"/>
      <c r="B35" s="95" t="s">
        <v>151</v>
      </c>
      <c r="C35" s="95"/>
      <c r="K35" s="5"/>
    </row>
    <row r="36" spans="1:11">
      <c r="A36" s="4"/>
      <c r="B36" s="92"/>
      <c r="C36" s="92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100" t="s">
        <v>131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 t="s">
        <v>24</v>
      </c>
      <c r="C39" s="99" t="s">
        <v>132</v>
      </c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55"/>
      <c r="C40" s="91"/>
      <c r="D40" s="92"/>
      <c r="E40" s="92"/>
      <c r="F40" s="92"/>
      <c r="G40" s="92"/>
      <c r="H40" s="92"/>
      <c r="I40" s="92"/>
      <c r="J40" s="92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204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198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C38:J38"/>
    <mergeCell ref="H25:J25"/>
    <mergeCell ref="H26:J26"/>
    <mergeCell ref="H27:J27"/>
    <mergeCell ref="H28:J28"/>
  </mergeCells>
  <conditionalFormatting sqref="G8:G29">
    <cfRule type="cellIs" dxfId="41" priority="9" operator="equal">
      <formula>"Above MAV"</formula>
    </cfRule>
    <cfRule type="cellIs" dxfId="40" priority="10" operator="equal">
      <formula>"ALERT"</formula>
    </cfRule>
  </conditionalFormatting>
  <conditionalFormatting sqref="F24">
    <cfRule type="cellIs" dxfId="39" priority="7" operator="equal">
      <formula>"Above MAV"</formula>
    </cfRule>
    <cfRule type="cellIs" dxfId="38" priority="8" operator="equal">
      <formula>"ALERT"</formula>
    </cfRule>
  </conditionalFormatting>
  <conditionalFormatting sqref="E24">
    <cfRule type="cellIs" dxfId="37" priority="5" operator="equal">
      <formula>"Above MAV"</formula>
    </cfRule>
    <cfRule type="cellIs" dxfId="36" priority="6" operator="equal">
      <formula>"ALERT"</formula>
    </cfRule>
  </conditionalFormatting>
  <conditionalFormatting sqref="E25">
    <cfRule type="cellIs" dxfId="35" priority="3" operator="equal">
      <formula>"Above MAV"</formula>
    </cfRule>
    <cfRule type="cellIs" dxfId="34" priority="4" operator="equal">
      <formula>"ALERT"</formula>
    </cfRule>
  </conditionalFormatting>
  <conditionalFormatting sqref="F25">
    <cfRule type="cellIs" dxfId="33" priority="1" operator="equal">
      <formula>"Above MAV"</formula>
    </cfRule>
    <cfRule type="cellIs" dxfId="3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8" t="s">
        <v>179</v>
      </c>
      <c r="C4" s="107"/>
      <c r="D4" s="107"/>
      <c r="E4" s="107"/>
      <c r="F4" s="107"/>
      <c r="G4" s="8"/>
      <c r="H4" s="88" t="s">
        <v>154</v>
      </c>
      <c r="I4" s="107"/>
      <c r="J4" s="107"/>
    </row>
    <row r="5" spans="1:11" ht="22.5" customHeight="1">
      <c r="B5" s="88" t="s">
        <v>180</v>
      </c>
      <c r="C5" s="107"/>
      <c r="D5" s="107"/>
      <c r="E5" s="107"/>
      <c r="F5" s="107"/>
      <c r="G5" s="8"/>
      <c r="H5" s="88" t="s">
        <v>56</v>
      </c>
      <c r="I5" s="107"/>
      <c r="J5" s="107"/>
    </row>
    <row r="6" spans="1:11" ht="22.5" customHeight="1">
      <c r="B6" s="88" t="s">
        <v>136</v>
      </c>
      <c r="C6" s="108"/>
      <c r="D6" s="108"/>
      <c r="E6" s="108"/>
      <c r="F6" s="108"/>
      <c r="G6" s="8"/>
      <c r="H6" s="88" t="s">
        <v>178</v>
      </c>
      <c r="I6" s="107"/>
      <c r="J6" s="107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177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8" t="s">
        <v>179</v>
      </c>
      <c r="C4" s="107"/>
      <c r="D4" s="107"/>
      <c r="E4" s="107"/>
      <c r="F4" s="107"/>
      <c r="G4" s="8"/>
      <c r="H4" s="88" t="s">
        <v>154</v>
      </c>
      <c r="I4" s="107"/>
      <c r="J4" s="107"/>
    </row>
    <row r="5" spans="1:11" ht="22.5" customHeight="1">
      <c r="B5" s="88" t="s">
        <v>180</v>
      </c>
      <c r="C5" s="107"/>
      <c r="D5" s="107"/>
      <c r="E5" s="107"/>
      <c r="F5" s="107"/>
      <c r="G5" s="8"/>
      <c r="H5" s="88" t="s">
        <v>56</v>
      </c>
      <c r="I5" s="107"/>
      <c r="J5" s="107"/>
    </row>
    <row r="6" spans="1:11" ht="22.5" customHeight="1">
      <c r="B6" s="88" t="s">
        <v>136</v>
      </c>
      <c r="C6" s="108" t="s">
        <v>153</v>
      </c>
      <c r="D6" s="108"/>
      <c r="E6" s="108"/>
      <c r="F6" s="108"/>
      <c r="G6" s="8"/>
      <c r="H6" s="88" t="s">
        <v>178</v>
      </c>
      <c r="I6" s="107"/>
      <c r="J6" s="107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177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3" t="s">
        <v>191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179</v>
      </c>
      <c r="C3" s="107"/>
      <c r="D3" s="107"/>
      <c r="E3" s="107"/>
      <c r="F3" s="107"/>
      <c r="G3" s="8"/>
      <c r="H3" s="88" t="s">
        <v>154</v>
      </c>
      <c r="I3" s="107"/>
      <c r="J3" s="107"/>
    </row>
    <row r="4" spans="1:11" ht="22.5" customHeight="1">
      <c r="B4" s="88" t="s">
        <v>180</v>
      </c>
      <c r="C4" s="107"/>
      <c r="D4" s="107"/>
      <c r="E4" s="107"/>
      <c r="F4" s="107"/>
      <c r="G4" s="8"/>
      <c r="H4" s="88" t="s">
        <v>56</v>
      </c>
      <c r="I4" s="107"/>
      <c r="J4" s="107"/>
    </row>
    <row r="5" spans="1:11" ht="22.5" customHeight="1">
      <c r="B5" s="88" t="s">
        <v>136</v>
      </c>
      <c r="C5" s="108"/>
      <c r="D5" s="108"/>
      <c r="E5" s="108"/>
      <c r="F5" s="108"/>
      <c r="G5" s="8"/>
      <c r="H5" s="88" t="s">
        <v>178</v>
      </c>
      <c r="I5" s="107"/>
      <c r="J5" s="107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177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5"/>
      <c r="E31" s="85"/>
      <c r="F31" s="85"/>
      <c r="G31" s="85"/>
      <c r="H31" s="85"/>
      <c r="I31" s="85"/>
      <c r="J31" s="85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193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192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192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abSelected="1" view="pageLayout" zoomScale="130" zoomScaleNormal="110" zoomScalePageLayoutView="130" workbookViewId="0">
      <selection activeCell="G23" sqref="G2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205</v>
      </c>
      <c r="F3" s="8"/>
      <c r="G3" s="8"/>
      <c r="H3" s="9" t="s">
        <v>154</v>
      </c>
      <c r="J3" s="69" t="s">
        <v>207</v>
      </c>
    </row>
    <row r="4" spans="1:11" ht="15.75">
      <c r="B4" s="3" t="s">
        <v>206</v>
      </c>
      <c r="F4" s="8"/>
      <c r="G4" s="8"/>
      <c r="H4" s="9" t="s">
        <v>56</v>
      </c>
      <c r="J4" s="70">
        <f ca="1">TODAY()</f>
        <v>43117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43117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4" t="s">
        <v>44</v>
      </c>
      <c r="H7" s="105"/>
      <c r="I7" s="105"/>
      <c r="J7" s="106"/>
      <c r="K7" s="5"/>
    </row>
    <row r="8" spans="1:11">
      <c r="A8" s="4"/>
      <c r="B8" s="10" t="s">
        <v>3</v>
      </c>
      <c r="C8" s="11" t="s">
        <v>23</v>
      </c>
      <c r="D8" s="14">
        <v>7.4</v>
      </c>
      <c r="E8" s="11" t="s">
        <v>64</v>
      </c>
      <c r="F8" s="11" t="s">
        <v>23</v>
      </c>
      <c r="G8" s="11" t="str">
        <f>VLOOKUP(D8,Lookup!C3:D7,2)</f>
        <v>Neutral</v>
      </c>
      <c r="H8" s="101"/>
      <c r="I8" s="102"/>
      <c r="J8" s="103"/>
      <c r="K8" s="5"/>
    </row>
    <row r="9" spans="1:11">
      <c r="A9" s="4"/>
      <c r="B9" s="10" t="s">
        <v>5</v>
      </c>
      <c r="C9" s="10" t="s">
        <v>52</v>
      </c>
      <c r="D9" s="15">
        <v>180</v>
      </c>
      <c r="E9" s="11" t="s">
        <v>23</v>
      </c>
      <c r="F9" s="11" t="s">
        <v>23</v>
      </c>
      <c r="G9" s="11" t="str">
        <f>VLOOKUP(D9,Lookup!C18:D25,2)</f>
        <v>High</v>
      </c>
      <c r="H9" s="101"/>
      <c r="I9" s="102"/>
      <c r="J9" s="103"/>
      <c r="K9" s="5"/>
    </row>
    <row r="10" spans="1:11">
      <c r="A10" s="4"/>
      <c r="B10" s="10" t="s">
        <v>6</v>
      </c>
      <c r="C10" s="10" t="s">
        <v>52</v>
      </c>
      <c r="D10" s="15">
        <v>110</v>
      </c>
      <c r="E10" s="11" t="s">
        <v>65</v>
      </c>
      <c r="F10" s="11" t="s">
        <v>23</v>
      </c>
      <c r="G10" s="11" t="str">
        <f>VLOOKUP(D10,Lookup!C27:D33,2)</f>
        <v>Moderate</v>
      </c>
      <c r="H10" s="101"/>
      <c r="I10" s="102"/>
      <c r="J10" s="103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14.297100209421462</v>
      </c>
      <c r="E11" s="11" t="s">
        <v>23</v>
      </c>
      <c r="F11" s="11" t="s">
        <v>23</v>
      </c>
      <c r="G11" s="11" t="str">
        <f>VLOOKUP(D11,Lookup!C96:D101,2)</f>
        <v>Significant</v>
      </c>
      <c r="H11" s="101" t="s">
        <v>156</v>
      </c>
      <c r="I11" s="102"/>
      <c r="J11" s="103"/>
      <c r="K11" s="5"/>
    </row>
    <row r="12" spans="1:11">
      <c r="A12" s="4"/>
      <c r="B12" s="10" t="s">
        <v>118</v>
      </c>
      <c r="C12" s="11" t="s">
        <v>23</v>
      </c>
      <c r="D12" s="14">
        <f>+D8+0.5+VLOOKUP(D9,LSI!$F$2:$G$25,2)+VLOOKUP(D10,LSI!$H$2:$I$25,2)-12.1</f>
        <v>-0.39999999999999858</v>
      </c>
      <c r="E12" s="11" t="s">
        <v>23</v>
      </c>
      <c r="F12" s="11" t="s">
        <v>23</v>
      </c>
      <c r="G12" s="11" t="str">
        <f>VLOOKUP(D12,Lookup!C103:D107,2)</f>
        <v>Normal</v>
      </c>
      <c r="H12" s="101" t="s">
        <v>156</v>
      </c>
      <c r="I12" s="102"/>
      <c r="J12" s="103"/>
      <c r="K12" s="5"/>
    </row>
    <row r="13" spans="1:11">
      <c r="A13" s="4"/>
      <c r="B13" s="10" t="s">
        <v>10</v>
      </c>
      <c r="C13" s="10" t="s">
        <v>24</v>
      </c>
      <c r="D13" s="11">
        <v>0.94</v>
      </c>
      <c r="E13" s="11" t="s">
        <v>66</v>
      </c>
      <c r="F13" s="11" t="s">
        <v>23</v>
      </c>
      <c r="G13" s="11" t="str">
        <f>VLOOKUP(D13,Lookup!C52:D59,2)</f>
        <v>Significant</v>
      </c>
      <c r="H13" s="101"/>
      <c r="I13" s="102"/>
      <c r="J13" s="103"/>
      <c r="K13" s="5"/>
    </row>
    <row r="14" spans="1:11">
      <c r="A14" s="4"/>
      <c r="B14" s="10" t="s">
        <v>11</v>
      </c>
      <c r="C14" s="10" t="s">
        <v>24</v>
      </c>
      <c r="D14" s="11">
        <v>0.28000000000000003</v>
      </c>
      <c r="E14" s="11" t="s">
        <v>67</v>
      </c>
      <c r="F14" s="11">
        <v>0.4</v>
      </c>
      <c r="G14" s="11" t="str">
        <f>VLOOKUP(D14,Lookup!C61:D65,2)</f>
        <v>Very High</v>
      </c>
      <c r="H14" s="101" t="s">
        <v>68</v>
      </c>
      <c r="I14" s="102"/>
      <c r="J14" s="103"/>
      <c r="K14" s="5"/>
    </row>
    <row r="15" spans="1:11">
      <c r="A15" s="4"/>
      <c r="B15" s="10" t="s">
        <v>4</v>
      </c>
      <c r="C15" s="10" t="s">
        <v>24</v>
      </c>
      <c r="D15" s="15">
        <v>320</v>
      </c>
      <c r="E15" s="11" t="s">
        <v>69</v>
      </c>
      <c r="F15" s="11" t="s">
        <v>23</v>
      </c>
      <c r="G15" s="11" t="str">
        <f>VLOOKUP(D15,Lookup!C9:D16,2)</f>
        <v>High</v>
      </c>
      <c r="H15" s="101" t="s">
        <v>156</v>
      </c>
      <c r="I15" s="102"/>
      <c r="J15" s="103"/>
      <c r="K15" s="5"/>
    </row>
    <row r="16" spans="1:11">
      <c r="A16" s="4"/>
      <c r="B16" s="10" t="s">
        <v>15</v>
      </c>
      <c r="C16" s="10" t="s">
        <v>24</v>
      </c>
      <c r="D16" s="15">
        <v>52</v>
      </c>
      <c r="E16" s="11" t="s">
        <v>70</v>
      </c>
      <c r="F16" s="11" t="s">
        <v>23</v>
      </c>
      <c r="G16" s="11" t="str">
        <f>VLOOKUP(D16,Lookup!C74:D81,2)</f>
        <v>Low</v>
      </c>
      <c r="H16" s="96"/>
      <c r="I16" s="97"/>
      <c r="J16" s="98"/>
      <c r="K16" s="5"/>
    </row>
    <row r="17" spans="1:11">
      <c r="A17" s="4"/>
      <c r="B17" s="10" t="s">
        <v>187</v>
      </c>
      <c r="C17" s="10" t="s">
        <v>188</v>
      </c>
      <c r="D17" s="14">
        <f>D18/10</f>
        <v>44.8</v>
      </c>
      <c r="E17" s="11" t="s">
        <v>23</v>
      </c>
      <c r="F17" s="11" t="s">
        <v>23</v>
      </c>
      <c r="G17" s="11" t="s">
        <v>23</v>
      </c>
      <c r="H17" s="96"/>
      <c r="I17" s="97"/>
      <c r="J17" s="98"/>
      <c r="K17" s="5"/>
    </row>
    <row r="18" spans="1:11">
      <c r="A18" s="4"/>
      <c r="B18" s="10" t="s">
        <v>187</v>
      </c>
      <c r="C18" s="10" t="s">
        <v>189</v>
      </c>
      <c r="D18" s="15">
        <v>448</v>
      </c>
      <c r="E18" s="11" t="s">
        <v>23</v>
      </c>
      <c r="F18" s="11" t="s">
        <v>23</v>
      </c>
      <c r="G18" s="11" t="s">
        <v>23</v>
      </c>
      <c r="H18" s="96"/>
      <c r="I18" s="97"/>
      <c r="J18" s="98"/>
      <c r="K18" s="5"/>
    </row>
    <row r="19" spans="1:11">
      <c r="A19" s="4"/>
      <c r="B19" s="10" t="s">
        <v>18</v>
      </c>
      <c r="C19" s="10" t="s">
        <v>25</v>
      </c>
      <c r="D19" s="14">
        <v>3.28</v>
      </c>
      <c r="E19" s="11" t="s">
        <v>71</v>
      </c>
      <c r="F19" s="11" t="s">
        <v>23</v>
      </c>
      <c r="G19" s="11" t="str">
        <f>VLOOKUP(D19,Lookup!C124:D131,2)</f>
        <v>Significant</v>
      </c>
      <c r="H19" s="101"/>
      <c r="I19" s="102"/>
      <c r="J19" s="103"/>
      <c r="K19" s="5"/>
    </row>
    <row r="20" spans="1:11">
      <c r="A20" s="4"/>
      <c r="B20" s="10" t="s">
        <v>166</v>
      </c>
      <c r="C20" s="10" t="s">
        <v>167</v>
      </c>
      <c r="D20" s="15" t="s">
        <v>38</v>
      </c>
      <c r="E20" s="11" t="s">
        <v>23</v>
      </c>
      <c r="F20" s="11" t="s">
        <v>23</v>
      </c>
      <c r="G20" s="11" t="s">
        <v>81</v>
      </c>
      <c r="H20" s="96"/>
      <c r="I20" s="97"/>
      <c r="J20" s="98"/>
      <c r="K20" s="5"/>
    </row>
    <row r="21" spans="1:11">
      <c r="A21" s="4"/>
      <c r="B21" s="10" t="s">
        <v>19</v>
      </c>
      <c r="C21" s="10" t="s">
        <v>55</v>
      </c>
      <c r="D21" s="14">
        <v>80.900000000000006</v>
      </c>
      <c r="E21" s="11" t="s">
        <v>23</v>
      </c>
      <c r="F21" s="11" t="s">
        <v>23</v>
      </c>
      <c r="G21" s="11" t="str">
        <f>VLOOKUP(D21,Lookup!C133:D139,2)</f>
        <v>Below Ideal</v>
      </c>
      <c r="H21" s="101"/>
      <c r="I21" s="102"/>
      <c r="J21" s="103"/>
      <c r="K21" s="5"/>
    </row>
    <row r="22" spans="1:11">
      <c r="A22" s="4"/>
      <c r="B22" s="66"/>
      <c r="C22" s="66"/>
      <c r="D22" s="67"/>
      <c r="E22" s="68"/>
      <c r="F22" s="68"/>
      <c r="G22" s="68"/>
      <c r="H22" s="65"/>
      <c r="I22" s="65"/>
      <c r="J22" s="65"/>
      <c r="K22" s="5"/>
    </row>
    <row r="23" spans="1:11">
      <c r="A23" s="4"/>
      <c r="B23" s="55" t="s">
        <v>208</v>
      </c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65" t="s">
        <v>209</v>
      </c>
      <c r="K24" s="5"/>
    </row>
    <row r="25" spans="1:11">
      <c r="A25" s="4"/>
      <c r="B25" s="65"/>
      <c r="C25" s="65"/>
      <c r="K25" s="5"/>
    </row>
    <row r="26" spans="1:11">
      <c r="A26" s="4"/>
      <c r="B26" s="61" t="s">
        <v>62</v>
      </c>
      <c r="C26" s="62" t="s">
        <v>130</v>
      </c>
      <c r="D26" s="63"/>
      <c r="E26" s="63"/>
      <c r="F26" s="63"/>
      <c r="G26" s="63"/>
      <c r="H26" s="63"/>
      <c r="I26" s="63"/>
      <c r="J26" s="63"/>
      <c r="K26" s="5"/>
    </row>
    <row r="27" spans="1:11">
      <c r="A27" s="4"/>
      <c r="B27" s="55" t="s">
        <v>63</v>
      </c>
      <c r="C27" s="100" t="s">
        <v>131</v>
      </c>
      <c r="D27" s="100"/>
      <c r="E27" s="100"/>
      <c r="F27" s="100"/>
      <c r="G27" s="100"/>
      <c r="H27" s="100"/>
      <c r="I27" s="100"/>
      <c r="J27" s="100"/>
      <c r="K27" s="5"/>
    </row>
    <row r="28" spans="1:11">
      <c r="A28" s="4"/>
      <c r="B28" s="55" t="s">
        <v>24</v>
      </c>
      <c r="C28" s="99" t="s">
        <v>132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/>
      <c r="C29" s="83"/>
      <c r="D29" s="84"/>
      <c r="E29" s="84"/>
      <c r="F29" s="84"/>
      <c r="G29" s="84"/>
      <c r="H29" s="84"/>
      <c r="I29" s="84"/>
      <c r="J29" s="84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203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204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198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mergeCells count="13">
    <mergeCell ref="C27:J27"/>
    <mergeCell ref="C28:J28"/>
    <mergeCell ref="H21:J21"/>
    <mergeCell ref="H15:J15"/>
    <mergeCell ref="H19:J19"/>
    <mergeCell ref="H13:J13"/>
    <mergeCell ref="H14:J14"/>
    <mergeCell ref="G7:J7"/>
    <mergeCell ref="H8:J8"/>
    <mergeCell ref="H10:J10"/>
    <mergeCell ref="H9:J9"/>
    <mergeCell ref="H11:J11"/>
    <mergeCell ref="H12:J12"/>
  </mergeCells>
  <conditionalFormatting sqref="G8 G10 G13:G15 G19 G21:G22">
    <cfRule type="cellIs" dxfId="31" priority="19" operator="equal">
      <formula>"Above MAV"</formula>
    </cfRule>
    <cfRule type="cellIs" dxfId="30" priority="20" operator="equal">
      <formula>"ALERT"</formula>
    </cfRule>
  </conditionalFormatting>
  <conditionalFormatting sqref="G9">
    <cfRule type="cellIs" dxfId="29" priority="17" operator="equal">
      <formula>"Above MAV"</formula>
    </cfRule>
    <cfRule type="cellIs" dxfId="28" priority="18" operator="equal">
      <formula>"ALERT"</formula>
    </cfRule>
  </conditionalFormatting>
  <conditionalFormatting sqref="G11:G12">
    <cfRule type="cellIs" dxfId="27" priority="15" operator="equal">
      <formula>"Above MAV"</formula>
    </cfRule>
    <cfRule type="cellIs" dxfId="26" priority="16" operator="equal">
      <formula>"ALERT"</formula>
    </cfRule>
  </conditionalFormatting>
  <conditionalFormatting sqref="G17:G18">
    <cfRule type="cellIs" dxfId="25" priority="13" operator="equal">
      <formula>"Above MAV"</formula>
    </cfRule>
    <cfRule type="cellIs" dxfId="24" priority="14" operator="equal">
      <formula>"ALERT"</formula>
    </cfRule>
  </conditionalFormatting>
  <conditionalFormatting sqref="F17">
    <cfRule type="cellIs" dxfId="23" priority="11" operator="equal">
      <formula>"Above MAV"</formula>
    </cfRule>
    <cfRule type="cellIs" dxfId="22" priority="12" operator="equal">
      <formula>"ALERT"</formula>
    </cfRule>
  </conditionalFormatting>
  <conditionalFormatting sqref="E17">
    <cfRule type="cellIs" dxfId="21" priority="9" operator="equal">
      <formula>"Above MAV"</formula>
    </cfRule>
    <cfRule type="cellIs" dxfId="20" priority="10" operator="equal">
      <formula>"ALERT"</formula>
    </cfRule>
  </conditionalFormatting>
  <conditionalFormatting sqref="E18">
    <cfRule type="cellIs" dxfId="19" priority="7" operator="equal">
      <formula>"Above MAV"</formula>
    </cfRule>
    <cfRule type="cellIs" dxfId="18" priority="8" operator="equal">
      <formula>"ALERT"</formula>
    </cfRule>
  </conditionalFormatting>
  <conditionalFormatting sqref="F18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16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20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2"/>
  <sheetViews>
    <sheetView view="pageLayout" topLeftCell="A4" zoomScale="130" zoomScaleNormal="110" zoomScalePageLayoutView="130" workbookViewId="0">
      <selection activeCell="B18" sqref="B1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43117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43117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1"/>
      <c r="E10" s="11"/>
      <c r="F10" s="11"/>
      <c r="G10" s="11"/>
      <c r="H10" s="11"/>
      <c r="I10" s="11"/>
      <c r="J10" s="11"/>
      <c r="K10" s="5"/>
    </row>
    <row r="11" spans="1:11">
      <c r="A11" s="4"/>
      <c r="B11" s="10" t="s">
        <v>6</v>
      </c>
      <c r="C11" s="10" t="s">
        <v>52</v>
      </c>
      <c r="D11" s="11"/>
      <c r="E11" s="11"/>
      <c r="F11" s="11"/>
      <c r="G11" s="11"/>
      <c r="H11" s="11"/>
      <c r="I11" s="11"/>
      <c r="J11" s="11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-9.9999999990600013E-4</v>
      </c>
      <c r="E12" s="15">
        <f t="shared" ref="E12:J12" si="0">2*(E10-(5*10^(E9-10)))/(1+(0.94*10^(E9-10)))*10^(6-E9)</f>
        <v>-9.9999999990600013E-4</v>
      </c>
      <c r="F12" s="15">
        <f t="shared" si="0"/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5"/>
    </row>
    <row r="13" spans="1:11">
      <c r="A13" s="4"/>
      <c r="B13" s="10" t="s">
        <v>17</v>
      </c>
      <c r="C13" s="11" t="s">
        <v>23</v>
      </c>
      <c r="D13" s="14" t="e">
        <f>+D9+0.5+VLOOKUP(D10,[1]LSI!$F$2:$G$25,2)+VLOOKUP(D11,[1]LSI!$H$2:$I$25,2)-12.1</f>
        <v>#N/A</v>
      </c>
      <c r="E13" s="14" t="e">
        <f>+E9+0.5+VLOOKUP(E10,[1]LSI!$F$2:$G$25,2)+VLOOKUP(E11,[1]LSI!$H$2:$I$25,2)-12.1</f>
        <v>#N/A</v>
      </c>
      <c r="F13" s="14" t="e">
        <f>+F9+0.5+VLOOKUP(F10,[1]LSI!$F$2:$G$25,2)+VLOOKUP(F11,[1]LSI!$H$2:$I$25,2)-12.1</f>
        <v>#N/A</v>
      </c>
      <c r="G13" s="14" t="e">
        <f>+G9+0.5+VLOOKUP(G10,[1]LSI!$F$2:$G$25,2)+VLOOKUP(G11,[1]LSI!$H$2:$I$25,2)-12.1</f>
        <v>#N/A</v>
      </c>
      <c r="H13" s="14" t="e">
        <f>+H9+0.5+VLOOKUP(H10,[1]LSI!$F$2:$G$25,2)+VLOOKUP(H11,[1]LSI!$H$2:$I$25,2)-12.1</f>
        <v>#N/A</v>
      </c>
      <c r="I13" s="14" t="e">
        <f>+I9+0.5+VLOOKUP(I10,[1]LSI!$F$2:$G$25,2)+VLOOKUP(I11,[1]LSI!$H$2:$I$25,2)-12.1</f>
        <v>#N/A</v>
      </c>
      <c r="J13" s="14" t="e">
        <f>+J9+0.5+VLOOKUP(J10,[1]LSI!$F$2:$G$25,2)+VLOOKUP(J11,[1]LSI!$H$2:$I$25,2)-12.1</f>
        <v>#N/A</v>
      </c>
      <c r="K13" s="5"/>
    </row>
    <row r="14" spans="1:1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>
      <c r="A17" s="4"/>
      <c r="B17" s="10" t="s">
        <v>15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>
      <c r="A18" s="4"/>
      <c r="B18" s="10" t="s">
        <v>187</v>
      </c>
      <c r="C18" s="10" t="s">
        <v>188</v>
      </c>
      <c r="D18" s="14">
        <f t="shared" ref="D18:J18" ca="1" si="1">D19/10</f>
        <v>0</v>
      </c>
      <c r="E18" s="14">
        <f t="shared" ca="1" si="1"/>
        <v>0</v>
      </c>
      <c r="F18" s="14">
        <f t="shared" ca="1" si="1"/>
        <v>0</v>
      </c>
      <c r="G18" s="14">
        <f t="shared" ca="1" si="1"/>
        <v>0</v>
      </c>
      <c r="H18" s="14">
        <f t="shared" ca="1" si="1"/>
        <v>0</v>
      </c>
      <c r="I18" s="14">
        <f t="shared" ca="1" si="1"/>
        <v>0</v>
      </c>
      <c r="J18" s="14">
        <f t="shared" ca="1" si="1"/>
        <v>0</v>
      </c>
      <c r="K18" s="5"/>
    </row>
    <row r="19" spans="1:11">
      <c r="A19" s="4"/>
      <c r="B19" s="10" t="s">
        <v>187</v>
      </c>
      <c r="C19" s="10" t="s">
        <v>189</v>
      </c>
      <c r="D19" s="15">
        <f t="shared" ref="D19:J19" ca="1" si="2">D18*10</f>
        <v>0</v>
      </c>
      <c r="E19" s="15">
        <f t="shared" ca="1" si="2"/>
        <v>0</v>
      </c>
      <c r="F19" s="15">
        <f t="shared" ca="1" si="2"/>
        <v>0</v>
      </c>
      <c r="G19" s="15">
        <f t="shared" ca="1" si="2"/>
        <v>0</v>
      </c>
      <c r="H19" s="15">
        <f t="shared" ca="1" si="2"/>
        <v>0</v>
      </c>
      <c r="I19" s="15">
        <f t="shared" ca="1" si="2"/>
        <v>0</v>
      </c>
      <c r="J19" s="15">
        <f t="shared" ca="1" si="2"/>
        <v>0</v>
      </c>
      <c r="K19" s="5"/>
    </row>
    <row r="20" spans="1:11">
      <c r="A20" s="4"/>
      <c r="B20" s="10" t="s">
        <v>18</v>
      </c>
      <c r="C20" s="10" t="s">
        <v>25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10" t="s">
        <v>166</v>
      </c>
      <c r="C21" s="10" t="s">
        <v>167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133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49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10" t="s">
        <v>50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10" t="s">
        <v>51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>
      <c r="A32" s="4"/>
      <c r="B32" s="66"/>
      <c r="C32" s="82"/>
      <c r="D32" s="82"/>
      <c r="E32" s="82"/>
      <c r="F32" s="82"/>
      <c r="G32" s="82"/>
      <c r="H32" s="82"/>
      <c r="I32" s="82"/>
      <c r="J32" s="82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152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198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[1]Data!#REF!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43117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43117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5"/>
      <c r="E31" s="85"/>
      <c r="F31" s="85"/>
      <c r="G31" s="85"/>
      <c r="H31" s="85"/>
      <c r="I31" s="85"/>
      <c r="J31" s="85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203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204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198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topLeftCell="A16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43117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43117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4" t="s">
        <v>44</v>
      </c>
      <c r="H7" s="105"/>
      <c r="I7" s="105"/>
      <c r="J7" s="106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01"/>
      <c r="I8" s="102"/>
      <c r="J8" s="103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101"/>
      <c r="I9" s="102"/>
      <c r="J9" s="103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101"/>
      <c r="I10" s="102"/>
      <c r="J10" s="103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101"/>
      <c r="I11" s="102"/>
      <c r="J11" s="103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6" t="s">
        <v>172</v>
      </c>
      <c r="K16" s="5"/>
    </row>
    <row r="17" spans="1:11">
      <c r="A17" s="4"/>
      <c r="B17" s="79" t="s">
        <v>199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99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203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204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198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194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43117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43117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4" t="s">
        <v>44</v>
      </c>
      <c r="H7" s="105"/>
      <c r="I7" s="105"/>
      <c r="J7" s="106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101"/>
      <c r="I8" s="102"/>
      <c r="J8" s="103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1"/>
      <c r="I9" s="102"/>
      <c r="J9" s="103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101"/>
      <c r="I10" s="102"/>
      <c r="J10" s="103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101"/>
      <c r="I11" s="102"/>
      <c r="J11" s="103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101" t="s">
        <v>156</v>
      </c>
      <c r="I12" s="102"/>
      <c r="J12" s="103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101" t="s">
        <v>156</v>
      </c>
      <c r="I13" s="102"/>
      <c r="J13" s="103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101" t="s">
        <v>156</v>
      </c>
      <c r="I14" s="102"/>
      <c r="J14" s="103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101"/>
      <c r="I15" s="102"/>
      <c r="J15" s="103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101"/>
      <c r="I16" s="102"/>
      <c r="J16" s="103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101"/>
      <c r="I17" s="102"/>
      <c r="J17" s="103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101" t="s">
        <v>68</v>
      </c>
      <c r="I18" s="102"/>
      <c r="J18" s="103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101"/>
      <c r="I19" s="102"/>
      <c r="J19" s="103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101"/>
      <c r="I20" s="102"/>
      <c r="J20" s="103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101" t="s">
        <v>156</v>
      </c>
      <c r="I21" s="102"/>
      <c r="J21" s="103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101"/>
      <c r="I22" s="102"/>
      <c r="J22" s="103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101"/>
      <c r="I23" s="102"/>
      <c r="J23" s="103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101"/>
      <c r="I24" s="102"/>
      <c r="J24" s="103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101"/>
      <c r="I25" s="102"/>
      <c r="J25" s="103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101"/>
      <c r="I26" s="102"/>
      <c r="J26" s="103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101"/>
      <c r="I27" s="102"/>
      <c r="J27" s="103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101"/>
      <c r="I28" s="102"/>
      <c r="J28" s="103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101" t="s">
        <v>200</v>
      </c>
      <c r="I29" s="102"/>
      <c r="J29" s="103"/>
      <c r="K29" s="5"/>
    </row>
    <row r="30" spans="1:11">
      <c r="A30" s="4"/>
      <c r="B30" s="10" t="s">
        <v>26</v>
      </c>
      <c r="C30" s="10" t="s">
        <v>24</v>
      </c>
      <c r="D30" s="85">
        <f>D31-D29</f>
        <v>0</v>
      </c>
      <c r="E30" s="11" t="s">
        <v>23</v>
      </c>
      <c r="F30" s="11" t="s">
        <v>23</v>
      </c>
      <c r="G30" s="11" t="s">
        <v>23</v>
      </c>
      <c r="H30" s="101" t="s">
        <v>156</v>
      </c>
      <c r="I30" s="102"/>
      <c r="J30" s="103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101"/>
      <c r="I31" s="102"/>
      <c r="J31" s="103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101"/>
      <c r="I32" s="102"/>
      <c r="J32" s="103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101"/>
      <c r="I33" s="102"/>
      <c r="J33" s="103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101"/>
      <c r="I34" s="102"/>
      <c r="J34" s="103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101"/>
      <c r="I35" s="102"/>
      <c r="J35" s="103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197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195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100" t="s">
        <v>131</v>
      </c>
      <c r="D45" s="100"/>
      <c r="E45" s="100"/>
      <c r="F45" s="100"/>
      <c r="G45" s="100"/>
      <c r="H45" s="100"/>
      <c r="I45" s="100"/>
      <c r="J45" s="100"/>
      <c r="K45" s="5"/>
    </row>
    <row r="46" spans="1:11">
      <c r="A46" s="4"/>
      <c r="B46" s="55" t="s">
        <v>24</v>
      </c>
      <c r="C46" s="99" t="s">
        <v>132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/>
      <c r="C47" s="99"/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204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196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C47:J47"/>
    <mergeCell ref="H32:J32"/>
    <mergeCell ref="H33:J33"/>
    <mergeCell ref="H34:J34"/>
    <mergeCell ref="H35:J35"/>
    <mergeCell ref="C46:J46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179</v>
      </c>
      <c r="C4" s="107"/>
      <c r="D4" s="107"/>
      <c r="E4" s="107"/>
      <c r="F4" s="107"/>
      <c r="G4" s="8"/>
      <c r="H4" s="88" t="s">
        <v>154</v>
      </c>
      <c r="I4" s="107"/>
      <c r="J4" s="107"/>
    </row>
    <row r="5" spans="1:11" ht="22.5" customHeight="1">
      <c r="B5" s="88" t="s">
        <v>180</v>
      </c>
      <c r="C5" s="107"/>
      <c r="D5" s="107"/>
      <c r="E5" s="107"/>
      <c r="F5" s="107"/>
      <c r="G5" s="8"/>
      <c r="H5" s="88" t="s">
        <v>56</v>
      </c>
      <c r="I5" s="107"/>
      <c r="J5" s="107"/>
    </row>
    <row r="6" spans="1:11" ht="22.5" customHeight="1">
      <c r="B6" s="88" t="s">
        <v>136</v>
      </c>
      <c r="C6" s="108"/>
      <c r="D6" s="108"/>
      <c r="E6" s="108"/>
      <c r="F6" s="108"/>
      <c r="G6" s="8"/>
      <c r="H6" s="88" t="s">
        <v>178</v>
      </c>
      <c r="I6" s="107"/>
      <c r="J6" s="107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177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3" t="s">
        <v>191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179</v>
      </c>
      <c r="C4" s="107"/>
      <c r="D4" s="107"/>
      <c r="E4" s="107"/>
      <c r="F4" s="107"/>
      <c r="G4" s="8"/>
      <c r="H4" s="88" t="s">
        <v>154</v>
      </c>
      <c r="I4" s="107"/>
      <c r="J4" s="107"/>
    </row>
    <row r="5" spans="1:11" ht="22.5" customHeight="1">
      <c r="B5" s="88" t="s">
        <v>180</v>
      </c>
      <c r="C5" s="107"/>
      <c r="D5" s="107"/>
      <c r="E5" s="107"/>
      <c r="F5" s="107"/>
      <c r="G5" s="8"/>
      <c r="H5" s="88" t="s">
        <v>56</v>
      </c>
      <c r="I5" s="107"/>
      <c r="J5" s="107"/>
    </row>
    <row r="6" spans="1:11" ht="22.5" customHeight="1">
      <c r="B6" s="88" t="s">
        <v>136</v>
      </c>
      <c r="C6" s="108"/>
      <c r="D6" s="108"/>
      <c r="E6" s="108"/>
      <c r="F6" s="108"/>
      <c r="G6" s="8"/>
      <c r="H6" s="88" t="s">
        <v>178</v>
      </c>
      <c r="I6" s="107"/>
      <c r="J6" s="107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177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179</v>
      </c>
      <c r="C4" s="107"/>
      <c r="D4" s="107"/>
      <c r="E4" s="107"/>
      <c r="F4" s="107"/>
      <c r="G4" s="8"/>
      <c r="H4" s="88" t="s">
        <v>154</v>
      </c>
      <c r="I4" s="107"/>
      <c r="J4" s="107"/>
    </row>
    <row r="5" spans="1:11" ht="22.5" customHeight="1">
      <c r="B5" s="88" t="s">
        <v>180</v>
      </c>
      <c r="C5" s="107"/>
      <c r="D5" s="107"/>
      <c r="E5" s="107"/>
      <c r="F5" s="107"/>
      <c r="G5" s="8"/>
      <c r="H5" s="88" t="s">
        <v>56</v>
      </c>
      <c r="I5" s="107"/>
      <c r="J5" s="107"/>
    </row>
    <row r="6" spans="1:11" ht="22.5" customHeight="1">
      <c r="B6" s="88" t="s">
        <v>136</v>
      </c>
      <c r="C6" s="108"/>
      <c r="D6" s="108"/>
      <c r="E6" s="108"/>
      <c r="F6" s="108"/>
      <c r="G6" s="8"/>
      <c r="H6" s="88" t="s">
        <v>178</v>
      </c>
      <c r="I6" s="107"/>
      <c r="J6" s="107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177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163</v>
      </c>
      <c r="I9" s="90" t="s">
        <v>164</v>
      </c>
      <c r="J9" s="90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3" t="s">
        <v>191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B63A95-8A6C-4B86-9EAC-A8E3FFA8FD61}"/>
</file>

<file path=customXml/itemProps2.xml><?xml version="1.0" encoding="utf-8"?>
<ds:datastoreItem xmlns:ds="http://schemas.openxmlformats.org/officeDocument/2006/customXml" ds:itemID="{47AC59FE-3B8F-4BE5-A2DD-79E4FE7154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2018-01-02T20:38:13Z</cp:lastPrinted>
  <dcterms:created xsi:type="dcterms:W3CDTF">2017-07-10T05:27:40Z</dcterms:created>
  <dcterms:modified xsi:type="dcterms:W3CDTF">2018-01-17T02:17:08Z</dcterms:modified>
</cp:coreProperties>
</file>