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5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4" l="1"/>
  <c r="D12" i="4"/>
  <c r="D18" i="4"/>
  <c r="D12" i="17"/>
  <c r="D11" i="17"/>
  <c r="J5" i="9" l="1"/>
  <c r="J4" i="10" l="1"/>
  <c r="J5" i="10"/>
  <c r="G10" i="10"/>
  <c r="G11" i="10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1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4" i="4" l="1"/>
  <c r="G15" i="4"/>
  <c r="G16" i="4"/>
  <c r="G17" i="4"/>
  <c r="G20" i="4"/>
  <c r="G22" i="4"/>
  <c r="G23" i="4"/>
  <c r="G24" i="4"/>
  <c r="G13" i="4"/>
  <c r="G10" i="4"/>
  <c r="G9" i="4"/>
  <c r="B3" i="6"/>
  <c r="B5" i="6"/>
  <c r="C5" i="6" s="1"/>
  <c r="B4" i="6"/>
  <c r="C4" i="6" s="1"/>
  <c r="G11" i="4"/>
  <c r="B6" i="6" l="1"/>
  <c r="G8" i="4"/>
  <c r="G12" i="4" l="1"/>
  <c r="B7" i="6"/>
  <c r="D24" i="17"/>
  <c r="D18" i="9" l="1"/>
  <c r="E18" i="9"/>
  <c r="E26" i="1" l="1"/>
  <c r="E25" i="1"/>
  <c r="F25" i="1"/>
  <c r="F26" i="1"/>
  <c r="D25" i="1"/>
  <c r="D26" i="1"/>
  <c r="J26" i="1"/>
  <c r="J25" i="1"/>
  <c r="H26" i="1"/>
  <c r="H25" i="1"/>
  <c r="G25" i="1"/>
  <c r="G26" i="1"/>
  <c r="I26" i="1"/>
  <c r="I25" i="1"/>
</calcChain>
</file>

<file path=xl/sharedStrings.xml><?xml version="1.0" encoding="utf-8"?>
<sst xmlns="http://schemas.openxmlformats.org/spreadsheetml/2006/main" count="1084" uniqueCount="207">
  <si>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</si>
  <si>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</si>
  <si>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</si>
  <si>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</si>
  <si>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</si>
  <si>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</si>
  <si>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</si>
  <si>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</si>
  <si>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</si>
  <si>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</si>
  <si>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</si>
  <si>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</si>
  <si>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</si>
  <si>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</si>
  <si>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</si>
  <si>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</si>
  <si>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</si>
  <si>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</si>
  <si>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</si>
  <si>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</si>
  <si>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</si>
  <si>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</si>
  <si>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</si>
  <si>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</si>
  <si>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</si>
  <si>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</si>
  <si>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</si>
  <si>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</si>
  <si>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</si>
  <si>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</si>
  <si>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</si>
  <si>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</si>
  <si>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</si>
  <si>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</si>
  <si>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</si>
  <si>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</si>
  <si>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</si>
  <si>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</si>
  <si>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</si>
  <si>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</si>
  <si>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</si>
  <si>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</si>
  <si>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</si>
  <si>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</si>
  <si>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</si>
  <si>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</si>
  <si>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</si>
  <si>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</si>
  <si>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</si>
  <si>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</si>
  <si>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</si>
  <si>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</si>
  <si>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</si>
  <si>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</si>
  <si>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</si>
  <si>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</si>
  <si>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</si>
  <si>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</si>
  <si>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</si>
  <si>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</si>
  <si>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</si>
  <si>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</si>
  <si>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</si>
  <si>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</si>
  <si>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</si>
  <si>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</si>
  <si>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</si>
  <si>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</si>
  <si>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</si>
  <si>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</si>
  <si>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</si>
  <si>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</si>
  <si>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</si>
  <si>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</si>
  <si>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</si>
  <si>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</si>
  <si>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</si>
  <si>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</si>
  <si>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</si>
  <si>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</si>
  <si>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</si>
  <si>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</si>
  <si>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</si>
  <si>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</si>
  <si>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</si>
  <si>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</si>
  <si>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</si>
  <si>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</si>
  <si>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</si>
  <si>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</si>
  <si>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</si>
  <si>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</si>
  <si>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</si>
  <si>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</si>
  <si>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</si>
  <si>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</si>
  <si>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</si>
  <si>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</si>
  <si>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</si>
  <si>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</si>
  <si>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</si>
  <si>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</si>
  <si>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</si>
  <si>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</si>
  <si>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</si>
  <si>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</si>
  <si>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</si>
  <si>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</si>
  <si>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</si>
  <si>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</si>
  <si>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</si>
  <si>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</si>
  <si>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</si>
  <si>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</si>
  <si>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</si>
  <si>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</si>
  <si>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</si>
  <si>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</si>
  <si>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</si>
  <si>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</si>
  <si>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</si>
  <si>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</si>
  <si>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</si>
  <si>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</si>
  <si>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</si>
  <si>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</si>
  <si>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</si>
  <si>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</si>
  <si>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</si>
  <si>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</si>
  <si>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</si>
  <si>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</si>
  <si>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</si>
  <si>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</si>
  <si>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</si>
  <si>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</si>
  <si>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</si>
  <si>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</si>
  <si>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</si>
  <si>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</si>
  <si>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</si>
  <si>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</si>
  <si>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</si>
  <si>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</si>
  <si>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</si>
  <si>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</si>
  <si>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</si>
  <si>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</si>
  <si>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</si>
  <si>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</si>
  <si>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</si>
  <si>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</si>
  <si>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</si>
  <si>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</si>
  <si>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</si>
  <si>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</si>
  <si>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</si>
  <si>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</si>
  <si>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</si>
  <si>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</si>
  <si>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</si>
  <si>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</si>
  <si>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</si>
  <si>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</si>
  <si>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</si>
  <si>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</si>
  <si>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</si>
  <si>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</si>
  <si>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</si>
  <si>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</si>
  <si>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</si>
  <si>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</si>
  <si>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</si>
  <si>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</si>
  <si>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</si>
  <si>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</si>
  <si>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</si>
  <si>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</si>
  <si>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</si>
  <si>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</si>
  <si>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</si>
  <si>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</si>
  <si>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</si>
  <si>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</si>
  <si>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</si>
  <si>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</si>
  <si>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</si>
  <si>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</si>
  <si>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</si>
  <si>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</si>
  <si>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</si>
  <si>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</si>
  <si>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</si>
  <si>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</si>
  <si>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</si>
  <si>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</si>
  <si>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</si>
  <si>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</si>
  <si>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Jack Neill BE(Hons) Chemical and Processing</t>
  </si>
  <si>
    <t>Internal Sales Engineer</t>
  </si>
  <si>
    <t>THINK WATER MARLBOROUGH</t>
  </si>
  <si>
    <t>GREG SOMERVILLE</t>
  </si>
  <si>
    <t>20180625SRT06</t>
  </si>
  <si>
    <t>SHED TAP</t>
  </si>
  <si>
    <t>KITCHEN</t>
  </si>
  <si>
    <t xml:space="preserve">The sample was clear with no significant sediment </t>
  </si>
  <si>
    <r>
      <t xml:space="preserve">Comments: </t>
    </r>
    <r>
      <rPr>
        <sz val="8"/>
        <color theme="1"/>
        <rFont val="Arial"/>
        <family val="2"/>
      </rPr>
      <t xml:space="preserve">The sample was clear with no significant sediment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</si>
</sst>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topLeftCell="A4" zoomScale="130" zoomScaleNormal="110" zoomScalePageLayoutView="130" workbookViewId="0">
      <selection activeCell="D8" sqref="D8:D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200</v>
      </c>
      <c r="F3" s="8"/>
      <c r="G3" s="8"/>
      <c r="H3" s="9" t="s">
        <v>153</v>
      </c>
      <c r="J3" s="69" t="s">
        <v>202</v>
      </c>
    </row>
    <row r="4" spans="1:11" ht="15.75">
      <c r="B4" s="3" t="s">
        <v>201</v>
      </c>
      <c r="F4" s="8"/>
      <c r="G4" s="8"/>
      <c r="H4" s="9" t="s">
        <v>56</v>
      </c>
      <c r="J4" s="70">
        <v>43276</v>
      </c>
    </row>
    <row r="5" spans="1:11">
      <c r="B5" s="9" t="s">
        <v>135</v>
      </c>
      <c r="C5" s="78" t="s">
        <v>137</v>
      </c>
      <c r="F5" s="8"/>
      <c r="G5" s="8"/>
      <c r="H5" s="9" t="s">
        <v>57</v>
      </c>
      <c r="J5" s="70">
        <f ca="1">TODAY()</f>
        <v>43305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6" t="s">
        <v>44</v>
      </c>
      <c r="H7" s="107"/>
      <c r="I7" s="107"/>
      <c r="J7" s="108"/>
      <c r="K7" s="5"/>
    </row>
    <row r="8" spans="1:11">
      <c r="A8" s="4"/>
      <c r="B8" s="10" t="s">
        <v>3</v>
      </c>
      <c r="C8" s="11" t="s">
        <v>23</v>
      </c>
      <c r="D8" s="14">
        <v>9.4</v>
      </c>
      <c r="E8" s="11" t="s">
        <v>64</v>
      </c>
      <c r="F8" s="11" t="s">
        <v>23</v>
      </c>
      <c r="G8" s="11" t="str">
        <f>VLOOKUP(D8,Lookup!C3:D7,2)</f>
        <v>Alkaline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1">
        <v>145</v>
      </c>
      <c r="E9" s="11" t="s">
        <v>23</v>
      </c>
      <c r="F9" s="11" t="s">
        <v>23</v>
      </c>
      <c r="G9" s="11" t="str">
        <f>VLOOKUP(D9,Lookup!C18:D25,2)</f>
        <v>Moderate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1">
        <v>110</v>
      </c>
      <c r="E10" s="11" t="s">
        <v>65</v>
      </c>
      <c r="F10" s="11" t="s">
        <v>23</v>
      </c>
      <c r="G10" s="11" t="str">
        <f>VLOOKUP(D10,Lookup!C27:D33,2)</f>
        <v>Moderate</v>
      </c>
      <c r="H10" s="101"/>
      <c r="I10" s="102"/>
      <c r="J10" s="103"/>
      <c r="K10" s="5"/>
    </row>
    <row r="11" spans="1:11">
      <c r="A11" s="4"/>
      <c r="B11" s="10" t="s">
        <v>7</v>
      </c>
      <c r="C11" s="10" t="s">
        <v>52</v>
      </c>
      <c r="D11" s="15">
        <f t="shared" ref="D11" si="0">2*(D9-(5*10^(D8-10)))/(1+(0.94*10^(D8-10)))*10^(6-D8)</f>
        <v>9.2589171906539938E-2</v>
      </c>
      <c r="E11" s="11" t="s">
        <v>23</v>
      </c>
      <c r="F11" s="11" t="s">
        <v>23</v>
      </c>
      <c r="G11" s="11" t="e">
        <f>VLOOKUP(D11,Lookup!C35:D41,2)</f>
        <v>#N/A</v>
      </c>
      <c r="H11" s="101"/>
      <c r="I11" s="102"/>
      <c r="J11" s="103"/>
      <c r="K11" s="5"/>
    </row>
    <row r="12" spans="1:11">
      <c r="A12" s="4"/>
      <c r="B12" s="10" t="s">
        <v>8</v>
      </c>
      <c r="C12" s="10" t="s">
        <v>52</v>
      </c>
      <c r="D12" s="14">
        <f>+D8+0.5+VLOOKUP(D9,[1]LSI!$F$2:$G$25,2)+VLOOKUP(D10,[1]LSI!$H$2:$I$25,2)-12.1</f>
        <v>1.5</v>
      </c>
      <c r="E12" s="11" t="s">
        <v>23</v>
      </c>
      <c r="F12" s="11" t="s">
        <v>23</v>
      </c>
      <c r="G12" s="11" t="e">
        <f>VLOOKUP(D12,Lookup!C35:D41,2)</f>
        <v>#N/A</v>
      </c>
      <c r="H12" s="101" t="s">
        <v>154</v>
      </c>
      <c r="I12" s="102"/>
      <c r="J12" s="103"/>
      <c r="K12" s="5"/>
    </row>
    <row r="13" spans="1:11">
      <c r="A13" s="4"/>
      <c r="B13" s="10" t="s">
        <v>14</v>
      </c>
      <c r="C13" s="10" t="s">
        <v>53</v>
      </c>
      <c r="D13" s="11" t="s">
        <v>40</v>
      </c>
      <c r="E13" s="11" t="s">
        <v>23</v>
      </c>
      <c r="F13" s="11" t="s">
        <v>23</v>
      </c>
      <c r="G13" s="11" t="e">
        <f>VLOOKUP(D13,Lookup!C98:D103,2)</f>
        <v>#N/A</v>
      </c>
      <c r="H13" s="101" t="s">
        <v>154</v>
      </c>
      <c r="I13" s="102"/>
      <c r="J13" s="103"/>
      <c r="K13" s="5"/>
    </row>
    <row r="14" spans="1:11">
      <c r="A14" s="4"/>
      <c r="B14" s="10" t="s">
        <v>117</v>
      </c>
      <c r="C14" s="11" t="s">
        <v>23</v>
      </c>
      <c r="D14" s="11" t="s">
        <v>40</v>
      </c>
      <c r="E14" s="11" t="s">
        <v>23</v>
      </c>
      <c r="F14" s="11" t="s">
        <v>23</v>
      </c>
      <c r="G14" s="11" t="e">
        <f>VLOOKUP(D14,Lookup!C105:D109,2)</f>
        <v>#N/A</v>
      </c>
      <c r="H14" s="101" t="s">
        <v>154</v>
      </c>
      <c r="I14" s="102"/>
      <c r="J14" s="103"/>
      <c r="K14" s="5"/>
    </row>
    <row r="15" spans="1:11">
      <c r="A15" s="4"/>
      <c r="B15" s="10" t="s">
        <v>9</v>
      </c>
      <c r="C15" s="10" t="s">
        <v>54</v>
      </c>
      <c r="D15" s="14" t="s">
        <v>38</v>
      </c>
      <c r="E15" s="11" t="s">
        <v>23</v>
      </c>
      <c r="F15" s="11" t="s">
        <v>23</v>
      </c>
      <c r="G15" s="11" t="str">
        <f>VLOOKUP(D15,Lookup!C43:D50,2)</f>
        <v>Not Detected</v>
      </c>
      <c r="H15" s="101"/>
      <c r="I15" s="102"/>
      <c r="J15" s="103"/>
      <c r="K15" s="5"/>
    </row>
    <row r="16" spans="1:11" ht="15">
      <c r="A16" s="4"/>
      <c r="B16" s="10" t="s">
        <v>108</v>
      </c>
      <c r="C16" s="10" t="s">
        <v>109</v>
      </c>
      <c r="D16" s="11">
        <v>20</v>
      </c>
      <c r="E16" s="11" t="s">
        <v>23</v>
      </c>
      <c r="F16" s="11">
        <v>50</v>
      </c>
      <c r="G16" s="11" t="str">
        <f>VLOOKUP(D16,Lookup!C89:D96,2)</f>
        <v>Significant</v>
      </c>
      <c r="H16" s="101"/>
      <c r="I16" s="102"/>
      <c r="J16" s="103"/>
      <c r="K16" s="5"/>
    </row>
    <row r="17" spans="1:11">
      <c r="A17" s="4"/>
      <c r="B17" s="10" t="s">
        <v>10</v>
      </c>
      <c r="C17" s="10" t="s">
        <v>24</v>
      </c>
      <c r="D17" s="11" t="s">
        <v>40</v>
      </c>
      <c r="E17" s="11" t="s">
        <v>66</v>
      </c>
      <c r="F17" s="11" t="s">
        <v>23</v>
      </c>
      <c r="G17" s="11" t="str">
        <f>VLOOKUP(D17,Lookup!C52:D59,2)</f>
        <v>Not Detected</v>
      </c>
      <c r="H17" s="101"/>
      <c r="I17" s="102"/>
      <c r="J17" s="103"/>
      <c r="K17" s="5"/>
    </row>
    <row r="18" spans="1:11">
      <c r="A18" s="4"/>
      <c r="B18" s="10" t="s">
        <v>11</v>
      </c>
      <c r="C18" s="10" t="s">
        <v>24</v>
      </c>
      <c r="D18" s="11" t="s">
        <v>40</v>
      </c>
      <c r="E18" s="11" t="s">
        <v>67</v>
      </c>
      <c r="F18" s="11">
        <v>0.4</v>
      </c>
      <c r="G18" s="11" t="str">
        <f>VLOOKUP(D18,Lookup!C61:D65,2)</f>
        <v>Not Detected</v>
      </c>
      <c r="H18" s="101" t="s">
        <v>68</v>
      </c>
      <c r="I18" s="102"/>
      <c r="J18" s="103"/>
      <c r="K18" s="5"/>
    </row>
    <row r="19" spans="1:11">
      <c r="A19" s="4"/>
      <c r="B19" s="10" t="s">
        <v>12</v>
      </c>
      <c r="C19" s="10" t="s">
        <v>24</v>
      </c>
      <c r="D19" s="14" t="s">
        <v>41</v>
      </c>
      <c r="E19" s="11" t="s">
        <v>42</v>
      </c>
      <c r="F19" s="11" t="s">
        <v>23</v>
      </c>
      <c r="G19" s="11" t="str">
        <f>VLOOKUP(D19,Lookup!C67:D72,2)</f>
        <v>Not Detected</v>
      </c>
      <c r="H19" s="101"/>
      <c r="I19" s="102"/>
      <c r="J19" s="103"/>
      <c r="K19" s="5"/>
    </row>
    <row r="20" spans="1:11">
      <c r="A20" s="4"/>
      <c r="B20" s="10" t="s">
        <v>13</v>
      </c>
      <c r="C20" s="10" t="s">
        <v>24</v>
      </c>
      <c r="D20" s="11" t="s">
        <v>38</v>
      </c>
      <c r="E20" s="11" t="s">
        <v>39</v>
      </c>
      <c r="F20" s="15">
        <v>2</v>
      </c>
      <c r="G20" s="11" t="str">
        <f>VLOOKUP(D20,Lookup!C74:D78,2)</f>
        <v>Not Detected</v>
      </c>
      <c r="H20" s="101"/>
      <c r="I20" s="102"/>
      <c r="J20" s="103"/>
      <c r="K20" s="5"/>
    </row>
    <row r="21" spans="1:11">
      <c r="A21" s="4"/>
      <c r="B21" s="10" t="s">
        <v>4</v>
      </c>
      <c r="C21" s="10" t="s">
        <v>24</v>
      </c>
      <c r="D21" s="11">
        <v>210</v>
      </c>
      <c r="E21" s="11" t="s">
        <v>69</v>
      </c>
      <c r="F21" s="11" t="s">
        <v>23</v>
      </c>
      <c r="G21" s="11" t="str">
        <f>VLOOKUP(D21,Lookup!C9:D16,2)</f>
        <v>Moderate</v>
      </c>
      <c r="H21" s="101" t="s">
        <v>154</v>
      </c>
      <c r="I21" s="102"/>
      <c r="J21" s="103"/>
      <c r="K21" s="5"/>
    </row>
    <row r="22" spans="1:11">
      <c r="A22" s="4"/>
      <c r="B22" s="10" t="s">
        <v>15</v>
      </c>
      <c r="C22" s="10" t="s">
        <v>24</v>
      </c>
      <c r="D22" s="11">
        <v>20</v>
      </c>
      <c r="E22" s="11" t="s">
        <v>70</v>
      </c>
      <c r="F22" s="11" t="s">
        <v>23</v>
      </c>
      <c r="G22" s="11" t="str">
        <f>VLOOKUP(D22,Lookup!C80:D87,2)</f>
        <v>Low</v>
      </c>
      <c r="H22" s="101"/>
      <c r="I22" s="102"/>
      <c r="J22" s="103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1"/>
      <c r="I23" s="102"/>
      <c r="J23" s="103"/>
      <c r="K23" s="5"/>
    </row>
    <row r="24" spans="1:11">
      <c r="A24" s="4"/>
      <c r="B24" s="10" t="s">
        <v>185</v>
      </c>
      <c r="C24" s="10" t="s">
        <v>186</v>
      </c>
      <c r="D24" s="14">
        <f>D25/10</f>
        <v>29.2</v>
      </c>
      <c r="E24" s="11" t="s">
        <v>23</v>
      </c>
      <c r="F24" s="11" t="s">
        <v>23</v>
      </c>
      <c r="G24" s="11" t="s">
        <v>23</v>
      </c>
      <c r="H24" s="101"/>
      <c r="I24" s="102"/>
      <c r="J24" s="103"/>
      <c r="K24" s="5"/>
    </row>
    <row r="25" spans="1:11">
      <c r="A25" s="4"/>
      <c r="B25" s="10" t="s">
        <v>185</v>
      </c>
      <c r="C25" s="10" t="s">
        <v>187</v>
      </c>
      <c r="D25" s="15">
        <v>292</v>
      </c>
      <c r="E25" s="11" t="s">
        <v>23</v>
      </c>
      <c r="F25" s="11" t="s">
        <v>23</v>
      </c>
      <c r="G25" s="11" t="s">
        <v>23</v>
      </c>
      <c r="H25" s="101"/>
      <c r="I25" s="102"/>
      <c r="J25" s="103"/>
      <c r="K25" s="5"/>
    </row>
    <row r="26" spans="1:11">
      <c r="A26" s="4"/>
      <c r="B26" s="10" t="s">
        <v>18</v>
      </c>
      <c r="C26" s="10" t="s">
        <v>25</v>
      </c>
      <c r="D26" s="14" t="s">
        <v>41</v>
      </c>
      <c r="E26" s="11" t="s">
        <v>71</v>
      </c>
      <c r="F26" s="11" t="s">
        <v>23</v>
      </c>
      <c r="G26" s="11" t="str">
        <f>VLOOKUP(D26,Lookup!C124:D131,2)</f>
        <v>Very Low</v>
      </c>
      <c r="H26" s="101"/>
      <c r="I26" s="102"/>
      <c r="J26" s="103"/>
      <c r="K26" s="5"/>
    </row>
    <row r="27" spans="1:11">
      <c r="A27" s="4"/>
      <c r="B27" s="10" t="s">
        <v>164</v>
      </c>
      <c r="C27" s="10" t="s">
        <v>165</v>
      </c>
      <c r="D27" s="11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101"/>
      <c r="I27" s="102"/>
      <c r="J27" s="103"/>
      <c r="K27" s="5"/>
    </row>
    <row r="28" spans="1:11">
      <c r="A28" s="4"/>
      <c r="B28" s="10" t="s">
        <v>19</v>
      </c>
      <c r="C28" s="10" t="s">
        <v>55</v>
      </c>
      <c r="D28" s="14">
        <v>97.3</v>
      </c>
      <c r="E28" s="11" t="s">
        <v>23</v>
      </c>
      <c r="F28" s="11" t="s">
        <v>23</v>
      </c>
      <c r="G28" s="11" t="str">
        <f>VLOOKUP(D28,Lookup!C133:D139,2)</f>
        <v>Very Good</v>
      </c>
      <c r="H28" s="101"/>
      <c r="I28" s="102"/>
      <c r="J28" s="103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145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166</v>
      </c>
      <c r="C31" s="95"/>
      <c r="K31" s="5"/>
    </row>
    <row r="32" spans="1:11">
      <c r="A32" s="4"/>
      <c r="B32" s="95" t="s">
        <v>144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150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129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4" t="s">
        <v>130</v>
      </c>
      <c r="D37" s="104"/>
      <c r="E37" s="104"/>
      <c r="F37" s="104"/>
      <c r="G37" s="104"/>
      <c r="H37" s="104"/>
      <c r="I37" s="104"/>
      <c r="J37" s="104"/>
      <c r="K37" s="5"/>
    </row>
    <row r="38" spans="1:11">
      <c r="A38" s="4"/>
      <c r="B38" s="55" t="s">
        <v>24</v>
      </c>
      <c r="C38" s="105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/>
      <c r="C39" s="105"/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151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177</v>
      </c>
      <c r="C4" s="109"/>
      <c r="D4" s="109"/>
      <c r="E4" s="109"/>
      <c r="F4" s="109"/>
      <c r="G4" s="8"/>
      <c r="H4" s="89" t="s">
        <v>153</v>
      </c>
      <c r="I4" s="109"/>
      <c r="J4" s="109"/>
    </row>
    <row r="5" spans="1:11" ht="22.5" customHeight="1">
      <c r="B5" s="89" t="s">
        <v>178</v>
      </c>
      <c r="C5" s="109"/>
      <c r="D5" s="109"/>
      <c r="E5" s="109"/>
      <c r="F5" s="109"/>
      <c r="G5" s="8"/>
      <c r="H5" s="89" t="s">
        <v>56</v>
      </c>
      <c r="I5" s="109"/>
      <c r="J5" s="109"/>
    </row>
    <row r="6" spans="1:11" ht="22.5" customHeight="1">
      <c r="B6" s="89" t="s">
        <v>135</v>
      </c>
      <c r="C6" s="110"/>
      <c r="D6" s="110"/>
      <c r="E6" s="110"/>
      <c r="F6" s="110"/>
      <c r="G6" s="8"/>
      <c r="H6" s="89" t="s">
        <v>176</v>
      </c>
      <c r="I6" s="109"/>
      <c r="J6" s="109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175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177</v>
      </c>
      <c r="C4" s="109"/>
      <c r="D4" s="109"/>
      <c r="E4" s="109"/>
      <c r="F4" s="109"/>
      <c r="G4" s="8"/>
      <c r="H4" s="89" t="s">
        <v>153</v>
      </c>
      <c r="I4" s="109"/>
      <c r="J4" s="109"/>
    </row>
    <row r="5" spans="1:11" ht="22.5" customHeight="1">
      <c r="B5" s="89" t="s">
        <v>178</v>
      </c>
      <c r="C5" s="109"/>
      <c r="D5" s="109"/>
      <c r="E5" s="109"/>
      <c r="F5" s="109"/>
      <c r="G5" s="8"/>
      <c r="H5" s="89" t="s">
        <v>56</v>
      </c>
      <c r="I5" s="109"/>
      <c r="J5" s="109"/>
    </row>
    <row r="6" spans="1:11" ht="22.5" customHeight="1">
      <c r="B6" s="89" t="s">
        <v>135</v>
      </c>
      <c r="C6" s="110" t="s">
        <v>152</v>
      </c>
      <c r="D6" s="110"/>
      <c r="E6" s="110"/>
      <c r="F6" s="110"/>
      <c r="G6" s="8"/>
      <c r="H6" s="89" t="s">
        <v>176</v>
      </c>
      <c r="I6" s="109"/>
      <c r="J6" s="109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175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3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164</v>
      </c>
      <c r="C21" s="10" t="s">
        <v>165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132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132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132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132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132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132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132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177</v>
      </c>
      <c r="C3" s="109"/>
      <c r="D3" s="109"/>
      <c r="E3" s="109"/>
      <c r="F3" s="109"/>
      <c r="G3" s="8"/>
      <c r="H3" s="89" t="s">
        <v>153</v>
      </c>
      <c r="I3" s="109"/>
      <c r="J3" s="109"/>
    </row>
    <row r="4" spans="1:11" ht="22.5" customHeight="1">
      <c r="B4" s="89" t="s">
        <v>178</v>
      </c>
      <c r="C4" s="109"/>
      <c r="D4" s="109"/>
      <c r="E4" s="109"/>
      <c r="F4" s="109"/>
      <c r="G4" s="8"/>
      <c r="H4" s="89" t="s">
        <v>56</v>
      </c>
      <c r="I4" s="109"/>
      <c r="J4" s="109"/>
    </row>
    <row r="5" spans="1:11" ht="22.5" customHeight="1">
      <c r="B5" s="89" t="s">
        <v>135</v>
      </c>
      <c r="C5" s="110"/>
      <c r="D5" s="110"/>
      <c r="E5" s="110"/>
      <c r="F5" s="110"/>
      <c r="G5" s="8"/>
      <c r="H5" s="89" t="s">
        <v>176</v>
      </c>
      <c r="I5" s="109"/>
      <c r="J5" s="109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175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164</v>
      </c>
      <c r="C28" s="10" t="s">
        <v>165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135</v>
      </c>
    </row>
    <row r="39" spans="1:9">
      <c r="A39" t="s">
        <v>136</v>
      </c>
    </row>
    <row r="40" spans="1:9">
      <c r="A40" t="s">
        <v>137</v>
      </c>
    </row>
    <row r="41" spans="1:9">
      <c r="A41" t="s">
        <v>138</v>
      </c>
    </row>
    <row r="42" spans="1:9">
      <c r="A42" t="s">
        <v>140</v>
      </c>
    </row>
    <row r="43" spans="1:9">
      <c r="A43" t="s">
        <v>141</v>
      </c>
    </row>
    <row r="44" spans="1:9">
      <c r="A44" t="s">
        <v>142</v>
      </c>
    </row>
    <row r="45" spans="1:9">
      <c r="A45" t="s">
        <v>143</v>
      </c>
    </row>
    <row r="46" spans="1:9" s="51" customFormat="1">
      <c r="A46" s="51" t="s">
        <v>152</v>
      </c>
      <c r="I46" s="6"/>
    </row>
    <row r="47" spans="1:9">
      <c r="A47" t="s">
        <v>139</v>
      </c>
    </row>
    <row r="49" spans="1:9" s="51" customFormat="1">
      <c r="A49" s="51" t="s">
        <v>149</v>
      </c>
      <c r="I49" s="6"/>
    </row>
    <row r="50" spans="1:9" s="51" customFormat="1">
      <c r="A50" s="56" t="s">
        <v>148</v>
      </c>
      <c r="I50" s="6"/>
    </row>
    <row r="51" spans="1:9">
      <c r="A51" s="56" t="s">
        <v>146</v>
      </c>
    </row>
    <row r="52" spans="1:9">
      <c r="A52" s="64" t="s">
        <v>147</v>
      </c>
    </row>
    <row r="54" spans="1:9">
      <c r="A54" t="s">
        <v>171</v>
      </c>
      <c r="B54" t="s">
        <v>173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167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167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167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167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167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167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172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172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169</v>
      </c>
    </row>
    <row r="134" spans="2:4">
      <c r="B134" s="28"/>
      <c r="C134" s="20">
        <v>5</v>
      </c>
      <c r="D134" s="24" t="s">
        <v>169</v>
      </c>
    </row>
    <row r="135" spans="2:4">
      <c r="B135" s="28"/>
      <c r="C135" s="20">
        <v>75</v>
      </c>
      <c r="D135" s="24" t="s">
        <v>168</v>
      </c>
    </row>
    <row r="136" spans="2:4">
      <c r="B136" s="28"/>
      <c r="C136" s="20">
        <v>80</v>
      </c>
      <c r="D136" s="24" t="s">
        <v>160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158</v>
      </c>
    </row>
    <row r="139" spans="2:4">
      <c r="B139" s="40"/>
      <c r="C139" s="20">
        <v>95</v>
      </c>
      <c r="D139" s="24" t="s">
        <v>159</v>
      </c>
    </row>
    <row r="140" spans="2:4">
      <c r="B140" s="28" t="s">
        <v>128</v>
      </c>
    </row>
    <row r="141" spans="2:4">
      <c r="C141" s="20" t="s">
        <v>40</v>
      </c>
      <c r="D141" s="24" t="s">
        <v>167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164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.5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>
        <f>'R-ALL'!D8</f>
        <v>9.4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>
        <f>'R-ALL'!D10</f>
        <v>110</v>
      </c>
      <c r="C4" s="45">
        <f>VLOOKUP(B4,F2:G25,2)</f>
        <v>1.6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.75" thickBot="1">
      <c r="A5" s="44" t="s">
        <v>5</v>
      </c>
      <c r="B5" s="50">
        <f>'R-ALL'!D9</f>
        <v>145</v>
      </c>
      <c r="C5" s="54">
        <f>VLOOKUP(B5,H2:I25,2)</f>
        <v>2.1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75">
      <c r="A6" s="48" t="s">
        <v>105</v>
      </c>
      <c r="B6" s="48">
        <f>+B3+0.5+C4+C5-12.1</f>
        <v>1.5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str">
        <f>VLOOKUP(B6,L2:M6,2)</f>
        <v>Scale forming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153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43305</v>
      </c>
    </row>
    <row r="5" spans="1:11">
      <c r="B5" s="9" t="s">
        <v>135</v>
      </c>
      <c r="C5" s="78" t="s">
        <v>136</v>
      </c>
      <c r="F5" s="8"/>
      <c r="G5" s="8"/>
      <c r="H5" s="9" t="s">
        <v>57</v>
      </c>
      <c r="J5" s="70">
        <f ca="1">TODAY()</f>
        <v>43305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6" t="s">
        <v>44</v>
      </c>
      <c r="H7" s="107"/>
      <c r="I7" s="107"/>
      <c r="J7" s="108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1"/>
      <c r="I10" s="102"/>
      <c r="J10" s="103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1" t="s">
        <v>154</v>
      </c>
      <c r="I11" s="102"/>
      <c r="J11" s="103"/>
      <c r="K11" s="5"/>
    </row>
    <row r="12" spans="1:11">
      <c r="A12" s="4"/>
      <c r="B12" s="10" t="s">
        <v>117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1" t="s">
        <v>154</v>
      </c>
      <c r="I12" s="102"/>
      <c r="J12" s="103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1"/>
      <c r="I13" s="102"/>
      <c r="J13" s="103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1"/>
      <c r="I14" s="102"/>
      <c r="J14" s="103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1" t="s">
        <v>68</v>
      </c>
      <c r="I15" s="102"/>
      <c r="J15" s="103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1" t="s">
        <v>154</v>
      </c>
      <c r="I16" s="102"/>
      <c r="J16" s="103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1"/>
      <c r="I17" s="102"/>
      <c r="J17" s="103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1"/>
      <c r="I18" s="102"/>
      <c r="J18" s="103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145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166</v>
      </c>
      <c r="C21" s="65"/>
      <c r="K21" s="5"/>
    </row>
    <row r="22" spans="1:11">
      <c r="A22" s="4"/>
      <c r="B22" s="65" t="s">
        <v>144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147</v>
      </c>
      <c r="K24" s="5"/>
    </row>
    <row r="25" spans="1:11">
      <c r="A25" s="4"/>
      <c r="B25" s="65" t="s">
        <v>150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129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130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5" t="s">
        <v>131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view="pageLayout" zoomScale="130" zoomScaleNormal="110" zoomScalePageLayoutView="130" workbookViewId="0">
      <selection activeCell="J3" sqref="J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200</v>
      </c>
      <c r="F3" s="8"/>
      <c r="G3" s="8"/>
      <c r="H3" s="9" t="s">
        <v>153</v>
      </c>
      <c r="J3" s="69" t="s">
        <v>202</v>
      </c>
    </row>
    <row r="4" spans="1:11" ht="15.75">
      <c r="B4" s="3" t="s">
        <v>201</v>
      </c>
      <c r="F4" s="8"/>
      <c r="G4" s="8"/>
      <c r="H4" s="9" t="s">
        <v>56</v>
      </c>
      <c r="J4" s="70">
        <v>43276</v>
      </c>
    </row>
    <row r="5" spans="1:11">
      <c r="B5" s="9" t="s">
        <v>135</v>
      </c>
      <c r="C5" s="78" t="s">
        <v>137</v>
      </c>
      <c r="F5" s="8"/>
      <c r="G5" s="8"/>
      <c r="H5" s="9" t="s">
        <v>57</v>
      </c>
      <c r="J5" s="70">
        <f ca="1">TODAY()</f>
        <v>43305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97"/>
      <c r="G7" s="97"/>
      <c r="H7" s="97"/>
      <c r="I7" s="97"/>
      <c r="J7" s="97"/>
      <c r="K7" s="5"/>
    </row>
    <row r="8" spans="1:11">
      <c r="A8" s="4"/>
      <c r="B8" s="71" t="s">
        <v>1</v>
      </c>
      <c r="C8" s="72" t="s">
        <v>2</v>
      </c>
      <c r="D8" s="72" t="s">
        <v>203</v>
      </c>
      <c r="E8" s="72" t="s">
        <v>204</v>
      </c>
      <c r="F8" s="98"/>
      <c r="G8" s="98"/>
      <c r="H8" s="98"/>
      <c r="I8" s="98"/>
      <c r="J8" s="98"/>
      <c r="K8" s="5"/>
    </row>
    <row r="9" spans="1:11">
      <c r="A9" s="4"/>
      <c r="B9" s="10" t="s">
        <v>3</v>
      </c>
      <c r="C9" s="11" t="s">
        <v>23</v>
      </c>
      <c r="D9" s="14">
        <v>9.5</v>
      </c>
      <c r="E9" s="14">
        <v>9.4</v>
      </c>
      <c r="F9" s="99"/>
      <c r="G9" s="99"/>
      <c r="H9" s="99"/>
      <c r="I9" s="99"/>
      <c r="J9" s="99"/>
      <c r="K9" s="5"/>
    </row>
    <row r="10" spans="1:11">
      <c r="A10" s="4"/>
      <c r="B10" s="10" t="s">
        <v>5</v>
      </c>
      <c r="C10" s="10" t="s">
        <v>52</v>
      </c>
      <c r="D10" s="11">
        <v>115</v>
      </c>
      <c r="E10" s="11">
        <v>145</v>
      </c>
      <c r="F10" s="97"/>
      <c r="G10" s="97"/>
      <c r="H10" s="97"/>
      <c r="I10" s="97"/>
      <c r="J10" s="97"/>
      <c r="K10" s="5"/>
    </row>
    <row r="11" spans="1:11">
      <c r="A11" s="4"/>
      <c r="B11" s="10" t="s">
        <v>6</v>
      </c>
      <c r="C11" s="10" t="s">
        <v>52</v>
      </c>
      <c r="D11" s="11">
        <v>105</v>
      </c>
      <c r="E11" s="11">
        <v>110</v>
      </c>
      <c r="F11" s="97"/>
      <c r="G11" s="97"/>
      <c r="H11" s="97"/>
      <c r="I11" s="97"/>
      <c r="J11" s="9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5.5295555574490521E-2</v>
      </c>
      <c r="E12" s="15">
        <f t="shared" ref="E12" si="0">2*(E10-(5*10^(E9-10)))/(1+(0.94*10^(E9-10)))*10^(6-E9)</f>
        <v>9.2589171906539938E-2</v>
      </c>
      <c r="F12" s="100"/>
      <c r="G12" s="100"/>
      <c r="H12" s="100"/>
      <c r="I12" s="100"/>
      <c r="J12" s="10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1.5</v>
      </c>
      <c r="E13" s="14">
        <f>+E9+0.5+VLOOKUP(E10,[1]LSI!$F$2:$G$25,2)+VLOOKUP(E11,[1]LSI!$H$2:$I$25,2)-12.1</f>
        <v>1.5</v>
      </c>
      <c r="F13" s="99"/>
      <c r="G13" s="99"/>
      <c r="H13" s="99"/>
      <c r="I13" s="99"/>
      <c r="J13" s="99"/>
      <c r="K13" s="5"/>
    </row>
    <row r="14" spans="1:11">
      <c r="A14" s="4"/>
      <c r="B14" s="10" t="s">
        <v>10</v>
      </c>
      <c r="C14" s="10" t="s">
        <v>24</v>
      </c>
      <c r="D14" s="11">
        <v>0.1</v>
      </c>
      <c r="E14" s="11" t="s">
        <v>40</v>
      </c>
      <c r="F14" s="97"/>
      <c r="G14" s="97"/>
      <c r="H14" s="97"/>
      <c r="I14" s="97"/>
      <c r="J14" s="9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97"/>
      <c r="G15" s="97"/>
      <c r="H15" s="97"/>
      <c r="I15" s="97"/>
      <c r="J15" s="97"/>
      <c r="K15" s="5"/>
    </row>
    <row r="16" spans="1:11">
      <c r="A16" s="4"/>
      <c r="B16" s="10" t="s">
        <v>4</v>
      </c>
      <c r="C16" s="10" t="s">
        <v>24</v>
      </c>
      <c r="D16" s="11">
        <v>220</v>
      </c>
      <c r="E16" s="11">
        <v>210</v>
      </c>
      <c r="F16" s="97"/>
      <c r="G16" s="97"/>
      <c r="H16" s="97"/>
      <c r="I16" s="97"/>
      <c r="J16" s="97"/>
      <c r="K16" s="5"/>
    </row>
    <row r="17" spans="1:11">
      <c r="A17" s="4"/>
      <c r="B17" s="10" t="s">
        <v>15</v>
      </c>
      <c r="C17" s="10" t="s">
        <v>24</v>
      </c>
      <c r="D17" s="11">
        <v>24</v>
      </c>
      <c r="E17" s="11">
        <v>20</v>
      </c>
      <c r="F17" s="97"/>
      <c r="G17" s="97"/>
      <c r="H17" s="97"/>
      <c r="I17" s="97"/>
      <c r="J17" s="97"/>
      <c r="K17" s="5"/>
    </row>
    <row r="18" spans="1:11">
      <c r="A18" s="4"/>
      <c r="B18" s="10" t="s">
        <v>185</v>
      </c>
      <c r="C18" s="10" t="s">
        <v>186</v>
      </c>
      <c r="D18" s="14">
        <f t="shared" ref="D18:E18" si="1">D19/10</f>
        <v>31.1</v>
      </c>
      <c r="E18" s="14">
        <f t="shared" si="1"/>
        <v>29.2</v>
      </c>
      <c r="F18" s="99"/>
      <c r="G18" s="99"/>
      <c r="H18" s="99"/>
      <c r="I18" s="99"/>
      <c r="J18" s="99"/>
      <c r="K18" s="5"/>
    </row>
    <row r="19" spans="1:11">
      <c r="A19" s="4"/>
      <c r="B19" s="10" t="s">
        <v>185</v>
      </c>
      <c r="C19" s="10" t="s">
        <v>187</v>
      </c>
      <c r="D19" s="15">
        <v>311</v>
      </c>
      <c r="E19" s="15">
        <v>292</v>
      </c>
      <c r="F19" s="100"/>
      <c r="G19" s="100"/>
      <c r="H19" s="100"/>
      <c r="I19" s="100"/>
      <c r="J19" s="100"/>
      <c r="K19" s="5"/>
    </row>
    <row r="20" spans="1:11">
      <c r="A20" s="4"/>
      <c r="B20" s="10" t="s">
        <v>18</v>
      </c>
      <c r="C20" s="10" t="s">
        <v>25</v>
      </c>
      <c r="D20" s="14">
        <v>0.71</v>
      </c>
      <c r="E20" s="14" t="s">
        <v>41</v>
      </c>
      <c r="F20" s="99"/>
      <c r="G20" s="99"/>
      <c r="H20" s="99"/>
      <c r="I20" s="99"/>
      <c r="J20" s="99"/>
      <c r="K20" s="5"/>
    </row>
    <row r="21" spans="1:11">
      <c r="A21" s="4"/>
      <c r="B21" s="10" t="s">
        <v>164</v>
      </c>
      <c r="C21" s="10" t="s">
        <v>165</v>
      </c>
      <c r="D21" s="11" t="s">
        <v>38</v>
      </c>
      <c r="E21" s="11" t="s">
        <v>38</v>
      </c>
      <c r="F21" s="97"/>
      <c r="G21" s="97"/>
      <c r="H21" s="97"/>
      <c r="I21" s="97"/>
      <c r="J21" s="97"/>
      <c r="K21" s="5"/>
    </row>
    <row r="22" spans="1:11">
      <c r="A22" s="4"/>
      <c r="B22" s="10" t="s">
        <v>19</v>
      </c>
      <c r="C22" s="10" t="s">
        <v>55</v>
      </c>
      <c r="D22" s="14">
        <v>97</v>
      </c>
      <c r="E22" s="14">
        <v>97.3</v>
      </c>
      <c r="F22" s="99"/>
      <c r="G22" s="99"/>
      <c r="H22" s="99"/>
      <c r="I22" s="99"/>
      <c r="J22" s="9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198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151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196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4" zoomScale="130" zoomScaleNormal="110" zoomScalePageLayoutView="130" workbookViewId="0">
      <selection activeCell="D14" sqref="D14: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153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43305</v>
      </c>
    </row>
    <row r="5" spans="1:11">
      <c r="B5" s="9" t="s">
        <v>135</v>
      </c>
      <c r="C5" s="78" t="s">
        <v>136</v>
      </c>
      <c r="F5" s="8"/>
      <c r="G5" s="8"/>
      <c r="H5" s="9" t="s">
        <v>57</v>
      </c>
      <c r="J5" s="70">
        <f ca="1">TODAY()</f>
        <v>43305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133</v>
      </c>
      <c r="E8" s="72" t="s">
        <v>134</v>
      </c>
      <c r="F8" s="72" t="s">
        <v>22</v>
      </c>
      <c r="G8" s="72" t="s">
        <v>28</v>
      </c>
      <c r="H8" s="72" t="s">
        <v>161</v>
      </c>
      <c r="I8" s="72" t="s">
        <v>162</v>
      </c>
      <c r="J8" s="72" t="s">
        <v>163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164</v>
      </c>
      <c r="C28" s="10" t="s">
        <v>165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132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132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132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132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132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132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132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198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199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153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43305</v>
      </c>
    </row>
    <row r="5" spans="1:11">
      <c r="B5" s="9" t="s">
        <v>135</v>
      </c>
      <c r="C5" s="78" t="s">
        <v>136</v>
      </c>
      <c r="F5" s="8"/>
      <c r="G5" s="8"/>
      <c r="H5" s="9" t="s">
        <v>57</v>
      </c>
      <c r="J5" s="70">
        <f ca="1">TODAY()</f>
        <v>43305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6" t="s">
        <v>44</v>
      </c>
      <c r="H7" s="107"/>
      <c r="I7" s="107"/>
      <c r="J7" s="108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1"/>
      <c r="I8" s="102"/>
      <c r="J8" s="103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1"/>
      <c r="I9" s="102"/>
      <c r="J9" s="103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1"/>
      <c r="I10" s="102"/>
      <c r="J10" s="103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1"/>
      <c r="I11" s="102"/>
      <c r="J11" s="103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156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148</v>
      </c>
      <c r="C14" s="79"/>
      <c r="K14" s="5"/>
    </row>
    <row r="15" spans="1:11">
      <c r="A15" s="4"/>
      <c r="B15" s="79" t="s">
        <v>157</v>
      </c>
      <c r="K15" s="5"/>
    </row>
    <row r="16" spans="1:11">
      <c r="A16" s="4"/>
      <c r="B16" s="87" t="s">
        <v>170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129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130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5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151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tabSelected="1" view="pageLayout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200</v>
      </c>
      <c r="F3" s="8"/>
      <c r="G3" s="8"/>
      <c r="H3" s="9" t="s">
        <v>153</v>
      </c>
      <c r="J3" s="69" t="s">
        <v>202</v>
      </c>
    </row>
    <row r="4" spans="1:11" ht="15.75">
      <c r="B4" s="3" t="s">
        <v>201</v>
      </c>
      <c r="F4" s="8"/>
      <c r="G4" s="8"/>
      <c r="H4" s="9" t="s">
        <v>56</v>
      </c>
      <c r="J4" s="70">
        <v>43276</v>
      </c>
    </row>
    <row r="5" spans="1:11">
      <c r="B5" s="9" t="s">
        <v>135</v>
      </c>
      <c r="C5" s="78" t="s">
        <v>137</v>
      </c>
      <c r="F5" s="8"/>
      <c r="G5" s="8"/>
      <c r="H5" s="9" t="s">
        <v>57</v>
      </c>
      <c r="J5" s="70">
        <f ca="1">TODAY()</f>
        <v>43305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6" t="s">
        <v>44</v>
      </c>
      <c r="H7" s="107"/>
      <c r="I7" s="107"/>
      <c r="J7" s="108"/>
      <c r="K7" s="5"/>
    </row>
    <row r="8" spans="1:11">
      <c r="A8" s="4"/>
      <c r="B8" s="10" t="s">
        <v>3</v>
      </c>
      <c r="C8" s="11" t="s">
        <v>23</v>
      </c>
      <c r="D8" s="14">
        <v>9.4</v>
      </c>
      <c r="E8" s="11" t="s">
        <v>64</v>
      </c>
      <c r="F8" s="11" t="s">
        <v>23</v>
      </c>
      <c r="G8" s="11" t="str">
        <f>VLOOKUP(D8,Lookup!C3:D7,2)</f>
        <v>Alkaline</v>
      </c>
      <c r="H8" s="101"/>
      <c r="I8" s="102"/>
      <c r="J8" s="103"/>
      <c r="K8" s="5"/>
    </row>
    <row r="9" spans="1:11">
      <c r="A9" s="4"/>
      <c r="B9" s="10" t="s">
        <v>5</v>
      </c>
      <c r="C9" s="10" t="s">
        <v>52</v>
      </c>
      <c r="D9" s="11">
        <v>145</v>
      </c>
      <c r="E9" s="11" t="s">
        <v>23</v>
      </c>
      <c r="F9" s="11" t="s">
        <v>23</v>
      </c>
      <c r="G9" s="11" t="str">
        <f>VLOOKUP(D9,Lookup!C18:D25,2)</f>
        <v>Moderate</v>
      </c>
      <c r="H9" s="101"/>
      <c r="I9" s="102"/>
      <c r="J9" s="103"/>
      <c r="K9" s="5"/>
    </row>
    <row r="10" spans="1:11">
      <c r="A10" s="4"/>
      <c r="B10" s="10" t="s">
        <v>6</v>
      </c>
      <c r="C10" s="10" t="s">
        <v>52</v>
      </c>
      <c r="D10" s="11">
        <v>110</v>
      </c>
      <c r="E10" s="11" t="s">
        <v>65</v>
      </c>
      <c r="F10" s="11" t="s">
        <v>23</v>
      </c>
      <c r="G10" s="11" t="str">
        <f>VLOOKUP(D10,Lookup!C27:D33,2)</f>
        <v>Moderate</v>
      </c>
      <c r="H10" s="101"/>
      <c r="I10" s="102"/>
      <c r="J10" s="103"/>
      <c r="K10" s="5"/>
    </row>
    <row r="11" spans="1:11">
      <c r="A11" s="4"/>
      <c r="B11" s="10" t="s">
        <v>14</v>
      </c>
      <c r="C11" s="10" t="s">
        <v>53</v>
      </c>
      <c r="D11" s="15" t="s">
        <v>38</v>
      </c>
      <c r="E11" s="11" t="s">
        <v>23</v>
      </c>
      <c r="F11" s="11" t="s">
        <v>23</v>
      </c>
      <c r="G11" s="11" t="str">
        <f>VLOOKUP(D11,Lookup!C98:D103,2)</f>
        <v>Trace</v>
      </c>
      <c r="H11" s="101" t="s">
        <v>154</v>
      </c>
      <c r="I11" s="102"/>
      <c r="J11" s="103"/>
      <c r="K11" s="5"/>
    </row>
    <row r="12" spans="1:11">
      <c r="A12" s="4"/>
      <c r="B12" s="10" t="s">
        <v>117</v>
      </c>
      <c r="C12" s="11" t="s">
        <v>23</v>
      </c>
      <c r="D12" s="14">
        <f>+D8+0.5+VLOOKUP(D9,LSI!$F$2:$G$25,2)+VLOOKUP(D10,LSI!$H$2:$I$25,2)-12.1</f>
        <v>1.5</v>
      </c>
      <c r="E12" s="11" t="s">
        <v>23</v>
      </c>
      <c r="F12" s="11" t="s">
        <v>23</v>
      </c>
      <c r="G12" s="11" t="str">
        <f>VLOOKUP(D12,Lookup!C105:D109,2)</f>
        <v>Scale Forming</v>
      </c>
      <c r="H12" s="101" t="s">
        <v>154</v>
      </c>
      <c r="I12" s="102"/>
      <c r="J12" s="103"/>
      <c r="K12" s="5"/>
    </row>
    <row r="13" spans="1:11">
      <c r="A13" s="4"/>
      <c r="B13" s="10" t="s">
        <v>9</v>
      </c>
      <c r="C13" s="10" t="s">
        <v>54</v>
      </c>
      <c r="D13" s="14" t="s">
        <v>38</v>
      </c>
      <c r="E13" s="11" t="s">
        <v>23</v>
      </c>
      <c r="F13" s="11" t="s">
        <v>23</v>
      </c>
      <c r="G13" s="11" t="str">
        <f>VLOOKUP(D13,Lookup!C43:D50,2)</f>
        <v>Not Detected</v>
      </c>
      <c r="H13" s="101"/>
      <c r="I13" s="102"/>
      <c r="J13" s="103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 t="s">
        <v>66</v>
      </c>
      <c r="F14" s="11" t="s">
        <v>23</v>
      </c>
      <c r="G14" s="11" t="str">
        <f>VLOOKUP(D14,Lookup!C52:D59,2)</f>
        <v>Not Detected</v>
      </c>
      <c r="H14" s="101"/>
      <c r="I14" s="102"/>
      <c r="J14" s="103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67</v>
      </c>
      <c r="F15" s="11">
        <v>0.4</v>
      </c>
      <c r="G15" s="11" t="str">
        <f>VLOOKUP(D15,Lookup!C61:D65,2)</f>
        <v>Not Detected</v>
      </c>
      <c r="H15" s="101" t="s">
        <v>68</v>
      </c>
      <c r="I15" s="102"/>
      <c r="J15" s="103"/>
      <c r="K15" s="5"/>
    </row>
    <row r="16" spans="1:11">
      <c r="A16" s="4"/>
      <c r="B16" s="10" t="s">
        <v>4</v>
      </c>
      <c r="C16" s="10" t="s">
        <v>24</v>
      </c>
      <c r="D16" s="11">
        <v>210</v>
      </c>
      <c r="E16" s="11" t="s">
        <v>69</v>
      </c>
      <c r="F16" s="11" t="s">
        <v>23</v>
      </c>
      <c r="G16" s="11" t="str">
        <f>VLOOKUP(D16,Lookup!C9:D16,2)</f>
        <v>Moderate</v>
      </c>
      <c r="H16" s="101" t="s">
        <v>154</v>
      </c>
      <c r="I16" s="102"/>
      <c r="J16" s="103"/>
      <c r="K16" s="5"/>
    </row>
    <row r="17" spans="1:11">
      <c r="A17" s="4"/>
      <c r="B17" s="10" t="s">
        <v>15</v>
      </c>
      <c r="C17" s="10" t="s">
        <v>24</v>
      </c>
      <c r="D17" s="11">
        <v>20</v>
      </c>
      <c r="E17" s="11" t="s">
        <v>70</v>
      </c>
      <c r="F17" s="11" t="s">
        <v>23</v>
      </c>
      <c r="G17" s="11" t="str">
        <f>VLOOKUP(D17,Lookup!C80:D87,2)</f>
        <v>Low</v>
      </c>
      <c r="H17" s="101"/>
      <c r="I17" s="102"/>
      <c r="J17" s="103"/>
      <c r="K17" s="5"/>
    </row>
    <row r="18" spans="1:11">
      <c r="A18" s="4"/>
      <c r="B18" s="10" t="s">
        <v>185</v>
      </c>
      <c r="C18" s="10" t="s">
        <v>186</v>
      </c>
      <c r="D18" s="14">
        <f>D19/10</f>
        <v>29.2</v>
      </c>
      <c r="E18" s="11" t="s">
        <v>23</v>
      </c>
      <c r="F18" s="11" t="s">
        <v>23</v>
      </c>
      <c r="G18" s="11" t="s">
        <v>23</v>
      </c>
      <c r="H18" s="101"/>
      <c r="I18" s="102"/>
      <c r="J18" s="103"/>
      <c r="K18" s="5"/>
    </row>
    <row r="19" spans="1:11">
      <c r="A19" s="4"/>
      <c r="B19" s="10" t="s">
        <v>185</v>
      </c>
      <c r="C19" s="10" t="s">
        <v>187</v>
      </c>
      <c r="D19" s="15">
        <v>292</v>
      </c>
      <c r="E19" s="11" t="s">
        <v>23</v>
      </c>
      <c r="F19" s="11" t="s">
        <v>23</v>
      </c>
      <c r="G19" s="11" t="s">
        <v>23</v>
      </c>
      <c r="H19" s="101"/>
      <c r="I19" s="102"/>
      <c r="J19" s="103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1" t="s">
        <v>71</v>
      </c>
      <c r="F20" s="11" t="s">
        <v>23</v>
      </c>
      <c r="G20" s="11" t="str">
        <f>VLOOKUP(D20,Lookup!C124:D131,2)</f>
        <v>Very Low</v>
      </c>
      <c r="H20" s="101"/>
      <c r="I20" s="102"/>
      <c r="J20" s="103"/>
      <c r="K20" s="5"/>
    </row>
    <row r="21" spans="1:11">
      <c r="A21" s="4"/>
      <c r="B21" s="10" t="s">
        <v>164</v>
      </c>
      <c r="C21" s="10" t="s">
        <v>165</v>
      </c>
      <c r="D21" s="11" t="s">
        <v>38</v>
      </c>
      <c r="E21" s="11" t="s">
        <v>23</v>
      </c>
      <c r="F21" s="11" t="s">
        <v>23</v>
      </c>
      <c r="G21" s="11" t="str">
        <f>VLOOKUP(D21,Lookup!C149:D152,2)</f>
        <v>Very Low</v>
      </c>
      <c r="H21" s="101"/>
      <c r="I21" s="102"/>
      <c r="J21" s="103"/>
      <c r="K21" s="5"/>
    </row>
    <row r="22" spans="1:11">
      <c r="A22" s="4"/>
      <c r="B22" s="10" t="s">
        <v>19</v>
      </c>
      <c r="C22" s="10" t="s">
        <v>55</v>
      </c>
      <c r="D22" s="14">
        <v>97.3</v>
      </c>
      <c r="E22" s="11" t="s">
        <v>23</v>
      </c>
      <c r="F22" s="11" t="s">
        <v>23</v>
      </c>
      <c r="G22" s="11" t="str">
        <f>VLOOKUP(D22,Lookup!C133:D139,2)</f>
        <v>Very Good</v>
      </c>
      <c r="H22" s="101"/>
      <c r="I22" s="102"/>
      <c r="J22" s="103"/>
      <c r="K22" s="5"/>
    </row>
    <row r="23" spans="1:11">
      <c r="A23" s="4"/>
      <c r="B23" s="10" t="s">
        <v>30</v>
      </c>
      <c r="C23" s="10" t="s">
        <v>29</v>
      </c>
      <c r="D23" s="11" t="s">
        <v>39</v>
      </c>
      <c r="E23" s="11" t="s">
        <v>23</v>
      </c>
      <c r="F23" s="11" t="s">
        <v>23</v>
      </c>
      <c r="G23" s="11" t="str">
        <f>VLOOKUP(D23,Lookup!C111:D112,2,FALSE)</f>
        <v>Ideal</v>
      </c>
      <c r="H23" s="101"/>
      <c r="I23" s="102"/>
      <c r="J23" s="103"/>
      <c r="K23" s="5"/>
    </row>
    <row r="24" spans="1:11">
      <c r="A24" s="4"/>
      <c r="B24" s="10" t="s">
        <v>31</v>
      </c>
      <c r="C24" s="10" t="s">
        <v>29</v>
      </c>
      <c r="D24" s="11" t="s">
        <v>39</v>
      </c>
      <c r="E24" s="11" t="s">
        <v>23</v>
      </c>
      <c r="F24" s="11" t="s">
        <v>39</v>
      </c>
      <c r="G24" s="11" t="str">
        <f>VLOOKUP(D24,Lookup!C113:D114,2,FALSE)</f>
        <v>Ideal</v>
      </c>
      <c r="H24" s="101"/>
      <c r="I24" s="102"/>
      <c r="J24" s="103"/>
      <c r="K24" s="5"/>
    </row>
    <row r="25" spans="1:11">
      <c r="A25" s="4"/>
      <c r="B25" s="66"/>
      <c r="C25" s="66"/>
      <c r="D25" s="68"/>
      <c r="E25" s="68"/>
      <c r="F25" s="68"/>
      <c r="G25" s="68"/>
      <c r="H25" s="81"/>
      <c r="I25" s="81"/>
      <c r="J25" s="81"/>
      <c r="K25" s="5"/>
    </row>
    <row r="26" spans="1:11">
      <c r="A26" s="4"/>
      <c r="B26" s="55" t="s">
        <v>206</v>
      </c>
      <c r="C26" s="4"/>
      <c r="D26" s="4"/>
      <c r="E26" s="4"/>
      <c r="F26" s="4"/>
      <c r="G26" s="4"/>
      <c r="H26" s="4"/>
      <c r="I26" s="4"/>
      <c r="J26" s="4"/>
      <c r="K26" s="5"/>
    </row>
    <row r="27" spans="1:11">
      <c r="A27" s="4"/>
      <c r="B27" s="56" t="s">
        <v>148</v>
      </c>
      <c r="K27" s="5"/>
    </row>
    <row r="28" spans="1:11">
      <c r="A28" s="4"/>
      <c r="B28" s="96"/>
      <c r="K28" s="5"/>
    </row>
    <row r="29" spans="1:11">
      <c r="A29" s="4"/>
      <c r="B29" s="61" t="s">
        <v>62</v>
      </c>
      <c r="C29" s="62" t="s">
        <v>129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63</v>
      </c>
      <c r="C30" s="104" t="s">
        <v>130</v>
      </c>
      <c r="D30" s="104"/>
      <c r="E30" s="104"/>
      <c r="F30" s="104"/>
      <c r="G30" s="104"/>
      <c r="H30" s="104"/>
      <c r="I30" s="104"/>
      <c r="J30" s="104"/>
      <c r="K30" s="5"/>
    </row>
    <row r="31" spans="1:11">
      <c r="A31" s="4"/>
      <c r="B31" s="55" t="s">
        <v>24</v>
      </c>
      <c r="C31" s="105" t="s">
        <v>131</v>
      </c>
      <c r="D31" s="104"/>
      <c r="E31" s="104"/>
      <c r="F31" s="104"/>
      <c r="G31" s="104"/>
      <c r="H31" s="104"/>
      <c r="I31" s="104"/>
      <c r="J31" s="104"/>
      <c r="K31" s="5"/>
    </row>
    <row r="32" spans="1:11">
      <c r="A32" s="4"/>
      <c r="B32" s="55"/>
      <c r="C32" s="105"/>
      <c r="D32" s="104"/>
      <c r="E32" s="104"/>
      <c r="F32" s="104"/>
      <c r="G32" s="104"/>
      <c r="H32" s="104"/>
      <c r="I32" s="104"/>
      <c r="J32" s="104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194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21">
    <mergeCell ref="C32:J32"/>
    <mergeCell ref="H23:J23"/>
    <mergeCell ref="H24:J24"/>
    <mergeCell ref="C31:J31"/>
    <mergeCell ref="H21:J21"/>
    <mergeCell ref="H18:J18"/>
    <mergeCell ref="H19:J19"/>
    <mergeCell ref="G7:J7"/>
    <mergeCell ref="H8:J8"/>
    <mergeCell ref="H9:J9"/>
    <mergeCell ref="H10:J10"/>
    <mergeCell ref="H11:J11"/>
    <mergeCell ref="H12:J12"/>
    <mergeCell ref="H13:J13"/>
    <mergeCell ref="C30:J30"/>
    <mergeCell ref="H20:J20"/>
    <mergeCell ref="H22:J22"/>
    <mergeCell ref="H15:J15"/>
    <mergeCell ref="H16:J16"/>
    <mergeCell ref="H17:J17"/>
    <mergeCell ref="H14:J14"/>
  </mergeCells>
  <conditionalFormatting sqref="G8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18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18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19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19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D23:D24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B27:B28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9" t="s">
        <v>177</v>
      </c>
      <c r="C4" s="109"/>
      <c r="D4" s="109"/>
      <c r="E4" s="109"/>
      <c r="F4" s="109"/>
      <c r="G4" s="8"/>
      <c r="H4" s="89" t="s">
        <v>153</v>
      </c>
      <c r="I4" s="109"/>
      <c r="J4" s="109"/>
    </row>
    <row r="5" spans="1:11" ht="22.5" customHeight="1">
      <c r="B5" s="89" t="s">
        <v>178</v>
      </c>
      <c r="C5" s="109"/>
      <c r="D5" s="109"/>
      <c r="E5" s="109"/>
      <c r="F5" s="109"/>
      <c r="G5" s="8"/>
      <c r="H5" s="89" t="s">
        <v>56</v>
      </c>
      <c r="I5" s="109"/>
      <c r="J5" s="109"/>
    </row>
    <row r="6" spans="1:11" ht="22.5" customHeight="1">
      <c r="B6" s="89" t="s">
        <v>135</v>
      </c>
      <c r="C6" s="110"/>
      <c r="D6" s="110"/>
      <c r="E6" s="110"/>
      <c r="F6" s="110"/>
      <c r="G6" s="8"/>
      <c r="H6" s="89" t="s">
        <v>176</v>
      </c>
      <c r="I6" s="109"/>
      <c r="J6" s="109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175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3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164</v>
      </c>
      <c r="C25" s="10" t="s">
        <v>165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9" t="s">
        <v>177</v>
      </c>
      <c r="C4" s="109"/>
      <c r="D4" s="109"/>
      <c r="E4" s="109"/>
      <c r="F4" s="109"/>
      <c r="G4" s="8"/>
      <c r="H4" s="89" t="s">
        <v>153</v>
      </c>
      <c r="I4" s="109"/>
      <c r="J4" s="109"/>
    </row>
    <row r="5" spans="1:11" ht="22.5" customHeight="1">
      <c r="B5" s="89" t="s">
        <v>178</v>
      </c>
      <c r="C5" s="109"/>
      <c r="D5" s="109"/>
      <c r="E5" s="109"/>
      <c r="F5" s="109"/>
      <c r="G5" s="8"/>
      <c r="H5" s="89" t="s">
        <v>56</v>
      </c>
      <c r="I5" s="109"/>
      <c r="J5" s="109"/>
    </row>
    <row r="6" spans="1:11" ht="22.5" customHeight="1">
      <c r="B6" s="89" t="s">
        <v>135</v>
      </c>
      <c r="C6" s="110"/>
      <c r="D6" s="110"/>
      <c r="E6" s="110"/>
      <c r="F6" s="110"/>
      <c r="G6" s="8"/>
      <c r="H6" s="89" t="s">
        <v>176</v>
      </c>
      <c r="I6" s="109"/>
      <c r="J6" s="109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175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132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132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132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132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132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132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132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177</v>
      </c>
      <c r="C4" s="109"/>
      <c r="D4" s="109"/>
      <c r="E4" s="109"/>
      <c r="F4" s="109"/>
      <c r="G4" s="8"/>
      <c r="H4" s="89" t="s">
        <v>153</v>
      </c>
      <c r="I4" s="109"/>
      <c r="J4" s="109"/>
    </row>
    <row r="5" spans="1:11" ht="22.5" customHeight="1">
      <c r="B5" s="89" t="s">
        <v>178</v>
      </c>
      <c r="C5" s="109"/>
      <c r="D5" s="109"/>
      <c r="E5" s="109"/>
      <c r="F5" s="109"/>
      <c r="G5" s="8"/>
      <c r="H5" s="89" t="s">
        <v>56</v>
      </c>
      <c r="I5" s="109"/>
      <c r="J5" s="109"/>
    </row>
    <row r="6" spans="1:11" ht="22.5" customHeight="1">
      <c r="B6" s="89" t="s">
        <v>135</v>
      </c>
      <c r="C6" s="110"/>
      <c r="D6" s="110"/>
      <c r="E6" s="110"/>
      <c r="F6" s="110"/>
      <c r="G6" s="8"/>
      <c r="H6" s="89" t="s">
        <v>176</v>
      </c>
      <c r="I6" s="109"/>
      <c r="J6" s="109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175</v>
      </c>
      <c r="D9" s="91" t="s">
        <v>133</v>
      </c>
      <c r="E9" s="91" t="s">
        <v>134</v>
      </c>
      <c r="F9" s="91" t="s">
        <v>22</v>
      </c>
      <c r="G9" s="91" t="s">
        <v>28</v>
      </c>
      <c r="H9" s="91" t="s">
        <v>161</v>
      </c>
      <c r="I9" s="91" t="s">
        <v>162</v>
      </c>
      <c r="J9" s="91" t="s">
        <v>163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3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164</v>
      </c>
      <c r="C19" s="10" t="s">
        <v>165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132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132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132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132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132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132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132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9334FA-B6DF-4A71-9219-3490AAC71385}"/>
</file>

<file path=customXml/itemProps2.xml><?xml version="1.0" encoding="utf-8"?>
<ds:datastoreItem xmlns:ds="http://schemas.openxmlformats.org/officeDocument/2006/customXml" ds:itemID="{5C011A6D-A979-490A-BAA1-704ACA92A1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2018-07-24T04:35:59Z</dcterms:modified>
</cp:coreProperties>
</file>