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6 June\"/>
    </mc:Choice>
  </mc:AlternateContent>
  <xr:revisionPtr revIDLastSave="0" documentId="10_ncr:100000_{088725BA-88E3-4113-BF82-C10B8338C51C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D12" i="9" l="1"/>
  <c r="D15" i="1" l="1"/>
  <c r="D14" i="1"/>
  <c r="D13" i="1"/>
  <c r="J5" i="1"/>
  <c r="J1" i="1"/>
  <c r="J5" i="10" l="1"/>
  <c r="E13" i="9" l="1"/>
  <c r="D13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5" i="1" l="1"/>
  <c r="E25" i="1"/>
  <c r="D18" i="9" l="1"/>
  <c r="E18" i="9"/>
  <c r="D25" i="4"/>
  <c r="D24" i="4"/>
</calcChain>
</file>

<file path=xl/sharedStrings.xml><?xml version="1.0" encoding="utf-8"?>
<sst xmlns="http://schemas.openxmlformats.org/spreadsheetml/2006/main" count="1061" uniqueCount="212">
  <si>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</si>
  <si>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</si>
  <si>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</si>
  <si>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</si>
  <si>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</si>
  <si>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</si>
  <si>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</si>
  <si>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</si>
  <si>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</si>
  <si>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</si>
  <si>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</si>
  <si>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</si>
  <si>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</si>
  <si>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</si>
  <si>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</si>
  <si>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</si>
  <si>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</si>
  <si>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</si>
  <si>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</si>
  <si>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</si>
  <si>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</si>
  <si>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</si>
  <si>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</si>
  <si>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</si>
  <si>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</si>
  <si>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</si>
  <si>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</si>
  <si>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</si>
  <si>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</si>
  <si>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</si>
  <si>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</si>
  <si>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</si>
  <si>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</si>
  <si>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</si>
  <si>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</si>
  <si>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</si>
  <si>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</si>
  <si>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</si>
  <si>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</si>
  <si>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</si>
  <si>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</si>
  <si>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</si>
  <si>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</si>
  <si>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</si>
  <si>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</si>
  <si>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</si>
  <si>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</si>
  <si>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</si>
  <si>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</si>
  <si>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</si>
  <si>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</si>
  <si>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</si>
  <si>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</si>
  <si>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</si>
  <si>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</si>
  <si>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</si>
  <si>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</si>
  <si>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</si>
  <si>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</si>
  <si>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</si>
  <si>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</si>
  <si>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</si>
  <si>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</si>
  <si>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</si>
  <si>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</si>
  <si>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</si>
  <si>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</si>
  <si>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</si>
  <si>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</si>
  <si>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</si>
  <si>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</si>
  <si>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</si>
  <si>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</si>
  <si>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</si>
  <si>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</si>
  <si>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</si>
  <si>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</si>
  <si>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</si>
  <si>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</si>
  <si>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</si>
  <si>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</si>
  <si>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</si>
  <si>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</si>
  <si>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</si>
  <si>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</si>
  <si>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</si>
  <si>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</si>
  <si>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</si>
  <si>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</si>
  <si>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</si>
  <si>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</si>
  <si>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</si>
  <si>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</si>
  <si>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</si>
  <si>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</si>
  <si>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</si>
  <si>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</si>
  <si>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</si>
  <si>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</si>
  <si>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</si>
  <si>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</si>
  <si>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</si>
  <si>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</si>
  <si>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</si>
  <si>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</si>
  <si>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</si>
  <si>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</si>
  <si>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</si>
  <si>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</si>
  <si>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</si>
  <si>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</si>
  <si>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</si>
  <si>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</si>
  <si>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</si>
  <si>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</si>
  <si>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</si>
  <si>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</si>
  <si>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</si>
  <si>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</si>
  <si>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</si>
  <si>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</si>
  <si>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</si>
  <si>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</si>
  <si>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</si>
  <si>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</si>
  <si>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</si>
  <si>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</si>
  <si>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</si>
  <si>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</si>
  <si>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</si>
  <si>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</si>
  <si>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</si>
  <si>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</si>
  <si>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</si>
  <si>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</si>
  <si>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</si>
  <si>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</si>
  <si>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</si>
  <si>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</si>
  <si>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</si>
  <si>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</si>
  <si>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</si>
  <si>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</si>
  <si>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</si>
  <si>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</si>
  <si>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</si>
  <si>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</si>
  <si>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</si>
  <si>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</si>
  <si>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</si>
  <si>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</si>
  <si>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</si>
  <si>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</si>
  <si>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</si>
  <si>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</si>
  <si>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</si>
  <si>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</si>
  <si>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</si>
  <si>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</si>
  <si>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</si>
  <si>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</si>
  <si>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</si>
  <si>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</si>
  <si>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</si>
  <si>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</si>
  <si>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</si>
  <si>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</si>
  <si>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</si>
  <si>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</si>
  <si>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</si>
  <si>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</si>
  <si>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</si>
  <si>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</si>
  <si>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</si>
  <si>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</si>
  <si>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</si>
  <si>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</si>
  <si>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</si>
  <si>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</si>
  <si>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</si>
  <si>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</si>
  <si>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</si>
  <si>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</si>
  <si>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</si>
  <si>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</si>
  <si>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</si>
  <si>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</si>
  <si>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</si>
  <si>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</si>
  <si>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</si>
  <si>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</si>
  <si>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</si>
  <si>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</si>
  <si>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</si>
  <si>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</si>
  <si>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</si>
  <si>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</si>
  <si>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</si>
  <si>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</si>
  <si>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</si>
  <si>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</si>
  <si>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</si>
  <si>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no significant sediment. </t>
    </r>
  </si>
  <si>
    <t>LIFESTYLE &amp; DAIRY PUMPS</t>
  </si>
  <si>
    <t>PEKA PEKA</t>
  </si>
  <si>
    <t>20180706CHM03</t>
  </si>
  <si>
    <t>RAW</t>
  </si>
  <si>
    <t>TREATED</t>
  </si>
  <si>
    <t xml:space="preserve">The sample was slightly discoloured with some significant sediment </t>
  </si>
  <si>
    <t xml:space="preserve">The sample was slightly discoloured with no significant sediment </t>
  </si>
  <si>
    <t>20180627SRT03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</si>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</sst>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34</xdr:row>
      <xdr:rowOff>153865</xdr:rowOff>
    </xdr:from>
    <xdr:to>
      <xdr:col>1</xdr:col>
      <xdr:colOff>1033096</xdr:colOff>
      <xdr:row>36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26</xdr:row>
      <xdr:rowOff>153865</xdr:rowOff>
    </xdr:from>
    <xdr:to>
      <xdr:col>1</xdr:col>
      <xdr:colOff>1033096</xdr:colOff>
      <xdr:row>28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33</xdr:row>
      <xdr:rowOff>153865</xdr:rowOff>
    </xdr:from>
    <xdr:to>
      <xdr:col>1</xdr:col>
      <xdr:colOff>1033096</xdr:colOff>
      <xdr:row>35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2"/>
  <sheetViews>
    <sheetView view="pageLayout" zoomScale="130" zoomScaleNormal="110" zoomScalePageLayoutView="130" workbookViewId="0">
      <selection activeCell="D25" sqref="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/>
    </row>
    <row r="4" spans="1:11" ht="15.75">
      <c r="B4" s="3" t="s">
        <v>58</v>
      </c>
      <c r="F4" s="8"/>
      <c r="G4" s="8"/>
      <c r="H4" s="9" t="s">
        <v>56</v>
      </c>
      <c r="J4" s="70"/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/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1"/>
      <c r="I10" s="102"/>
      <c r="J10" s="103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1"/>
      <c r="I11" s="102"/>
      <c r="J11" s="103"/>
      <c r="K11" s="5"/>
    </row>
    <row r="12" spans="1:11">
      <c r="A12" s="4"/>
      <c r="B12" s="10" t="s">
        <v>8</v>
      </c>
      <c r="C12" s="10" t="s">
        <v>52</v>
      </c>
      <c r="D12" s="15"/>
      <c r="E12" s="11" t="s">
        <v>23</v>
      </c>
      <c r="F12" s="11" t="s">
        <v>23</v>
      </c>
      <c r="G12" s="11" t="e">
        <f>VLOOKUP(D12,Lookup!C35:D41,2)</f>
        <v>#N/A</v>
      </c>
      <c r="H12" s="101" t="s">
        <v>156</v>
      </c>
      <c r="I12" s="102"/>
      <c r="J12" s="103"/>
      <c r="K12" s="5"/>
    </row>
    <row r="13" spans="1:11">
      <c r="A13" s="4"/>
      <c r="B13" s="10" t="s">
        <v>14</v>
      </c>
      <c r="C13" s="10" t="s">
        <v>53</v>
      </c>
      <c r="D13" s="15"/>
      <c r="E13" s="11" t="s">
        <v>23</v>
      </c>
      <c r="F13" s="11" t="s">
        <v>23</v>
      </c>
      <c r="G13" s="11" t="e">
        <f>VLOOKUP(D13,Lookup!C98:D103,2)</f>
        <v>#N/A</v>
      </c>
      <c r="H13" s="101" t="s">
        <v>156</v>
      </c>
      <c r="I13" s="102"/>
      <c r="J13" s="103"/>
      <c r="K13" s="5"/>
    </row>
    <row r="14" spans="1:11">
      <c r="A14" s="4"/>
      <c r="B14" s="10" t="s">
        <v>118</v>
      </c>
      <c r="C14" s="11" t="s">
        <v>23</v>
      </c>
      <c r="D14" s="14"/>
      <c r="E14" s="11" t="s">
        <v>23</v>
      </c>
      <c r="F14" s="11" t="s">
        <v>23</v>
      </c>
      <c r="G14" s="11" t="str">
        <f>VLOOKUP(D14,Lookup!C105:D109,2)</f>
        <v>Normal</v>
      </c>
      <c r="H14" s="101" t="s">
        <v>156</v>
      </c>
      <c r="I14" s="102"/>
      <c r="J14" s="103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1"/>
      <c r="I15" s="102"/>
      <c r="J15" s="103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1"/>
      <c r="I16" s="102"/>
      <c r="J16" s="103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1"/>
      <c r="I17" s="102"/>
      <c r="J17" s="103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1" t="s">
        <v>68</v>
      </c>
      <c r="I18" s="102"/>
      <c r="J18" s="103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1"/>
      <c r="I19" s="102"/>
      <c r="J19" s="103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1"/>
      <c r="I20" s="102"/>
      <c r="J20" s="103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1" t="s">
        <v>156</v>
      </c>
      <c r="I21" s="102"/>
      <c r="J21" s="103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1"/>
      <c r="I22" s="102"/>
      <c r="J22" s="103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1"/>
      <c r="I23" s="102"/>
      <c r="J23" s="103"/>
      <c r="K23" s="5"/>
    </row>
    <row r="24" spans="1:11">
      <c r="A24" s="4"/>
      <c r="B24" s="10" t="s">
        <v>186</v>
      </c>
      <c r="C24" s="10" t="s">
        <v>187</v>
      </c>
      <c r="D24" s="14"/>
      <c r="E24" s="11" t="s">
        <v>23</v>
      </c>
      <c r="F24" s="11" t="s">
        <v>23</v>
      </c>
      <c r="G24" s="11" t="s">
        <v>23</v>
      </c>
      <c r="H24" s="101"/>
      <c r="I24" s="102"/>
      <c r="J24" s="103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101"/>
      <c r="I25" s="102"/>
      <c r="J25" s="103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1"/>
      <c r="I26" s="102"/>
      <c r="J26" s="103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1"/>
      <c r="I27" s="102"/>
      <c r="J27" s="103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1"/>
      <c r="I28" s="102"/>
      <c r="J28" s="103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202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/>
      <c r="C31" s="94"/>
      <c r="K31" s="5"/>
    </row>
    <row r="32" spans="1:11">
      <c r="A32" s="4"/>
      <c r="B32" s="61" t="s">
        <v>62</v>
      </c>
      <c r="C32" s="62" t="s">
        <v>130</v>
      </c>
      <c r="D32" s="63"/>
      <c r="E32" s="63"/>
      <c r="F32" s="63"/>
      <c r="G32" s="63"/>
      <c r="H32" s="63"/>
      <c r="I32" s="63"/>
      <c r="J32" s="63"/>
      <c r="K32" s="5"/>
    </row>
    <row r="33" spans="1:11">
      <c r="A33" s="4"/>
      <c r="B33" s="55" t="s">
        <v>63</v>
      </c>
      <c r="C33" s="99" t="s">
        <v>131</v>
      </c>
      <c r="D33" s="99"/>
      <c r="E33" s="99"/>
      <c r="F33" s="99"/>
      <c r="G33" s="99"/>
      <c r="H33" s="99"/>
      <c r="I33" s="99"/>
      <c r="J33" s="99"/>
      <c r="K33" s="5"/>
    </row>
    <row r="34" spans="1:11">
      <c r="A34" s="4"/>
      <c r="B34" s="55" t="s">
        <v>24</v>
      </c>
      <c r="C34" s="100" t="s">
        <v>132</v>
      </c>
      <c r="D34" s="99"/>
      <c r="E34" s="99"/>
      <c r="F34" s="99"/>
      <c r="G34" s="99"/>
      <c r="H34" s="99"/>
      <c r="I34" s="99"/>
      <c r="J34" s="99"/>
      <c r="K34" s="5"/>
    </row>
    <row r="35" spans="1:11">
      <c r="A35" s="4"/>
      <c r="B35" s="55"/>
      <c r="C35" s="100"/>
      <c r="D35" s="99"/>
      <c r="E35" s="99"/>
      <c r="F35" s="99"/>
      <c r="G35" s="99"/>
      <c r="H35" s="99"/>
      <c r="I35" s="99"/>
      <c r="J35" s="99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200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201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152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 t="s">
        <v>195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3:J33"/>
    <mergeCell ref="C34:J34"/>
    <mergeCell ref="C35:J35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179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177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179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 t="s">
        <v>153</v>
      </c>
      <c r="D6" s="108"/>
      <c r="E6" s="108"/>
      <c r="F6" s="108"/>
      <c r="G6" s="8"/>
      <c r="H6" s="88" t="s">
        <v>177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7"/>
      <c r="D3" s="107"/>
      <c r="E3" s="107"/>
      <c r="F3" s="107"/>
      <c r="G3" s="8"/>
      <c r="H3" s="88" t="s">
        <v>154</v>
      </c>
      <c r="I3" s="107"/>
      <c r="J3" s="107"/>
    </row>
    <row r="4" spans="1:11" ht="22.5" customHeight="1">
      <c r="B4" s="88" t="s">
        <v>179</v>
      </c>
      <c r="C4" s="107"/>
      <c r="D4" s="107"/>
      <c r="E4" s="107"/>
      <c r="F4" s="107"/>
      <c r="G4" s="8"/>
      <c r="H4" s="88" t="s">
        <v>56</v>
      </c>
      <c r="I4" s="107"/>
      <c r="J4" s="107"/>
    </row>
    <row r="5" spans="1:11" ht="22.5" customHeight="1">
      <c r="B5" s="88" t="s">
        <v>136</v>
      </c>
      <c r="C5" s="108"/>
      <c r="D5" s="108"/>
      <c r="E5" s="108"/>
      <c r="F5" s="108"/>
      <c r="G5" s="8"/>
      <c r="H5" s="88" t="s">
        <v>177</v>
      </c>
      <c r="I5" s="107"/>
      <c r="J5" s="107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1"/>
      <c r="I10" s="102"/>
      <c r="J10" s="103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1" t="s">
        <v>156</v>
      </c>
      <c r="I11" s="102"/>
      <c r="J11" s="103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1" t="s">
        <v>156</v>
      </c>
      <c r="I12" s="102"/>
      <c r="J12" s="103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1"/>
      <c r="I13" s="102"/>
      <c r="J13" s="103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101"/>
      <c r="I14" s="102"/>
      <c r="J14" s="103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101" t="s">
        <v>68</v>
      </c>
      <c r="I15" s="102"/>
      <c r="J15" s="103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101" t="s">
        <v>156</v>
      </c>
      <c r="I16" s="102"/>
      <c r="J16" s="103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101"/>
      <c r="I17" s="102"/>
      <c r="J17" s="103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1"/>
      <c r="I18" s="102"/>
      <c r="J18" s="103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6"/>
  <sheetViews>
    <sheetView tabSelected="1" view="pageLayout" topLeftCell="A16" zoomScale="130" zoomScaleNormal="110" zoomScalePageLayoutView="130" workbookViewId="0">
      <selection activeCell="D22" sqref="D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210</v>
      </c>
    </row>
    <row r="4" spans="1:10" ht="15.75">
      <c r="B4" s="3" t="s">
        <v>204</v>
      </c>
      <c r="F4" s="8"/>
      <c r="G4" s="8"/>
      <c r="H4" s="9" t="s">
        <v>56</v>
      </c>
      <c r="J4" s="70">
        <v>43278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43367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3</v>
      </c>
      <c r="E7" s="8">
        <v>4</v>
      </c>
      <c r="F7" s="95"/>
      <c r="G7" s="95"/>
      <c r="H7" s="95"/>
      <c r="I7" s="5"/>
    </row>
    <row r="8" spans="1:10">
      <c r="A8" s="4"/>
      <c r="B8" s="71" t="s">
        <v>1</v>
      </c>
      <c r="C8" s="72" t="s">
        <v>2</v>
      </c>
      <c r="D8" s="72" t="s">
        <v>22</v>
      </c>
      <c r="E8" s="72" t="s">
        <v>28</v>
      </c>
      <c r="F8" s="96"/>
      <c r="G8" s="96"/>
      <c r="H8" s="96"/>
      <c r="I8" s="5"/>
    </row>
    <row r="9" spans="1:10">
      <c r="A9" s="4"/>
      <c r="B9" s="10" t="s">
        <v>3</v>
      </c>
      <c r="C9" s="11" t="s">
        <v>23</v>
      </c>
      <c r="D9" s="14">
        <v>7.8</v>
      </c>
      <c r="E9" s="14">
        <v>7.7</v>
      </c>
      <c r="F9" s="97"/>
      <c r="G9" s="97"/>
      <c r="H9" s="97"/>
      <c r="I9" s="5"/>
    </row>
    <row r="10" spans="1:10">
      <c r="A10" s="4"/>
      <c r="B10" s="10" t="s">
        <v>5</v>
      </c>
      <c r="C10" s="10" t="s">
        <v>52</v>
      </c>
      <c r="D10" s="11">
        <v>95</v>
      </c>
      <c r="E10" s="11">
        <v>55</v>
      </c>
      <c r="F10" s="95"/>
      <c r="G10" s="95"/>
      <c r="H10" s="95"/>
      <c r="I10" s="5"/>
    </row>
    <row r="11" spans="1:10">
      <c r="A11" s="4"/>
      <c r="B11" s="10" t="s">
        <v>6</v>
      </c>
      <c r="C11" s="10" t="s">
        <v>52</v>
      </c>
      <c r="D11" s="11">
        <v>10</v>
      </c>
      <c r="E11" s="11">
        <v>5</v>
      </c>
      <c r="F11" s="95"/>
      <c r="G11" s="95"/>
      <c r="H11" s="95"/>
      <c r="I11" s="5"/>
    </row>
    <row r="12" spans="1:10">
      <c r="A12" s="4"/>
      <c r="B12" s="10" t="s">
        <v>14</v>
      </c>
      <c r="C12" s="10" t="s">
        <v>53</v>
      </c>
      <c r="D12" s="15">
        <f t="shared" ref="D12:H12" si="0">2*(D10-(5*10^(D9-10)))/(1+(0.94*10^(D9-10)))*10^(6-D9)</f>
        <v>2.9925482647961017</v>
      </c>
      <c r="E12" s="15">
        <f t="shared" si="0"/>
        <v>2.1835017205086982</v>
      </c>
      <c r="F12" s="98"/>
      <c r="G12" s="98"/>
      <c r="H12" s="98"/>
      <c r="I12" s="5"/>
    </row>
    <row r="13" spans="1:10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-1.4999999999999982</v>
      </c>
      <c r="E13" s="14">
        <f>+E9+0.5+VLOOKUP(E10,[1]LSI!$F$2:$G$25,2)+VLOOKUP(E11,[1]LSI!$H$2:$I$25,2)-12.1</f>
        <v>-1.9000000000000004</v>
      </c>
      <c r="F13" s="97"/>
      <c r="G13" s="97"/>
      <c r="H13" s="97"/>
      <c r="I13" s="5"/>
    </row>
    <row r="14" spans="1:10">
      <c r="A14" s="4"/>
      <c r="B14" s="10" t="s">
        <v>10</v>
      </c>
      <c r="C14" s="10" t="s">
        <v>24</v>
      </c>
      <c r="D14" s="11">
        <v>0.12</v>
      </c>
      <c r="E14" s="11">
        <v>0.03</v>
      </c>
      <c r="F14" s="95"/>
      <c r="G14" s="95"/>
      <c r="H14" s="95"/>
      <c r="I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95"/>
      <c r="G15" s="95"/>
      <c r="H15" s="95"/>
      <c r="I15" s="5"/>
    </row>
    <row r="16" spans="1:10">
      <c r="A16" s="4"/>
      <c r="B16" s="10" t="s">
        <v>4</v>
      </c>
      <c r="C16" s="10" t="s">
        <v>24</v>
      </c>
      <c r="D16" s="11">
        <v>1120</v>
      </c>
      <c r="E16" s="11">
        <v>1110</v>
      </c>
      <c r="F16" s="95"/>
      <c r="G16" s="95"/>
      <c r="H16" s="95"/>
      <c r="I16" s="5"/>
    </row>
    <row r="17" spans="1:11">
      <c r="A17" s="4"/>
      <c r="B17" s="10" t="s">
        <v>15</v>
      </c>
      <c r="C17" s="10" t="s">
        <v>24</v>
      </c>
      <c r="D17" s="11">
        <v>290</v>
      </c>
      <c r="E17" s="11">
        <v>450</v>
      </c>
      <c r="F17" s="95"/>
      <c r="G17" s="95"/>
      <c r="H17" s="95"/>
      <c r="I17" s="5"/>
    </row>
    <row r="18" spans="1:11">
      <c r="A18" s="4"/>
      <c r="B18" s="10" t="s">
        <v>186</v>
      </c>
      <c r="C18" s="10" t="s">
        <v>187</v>
      </c>
      <c r="D18" s="14">
        <f t="shared" ref="D18:H18" si="1">D19/10</f>
        <v>158</v>
      </c>
      <c r="E18" s="14">
        <f t="shared" si="1"/>
        <v>157</v>
      </c>
      <c r="F18" s="97"/>
      <c r="G18" s="97"/>
      <c r="H18" s="97"/>
      <c r="I18" s="5"/>
    </row>
    <row r="19" spans="1:11">
      <c r="A19" s="4"/>
      <c r="B19" s="10" t="s">
        <v>186</v>
      </c>
      <c r="C19" s="10" t="s">
        <v>188</v>
      </c>
      <c r="D19" s="15">
        <v>1580</v>
      </c>
      <c r="E19" s="15">
        <v>1570</v>
      </c>
      <c r="F19" s="98"/>
      <c r="G19" s="98"/>
      <c r="H19" s="98"/>
      <c r="I19" s="5"/>
    </row>
    <row r="20" spans="1:11">
      <c r="A20" s="4"/>
      <c r="B20" s="10" t="s">
        <v>18</v>
      </c>
      <c r="C20" s="10" t="s">
        <v>25</v>
      </c>
      <c r="D20" s="14">
        <v>0.56999999999999995</v>
      </c>
      <c r="E20" s="14" t="s">
        <v>41</v>
      </c>
      <c r="F20" s="97"/>
      <c r="G20" s="97"/>
      <c r="H20" s="97"/>
      <c r="I20" s="5"/>
    </row>
    <row r="21" spans="1:11">
      <c r="A21" s="4"/>
      <c r="B21" s="10" t="s">
        <v>19</v>
      </c>
      <c r="C21" s="10" t="s">
        <v>55</v>
      </c>
      <c r="D21" s="14">
        <v>41.8</v>
      </c>
      <c r="E21" s="14">
        <v>95.6</v>
      </c>
      <c r="F21" s="97"/>
      <c r="G21" s="97"/>
      <c r="H21" s="97"/>
      <c r="I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 t="s">
        <v>60</v>
      </c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10" t="s">
        <v>45</v>
      </c>
      <c r="C24" s="57" t="s">
        <v>211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46</v>
      </c>
      <c r="C25" s="57" t="s">
        <v>211</v>
      </c>
      <c r="D25" s="60"/>
      <c r="E25" s="58"/>
      <c r="F25" s="58"/>
      <c r="G25" s="58"/>
      <c r="H25" s="58"/>
      <c r="I25" s="58"/>
      <c r="J25" s="59"/>
      <c r="K25" s="5"/>
    </row>
    <row r="26" spans="1:11">
      <c r="A26" s="4"/>
      <c r="B26" s="66"/>
      <c r="C26" s="82"/>
      <c r="D26" s="82"/>
      <c r="E26" s="82"/>
      <c r="F26" s="82"/>
      <c r="G26" s="82"/>
      <c r="H26" s="82"/>
      <c r="I26" s="82"/>
      <c r="J26" s="82"/>
      <c r="K26" s="5"/>
    </row>
    <row r="27" spans="1:11">
      <c r="A27" s="4"/>
      <c r="B27" s="55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200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152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2" t="s">
        <v>197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</sheetData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24"/>
  <sheetViews>
    <sheetView view="pageLayout" zoomScale="130" zoomScaleNormal="110" zoomScalePageLayoutView="130" workbookViewId="0">
      <selection activeCell="H16" sqref="H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43287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43367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95"/>
      <c r="G7" s="95"/>
      <c r="H7" s="95"/>
      <c r="I7" s="95"/>
      <c r="J7" s="95"/>
      <c r="K7" s="5"/>
    </row>
    <row r="8" spans="1:11">
      <c r="A8" s="4"/>
      <c r="B8" s="71" t="s">
        <v>1</v>
      </c>
      <c r="C8" s="72" t="s">
        <v>2</v>
      </c>
      <c r="D8" s="72" t="s">
        <v>206</v>
      </c>
      <c r="E8" s="72" t="s">
        <v>207</v>
      </c>
      <c r="F8" s="96"/>
      <c r="G8" s="96"/>
      <c r="H8" s="96"/>
      <c r="I8" s="96"/>
      <c r="J8" s="96"/>
      <c r="K8" s="5"/>
    </row>
    <row r="9" spans="1:11">
      <c r="A9" s="4"/>
      <c r="B9" s="10" t="s">
        <v>3</v>
      </c>
      <c r="C9" s="11" t="s">
        <v>23</v>
      </c>
      <c r="D9" s="14">
        <v>6.9</v>
      </c>
      <c r="E9" s="14">
        <v>7.7</v>
      </c>
      <c r="F9" s="97"/>
      <c r="G9" s="97"/>
      <c r="H9" s="97"/>
      <c r="I9" s="97"/>
      <c r="J9" s="97"/>
      <c r="K9" s="5"/>
    </row>
    <row r="10" spans="1:11">
      <c r="A10" s="4"/>
      <c r="B10" s="10" t="s">
        <v>5</v>
      </c>
      <c r="C10" s="10" t="s">
        <v>52</v>
      </c>
      <c r="D10" s="15">
        <v>90</v>
      </c>
      <c r="E10" s="15">
        <v>95</v>
      </c>
      <c r="F10" s="98"/>
      <c r="G10" s="98"/>
      <c r="H10" s="98"/>
      <c r="I10" s="98"/>
      <c r="J10" s="98"/>
      <c r="K10" s="5"/>
    </row>
    <row r="11" spans="1:11">
      <c r="A11" s="4"/>
      <c r="B11" s="10" t="s">
        <v>6</v>
      </c>
      <c r="C11" s="10" t="s">
        <v>52</v>
      </c>
      <c r="D11" s="15">
        <v>250</v>
      </c>
      <c r="E11" s="11" t="s">
        <v>38</v>
      </c>
      <c r="F11" s="98"/>
      <c r="G11" s="98"/>
      <c r="H11" s="98"/>
      <c r="I11" s="98"/>
      <c r="J11" s="98"/>
      <c r="K11" s="5"/>
    </row>
    <row r="12" spans="1:11">
      <c r="A12" s="4"/>
      <c r="B12" s="10" t="s">
        <v>7</v>
      </c>
      <c r="C12" s="10" t="s">
        <v>52</v>
      </c>
      <c r="D12" s="15">
        <v>146</v>
      </c>
      <c r="E12" s="15" t="s">
        <v>38</v>
      </c>
      <c r="F12" s="98"/>
      <c r="G12" s="98"/>
      <c r="H12" s="98"/>
      <c r="I12" s="98"/>
      <c r="J12" s="98"/>
      <c r="K12" s="5"/>
    </row>
    <row r="13" spans="1:11">
      <c r="A13" s="4"/>
      <c r="B13" s="10" t="s">
        <v>8</v>
      </c>
      <c r="C13" s="10" t="s">
        <v>52</v>
      </c>
      <c r="D13" s="11">
        <f t="shared" ref="D13" si="0">D11-D12</f>
        <v>104</v>
      </c>
      <c r="E13" s="11" t="s">
        <v>38</v>
      </c>
      <c r="F13" s="95"/>
      <c r="G13" s="95"/>
      <c r="H13" s="95"/>
      <c r="I13" s="95"/>
      <c r="J13" s="95"/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22.642750782612033</v>
      </c>
      <c r="E14" s="15">
        <v>3.7722268342829945</v>
      </c>
      <c r="F14" s="98"/>
      <c r="G14" s="98"/>
      <c r="H14" s="98"/>
      <c r="I14" s="98"/>
      <c r="J14" s="98"/>
      <c r="K14" s="5"/>
    </row>
    <row r="15" spans="1:11">
      <c r="A15" s="4"/>
      <c r="B15" s="10" t="s">
        <v>17</v>
      </c>
      <c r="C15" s="11" t="s">
        <v>23</v>
      </c>
      <c r="D15" s="14">
        <f>+D9+0.5+VLOOKUP(D10,[2]LSI!$F$2:$G$25,2)+VLOOKUP(D11,[2]LSI!$H$2:$I$25,2)-12.1</f>
        <v>-0.79999999999999893</v>
      </c>
      <c r="E15" s="14">
        <v>-1.7000000000000011</v>
      </c>
      <c r="F15" s="97"/>
      <c r="G15" s="97"/>
      <c r="H15" s="97"/>
      <c r="I15" s="97"/>
      <c r="J15" s="97"/>
      <c r="K15" s="5"/>
    </row>
    <row r="16" spans="1:11">
      <c r="A16" s="4"/>
      <c r="B16" s="10" t="s">
        <v>9</v>
      </c>
      <c r="C16" s="10" t="s">
        <v>54</v>
      </c>
      <c r="D16" s="15">
        <v>27.5</v>
      </c>
      <c r="E16" s="15">
        <v>28.5</v>
      </c>
      <c r="F16" s="98"/>
      <c r="G16" s="98"/>
      <c r="H16" s="98"/>
      <c r="I16" s="98"/>
      <c r="J16" s="98"/>
      <c r="K16" s="5"/>
    </row>
    <row r="17" spans="1:11" ht="15">
      <c r="A17" s="4"/>
      <c r="B17" s="10" t="s">
        <v>109</v>
      </c>
      <c r="C17" s="10" t="s">
        <v>110</v>
      </c>
      <c r="D17" s="15">
        <v>50</v>
      </c>
      <c r="E17" s="15">
        <v>50</v>
      </c>
      <c r="F17" s="98"/>
      <c r="G17" s="98"/>
      <c r="H17" s="98"/>
      <c r="I17" s="98"/>
      <c r="J17" s="98"/>
      <c r="K17" s="5"/>
    </row>
    <row r="18" spans="1:11">
      <c r="A18" s="4"/>
      <c r="B18" s="10" t="s">
        <v>10</v>
      </c>
      <c r="C18" s="10" t="s">
        <v>24</v>
      </c>
      <c r="D18" s="11">
        <v>0.36</v>
      </c>
      <c r="E18" s="11">
        <v>0.08</v>
      </c>
      <c r="F18" s="95"/>
      <c r="G18" s="95"/>
      <c r="H18" s="95"/>
      <c r="I18" s="95"/>
      <c r="J18" s="95"/>
      <c r="K18" s="5"/>
    </row>
    <row r="19" spans="1:11">
      <c r="A19" s="4"/>
      <c r="B19" s="10" t="s">
        <v>11</v>
      </c>
      <c r="C19" s="10" t="s">
        <v>24</v>
      </c>
      <c r="D19" s="11">
        <v>0.04</v>
      </c>
      <c r="E19" s="11" t="s">
        <v>40</v>
      </c>
      <c r="F19" s="95"/>
      <c r="G19" s="95"/>
      <c r="H19" s="95"/>
      <c r="I19" s="95"/>
      <c r="J19" s="95"/>
      <c r="K19" s="5"/>
    </row>
    <row r="20" spans="1:11">
      <c r="A20" s="4"/>
      <c r="B20" s="10" t="s">
        <v>12</v>
      </c>
      <c r="C20" s="10" t="s">
        <v>24</v>
      </c>
      <c r="D20" s="11">
        <v>0.01</v>
      </c>
      <c r="E20" s="11">
        <v>0.02</v>
      </c>
      <c r="F20" s="95"/>
      <c r="G20" s="95"/>
      <c r="H20" s="95"/>
      <c r="I20" s="95"/>
      <c r="J20" s="95"/>
      <c r="K20" s="5"/>
    </row>
    <row r="21" spans="1:11">
      <c r="A21" s="4"/>
      <c r="B21" s="10" t="s">
        <v>13</v>
      </c>
      <c r="C21" s="10" t="s">
        <v>24</v>
      </c>
      <c r="D21" s="11" t="s">
        <v>40</v>
      </c>
      <c r="E21" s="11">
        <v>0.06</v>
      </c>
      <c r="F21" s="95"/>
      <c r="G21" s="95"/>
      <c r="H21" s="95"/>
      <c r="I21" s="95"/>
      <c r="J21" s="95"/>
      <c r="K21" s="5"/>
    </row>
    <row r="22" spans="1:11">
      <c r="A22" s="4"/>
      <c r="B22" s="10" t="s">
        <v>4</v>
      </c>
      <c r="C22" s="10" t="s">
        <v>24</v>
      </c>
      <c r="D22" s="11">
        <v>990</v>
      </c>
      <c r="E22" s="11">
        <v>1010</v>
      </c>
      <c r="F22" s="95"/>
      <c r="G22" s="95"/>
      <c r="H22" s="95"/>
      <c r="I22" s="95"/>
      <c r="J22" s="95"/>
      <c r="K22" s="5"/>
    </row>
    <row r="23" spans="1:11">
      <c r="A23" s="4"/>
      <c r="B23" s="10" t="s">
        <v>15</v>
      </c>
      <c r="C23" s="10" t="s">
        <v>24</v>
      </c>
      <c r="D23" s="15">
        <v>350</v>
      </c>
      <c r="E23" s="15">
        <v>305</v>
      </c>
      <c r="F23" s="98"/>
      <c r="G23" s="98"/>
      <c r="H23" s="98"/>
      <c r="I23" s="98"/>
      <c r="J23" s="98"/>
      <c r="K23" s="5"/>
    </row>
    <row r="24" spans="1:11">
      <c r="A24" s="4"/>
      <c r="B24" s="10" t="s">
        <v>16</v>
      </c>
      <c r="C24" s="10" t="s">
        <v>24</v>
      </c>
      <c r="D24" s="15">
        <v>140</v>
      </c>
      <c r="E24" s="15">
        <v>260</v>
      </c>
      <c r="F24" s="98"/>
      <c r="G24" s="98"/>
      <c r="H24" s="98"/>
      <c r="I24" s="98"/>
      <c r="J24" s="98"/>
      <c r="K24" s="5"/>
    </row>
    <row r="25" spans="1:11">
      <c r="A25" s="4"/>
      <c r="B25" s="10" t="s">
        <v>186</v>
      </c>
      <c r="C25" s="10" t="s">
        <v>187</v>
      </c>
      <c r="D25" s="14">
        <f t="shared" ref="D25:E25" si="1">D26/10</f>
        <v>139.9</v>
      </c>
      <c r="E25" s="14">
        <f t="shared" si="1"/>
        <v>142.5</v>
      </c>
      <c r="F25" s="97"/>
      <c r="G25" s="97"/>
      <c r="H25" s="97"/>
      <c r="I25" s="97"/>
      <c r="J25" s="97"/>
      <c r="K25" s="5"/>
    </row>
    <row r="26" spans="1:11">
      <c r="A26" s="4"/>
      <c r="B26" s="10" t="s">
        <v>186</v>
      </c>
      <c r="C26" s="10" t="s">
        <v>188</v>
      </c>
      <c r="D26" s="15">
        <v>1399</v>
      </c>
      <c r="E26" s="15">
        <v>1425</v>
      </c>
      <c r="F26" s="98"/>
      <c r="G26" s="98"/>
      <c r="H26" s="98"/>
      <c r="I26" s="98"/>
      <c r="J26" s="98"/>
      <c r="K26" s="5"/>
    </row>
    <row r="27" spans="1:11">
      <c r="A27" s="4"/>
      <c r="B27" s="10" t="s">
        <v>18</v>
      </c>
      <c r="C27" s="10" t="s">
        <v>25</v>
      </c>
      <c r="D27" s="14">
        <v>1.75</v>
      </c>
      <c r="E27" s="14">
        <v>0.59</v>
      </c>
      <c r="F27" s="97"/>
      <c r="G27" s="97"/>
      <c r="H27" s="97"/>
      <c r="I27" s="97"/>
      <c r="J27" s="97"/>
      <c r="K27" s="5"/>
    </row>
    <row r="28" spans="1:11">
      <c r="A28" s="4"/>
      <c r="B28" s="10" t="s">
        <v>166</v>
      </c>
      <c r="C28" s="10" t="s">
        <v>167</v>
      </c>
      <c r="D28" s="15">
        <v>20</v>
      </c>
      <c r="E28" s="15">
        <v>5</v>
      </c>
      <c r="F28" s="98"/>
      <c r="G28" s="98"/>
      <c r="H28" s="98"/>
      <c r="I28" s="98"/>
      <c r="J28" s="98"/>
      <c r="K28" s="5"/>
    </row>
    <row r="29" spans="1:11">
      <c r="A29" s="4"/>
      <c r="B29" s="10" t="s">
        <v>19</v>
      </c>
      <c r="C29" s="10" t="s">
        <v>55</v>
      </c>
      <c r="D29" s="14">
        <v>47.3</v>
      </c>
      <c r="E29" s="14">
        <v>58.7</v>
      </c>
      <c r="F29" s="97"/>
      <c r="G29" s="97"/>
      <c r="H29" s="97"/>
      <c r="I29" s="97"/>
      <c r="J29" s="97"/>
      <c r="K29" s="5"/>
    </row>
    <row r="30" spans="1:11">
      <c r="A30" s="4"/>
      <c r="B30" s="66"/>
      <c r="C30" s="66"/>
      <c r="D30" s="68"/>
      <c r="E30" s="68"/>
      <c r="F30" s="68"/>
      <c r="G30" s="68"/>
      <c r="H30" s="68"/>
      <c r="I30" s="68"/>
      <c r="J30" s="68"/>
      <c r="K30" s="5"/>
    </row>
    <row r="31" spans="1:11">
      <c r="A31" s="4"/>
      <c r="B31" s="7" t="s">
        <v>44</v>
      </c>
      <c r="C31" s="9" t="s">
        <v>60</v>
      </c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0" t="s">
        <v>45</v>
      </c>
      <c r="C32" s="57" t="s">
        <v>208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10" t="s">
        <v>46</v>
      </c>
      <c r="C33" s="57" t="s">
        <v>209</v>
      </c>
      <c r="D33" s="60"/>
      <c r="E33" s="58"/>
      <c r="F33" s="58"/>
      <c r="G33" s="58"/>
      <c r="H33" s="58"/>
      <c r="I33" s="58"/>
      <c r="J33" s="59"/>
      <c r="K33" s="5"/>
    </row>
    <row r="34" spans="1:11">
      <c r="A34" s="4"/>
      <c r="B34" s="55"/>
      <c r="C34" s="82"/>
      <c r="D34" s="82"/>
      <c r="E34" s="82"/>
      <c r="F34" s="82"/>
      <c r="G34" s="82"/>
      <c r="H34" s="82"/>
      <c r="I34" s="82"/>
      <c r="J34" s="82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201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152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12" t="s">
        <v>197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55144298-9B24-4F12-B9E2-1602B69BCE5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9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157</v>
      </c>
    </row>
    <row r="4" spans="1:11" ht="15.75">
      <c r="B4" s="3"/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43367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101"/>
      <c r="I8" s="102"/>
      <c r="J8" s="103"/>
      <c r="K8" s="5"/>
    </row>
    <row r="9" spans="1:11">
      <c r="A9" s="4"/>
      <c r="B9" s="10" t="s">
        <v>31</v>
      </c>
      <c r="C9" s="10" t="s">
        <v>29</v>
      </c>
      <c r="D9" s="11" t="s">
        <v>39</v>
      </c>
      <c r="E9" s="11" t="s">
        <v>23</v>
      </c>
      <c r="F9" s="11" t="s">
        <v>39</v>
      </c>
      <c r="G9" s="11" t="str">
        <f>VLOOKUP(D9,Lookup!C113:D114,2,FALSE)</f>
        <v>Ideal</v>
      </c>
      <c r="H9" s="101"/>
      <c r="I9" s="102"/>
      <c r="J9" s="103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79" t="s">
        <v>198</v>
      </c>
      <c r="K14" s="5"/>
    </row>
    <row r="15" spans="1:11">
      <c r="A15" s="4"/>
      <c r="B15" s="79" t="s">
        <v>185</v>
      </c>
      <c r="K15" s="5"/>
    </row>
    <row r="16" spans="1:11">
      <c r="A16" s="4"/>
      <c r="B16" s="79"/>
      <c r="C16" s="79"/>
      <c r="K16" s="5"/>
    </row>
    <row r="17" spans="1:11">
      <c r="A17" s="4"/>
      <c r="B17" s="61" t="s">
        <v>62</v>
      </c>
      <c r="C17" s="62" t="s">
        <v>130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99" t="s">
        <v>131</v>
      </c>
      <c r="D18" s="99"/>
      <c r="E18" s="99"/>
      <c r="F18" s="99"/>
      <c r="G18" s="99"/>
      <c r="H18" s="99"/>
      <c r="I18" s="99"/>
      <c r="J18" s="99"/>
      <c r="K18" s="5"/>
    </row>
    <row r="19" spans="1:11">
      <c r="A19" s="4"/>
      <c r="B19" s="55"/>
      <c r="C19" s="100"/>
      <c r="D19" s="99"/>
      <c r="E19" s="99"/>
      <c r="F19" s="99"/>
      <c r="G19" s="99"/>
      <c r="H19" s="99"/>
      <c r="I19" s="99"/>
      <c r="J19" s="9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4" t="s">
        <v>44</v>
      </c>
      <c r="H7" s="105"/>
      <c r="I7" s="105"/>
      <c r="J7" s="106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1"/>
      <c r="I10" s="102"/>
      <c r="J10" s="103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1"/>
      <c r="I11" s="102"/>
      <c r="J11" s="103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1" t="s">
        <v>156</v>
      </c>
      <c r="I12" s="102"/>
      <c r="J12" s="103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1" t="s">
        <v>156</v>
      </c>
      <c r="I13" s="102"/>
      <c r="J13" s="103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1" t="s">
        <v>156</v>
      </c>
      <c r="I14" s="102"/>
      <c r="J14" s="103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1"/>
      <c r="I15" s="102"/>
      <c r="J15" s="103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1"/>
      <c r="I16" s="102"/>
      <c r="J16" s="103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1"/>
      <c r="I17" s="102"/>
      <c r="J17" s="103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1" t="s">
        <v>68</v>
      </c>
      <c r="I18" s="102"/>
      <c r="J18" s="103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1"/>
      <c r="I19" s="102"/>
      <c r="J19" s="103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1"/>
      <c r="I20" s="102"/>
      <c r="J20" s="103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1" t="s">
        <v>156</v>
      </c>
      <c r="I21" s="102"/>
      <c r="J21" s="103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1"/>
      <c r="I22" s="102"/>
      <c r="J22" s="103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1"/>
      <c r="I23" s="102"/>
      <c r="J23" s="103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1"/>
      <c r="I24" s="102"/>
      <c r="J24" s="103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1"/>
      <c r="I25" s="102"/>
      <c r="J25" s="103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1"/>
      <c r="I26" s="102"/>
      <c r="J26" s="103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1"/>
      <c r="I27" s="102"/>
      <c r="J27" s="103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1"/>
      <c r="I28" s="102"/>
      <c r="J28" s="103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101" t="s">
        <v>199</v>
      </c>
      <c r="I29" s="102"/>
      <c r="J29" s="103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101" t="s">
        <v>156</v>
      </c>
      <c r="I30" s="102"/>
      <c r="J30" s="103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1"/>
      <c r="I31" s="102"/>
      <c r="J31" s="103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1"/>
      <c r="I32" s="102"/>
      <c r="J32" s="103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1"/>
      <c r="I33" s="102"/>
      <c r="J33" s="103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1"/>
      <c r="I34" s="102"/>
      <c r="J34" s="103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1"/>
      <c r="I35" s="102"/>
      <c r="J35" s="103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195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179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177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179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177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7"/>
      <c r="D4" s="107"/>
      <c r="E4" s="107"/>
      <c r="F4" s="107"/>
      <c r="G4" s="8"/>
      <c r="H4" s="88" t="s">
        <v>154</v>
      </c>
      <c r="I4" s="107"/>
      <c r="J4" s="107"/>
    </row>
    <row r="5" spans="1:11" ht="22.5" customHeight="1">
      <c r="B5" s="88" t="s">
        <v>179</v>
      </c>
      <c r="C5" s="107"/>
      <c r="D5" s="107"/>
      <c r="E5" s="107"/>
      <c r="F5" s="107"/>
      <c r="G5" s="8"/>
      <c r="H5" s="88" t="s">
        <v>56</v>
      </c>
      <c r="I5" s="107"/>
      <c r="J5" s="107"/>
    </row>
    <row r="6" spans="1:11" ht="22.5" customHeight="1">
      <c r="B6" s="88" t="s">
        <v>136</v>
      </c>
      <c r="C6" s="108"/>
      <c r="D6" s="108"/>
      <c r="E6" s="108"/>
      <c r="F6" s="108"/>
      <c r="G6" s="8"/>
      <c r="H6" s="88" t="s">
        <v>177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2AF2D4-244F-4EC3-A232-3E55A571ACB3}"/>
</file>

<file path=customXml/itemProps2.xml><?xml version="1.0" encoding="utf-8"?>
<ds:datastoreItem xmlns:ds="http://schemas.openxmlformats.org/officeDocument/2006/customXml" ds:itemID="{472CC443-4996-4ADC-B7BF-B468885CAA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2018-09-24T02:46:45Z</dcterms:modified>
</cp:coreProperties>
</file>