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drawings/drawing6.xml" ContentType="application/vnd.openxmlformats-officedocument.drawing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drawings/drawing5.xml" ContentType="application/vnd.openxmlformats-officedocument.drawing+xml"/>
  <Override PartName="/xl/worksheets/sheet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2.xml" ContentType="application/vnd.openxmlformats-officedocument.drawing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2.xml" ContentType="application/vnd.openxmlformats-officedocument.spreadsheetml.externalLink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P:\AA - Team File\Analysis\2018\09 September\"/>
    </mc:Choice>
  </mc:AlternateContent>
  <xr:revisionPtr revIDLastSave="0" documentId="10_ncr:100000_{E157F63D-CF4C-42B4-8835-98CDBD67360C}" xr6:coauthVersionLast="31" xr6:coauthVersionMax="31" xr10:uidLastSave="{00000000-0000-0000-0000-000000000000}"/>
  <bookViews>
    <workbookView xWindow="120" yWindow="45" windowWidth="28620" windowHeight="12660" activeTab="2" xr2:uid="{00000000-000D-0000-FFFF-FFFF00000000}"/>
  </bookViews>
  <sheets>
    <sheet name="R-CHE" sheetId="17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79017"/>
</workbook>
</file>

<file path=xl/calcChain.xml><?xml version="1.0" encoding="utf-8"?>
<calcChain xmlns="http://schemas.openxmlformats.org/spreadsheetml/2006/main">
  <c r="J15" i="1" l="1"/>
  <c r="I15" i="1"/>
  <c r="H15" i="1"/>
  <c r="G15" i="1"/>
  <c r="F15" i="1"/>
  <c r="E15" i="1"/>
  <c r="D15" i="1"/>
  <c r="J14" i="1"/>
  <c r="I14" i="1"/>
  <c r="H14" i="1"/>
  <c r="G14" i="1"/>
  <c r="F14" i="1"/>
  <c r="E14" i="1"/>
  <c r="D14" i="1"/>
  <c r="J13" i="1"/>
  <c r="I13" i="1"/>
  <c r="H13" i="1"/>
  <c r="G13" i="1"/>
  <c r="F13" i="1"/>
  <c r="E13" i="1"/>
  <c r="D13" i="1"/>
  <c r="J5" i="1"/>
  <c r="J4" i="1"/>
  <c r="J1" i="1"/>
  <c r="J5" i="10" l="1"/>
  <c r="D13" i="9" l="1"/>
  <c r="F12" i="9"/>
  <c r="E12" i="9"/>
  <c r="D12" i="9"/>
  <c r="J5" i="9"/>
  <c r="J1" i="9"/>
  <c r="J1" i="17" l="1"/>
  <c r="G28" i="17"/>
  <c r="G27" i="17"/>
  <c r="G26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D18" i="9" l="1"/>
  <c r="E18" i="9"/>
  <c r="F18" i="9"/>
  <c r="I25" i="1"/>
  <c r="I26" i="1"/>
  <c r="D25" i="1"/>
  <c r="D26" i="1"/>
  <c r="H26" i="1"/>
  <c r="H25" i="1"/>
  <c r="G25" i="1"/>
  <c r="G26" i="1"/>
  <c r="D24" i="4"/>
  <c r="D25" i="4"/>
  <c r="F26" i="1"/>
  <c r="F25" i="1"/>
  <c r="E26" i="1"/>
  <c r="E25" i="1"/>
  <c r="J26" i="1"/>
  <c r="J25" i="1"/>
</calcChain>
</file>

<file path=xl/sharedStrings.xml><?xml version="1.0" encoding="utf-8"?>
<sst xmlns="http://schemas.openxmlformats.org/spreadsheetml/2006/main" count="1110" uniqueCount="209">
  <si>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</si>
  <si>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</si>
  <si>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</si>
  <si>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</si>
  <si>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</si>
  <si>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</si>
  <si>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</si>
  <si>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</si>
  <si>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</si>
  <si>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</si>
  <si>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</si>
  <si>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</si>
  <si>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</si>
  <si>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</si>
  <si>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</si>
  <si>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</si>
  <si>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</si>
  <si>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</si>
  <si>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</si>
  <si>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</si>
  <si>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</si>
  <si>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</si>
  <si>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</si>
  <si>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</si>
  <si>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</si>
  <si>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</si>
  <si>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</si>
  <si>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</si>
  <si>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</si>
  <si>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</si>
  <si>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</si>
  <si>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</si>
  <si>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</si>
  <si>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</si>
  <si>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</si>
  <si>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</si>
  <si>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</si>
  <si>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</si>
  <si>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</si>
  <si>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</si>
  <si>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</si>
  <si>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</si>
  <si>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</si>
  <si>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</si>
  <si>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</si>
  <si>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</si>
  <si>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</si>
  <si>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</si>
  <si>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</si>
  <si>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</si>
  <si>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</si>
  <si>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</si>
  <si>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</si>
  <si>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</si>
  <si>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</si>
  <si>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</si>
  <si>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</si>
  <si>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</si>
  <si>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</si>
  <si>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</si>
  <si>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</si>
  <si>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</si>
  <si>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</si>
  <si>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</si>
  <si>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</si>
  <si>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</si>
  <si>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</si>
  <si>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</si>
  <si>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</si>
  <si>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</si>
  <si>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</si>
  <si>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</si>
  <si>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</si>
  <si>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</si>
  <si>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</si>
  <si>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</si>
  <si>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</si>
  <si>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</si>
  <si>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</si>
  <si>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</si>
  <si>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</si>
  <si>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</si>
  <si>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</si>
  <si>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</si>
  <si>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</si>
  <si>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</si>
  <si>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</si>
  <si>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</si>
  <si>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</si>
  <si>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</si>
  <si>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</si>
  <si>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</si>
  <si>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</si>
  <si>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</si>
  <si>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</si>
  <si>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</si>
  <si>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</si>
  <si>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</si>
  <si>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</si>
  <si>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</si>
  <si>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</si>
  <si>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</si>
  <si>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</si>
  <si>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</si>
  <si>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</si>
  <si>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</si>
  <si>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</si>
  <si>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</si>
  <si>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</si>
  <si>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</si>
  <si>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</si>
  <si>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</si>
  <si>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</si>
  <si>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</si>
  <si>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</si>
  <si>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</si>
  <si>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</si>
  <si>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</si>
  <si>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</si>
  <si>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</si>
  <si>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</si>
  <si>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</si>
  <si>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</si>
  <si>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</si>
  <si>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</si>
  <si>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</si>
  <si>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</si>
  <si>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</si>
  <si>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</si>
  <si>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</si>
  <si>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</si>
  <si>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</si>
  <si>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</si>
  <si>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</si>
  <si>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</si>
  <si>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</si>
  <si>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</si>
  <si>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</si>
  <si>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</si>
  <si>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</si>
  <si>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</si>
  <si>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</si>
  <si>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</si>
  <si>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</si>
  <si>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</si>
  <si>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</si>
  <si>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</si>
  <si>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</si>
  <si>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</si>
  <si>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</si>
  <si>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</si>
  <si>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</si>
  <si>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</si>
  <si>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</si>
  <si>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</si>
  <si>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</si>
  <si>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</si>
  <si>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>20170714ECO01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</si>
  <si>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</si>
  <si>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</si>
  <si>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</si>
  <si>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</si>
  <si>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</si>
  <si>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</si>
  <si>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</si>
  <si>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</si>
  <si>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</si>
  <si>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</si>
  <si>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</si>
  <si>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</si>
  <si>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</si>
  <si>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</si>
  <si>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</si>
  <si>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</si>
  <si>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</si>
  <si>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</si>
  <si>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</si>
  <si>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</si>
  <si>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</si>
  <si>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</si>
  <si>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</si>
  <si>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</si>
  <si>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</si>
  <si>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</si>
  <si>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</si>
  <si>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</si>
  <si>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</si>
  <si>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</si>
  <si>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</si>
  <si>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</si>
  <si>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</si>
  <si>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</si>
  <si>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</si>
  <si>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Rev3.0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</si>
  <si>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</si>
  <si>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</si>
  <si>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</si>
  <si>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</si>
  <si>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</si>
  <si>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</si>
  <si>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Jack Neill BE(Hons) Chemical and Processing</t>
  </si>
  <si>
    <t>Internal Sales Engineer</t>
  </si>
  <si>
    <t>20170714COM01</t>
  </si>
  <si>
    <r>
      <t xml:space="preserve">Comments: </t>
    </r>
    <r>
      <rPr>
        <sz val="8"/>
        <color theme="1"/>
        <rFont val="Arial"/>
        <family val="2"/>
      </rPr>
      <t xml:space="preserve">The sample was slightly discoloured with no significant sediment. </t>
    </r>
  </si>
  <si>
    <t>MI</t>
  </si>
  <si>
    <t>MICROLENE FARM</t>
  </si>
  <si>
    <t>PR &amp; CJ BROWN</t>
  </si>
  <si>
    <t>20180912SRT05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</si>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</sst>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28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34</xdr:row>
      <xdr:rowOff>153865</xdr:rowOff>
    </xdr:from>
    <xdr:to>
      <xdr:col>1</xdr:col>
      <xdr:colOff>1033096</xdr:colOff>
      <xdr:row>36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6215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29</xdr:row>
      <xdr:rowOff>153865</xdr:rowOff>
    </xdr:from>
    <xdr:to>
      <xdr:col>1</xdr:col>
      <xdr:colOff>1033096</xdr:colOff>
      <xdr:row>31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28</xdr:row>
      <xdr:rowOff>153865</xdr:rowOff>
    </xdr:from>
    <xdr:to>
      <xdr:col>1</xdr:col>
      <xdr:colOff>1033096</xdr:colOff>
      <xdr:row>30</xdr:row>
      <xdr:rowOff>146539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735476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45</xdr:row>
      <xdr:rowOff>153865</xdr:rowOff>
    </xdr:from>
    <xdr:to>
      <xdr:col>1</xdr:col>
      <xdr:colOff>1033096</xdr:colOff>
      <xdr:row>47</xdr:row>
      <xdr:rowOff>146539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386384F-C95C-437D-80B0-DF279CFE2B4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8440615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18</xdr:row>
      <xdr:rowOff>153865</xdr:rowOff>
    </xdr:from>
    <xdr:to>
      <xdr:col>1</xdr:col>
      <xdr:colOff>1033096</xdr:colOff>
      <xdr:row>20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095" y="4125057"/>
          <a:ext cx="908539" cy="35902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124557</xdr:colOff>
      <xdr:row>46</xdr:row>
      <xdr:rowOff>153865</xdr:rowOff>
    </xdr:from>
    <xdr:to>
      <xdr:col>1</xdr:col>
      <xdr:colOff>1033096</xdr:colOff>
      <xdr:row>48</xdr:row>
      <xdr:rowOff>146539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432" y="4087690"/>
          <a:ext cx="908539" cy="35462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7/10%20October/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A%20-%20Team%20File/Analysis/2018/08%20August/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>
        <row r="1">
          <cell r="J1" t="str">
            <v>Rev3.0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>
            <v>5</v>
          </cell>
          <cell r="G2">
            <v>0.3</v>
          </cell>
          <cell r="H2">
            <v>5</v>
          </cell>
          <cell r="I2">
            <v>0.7</v>
          </cell>
        </row>
        <row r="3">
          <cell r="F3">
            <v>7.8571428571428577</v>
          </cell>
          <cell r="G3">
            <v>0.4</v>
          </cell>
          <cell r="H3">
            <v>7.8571428571428577</v>
          </cell>
          <cell r="I3">
            <v>0.8</v>
          </cell>
        </row>
        <row r="4">
          <cell r="F4">
            <v>10.714285714285715</v>
          </cell>
          <cell r="G4">
            <v>0.5</v>
          </cell>
          <cell r="H4">
            <v>10.714285714285715</v>
          </cell>
          <cell r="I4">
            <v>0.9</v>
          </cell>
        </row>
        <row r="5">
          <cell r="F5">
            <v>13.571428571428573</v>
          </cell>
          <cell r="G5">
            <v>0.6</v>
          </cell>
          <cell r="H5">
            <v>13.571428571428573</v>
          </cell>
          <cell r="I5">
            <v>1</v>
          </cell>
        </row>
        <row r="6">
          <cell r="F6">
            <v>16.428571428571431</v>
          </cell>
          <cell r="G6">
            <v>0.7</v>
          </cell>
          <cell r="H6">
            <v>16.428571428571431</v>
          </cell>
          <cell r="I6">
            <v>1.1000000000000001</v>
          </cell>
        </row>
        <row r="7">
          <cell r="F7">
            <v>19.285714285714288</v>
          </cell>
          <cell r="G7">
            <v>0.8</v>
          </cell>
          <cell r="H7">
            <v>19.285714285714288</v>
          </cell>
          <cell r="I7">
            <v>1.2</v>
          </cell>
        </row>
        <row r="8">
          <cell r="F8">
            <v>22.142857142857146</v>
          </cell>
          <cell r="G8">
            <v>0.9</v>
          </cell>
          <cell r="H8">
            <v>22.142857142857146</v>
          </cell>
          <cell r="I8">
            <v>1.3</v>
          </cell>
        </row>
        <row r="9">
          <cell r="F9">
            <v>25</v>
          </cell>
          <cell r="G9">
            <v>1</v>
          </cell>
          <cell r="H9">
            <v>25</v>
          </cell>
          <cell r="I9">
            <v>1.4</v>
          </cell>
        </row>
        <row r="10">
          <cell r="F10">
            <v>33.333333333333336</v>
          </cell>
          <cell r="G10">
            <v>1.1000000000000001</v>
          </cell>
          <cell r="H10">
            <v>33.33</v>
          </cell>
          <cell r="I10">
            <v>1.5</v>
          </cell>
        </row>
        <row r="11">
          <cell r="F11">
            <v>41.666666666666671</v>
          </cell>
          <cell r="G11">
            <v>1.2</v>
          </cell>
          <cell r="H11">
            <v>41.66</v>
          </cell>
          <cell r="I11">
            <v>1.6</v>
          </cell>
        </row>
        <row r="12">
          <cell r="F12">
            <v>50</v>
          </cell>
          <cell r="G12">
            <v>1.3</v>
          </cell>
          <cell r="H12">
            <v>50</v>
          </cell>
          <cell r="I12">
            <v>1.7</v>
          </cell>
        </row>
        <row r="13">
          <cell r="F13">
            <v>62.5</v>
          </cell>
          <cell r="G13">
            <v>1.4</v>
          </cell>
          <cell r="H13">
            <v>62.5</v>
          </cell>
          <cell r="I13">
            <v>1.8</v>
          </cell>
        </row>
        <row r="14">
          <cell r="F14">
            <v>75</v>
          </cell>
          <cell r="G14">
            <v>1.5</v>
          </cell>
          <cell r="H14">
            <v>75</v>
          </cell>
          <cell r="I14">
            <v>1.9</v>
          </cell>
        </row>
        <row r="15">
          <cell r="F15">
            <v>100</v>
          </cell>
          <cell r="G15">
            <v>1.6</v>
          </cell>
          <cell r="H15">
            <v>100</v>
          </cell>
          <cell r="I15">
            <v>2</v>
          </cell>
        </row>
        <row r="16">
          <cell r="F16">
            <v>125</v>
          </cell>
          <cell r="G16">
            <v>1.7</v>
          </cell>
          <cell r="H16">
            <v>125</v>
          </cell>
          <cell r="I16">
            <v>2.1</v>
          </cell>
        </row>
        <row r="17">
          <cell r="F17">
            <v>150</v>
          </cell>
          <cell r="G17">
            <v>1.8</v>
          </cell>
          <cell r="H17">
            <v>150</v>
          </cell>
          <cell r="I17">
            <v>2.2000000000000002</v>
          </cell>
        </row>
        <row r="18">
          <cell r="F18">
            <v>200</v>
          </cell>
          <cell r="G18">
            <v>1.9</v>
          </cell>
          <cell r="H18">
            <v>200</v>
          </cell>
          <cell r="I18">
            <v>2.2999999999999998</v>
          </cell>
        </row>
        <row r="19">
          <cell r="F19">
            <v>250</v>
          </cell>
          <cell r="G19">
            <v>2</v>
          </cell>
          <cell r="H19">
            <v>250</v>
          </cell>
          <cell r="I19">
            <v>2.4</v>
          </cell>
        </row>
        <row r="20">
          <cell r="F20">
            <v>300</v>
          </cell>
          <cell r="G20">
            <v>2.1</v>
          </cell>
          <cell r="H20">
            <v>300</v>
          </cell>
          <cell r="I20">
            <v>2.5</v>
          </cell>
        </row>
        <row r="21">
          <cell r="F21">
            <v>400</v>
          </cell>
          <cell r="G21">
            <v>2.2000000000000002</v>
          </cell>
          <cell r="H21">
            <v>400</v>
          </cell>
          <cell r="I21">
            <v>2.6</v>
          </cell>
        </row>
        <row r="22">
          <cell r="F22">
            <v>533.33333333333337</v>
          </cell>
          <cell r="G22">
            <v>2.2999999999999998</v>
          </cell>
          <cell r="H22">
            <v>533.33000000000004</v>
          </cell>
          <cell r="I22">
            <v>2.7</v>
          </cell>
        </row>
        <row r="23">
          <cell r="F23">
            <v>666.66666666666674</v>
          </cell>
          <cell r="G23">
            <v>2.4</v>
          </cell>
          <cell r="H23">
            <v>666.66000000000008</v>
          </cell>
          <cell r="I23">
            <v>2.8</v>
          </cell>
        </row>
        <row r="24">
          <cell r="F24">
            <v>800</v>
          </cell>
          <cell r="G24">
            <v>2.5</v>
          </cell>
          <cell r="H24">
            <v>800</v>
          </cell>
          <cell r="I24">
            <v>2.9</v>
          </cell>
        </row>
        <row r="25">
          <cell r="F25">
            <v>1000</v>
          </cell>
          <cell r="G25">
            <v>2.6</v>
          </cell>
          <cell r="H25">
            <v>1000</v>
          </cell>
          <cell r="I25">
            <v>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22"/>
  <sheetViews>
    <sheetView view="pageLayout" zoomScale="130" zoomScaleNormal="110" zoomScalePageLayoutView="130" workbookViewId="0">
      <selection activeCell="B3" sqref="B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204</v>
      </c>
      <c r="F3" s="8"/>
      <c r="G3" s="8"/>
      <c r="H3" s="9" t="s">
        <v>154</v>
      </c>
      <c r="J3" s="69"/>
    </row>
    <row r="4" spans="1:11" ht="15.75">
      <c r="B4" s="3" t="s">
        <v>58</v>
      </c>
      <c r="F4" s="8"/>
      <c r="G4" s="8"/>
      <c r="H4" s="9" t="s">
        <v>56</v>
      </c>
      <c r="J4" s="70"/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/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5"/>
      <c r="I8" s="96"/>
      <c r="J8" s="97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5"/>
      <c r="I9" s="96"/>
      <c r="J9" s="97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5"/>
      <c r="I10" s="96"/>
      <c r="J10" s="97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5"/>
      <c r="I11" s="96"/>
      <c r="J11" s="97"/>
      <c r="K11" s="5"/>
    </row>
    <row r="12" spans="1:11">
      <c r="A12" s="4"/>
      <c r="B12" s="10" t="s">
        <v>8</v>
      </c>
      <c r="C12" s="10" t="s">
        <v>52</v>
      </c>
      <c r="D12" s="15"/>
      <c r="E12" s="11" t="s">
        <v>23</v>
      </c>
      <c r="F12" s="11" t="s">
        <v>23</v>
      </c>
      <c r="G12" s="11" t="e">
        <f>VLOOKUP(D12,Lookup!C35:D41,2)</f>
        <v>#N/A</v>
      </c>
      <c r="H12" s="95" t="s">
        <v>156</v>
      </c>
      <c r="I12" s="96"/>
      <c r="J12" s="97"/>
      <c r="K12" s="5"/>
    </row>
    <row r="13" spans="1:11">
      <c r="A13" s="4"/>
      <c r="B13" s="10" t="s">
        <v>14</v>
      </c>
      <c r="C13" s="10" t="s">
        <v>53</v>
      </c>
      <c r="D13" s="15"/>
      <c r="E13" s="11" t="s">
        <v>23</v>
      </c>
      <c r="F13" s="11" t="s">
        <v>23</v>
      </c>
      <c r="G13" s="11" t="e">
        <f>VLOOKUP(D13,Lookup!C98:D103,2)</f>
        <v>#N/A</v>
      </c>
      <c r="H13" s="95" t="s">
        <v>156</v>
      </c>
      <c r="I13" s="96"/>
      <c r="J13" s="97"/>
      <c r="K13" s="5"/>
    </row>
    <row r="14" spans="1:11">
      <c r="A14" s="4"/>
      <c r="B14" s="10" t="s">
        <v>118</v>
      </c>
      <c r="C14" s="11" t="s">
        <v>23</v>
      </c>
      <c r="D14" s="14"/>
      <c r="E14" s="11" t="s">
        <v>23</v>
      </c>
      <c r="F14" s="11" t="s">
        <v>23</v>
      </c>
      <c r="G14" s="11" t="str">
        <f>VLOOKUP(D14,Lookup!C105:D109,2)</f>
        <v>Normal</v>
      </c>
      <c r="H14" s="95" t="s">
        <v>156</v>
      </c>
      <c r="I14" s="96"/>
      <c r="J14" s="97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5"/>
      <c r="I15" s="96"/>
      <c r="J15" s="97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5"/>
      <c r="I16" s="96"/>
      <c r="J16" s="97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5"/>
      <c r="I17" s="96"/>
      <c r="J17" s="97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5" t="s">
        <v>68</v>
      </c>
      <c r="I18" s="96"/>
      <c r="J18" s="97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5"/>
      <c r="I19" s="96"/>
      <c r="J19" s="97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5"/>
      <c r="I20" s="96"/>
      <c r="J20" s="97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5" t="s">
        <v>156</v>
      </c>
      <c r="I21" s="96"/>
      <c r="J21" s="97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5"/>
      <c r="I22" s="96"/>
      <c r="J22" s="97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5"/>
      <c r="I23" s="96"/>
      <c r="J23" s="97"/>
      <c r="K23" s="5"/>
    </row>
    <row r="24" spans="1:11">
      <c r="A24" s="4"/>
      <c r="B24" s="10" t="s">
        <v>186</v>
      </c>
      <c r="C24" s="10" t="s">
        <v>187</v>
      </c>
      <c r="D24" s="14"/>
      <c r="E24" s="11" t="s">
        <v>23</v>
      </c>
      <c r="F24" s="11" t="s">
        <v>23</v>
      </c>
      <c r="G24" s="11" t="s">
        <v>23</v>
      </c>
      <c r="H24" s="95"/>
      <c r="I24" s="96"/>
      <c r="J24" s="97"/>
      <c r="K24" s="5"/>
    </row>
    <row r="25" spans="1:11">
      <c r="A25" s="4"/>
      <c r="B25" s="10" t="s">
        <v>186</v>
      </c>
      <c r="C25" s="10" t="s">
        <v>188</v>
      </c>
      <c r="D25" s="15"/>
      <c r="E25" s="11" t="s">
        <v>23</v>
      </c>
      <c r="F25" s="11" t="s">
        <v>23</v>
      </c>
      <c r="G25" s="11" t="s">
        <v>23</v>
      </c>
      <c r="H25" s="95"/>
      <c r="I25" s="96"/>
      <c r="J25" s="97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5"/>
      <c r="I26" s="96"/>
      <c r="J26" s="97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5"/>
      <c r="I27" s="96"/>
      <c r="J27" s="97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5"/>
      <c r="I28" s="96"/>
      <c r="J28" s="97"/>
      <c r="K28" s="5"/>
    </row>
    <row r="29" spans="1:11">
      <c r="A29" s="4"/>
      <c r="B29" s="66"/>
      <c r="C29" s="66"/>
      <c r="D29" s="68"/>
      <c r="E29" s="68"/>
      <c r="F29" s="68"/>
      <c r="G29" s="68"/>
      <c r="H29" s="91"/>
      <c r="I29" s="91"/>
      <c r="J29" s="91"/>
      <c r="K29" s="5"/>
    </row>
    <row r="30" spans="1:11">
      <c r="A30" s="4"/>
      <c r="B30" s="55" t="s">
        <v>203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4"/>
      <c r="C31" s="94"/>
      <c r="K31" s="5"/>
    </row>
    <row r="32" spans="1:11">
      <c r="A32" s="4"/>
      <c r="B32" s="61" t="s">
        <v>62</v>
      </c>
      <c r="C32" s="62" t="s">
        <v>130</v>
      </c>
      <c r="D32" s="63"/>
      <c r="E32" s="63"/>
      <c r="F32" s="63"/>
      <c r="G32" s="63"/>
      <c r="H32" s="63"/>
      <c r="I32" s="63"/>
      <c r="J32" s="63"/>
      <c r="K32" s="5"/>
    </row>
    <row r="33" spans="1:11">
      <c r="A33" s="4"/>
      <c r="B33" s="55" t="s">
        <v>63</v>
      </c>
      <c r="C33" s="98" t="s">
        <v>131</v>
      </c>
      <c r="D33" s="98"/>
      <c r="E33" s="98"/>
      <c r="F33" s="98"/>
      <c r="G33" s="98"/>
      <c r="H33" s="98"/>
      <c r="I33" s="98"/>
      <c r="J33" s="98"/>
      <c r="K33" s="5"/>
    </row>
    <row r="34" spans="1:11">
      <c r="A34" s="4"/>
      <c r="B34" s="55" t="s">
        <v>24</v>
      </c>
      <c r="C34" s="99" t="s">
        <v>132</v>
      </c>
      <c r="D34" s="98"/>
      <c r="E34" s="98"/>
      <c r="F34" s="98"/>
      <c r="G34" s="98"/>
      <c r="H34" s="98"/>
      <c r="I34" s="98"/>
      <c r="J34" s="98"/>
      <c r="K34" s="5"/>
    </row>
    <row r="35" spans="1:11">
      <c r="A35" s="4"/>
      <c r="B35" s="55"/>
      <c r="C35" s="99"/>
      <c r="D35" s="98"/>
      <c r="E35" s="98"/>
      <c r="F35" s="98"/>
      <c r="G35" s="98"/>
      <c r="H35" s="98"/>
      <c r="I35" s="98"/>
      <c r="J35" s="9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200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 t="s">
        <v>201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 t="s">
        <v>152</v>
      </c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12" t="s">
        <v>195</v>
      </c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</sheetData>
  <mergeCells count="25">
    <mergeCell ref="C33:J33"/>
    <mergeCell ref="C34:J34"/>
    <mergeCell ref="C35:J35"/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25:J25"/>
    <mergeCell ref="H26:J26"/>
    <mergeCell ref="H27:J27"/>
    <mergeCell ref="H28:J28"/>
    <mergeCell ref="H19:J19"/>
    <mergeCell ref="H20:J20"/>
    <mergeCell ref="H21:J21"/>
    <mergeCell ref="H22:J22"/>
    <mergeCell ref="H23:J23"/>
  </mergeCells>
  <conditionalFormatting sqref="G8:G29">
    <cfRule type="cellIs" dxfId="27" priority="9" operator="equal">
      <formula>"Above MAV"</formula>
    </cfRule>
    <cfRule type="cellIs" dxfId="26" priority="10" operator="equal">
      <formula>"ALERT"</formula>
    </cfRule>
  </conditionalFormatting>
  <conditionalFormatting sqref="F24">
    <cfRule type="cellIs" dxfId="25" priority="7" operator="equal">
      <formula>"Above MAV"</formula>
    </cfRule>
    <cfRule type="cellIs" dxfId="24" priority="8" operator="equal">
      <formula>"ALERT"</formula>
    </cfRule>
  </conditionalFormatting>
  <conditionalFormatting sqref="E24">
    <cfRule type="cellIs" dxfId="23" priority="5" operator="equal">
      <formula>"Above MAV"</formula>
    </cfRule>
    <cfRule type="cellIs" dxfId="22" priority="6" operator="equal">
      <formula>"ALERT"</formula>
    </cfRule>
  </conditionalFormatting>
  <conditionalFormatting sqref="E25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F25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0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178</v>
      </c>
      <c r="C4" s="103"/>
      <c r="D4" s="103"/>
      <c r="E4" s="103"/>
      <c r="F4" s="103"/>
      <c r="G4" s="8"/>
      <c r="H4" s="88" t="s">
        <v>154</v>
      </c>
      <c r="I4" s="103"/>
      <c r="J4" s="103"/>
    </row>
    <row r="5" spans="1:11" ht="22.5" customHeight="1">
      <c r="B5" s="88" t="s">
        <v>179</v>
      </c>
      <c r="C5" s="103"/>
      <c r="D5" s="103"/>
      <c r="E5" s="103"/>
      <c r="F5" s="103"/>
      <c r="G5" s="8"/>
      <c r="H5" s="88" t="s">
        <v>56</v>
      </c>
      <c r="I5" s="103"/>
      <c r="J5" s="103"/>
    </row>
    <row r="6" spans="1:11" ht="22.5" customHeight="1">
      <c r="B6" s="88" t="s">
        <v>136</v>
      </c>
      <c r="C6" s="104"/>
      <c r="D6" s="104"/>
      <c r="E6" s="104"/>
      <c r="F6" s="104"/>
      <c r="G6" s="8"/>
      <c r="H6" s="88" t="s">
        <v>177</v>
      </c>
      <c r="I6" s="103"/>
      <c r="J6" s="103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183</v>
      </c>
      <c r="J2" s="13"/>
    </row>
    <row r="3" spans="1:11">
      <c r="J3" s="13"/>
    </row>
    <row r="4" spans="1:11" ht="22.5" customHeight="1">
      <c r="B4" s="88" t="s">
        <v>178</v>
      </c>
      <c r="C4" s="103"/>
      <c r="D4" s="103"/>
      <c r="E4" s="103"/>
      <c r="F4" s="103"/>
      <c r="G4" s="8"/>
      <c r="H4" s="88" t="s">
        <v>154</v>
      </c>
      <c r="I4" s="103"/>
      <c r="J4" s="103"/>
    </row>
    <row r="5" spans="1:11" ht="22.5" customHeight="1">
      <c r="B5" s="88" t="s">
        <v>179</v>
      </c>
      <c r="C5" s="103"/>
      <c r="D5" s="103"/>
      <c r="E5" s="103"/>
      <c r="F5" s="103"/>
      <c r="G5" s="8"/>
      <c r="H5" s="88" t="s">
        <v>56</v>
      </c>
      <c r="I5" s="103"/>
      <c r="J5" s="103"/>
    </row>
    <row r="6" spans="1:11" ht="22.5" customHeight="1">
      <c r="B6" s="88" t="s">
        <v>136</v>
      </c>
      <c r="C6" s="104" t="s">
        <v>153</v>
      </c>
      <c r="D6" s="104"/>
      <c r="E6" s="104"/>
      <c r="F6" s="104"/>
      <c r="G6" s="8"/>
      <c r="H6" s="88" t="s">
        <v>177</v>
      </c>
      <c r="I6" s="103"/>
      <c r="J6" s="103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186</v>
      </c>
      <c r="C19" s="92" t="s">
        <v>190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166</v>
      </c>
      <c r="C21" s="10" t="s">
        <v>167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175</v>
      </c>
      <c r="J1" s="13" t="str">
        <f>'R-ALL'!J1</f>
        <v>Rev3.0</v>
      </c>
    </row>
    <row r="2" spans="1:11">
      <c r="J2" s="13"/>
    </row>
    <row r="3" spans="1:11" ht="22.5" customHeight="1">
      <c r="B3" s="88" t="s">
        <v>178</v>
      </c>
      <c r="C3" s="103"/>
      <c r="D3" s="103"/>
      <c r="E3" s="103"/>
      <c r="F3" s="103"/>
      <c r="G3" s="8"/>
      <c r="H3" s="88" t="s">
        <v>154</v>
      </c>
      <c r="I3" s="103"/>
      <c r="J3" s="103"/>
    </row>
    <row r="4" spans="1:11" ht="22.5" customHeight="1">
      <c r="B4" s="88" t="s">
        <v>179</v>
      </c>
      <c r="C4" s="103"/>
      <c r="D4" s="103"/>
      <c r="E4" s="103"/>
      <c r="F4" s="103"/>
      <c r="G4" s="8"/>
      <c r="H4" s="88" t="s">
        <v>56</v>
      </c>
      <c r="I4" s="103"/>
      <c r="J4" s="103"/>
    </row>
    <row r="5" spans="1:11" ht="22.5" customHeight="1">
      <c r="B5" s="88" t="s">
        <v>136</v>
      </c>
      <c r="C5" s="104"/>
      <c r="D5" s="104"/>
      <c r="E5" s="104"/>
      <c r="F5" s="104"/>
      <c r="G5" s="8"/>
      <c r="H5" s="88" t="s">
        <v>177</v>
      </c>
      <c r="I5" s="103"/>
      <c r="J5" s="103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176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186</v>
      </c>
      <c r="C25" s="10" t="s">
        <v>187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186</v>
      </c>
      <c r="C26" s="10" t="s">
        <v>188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184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184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184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184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184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184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184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>
      <selection activeCell="G5" sqref="G5"/>
    </sheetView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192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172</v>
      </c>
      <c r="B54" t="s">
        <v>174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173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10" workbookViewId="0">
      <selection activeCell="F143" sqref="F14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191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191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169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169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169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169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169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169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173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173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171</v>
      </c>
    </row>
    <row r="134" spans="2:4">
      <c r="B134" s="28"/>
      <c r="C134" s="20">
        <v>5</v>
      </c>
      <c r="D134" s="24" t="s">
        <v>171</v>
      </c>
    </row>
    <row r="135" spans="2:4">
      <c r="B135" s="28"/>
      <c r="C135" s="20">
        <v>75</v>
      </c>
      <c r="D135" s="24" t="s">
        <v>170</v>
      </c>
    </row>
    <row r="136" spans="2:4">
      <c r="B136" s="28"/>
      <c r="C136" s="20">
        <v>80</v>
      </c>
      <c r="D136" s="24" t="s">
        <v>162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160</v>
      </c>
    </row>
    <row r="139" spans="2:4">
      <c r="B139" s="40"/>
      <c r="C139" s="20">
        <v>95</v>
      </c>
      <c r="D139" s="24" t="s">
        <v>161</v>
      </c>
    </row>
    <row r="140" spans="2:4">
      <c r="B140" s="28" t="s">
        <v>129</v>
      </c>
    </row>
    <row r="141" spans="2:4">
      <c r="C141" s="20" t="s">
        <v>40</v>
      </c>
      <c r="D141" s="24" t="s">
        <v>169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166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workbookViewId="0">
      <selection activeCell="N34" sqref="N34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B34" sqref="B3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189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43369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43369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5"/>
      <c r="I8" s="96"/>
      <c r="J8" s="97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5"/>
      <c r="I9" s="96"/>
      <c r="J9" s="97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5"/>
      <c r="I10" s="96"/>
      <c r="J10" s="97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5" t="s">
        <v>156</v>
      </c>
      <c r="I11" s="96"/>
      <c r="J11" s="97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5" t="s">
        <v>156</v>
      </c>
      <c r="I12" s="96"/>
      <c r="J12" s="97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5"/>
      <c r="I13" s="96"/>
      <c r="J13" s="97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5"/>
      <c r="I14" s="96"/>
      <c r="J14" s="97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5" t="s">
        <v>68</v>
      </c>
      <c r="I15" s="96"/>
      <c r="J15" s="97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5" t="s">
        <v>156</v>
      </c>
      <c r="I16" s="96"/>
      <c r="J16" s="97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5"/>
      <c r="I17" s="96"/>
      <c r="J17" s="97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5"/>
      <c r="I18" s="96"/>
      <c r="J18" s="97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168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196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8" t="s">
        <v>131</v>
      </c>
      <c r="D28" s="98"/>
      <c r="E28" s="98"/>
      <c r="F28" s="98"/>
      <c r="G28" s="98"/>
      <c r="H28" s="98"/>
      <c r="I28" s="98"/>
      <c r="J28" s="98"/>
      <c r="K28" s="5"/>
    </row>
    <row r="29" spans="1:11">
      <c r="A29" s="4"/>
      <c r="B29" s="55" t="s">
        <v>24</v>
      </c>
      <c r="C29" s="99" t="s">
        <v>132</v>
      </c>
      <c r="D29" s="98"/>
      <c r="E29" s="98"/>
      <c r="F29" s="98"/>
      <c r="G29" s="98"/>
      <c r="H29" s="98"/>
      <c r="I29" s="98"/>
      <c r="J29" s="98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197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17" priority="5" operator="equal">
      <formula>"Above MAV"</formula>
    </cfRule>
    <cfRule type="cellIs" dxfId="16" priority="6" operator="equal">
      <formula>"ALERT"</formula>
    </cfRule>
  </conditionalFormatting>
  <conditionalFormatting sqref="G9">
    <cfRule type="cellIs" dxfId="15" priority="3" operator="equal">
      <formula>"Above MAV"</formula>
    </cfRule>
    <cfRule type="cellIs" dxfId="14" priority="4" operator="equal">
      <formula>"ALERT"</formula>
    </cfRule>
  </conditionalFormatting>
  <conditionalFormatting sqref="G11:G12">
    <cfRule type="cellIs" dxfId="13" priority="1" operator="equal">
      <formula>"Above MAV"</formula>
    </cfRule>
    <cfRule type="cellIs" dxfId="12" priority="2" operator="equal">
      <formula>"ALERT"</formula>
    </cfRule>
  </conditionalFormatting>
  <dataValidations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18"/>
  <sheetViews>
    <sheetView tabSelected="1" view="pageLayout" zoomScale="130" zoomScaleNormal="110" zoomScalePageLayoutView="130" workbookViewId="0">
      <selection activeCell="I17" sqref="I17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'[1]R-ALL'!J1</f>
        <v>Rev3.0</v>
      </c>
    </row>
    <row r="2" spans="1:10">
      <c r="J2" s="13"/>
    </row>
    <row r="3" spans="1:10">
      <c r="B3" s="1" t="s">
        <v>205</v>
      </c>
      <c r="F3" s="8"/>
      <c r="G3" s="8"/>
      <c r="H3" s="9" t="s">
        <v>154</v>
      </c>
      <c r="J3" s="69" t="s">
        <v>207</v>
      </c>
    </row>
    <row r="4" spans="1:10" ht="15.75">
      <c r="B4" s="3" t="s">
        <v>206</v>
      </c>
      <c r="F4" s="8"/>
      <c r="G4" s="8"/>
      <c r="H4" s="9" t="s">
        <v>56</v>
      </c>
      <c r="J4" s="70">
        <v>43355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43369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8">
        <v>1</v>
      </c>
      <c r="E7" s="8">
        <v>3</v>
      </c>
      <c r="F7" s="8">
        <v>4</v>
      </c>
      <c r="G7" s="105"/>
      <c r="H7" s="105"/>
      <c r="I7" s="105"/>
      <c r="J7" s="5"/>
    </row>
    <row r="8" spans="1:10">
      <c r="A8" s="4"/>
      <c r="B8" s="71" t="s">
        <v>1</v>
      </c>
      <c r="C8" s="72" t="s">
        <v>2</v>
      </c>
      <c r="D8" s="72" t="s">
        <v>134</v>
      </c>
      <c r="E8" s="72" t="s">
        <v>22</v>
      </c>
      <c r="F8" s="72" t="s">
        <v>28</v>
      </c>
      <c r="G8" s="106"/>
      <c r="H8" s="106"/>
      <c r="I8" s="106"/>
      <c r="J8" s="5"/>
    </row>
    <row r="9" spans="1:10">
      <c r="A9" s="4"/>
      <c r="B9" s="10" t="s">
        <v>3</v>
      </c>
      <c r="C9" s="11" t="s">
        <v>23</v>
      </c>
      <c r="D9" s="14">
        <v>7.7</v>
      </c>
      <c r="E9" s="14">
        <v>7.8</v>
      </c>
      <c r="F9" s="14">
        <v>6.9</v>
      </c>
      <c r="G9" s="107"/>
      <c r="H9" s="107"/>
      <c r="I9" s="107"/>
      <c r="J9" s="5"/>
    </row>
    <row r="10" spans="1:10">
      <c r="A10" s="4"/>
      <c r="B10" s="10" t="s">
        <v>5</v>
      </c>
      <c r="C10" s="10" t="s">
        <v>52</v>
      </c>
      <c r="D10" s="11">
        <v>75</v>
      </c>
      <c r="E10" s="11">
        <v>55</v>
      </c>
      <c r="F10" s="11">
        <v>30</v>
      </c>
      <c r="G10" s="105"/>
      <c r="H10" s="105"/>
      <c r="I10" s="105"/>
      <c r="J10" s="5"/>
    </row>
    <row r="11" spans="1:10">
      <c r="A11" s="4"/>
      <c r="B11" s="10" t="s">
        <v>6</v>
      </c>
      <c r="C11" s="10" t="s">
        <v>52</v>
      </c>
      <c r="D11" s="11">
        <v>35</v>
      </c>
      <c r="E11" s="11" t="s">
        <v>38</v>
      </c>
      <c r="F11" s="11" t="s">
        <v>38</v>
      </c>
      <c r="G11" s="105"/>
      <c r="H11" s="105"/>
      <c r="I11" s="105"/>
      <c r="J11" s="5"/>
    </row>
    <row r="12" spans="1:10">
      <c r="A12" s="4"/>
      <c r="B12" s="10" t="s">
        <v>14</v>
      </c>
      <c r="C12" s="10" t="s">
        <v>53</v>
      </c>
      <c r="D12" s="15">
        <f>2*(D10-(5*10^(D9-10)))/(1+(0.94*10^(D9-10)))*10^(6-D9)</f>
        <v>2.9778642773958466</v>
      </c>
      <c r="E12" s="15">
        <f t="shared" ref="E12:F12" si="0">2*(E10-(5*10^(E9-10)))/(1+(0.94*10^(E9-10)))*10^(6-E9)</f>
        <v>1.7321093726839289</v>
      </c>
      <c r="F12" s="15">
        <f t="shared" si="0"/>
        <v>7.5469174249449731</v>
      </c>
      <c r="G12" s="108"/>
      <c r="H12" s="108"/>
      <c r="I12" s="108"/>
      <c r="J12" s="5"/>
    </row>
    <row r="13" spans="1:10">
      <c r="A13" s="4"/>
      <c r="B13" s="10" t="s">
        <v>17</v>
      </c>
      <c r="C13" s="11" t="s">
        <v>23</v>
      </c>
      <c r="D13" s="14">
        <f>+D9+0.5+VLOOKUP(D10,[1]LSI!$F$2:$G$25,2)+VLOOKUP(D11,[1]LSI!$H$2:$I$25,2)-12.1</f>
        <v>-0.90000000000000036</v>
      </c>
      <c r="E13" s="14">
        <v>-1.7999999999999989</v>
      </c>
      <c r="F13" s="14">
        <v>-3</v>
      </c>
      <c r="G13" s="107"/>
      <c r="H13" s="107"/>
      <c r="I13" s="107"/>
      <c r="J13" s="5"/>
    </row>
    <row r="14" spans="1:10">
      <c r="A14" s="4"/>
      <c r="B14" s="10" t="s">
        <v>10</v>
      </c>
      <c r="C14" s="10" t="s">
        <v>24</v>
      </c>
      <c r="D14" s="11">
        <v>0.28999999999999998</v>
      </c>
      <c r="E14" s="11">
        <v>0.05</v>
      </c>
      <c r="F14" s="11">
        <v>0.03</v>
      </c>
      <c r="G14" s="105"/>
      <c r="H14" s="105"/>
      <c r="I14" s="105"/>
      <c r="J14" s="5"/>
    </row>
    <row r="15" spans="1:10">
      <c r="A15" s="4"/>
      <c r="B15" s="10" t="s">
        <v>11</v>
      </c>
      <c r="C15" s="10" t="s">
        <v>24</v>
      </c>
      <c r="D15" s="11">
        <v>0.2</v>
      </c>
      <c r="E15" s="11" t="s">
        <v>40</v>
      </c>
      <c r="F15" s="11" t="s">
        <v>40</v>
      </c>
      <c r="G15" s="105"/>
      <c r="H15" s="105"/>
      <c r="I15" s="105"/>
      <c r="J15" s="5"/>
    </row>
    <row r="16" spans="1:10">
      <c r="A16" s="4"/>
      <c r="B16" s="10" t="s">
        <v>4</v>
      </c>
      <c r="C16" s="10" t="s">
        <v>24</v>
      </c>
      <c r="D16" s="11">
        <v>140</v>
      </c>
      <c r="E16" s="11">
        <v>150</v>
      </c>
      <c r="F16" s="11">
        <v>150</v>
      </c>
      <c r="G16" s="105"/>
      <c r="H16" s="105"/>
      <c r="I16" s="105"/>
      <c r="J16" s="5"/>
    </row>
    <row r="17" spans="1:11">
      <c r="A17" s="4"/>
      <c r="B17" s="10" t="s">
        <v>15</v>
      </c>
      <c r="C17" s="10" t="s">
        <v>24</v>
      </c>
      <c r="D17" s="11">
        <v>31</v>
      </c>
      <c r="E17" s="11">
        <v>22</v>
      </c>
      <c r="F17" s="11">
        <v>64</v>
      </c>
      <c r="G17" s="105"/>
      <c r="H17" s="105"/>
      <c r="I17" s="105"/>
      <c r="J17" s="5"/>
    </row>
    <row r="18" spans="1:11">
      <c r="A18" s="4"/>
      <c r="B18" s="10" t="s">
        <v>186</v>
      </c>
      <c r="C18" s="10" t="s">
        <v>187</v>
      </c>
      <c r="D18" s="14">
        <f t="shared" ref="D18:F18" si="1">D19/10</f>
        <v>20.3</v>
      </c>
      <c r="E18" s="14">
        <f t="shared" si="1"/>
        <v>20.3</v>
      </c>
      <c r="F18" s="14">
        <f t="shared" si="1"/>
        <v>20.6</v>
      </c>
      <c r="G18" s="107"/>
      <c r="H18" s="107"/>
      <c r="I18" s="107"/>
      <c r="J18" s="5"/>
    </row>
    <row r="19" spans="1:11">
      <c r="A19" s="4"/>
      <c r="B19" s="10" t="s">
        <v>186</v>
      </c>
      <c r="C19" s="10" t="s">
        <v>188</v>
      </c>
      <c r="D19" s="15">
        <v>203</v>
      </c>
      <c r="E19" s="15">
        <v>203</v>
      </c>
      <c r="F19" s="15">
        <v>206</v>
      </c>
      <c r="G19" s="108"/>
      <c r="H19" s="108"/>
      <c r="I19" s="108"/>
      <c r="J19" s="5"/>
    </row>
    <row r="20" spans="1:11">
      <c r="A20" s="4"/>
      <c r="B20" s="10" t="s">
        <v>18</v>
      </c>
      <c r="C20" s="10" t="s">
        <v>25</v>
      </c>
      <c r="D20" s="14" t="s">
        <v>41</v>
      </c>
      <c r="E20" s="14" t="s">
        <v>41</v>
      </c>
      <c r="F20" s="14">
        <v>0.8</v>
      </c>
      <c r="G20" s="107"/>
      <c r="H20" s="107"/>
      <c r="I20" s="107"/>
      <c r="J20" s="5"/>
    </row>
    <row r="21" spans="1:11">
      <c r="A21" s="4"/>
      <c r="B21" s="10" t="s">
        <v>166</v>
      </c>
      <c r="C21" s="10" t="s">
        <v>167</v>
      </c>
      <c r="D21" s="11" t="s">
        <v>38</v>
      </c>
      <c r="E21" s="11" t="s">
        <v>38</v>
      </c>
      <c r="F21" s="11" t="s">
        <v>38</v>
      </c>
      <c r="G21" s="105"/>
      <c r="H21" s="105"/>
      <c r="I21" s="105"/>
      <c r="J21" s="5"/>
    </row>
    <row r="22" spans="1:11">
      <c r="A22" s="4"/>
      <c r="B22" s="10" t="s">
        <v>19</v>
      </c>
      <c r="C22" s="10" t="s">
        <v>55</v>
      </c>
      <c r="D22" s="14">
        <v>87.9</v>
      </c>
      <c r="E22" s="14">
        <v>63.5</v>
      </c>
      <c r="F22" s="14">
        <v>97.2</v>
      </c>
      <c r="G22" s="107"/>
      <c r="H22" s="107"/>
      <c r="I22" s="107"/>
      <c r="J22" s="5"/>
    </row>
    <row r="23" spans="1:11">
      <c r="A23" s="4"/>
      <c r="B23" s="66"/>
      <c r="C23" s="66"/>
      <c r="D23" s="68"/>
      <c r="E23" s="68"/>
      <c r="F23" s="68"/>
      <c r="G23" s="68"/>
      <c r="H23" s="68"/>
      <c r="I23" s="68"/>
      <c r="J23" s="68"/>
      <c r="K23" s="5"/>
    </row>
    <row r="24" spans="1:11">
      <c r="A24" s="4"/>
      <c r="B24" s="7" t="s">
        <v>44</v>
      </c>
      <c r="C24" s="9" t="s">
        <v>60</v>
      </c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0" t="s">
        <v>45</v>
      </c>
      <c r="C25" s="57" t="s">
        <v>208</v>
      </c>
      <c r="D25" s="58"/>
      <c r="E25" s="58"/>
      <c r="F25" s="58"/>
      <c r="G25" s="58"/>
      <c r="H25" s="58"/>
      <c r="I25" s="58"/>
      <c r="J25" s="59"/>
      <c r="K25" s="5"/>
    </row>
    <row r="26" spans="1:11">
      <c r="A26" s="4"/>
      <c r="B26" s="10" t="s">
        <v>46</v>
      </c>
      <c r="C26" s="57" t="s">
        <v>208</v>
      </c>
      <c r="D26" s="60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47</v>
      </c>
      <c r="C27" s="57" t="s">
        <v>208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55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 t="s">
        <v>200</v>
      </c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152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 t="s">
        <v>197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 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K136"/>
  <sheetViews>
    <sheetView view="pageLayout" topLeftCell="A5" zoomScale="130" zoomScaleNormal="110" zoomScalePageLayoutView="130" workbookViewId="0">
      <selection activeCell="E50" sqref="E50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'[2]R-ALL'!J1</f>
        <v>Rev3.0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202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43369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43369</v>
      </c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>
      <c r="A8" s="4"/>
      <c r="B8" s="71" t="s">
        <v>1</v>
      </c>
      <c r="C8" s="72" t="s">
        <v>2</v>
      </c>
      <c r="D8" s="72" t="s">
        <v>134</v>
      </c>
      <c r="E8" s="72" t="s">
        <v>135</v>
      </c>
      <c r="F8" s="72" t="s">
        <v>22</v>
      </c>
      <c r="G8" s="72" t="s">
        <v>28</v>
      </c>
      <c r="H8" s="72" t="s">
        <v>163</v>
      </c>
      <c r="I8" s="72" t="s">
        <v>164</v>
      </c>
      <c r="J8" s="72" t="s">
        <v>165</v>
      </c>
      <c r="K8" s="5"/>
    </row>
    <row r="9" spans="1:1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>
      <c r="A13" s="4"/>
      <c r="B13" s="10" t="s">
        <v>8</v>
      </c>
      <c r="C13" s="10" t="s">
        <v>52</v>
      </c>
      <c r="D13" s="11">
        <f t="shared" ref="D13:J13" si="0">D11-D12</f>
        <v>0</v>
      </c>
      <c r="E13" s="11">
        <f t="shared" si="0"/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5"/>
    </row>
    <row r="14" spans="1:11">
      <c r="A14" s="4"/>
      <c r="B14" s="10" t="s">
        <v>14</v>
      </c>
      <c r="C14" s="10" t="s">
        <v>53</v>
      </c>
      <c r="D14" s="15">
        <f>2*(D10-(5*10^(D9-10)))/(1+(0.94*10^(D9-10)))*10^(6-D9)</f>
        <v>-9.9999999990600013E-4</v>
      </c>
      <c r="E14" s="15">
        <f t="shared" ref="E14:J14" si="1">2*(E10-(5*10^(E9-10)))/(1+(0.94*10^(E9-10)))*10^(6-E9)</f>
        <v>-9.9999999990600013E-4</v>
      </c>
      <c r="F14" s="15">
        <f t="shared" si="1"/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5"/>
    </row>
    <row r="15" spans="1:11">
      <c r="A15" s="4"/>
      <c r="B15" s="10" t="s">
        <v>17</v>
      </c>
      <c r="C15" s="11" t="s">
        <v>23</v>
      </c>
      <c r="D15" s="14" t="e">
        <f>+D9+0.5+VLOOKUP(D10,[2]LSI!$F$2:$G$25,2)+VLOOKUP(D11,[2]LSI!$H$2:$I$25,2)-12.1</f>
        <v>#N/A</v>
      </c>
      <c r="E15" s="14" t="e">
        <f>+E9+0.5+VLOOKUP(E10,[2]LSI!$F$2:$G$25,2)+VLOOKUP(E11,[2]LSI!$H$2:$I$25,2)-12.1</f>
        <v>#N/A</v>
      </c>
      <c r="F15" s="14" t="e">
        <f>+F9+0.5+VLOOKUP(F10,[2]LSI!$F$2:$G$25,2)+VLOOKUP(F11,[2]LSI!$H$2:$I$25,2)-12.1</f>
        <v>#N/A</v>
      </c>
      <c r="G15" s="14" t="e">
        <f>+G9+0.5+VLOOKUP(G10,[2]LSI!$F$2:$G$25,2)+VLOOKUP(G11,[2]LSI!$H$2:$I$25,2)-12.1</f>
        <v>#N/A</v>
      </c>
      <c r="H15" s="14" t="e">
        <f>+H9+0.5+VLOOKUP(H10,[2]LSI!$F$2:$G$25,2)+VLOOKUP(H11,[2]LSI!$H$2:$I$25,2)-12.1</f>
        <v>#N/A</v>
      </c>
      <c r="I15" s="14" t="e">
        <f>+I9+0.5+VLOOKUP(I10,[2]LSI!$F$2:$G$25,2)+VLOOKUP(I11,[2]LSI!$H$2:$I$25,2)-12.1</f>
        <v>#N/A</v>
      </c>
      <c r="J15" s="14" t="e">
        <f>+J9+0.5+VLOOKUP(J10,[2]LSI!$F$2:$G$25,2)+VLOOKUP(J11,[2]LSI!$H$2:$I$25,2)-12.1</f>
        <v>#N/A</v>
      </c>
      <c r="K15" s="5"/>
    </row>
    <row r="16" spans="1:1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15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>
      <c r="A25" s="4"/>
      <c r="B25" s="10" t="s">
        <v>186</v>
      </c>
      <c r="C25" s="10" t="s">
        <v>187</v>
      </c>
      <c r="D25" s="14">
        <f t="shared" ref="D25:J25" ca="1" si="2">D26/10</f>
        <v>0</v>
      </c>
      <c r="E25" s="14">
        <f t="shared" ca="1" si="2"/>
        <v>0</v>
      </c>
      <c r="F25" s="14">
        <f t="shared" ca="1" si="2"/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5"/>
    </row>
    <row r="26" spans="1:11">
      <c r="A26" s="4"/>
      <c r="B26" s="10" t="s">
        <v>186</v>
      </c>
      <c r="C26" s="10" t="s">
        <v>188</v>
      </c>
      <c r="D26" s="15">
        <f t="shared" ref="D26:J26" ca="1" si="3">D25*10</f>
        <v>0</v>
      </c>
      <c r="E26" s="15">
        <f t="shared" ca="1" si="3"/>
        <v>0</v>
      </c>
      <c r="F26" s="15">
        <f t="shared" ca="1" si="3"/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5"/>
    </row>
    <row r="27" spans="1:11">
      <c r="A27" s="4"/>
      <c r="B27" s="10" t="s">
        <v>18</v>
      </c>
      <c r="C27" s="10" t="s">
        <v>25</v>
      </c>
      <c r="D27" s="14"/>
      <c r="E27" s="14"/>
      <c r="F27" s="14"/>
      <c r="G27" s="14"/>
      <c r="H27" s="14"/>
      <c r="I27" s="14"/>
      <c r="J27" s="14"/>
      <c r="K27" s="5"/>
    </row>
    <row r="28" spans="1:11">
      <c r="A28" s="4"/>
      <c r="B28" s="10" t="s">
        <v>166</v>
      </c>
      <c r="C28" s="10" t="s">
        <v>167</v>
      </c>
      <c r="D28" s="15"/>
      <c r="E28" s="15"/>
      <c r="F28" s="15"/>
      <c r="G28" s="15"/>
      <c r="H28" s="15"/>
      <c r="I28" s="15"/>
      <c r="J28" s="15"/>
      <c r="K28" s="5"/>
    </row>
    <row r="29" spans="1:1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5"/>
    </row>
    <row r="34" spans="1:11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5"/>
    </row>
    <row r="35" spans="1:1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1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1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1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1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1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1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 t="s">
        <v>200</v>
      </c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201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152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 t="s">
        <v>197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8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D35:J36</xm:sqref>
        </x14:dataValidation>
        <x14:dataValidation type="list" allowBlank="1" showInputMessage="1" showErrorMessage="1" xr:uid="{F5E060C1-A1BB-4385-9E8A-F05BF89E61B4}">
          <x14:formula1>
            <xm:f>'P:\AA - Team File\Analysis\2018\08 August\[R20180823ECO01 KUMEU PLUMBING - BARFOOT &amp; THOMPSOM.xlsx]Data'!#REF!</xm:f>
          </x14:formula1>
          <xm:sqref>C7 C5</xm:sqref>
        </x14:dataValidation>
        <x14:dataValidation type="list" allowBlank="1" showInputMessage="1" showErrorMessage="1" xr:uid="{6FE2BEF3-1E06-4E11-B142-DB65B9E291B8}">
          <x14:formula1>
            <xm:f>'P:\AA - Team File\Analysis\2018\08 August\[R20180823ECO01 KUMEU PLUMBING - BARFOOT &amp; THOMPSOM.xlsx]Data'!#REF!</xm:f>
          </x14:formula1>
          <xm:sqref>D33:J34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09"/>
  <sheetViews>
    <sheetView view="pageLayout" zoomScale="130" zoomScaleNormal="110" zoomScalePageLayoutView="130" workbookViewId="0">
      <selection activeCell="C4" sqref="C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Rev3.0</v>
      </c>
    </row>
    <row r="2" spans="1:11">
      <c r="J2" s="13"/>
    </row>
    <row r="3" spans="1:11">
      <c r="F3" s="8"/>
      <c r="G3" s="8"/>
      <c r="H3" s="9" t="s">
        <v>154</v>
      </c>
      <c r="J3" s="69" t="s">
        <v>157</v>
      </c>
    </row>
    <row r="4" spans="1:11" ht="15.75">
      <c r="B4" s="3"/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43369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30</v>
      </c>
      <c r="C8" s="10" t="s">
        <v>29</v>
      </c>
      <c r="D8" s="11" t="s">
        <v>36</v>
      </c>
      <c r="E8" s="11" t="s">
        <v>23</v>
      </c>
      <c r="F8" s="11" t="s">
        <v>23</v>
      </c>
      <c r="G8" s="11" t="str">
        <f>VLOOKUP(D8,Lookup!C111:D112,2,FALSE)</f>
        <v>Warning</v>
      </c>
      <c r="H8" s="95"/>
      <c r="I8" s="96"/>
      <c r="J8" s="97"/>
      <c r="K8" s="5"/>
    </row>
    <row r="9" spans="1:11">
      <c r="A9" s="4"/>
      <c r="B9" s="10" t="s">
        <v>31</v>
      </c>
      <c r="C9" s="10" t="s">
        <v>29</v>
      </c>
      <c r="D9" s="11" t="s">
        <v>39</v>
      </c>
      <c r="E9" s="11" t="s">
        <v>23</v>
      </c>
      <c r="F9" s="11" t="s">
        <v>39</v>
      </c>
      <c r="G9" s="11" t="str">
        <f>VLOOKUP(D9,Lookup!C113:D114,2,FALSE)</f>
        <v>Ideal</v>
      </c>
      <c r="H9" s="95"/>
      <c r="I9" s="96"/>
      <c r="J9" s="97"/>
      <c r="K9" s="5"/>
    </row>
    <row r="10" spans="1:11">
      <c r="A10" s="4"/>
      <c r="B10" s="66"/>
      <c r="C10" s="66"/>
      <c r="D10" s="68"/>
      <c r="E10" s="68"/>
      <c r="F10" s="68"/>
      <c r="G10" s="68"/>
      <c r="H10" s="81"/>
      <c r="I10" s="81"/>
      <c r="J10" s="81"/>
      <c r="K10" s="5"/>
    </row>
    <row r="11" spans="1:11">
      <c r="A11" s="4"/>
      <c r="B11" s="55" t="s">
        <v>158</v>
      </c>
      <c r="C11" s="4"/>
      <c r="D11" s="4"/>
      <c r="E11" s="4"/>
      <c r="F11" s="4"/>
      <c r="G11" s="4"/>
      <c r="H11" s="4"/>
      <c r="I11" s="4"/>
      <c r="J11" s="4"/>
      <c r="K11" s="5"/>
    </row>
    <row r="12" spans="1:11">
      <c r="A12" s="4"/>
      <c r="B12" s="79" t="s">
        <v>147</v>
      </c>
      <c r="C12" s="79"/>
      <c r="K12" s="5"/>
    </row>
    <row r="13" spans="1:11">
      <c r="A13" s="4"/>
      <c r="B13" s="79" t="s">
        <v>159</v>
      </c>
      <c r="K13" s="5"/>
    </row>
    <row r="14" spans="1:11">
      <c r="A14" s="4"/>
      <c r="B14" s="79" t="s">
        <v>198</v>
      </c>
      <c r="K14" s="5"/>
    </row>
    <row r="15" spans="1:11">
      <c r="A15" s="4"/>
      <c r="B15" s="79" t="s">
        <v>185</v>
      </c>
      <c r="K15" s="5"/>
    </row>
    <row r="16" spans="1:11">
      <c r="A16" s="4"/>
      <c r="B16" s="79"/>
      <c r="C16" s="79"/>
      <c r="K16" s="5"/>
    </row>
    <row r="17" spans="1:11">
      <c r="A17" s="4"/>
      <c r="B17" s="61" t="s">
        <v>62</v>
      </c>
      <c r="C17" s="62" t="s">
        <v>130</v>
      </c>
      <c r="D17" s="63"/>
      <c r="E17" s="63"/>
      <c r="F17" s="63"/>
      <c r="G17" s="63"/>
      <c r="H17" s="63"/>
      <c r="I17" s="63"/>
      <c r="J17" s="63"/>
      <c r="K17" s="5"/>
    </row>
    <row r="18" spans="1:11">
      <c r="A18" s="4"/>
      <c r="B18" s="55" t="s">
        <v>63</v>
      </c>
      <c r="C18" s="98" t="s">
        <v>131</v>
      </c>
      <c r="D18" s="98"/>
      <c r="E18" s="98"/>
      <c r="F18" s="98"/>
      <c r="G18" s="98"/>
      <c r="H18" s="98"/>
      <c r="I18" s="98"/>
      <c r="J18" s="98"/>
      <c r="K18" s="5"/>
    </row>
    <row r="19" spans="1:11">
      <c r="A19" s="4"/>
      <c r="B19" s="55"/>
      <c r="C19" s="99"/>
      <c r="D19" s="98"/>
      <c r="E19" s="98"/>
      <c r="F19" s="98"/>
      <c r="G19" s="98"/>
      <c r="H19" s="98"/>
      <c r="I19" s="98"/>
      <c r="J19" s="98"/>
      <c r="K19" s="5"/>
    </row>
    <row r="20" spans="1:11">
      <c r="A20" s="4"/>
      <c r="B20" s="4"/>
      <c r="C20" s="8"/>
      <c r="D20" s="8"/>
      <c r="E20" s="8"/>
      <c r="F20" s="8"/>
      <c r="G20" s="8"/>
      <c r="H20" s="8"/>
      <c r="I20" s="8"/>
      <c r="J20" s="8"/>
      <c r="K20" s="5"/>
    </row>
    <row r="21" spans="1:11">
      <c r="A21" s="4"/>
      <c r="B21" s="4"/>
      <c r="C21" s="8"/>
      <c r="D21" s="8"/>
      <c r="E21" s="8"/>
      <c r="F21" s="8"/>
      <c r="G21" s="8"/>
      <c r="H21" s="8"/>
      <c r="I21" s="8"/>
      <c r="J21" s="8"/>
      <c r="K21" s="5"/>
    </row>
    <row r="22" spans="1:11">
      <c r="A22" s="4"/>
      <c r="B22" s="4" t="s">
        <v>200</v>
      </c>
      <c r="C22" s="8"/>
      <c r="D22" s="8"/>
      <c r="E22" s="8"/>
      <c r="F22" s="8"/>
      <c r="G22" s="8"/>
      <c r="H22" s="8"/>
      <c r="I22" s="8"/>
      <c r="J22" s="8"/>
      <c r="K22" s="5"/>
    </row>
    <row r="23" spans="1:11">
      <c r="A23" s="4"/>
      <c r="B23" s="4" t="s">
        <v>201</v>
      </c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 t="s">
        <v>152</v>
      </c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12" t="s">
        <v>197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>
      <c r="A28" s="4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</row>
    <row r="62" spans="1:1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1:1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</sheetData>
  <mergeCells count="5">
    <mergeCell ref="G7:J7"/>
    <mergeCell ref="C18:J18"/>
    <mergeCell ref="C19:J19"/>
    <mergeCell ref="H8:J8"/>
    <mergeCell ref="H9:J9"/>
  </mergeCells>
  <conditionalFormatting sqref="G8:G10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400-000001000000}">
          <x14:formula1>
            <xm:f>Data!$A$50:$A$52</xm:f>
          </x14:formula1>
          <xm:sqref>B12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7"/>
  <sheetViews>
    <sheetView view="pageLayout" zoomScale="130" zoomScaleNormal="110" zoomScalePageLayoutView="130" workbookViewId="0">
      <selection activeCell="A3" sqref="A3:XFD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193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43369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43369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0" t="s">
        <v>44</v>
      </c>
      <c r="H7" s="101"/>
      <c r="I7" s="101"/>
      <c r="J7" s="102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5"/>
      <c r="I8" s="96"/>
      <c r="J8" s="97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5"/>
      <c r="I9" s="96"/>
      <c r="J9" s="97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5"/>
      <c r="I10" s="96"/>
      <c r="J10" s="97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5"/>
      <c r="I11" s="96"/>
      <c r="J11" s="97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5" t="s">
        <v>156</v>
      </c>
      <c r="I12" s="96"/>
      <c r="J12" s="97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5" t="s">
        <v>156</v>
      </c>
      <c r="I13" s="96"/>
      <c r="J13" s="97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5" t="s">
        <v>156</v>
      </c>
      <c r="I14" s="96"/>
      <c r="J14" s="97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5"/>
      <c r="I15" s="96"/>
      <c r="J15" s="97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5"/>
      <c r="I16" s="96"/>
      <c r="J16" s="97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5"/>
      <c r="I17" s="96"/>
      <c r="J17" s="97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5" t="s">
        <v>68</v>
      </c>
      <c r="I18" s="96"/>
      <c r="J18" s="97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5"/>
      <c r="I19" s="96"/>
      <c r="J19" s="97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5"/>
      <c r="I20" s="96"/>
      <c r="J20" s="97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5" t="s">
        <v>156</v>
      </c>
      <c r="I21" s="96"/>
      <c r="J21" s="97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5"/>
      <c r="I22" s="96"/>
      <c r="J22" s="97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5"/>
      <c r="I23" s="96"/>
      <c r="J23" s="97"/>
      <c r="K23" s="5"/>
    </row>
    <row r="24" spans="1:11">
      <c r="A24" s="4"/>
      <c r="B24" s="10" t="s">
        <v>186</v>
      </c>
      <c r="C24" s="10" t="s">
        <v>187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5"/>
      <c r="I24" s="96"/>
      <c r="J24" s="97"/>
      <c r="K24" s="5"/>
    </row>
    <row r="25" spans="1:11">
      <c r="A25" s="4"/>
      <c r="B25" s="10" t="s">
        <v>186</v>
      </c>
      <c r="C25" s="10" t="s">
        <v>188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5"/>
      <c r="I25" s="96"/>
      <c r="J25" s="97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5"/>
      <c r="I26" s="96"/>
      <c r="J26" s="97"/>
      <c r="K26" s="5"/>
    </row>
    <row r="27" spans="1:11">
      <c r="A27" s="4"/>
      <c r="B27" s="10" t="s">
        <v>166</v>
      </c>
      <c r="C27" s="10" t="s">
        <v>167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5"/>
      <c r="I27" s="96"/>
      <c r="J27" s="97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5"/>
      <c r="I28" s="96"/>
      <c r="J28" s="97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5" t="s">
        <v>199</v>
      </c>
      <c r="I29" s="96"/>
      <c r="J29" s="97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5" t="s">
        <v>156</v>
      </c>
      <c r="I30" s="96"/>
      <c r="J30" s="97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5"/>
      <c r="I31" s="96"/>
      <c r="J31" s="97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5"/>
      <c r="I32" s="96"/>
      <c r="J32" s="97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5"/>
      <c r="I33" s="96"/>
      <c r="J33" s="97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5"/>
      <c r="I34" s="96"/>
      <c r="J34" s="97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5"/>
      <c r="I35" s="96"/>
      <c r="J35" s="97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168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196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194</v>
      </c>
      <c r="C43" s="81"/>
      <c r="K43" s="5"/>
    </row>
    <row r="44" spans="1:11">
      <c r="A44" s="4"/>
      <c r="B44" s="61" t="s">
        <v>62</v>
      </c>
      <c r="C44" s="62" t="s">
        <v>130</v>
      </c>
      <c r="D44" s="63"/>
      <c r="E44" s="63"/>
      <c r="F44" s="63"/>
      <c r="G44" s="63"/>
      <c r="H44" s="63"/>
      <c r="I44" s="63"/>
      <c r="J44" s="63"/>
      <c r="K44" s="5"/>
    </row>
    <row r="45" spans="1:11">
      <c r="A45" s="4"/>
      <c r="B45" s="55" t="s">
        <v>63</v>
      </c>
      <c r="C45" s="98" t="s">
        <v>131</v>
      </c>
      <c r="D45" s="98"/>
      <c r="E45" s="98"/>
      <c r="F45" s="98"/>
      <c r="G45" s="98"/>
      <c r="H45" s="98"/>
      <c r="I45" s="98"/>
      <c r="J45" s="98"/>
      <c r="K45" s="5"/>
    </row>
    <row r="46" spans="1:11">
      <c r="A46" s="4"/>
      <c r="B46" s="55" t="s">
        <v>24</v>
      </c>
      <c r="C46" s="99" t="s">
        <v>132</v>
      </c>
      <c r="D46" s="98"/>
      <c r="E46" s="98"/>
      <c r="F46" s="98"/>
      <c r="G46" s="98"/>
      <c r="H46" s="98"/>
      <c r="I46" s="98"/>
      <c r="J46" s="98"/>
      <c r="K46" s="5"/>
    </row>
    <row r="47" spans="1:11">
      <c r="A47" s="4"/>
      <c r="B47" s="55"/>
      <c r="C47" s="99"/>
      <c r="D47" s="98"/>
      <c r="E47" s="98"/>
      <c r="F47" s="98"/>
      <c r="G47" s="98"/>
      <c r="H47" s="98"/>
      <c r="I47" s="98"/>
      <c r="J47" s="9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 t="s">
        <v>200</v>
      </c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201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152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12" t="s">
        <v>195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</sheetData>
  <mergeCells count="32">
    <mergeCell ref="C47:J47"/>
    <mergeCell ref="H32:J32"/>
    <mergeCell ref="H33:J33"/>
    <mergeCell ref="H34:J34"/>
    <mergeCell ref="H35:J35"/>
    <mergeCell ref="C46:J46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5:J45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178</v>
      </c>
      <c r="C4" s="103"/>
      <c r="D4" s="103"/>
      <c r="E4" s="103"/>
      <c r="F4" s="103"/>
      <c r="G4" s="8"/>
      <c r="H4" s="88" t="s">
        <v>154</v>
      </c>
      <c r="I4" s="103"/>
      <c r="J4" s="103"/>
    </row>
    <row r="5" spans="1:11" ht="22.5" customHeight="1">
      <c r="B5" s="88" t="s">
        <v>179</v>
      </c>
      <c r="C5" s="103"/>
      <c r="D5" s="103"/>
      <c r="E5" s="103"/>
      <c r="F5" s="103"/>
      <c r="G5" s="8"/>
      <c r="H5" s="88" t="s">
        <v>56</v>
      </c>
      <c r="I5" s="103"/>
      <c r="J5" s="103"/>
    </row>
    <row r="6" spans="1:11" ht="22.5" customHeight="1">
      <c r="B6" s="88" t="s">
        <v>136</v>
      </c>
      <c r="C6" s="104"/>
      <c r="D6" s="104"/>
      <c r="E6" s="104"/>
      <c r="F6" s="104"/>
      <c r="G6" s="8"/>
      <c r="H6" s="88" t="s">
        <v>177</v>
      </c>
      <c r="I6" s="103"/>
      <c r="J6" s="103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186</v>
      </c>
      <c r="C23" s="92" t="s">
        <v>190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166</v>
      </c>
      <c r="C25" s="10" t="s">
        <v>167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184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184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184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184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184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184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184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178</v>
      </c>
      <c r="C4" s="103"/>
      <c r="D4" s="103"/>
      <c r="E4" s="103"/>
      <c r="F4" s="103"/>
      <c r="G4" s="8"/>
      <c r="H4" s="88" t="s">
        <v>154</v>
      </c>
      <c r="I4" s="103"/>
      <c r="J4" s="103"/>
    </row>
    <row r="5" spans="1:11" ht="22.5" customHeight="1">
      <c r="B5" s="88" t="s">
        <v>179</v>
      </c>
      <c r="C5" s="103"/>
      <c r="D5" s="103"/>
      <c r="E5" s="103"/>
      <c r="F5" s="103"/>
      <c r="G5" s="8"/>
      <c r="H5" s="88" t="s">
        <v>56</v>
      </c>
      <c r="I5" s="103"/>
      <c r="J5" s="103"/>
    </row>
    <row r="6" spans="1:11" ht="22.5" customHeight="1">
      <c r="B6" s="88" t="s">
        <v>136</v>
      </c>
      <c r="C6" s="104"/>
      <c r="D6" s="104"/>
      <c r="E6" s="104"/>
      <c r="F6" s="104"/>
      <c r="G6" s="8"/>
      <c r="H6" s="88" t="s">
        <v>177</v>
      </c>
      <c r="I6" s="103"/>
      <c r="J6" s="103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3" t="s">
        <v>175</v>
      </c>
      <c r="J1" s="13" t="str">
        <f>'R-ALL'!J1</f>
        <v>Rev3.0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178</v>
      </c>
      <c r="C4" s="103"/>
      <c r="D4" s="103"/>
      <c r="E4" s="103"/>
      <c r="F4" s="103"/>
      <c r="G4" s="8"/>
      <c r="H4" s="88" t="s">
        <v>154</v>
      </c>
      <c r="I4" s="103"/>
      <c r="J4" s="103"/>
    </row>
    <row r="5" spans="1:11" ht="22.5" customHeight="1">
      <c r="B5" s="88" t="s">
        <v>179</v>
      </c>
      <c r="C5" s="103"/>
      <c r="D5" s="103"/>
      <c r="E5" s="103"/>
      <c r="F5" s="103"/>
      <c r="G5" s="8"/>
      <c r="H5" s="88" t="s">
        <v>56</v>
      </c>
      <c r="I5" s="103"/>
      <c r="J5" s="103"/>
    </row>
    <row r="6" spans="1:11" ht="22.5" customHeight="1">
      <c r="B6" s="88" t="s">
        <v>136</v>
      </c>
      <c r="C6" s="104"/>
      <c r="D6" s="104"/>
      <c r="E6" s="104"/>
      <c r="F6" s="104"/>
      <c r="G6" s="8"/>
      <c r="H6" s="88" t="s">
        <v>177</v>
      </c>
      <c r="I6" s="103"/>
      <c r="J6" s="103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176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163</v>
      </c>
      <c r="I9" s="90" t="s">
        <v>164</v>
      </c>
      <c r="J9" s="90" t="s">
        <v>165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186</v>
      </c>
      <c r="C17" s="92" t="s">
        <v>190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166</v>
      </c>
      <c r="C19" s="10" t="s">
        <v>167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3" ma:contentTypeDescription="Create a new document." ma:contentTypeScope="" ma:versionID="e2bb516947da568cda094e467d709a02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70472ab1738c1070437ca32f7edb987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4F4B281-E7B5-4AB7-A3CC-5A3AB773C83E}"/>
</file>

<file path=customXml/itemProps2.xml><?xml version="1.0" encoding="utf-8"?>
<ds:datastoreItem xmlns:ds="http://schemas.openxmlformats.org/officeDocument/2006/customXml" ds:itemID="{324380DF-9A81-43D8-808E-0562003548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Jack Neill</cp:lastModifiedBy>
  <cp:lastPrinted>2018-06-13T22:44:07Z</cp:lastPrinted>
  <dcterms:created xsi:type="dcterms:W3CDTF">2017-07-10T05:27:40Z</dcterms:created>
  <dcterms:modified xsi:type="dcterms:W3CDTF">2018-09-25T21:06:14Z</dcterms:modified>
</cp:coreProperties>
</file>