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99" documentId="13_ncr:1_{5278E66E-FC31-41E4-952E-6FE393837506}" xr6:coauthVersionLast="41" xr6:coauthVersionMax="41" xr10:uidLastSave="{669CFB60-FC51-493B-BB62-0260609E132F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D14" i="18"/>
  <c r="D13" i="18" l="1"/>
  <c r="D12" i="18"/>
  <c r="J5" i="18"/>
  <c r="J4" i="18"/>
  <c r="G11" i="10" l="1"/>
  <c r="G10" i="10"/>
  <c r="F15" i="1"/>
  <c r="G15" i="1"/>
  <c r="H15" i="1"/>
  <c r="I15" i="1"/>
  <c r="J15" i="1"/>
  <c r="K15" i="1"/>
  <c r="E15" i="1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F12" i="9" l="1"/>
  <c r="E12" i="9"/>
  <c r="J5" i="9"/>
  <c r="J1" i="16" l="1"/>
  <c r="J1" i="15"/>
  <c r="J1" i="14"/>
  <c r="J1" i="13"/>
  <c r="J1" i="12"/>
  <c r="J1" i="11"/>
  <c r="G27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G30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G8" i="4"/>
  <c r="J5" i="4"/>
  <c r="G12" i="4" l="1"/>
  <c r="G14" i="4"/>
  <c r="B7" i="6"/>
  <c r="D24" i="4" l="1"/>
  <c r="E19" i="9" l="1"/>
  <c r="F19" i="9"/>
  <c r="G19" i="9"/>
  <c r="E26" i="1"/>
  <c r="E25" i="1"/>
  <c r="G26" i="1"/>
  <c r="G25" i="1"/>
  <c r="D25" i="18"/>
  <c r="D24" i="18"/>
  <c r="K25" i="1"/>
  <c r="K26" i="1"/>
  <c r="I26" i="1"/>
  <c r="I25" i="1"/>
  <c r="F25" i="1"/>
  <c r="F26" i="1"/>
  <c r="J26" i="1"/>
  <c r="J25" i="1"/>
  <c r="H26" i="1"/>
  <c r="H25" i="1"/>
</calcChain>
</file>

<file path=xl/sharedStrings.xml><?xml version="1.0" encoding="utf-8"?>
<sst xmlns="http://schemas.openxmlformats.org/spreadsheetml/2006/main" count="1160" uniqueCount="211">
  <si>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</si>
  <si>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</si>
  <si>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</si>
  <si>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</si>
  <si>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</si>
  <si>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</si>
  <si>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</si>
  <si>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</si>
  <si>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</si>
  <si>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</si>
  <si>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</si>
  <si>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</si>
  <si>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</si>
  <si>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</si>
  <si>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</si>
  <si>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</si>
  <si>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</si>
  <si>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</si>
  <si>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</si>
  <si>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</si>
  <si>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</si>
  <si>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</si>
  <si>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</si>
  <si>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</si>
  <si>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</si>
  <si>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</si>
  <si>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</si>
  <si>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</si>
  <si>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</si>
  <si>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</si>
  <si>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</si>
  <si>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</si>
  <si>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</si>
  <si>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</si>
  <si>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</si>
  <si>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</si>
  <si>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</si>
  <si>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</si>
  <si>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</si>
  <si>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</si>
  <si>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</si>
  <si>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</si>
  <si>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</si>
  <si>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</si>
  <si>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</si>
  <si>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</si>
  <si>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</si>
  <si>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</si>
  <si>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</si>
  <si>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</si>
  <si>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</si>
  <si>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</si>
  <si>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</si>
  <si>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</si>
  <si>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</si>
  <si>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</si>
  <si>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</si>
  <si>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</si>
  <si>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</si>
  <si>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</si>
  <si>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</si>
  <si>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</si>
  <si>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</si>
  <si>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</si>
  <si>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</si>
  <si>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</si>
  <si>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</si>
  <si>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</si>
  <si>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</si>
  <si>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</si>
  <si>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</si>
  <si>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</si>
  <si>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</si>
  <si>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</si>
  <si>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</si>
  <si>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</si>
  <si>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</si>
  <si>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</si>
  <si>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</si>
  <si>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</si>
  <si>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</si>
  <si>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</si>
  <si>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</si>
  <si>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</si>
  <si>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</si>
  <si>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</si>
  <si>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</si>
  <si>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</si>
  <si>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</si>
  <si>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</si>
  <si>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</si>
  <si>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</si>
  <si>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</si>
  <si>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</si>
  <si>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</si>
  <si>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</si>
  <si>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</si>
  <si>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</si>
  <si>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</si>
  <si>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</si>
  <si>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</si>
  <si>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</si>
  <si>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</si>
  <si>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</si>
  <si>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</si>
  <si>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</si>
  <si>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</si>
  <si>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</si>
  <si>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</si>
  <si>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</si>
  <si>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</si>
  <si>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</si>
  <si>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</si>
  <si>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</si>
  <si>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</si>
  <si>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</si>
  <si>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</si>
  <si>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</si>
  <si>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</si>
  <si>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</si>
  <si>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</si>
  <si>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</si>
  <si>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</si>
  <si>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</si>
  <si>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</si>
  <si>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</si>
  <si>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</si>
  <si>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</si>
  <si>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</si>
  <si>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</si>
  <si>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</si>
  <si>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</si>
  <si>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</si>
  <si>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</si>
  <si>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</si>
  <si>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</si>
  <si>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</si>
  <si>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</si>
  <si>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</si>
  <si>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</si>
  <si>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</si>
  <si>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</si>
  <si>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</si>
  <si>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</si>
  <si>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</si>
  <si>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</si>
  <si>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</si>
  <si>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</si>
  <si>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</si>
  <si>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</si>
  <si>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</si>
  <si>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</si>
  <si>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</si>
  <si>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</si>
  <si>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</si>
  <si>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</si>
  <si>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</si>
  <si>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</si>
  <si>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</si>
  <si>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</si>
  <si>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</si>
  <si>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</si>
  <si>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</si>
  <si>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</si>
  <si>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</si>
  <si>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</si>
  <si>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</si>
  <si>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</si>
  <si>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</si>
  <si>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</si>
  <si>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</si>
  <si>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</si>
  <si>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</si>
  <si>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</si>
  <si>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</si>
  <si>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</si>
  <si>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</si>
  <si>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</si>
  <si>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</si>
  <si>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</si>
  <si>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</si>
  <si>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</si>
  <si>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</si>
  <si>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</si>
  <si>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</si>
  <si>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</si>
  <si>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</si>
  <si>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</si>
  <si>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</si>
  <si>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</si>
  <si>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</si>
  <si>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</si>
  <si>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</si>
  <si>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</si>
  <si>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</si>
  <si>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</si>
  <si>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</si>
  <si>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</si>
  <si>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</si>
  <si>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</si>
  <si>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</si>
  <si>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 xml:space="preserve">FARM </t>
  </si>
  <si>
    <t>LAKESIDE MAROA</t>
  </si>
  <si>
    <t>20200117C+E01</t>
  </si>
  <si>
    <r>
      <t xml:space="preserve">Comments: </t>
    </r>
    <r>
      <rPr>
        <sz val="8"/>
        <color theme="1"/>
        <rFont val="Arial"/>
        <family val="2"/>
      </rPr>
      <t xml:space="preserve">The sample was clear with no significant sediment </t>
    </r>
  </si>
  <si>
    <t>The negative LSI indicates corrosive water</t>
  </si>
  <si>
    <t>The high iron and manganese content may cause staining, taste and odour issues</t>
  </si>
  <si>
    <t>Raw</t>
  </si>
  <si>
    <t>20200120SRT01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</si>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</sst>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20015</xdr:colOff>
      <xdr:row>40</xdr:row>
      <xdr:rowOff>37170</xdr:rowOff>
    </xdr:from>
    <xdr:to>
      <xdr:col>1</xdr:col>
      <xdr:colOff>1147930</xdr:colOff>
      <xdr:row>42</xdr:row>
      <xdr:rowOff>57899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t="15921" r="5740"/>
        <a:stretch/>
      </xdr:blipFill>
      <xdr:spPr>
        <a:xfrm>
          <a:off x="164052" y="7429499"/>
          <a:ext cx="1127915" cy="3831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E41" sqref="E4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193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2" workbookViewId="0">
      <selection activeCell="N53" sqref="N5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6.9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 t="str">
        <f>'R-ALL'!D10</f>
        <v>&lt;5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35</v>
      </c>
      <c r="C5" s="54">
        <f>VLOOKUP(B5,H2:I25,2)</f>
        <v>1.5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43850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193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194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2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201</v>
      </c>
      <c r="F3" s="8"/>
      <c r="G3" s="8"/>
      <c r="H3" s="9" t="s">
        <v>154</v>
      </c>
      <c r="J3" s="69" t="s">
        <v>208</v>
      </c>
    </row>
    <row r="4" spans="1:10" ht="15.75">
      <c r="B4" s="3" t="s">
        <v>202</v>
      </c>
      <c r="F4" s="8"/>
      <c r="G4" s="8"/>
      <c r="H4" s="9" t="s">
        <v>56</v>
      </c>
      <c r="J4" s="70">
        <v>43847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207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6.9</v>
      </c>
      <c r="F9" s="14">
        <v>6.6</v>
      </c>
      <c r="G9" s="14">
        <v>6.3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35</v>
      </c>
      <c r="F10" s="11">
        <v>30</v>
      </c>
      <c r="G10" s="11" t="s">
        <v>38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8.8049035380838951</v>
      </c>
      <c r="F12" s="15">
        <f t="shared" ref="F12:G12" si="0">2*(F10-(5*10^(F9-10)))/(1+(0.94*10^(F9-10)))*10^(6-F9)</f>
        <v>15.064681072953681</v>
      </c>
      <c r="G12" s="15">
        <v>5.0099327000605305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-2.9000000000000004</v>
      </c>
      <c r="F13" s="14">
        <v>-3.3000000000000007</v>
      </c>
      <c r="G13" s="14">
        <v>-4.3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0.56000000000000005</v>
      </c>
      <c r="F14" s="11">
        <v>0.65</v>
      </c>
      <c r="G14" s="11">
        <v>0.06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0.06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50</v>
      </c>
      <c r="F16" s="11">
        <v>50</v>
      </c>
      <c r="G16" s="11">
        <v>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39</v>
      </c>
      <c r="F17" s="11">
        <v>4</v>
      </c>
      <c r="G17" s="11">
        <v>30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11</v>
      </c>
      <c r="F18" s="11">
        <v>18</v>
      </c>
      <c r="G18" s="11">
        <v>24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7.1999999999999995E-2</v>
      </c>
      <c r="F19" s="14">
        <f t="shared" ref="F19:G19" si="1">F20/1000</f>
        <v>6.4000000000000001E-2</v>
      </c>
      <c r="G19" s="14">
        <f t="shared" si="1"/>
        <v>0.10100000000000001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72</v>
      </c>
      <c r="F20" s="15">
        <v>64</v>
      </c>
      <c r="G20" s="15">
        <v>101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6.49</v>
      </c>
      <c r="F21" s="14">
        <v>8.73</v>
      </c>
      <c r="G21" s="14">
        <v>0.66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91</v>
      </c>
      <c r="F23" s="14">
        <v>66.400000000000006</v>
      </c>
      <c r="G23" s="14">
        <v>98.8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209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210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6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194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196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43850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196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195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194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0"/>
  <sheetViews>
    <sheetView view="pageLayout" topLeftCell="A22" zoomScale="145" zoomScaleNormal="110" zoomScalePageLayoutView="145" workbookViewId="0">
      <selection activeCell="D41" sqref="D4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200</v>
      </c>
    </row>
    <row r="2" spans="1:11">
      <c r="J2" s="13"/>
    </row>
    <row r="3" spans="1:11">
      <c r="B3" s="1" t="s">
        <v>201</v>
      </c>
      <c r="F3" s="8"/>
      <c r="G3" s="8"/>
      <c r="H3" s="9" t="s">
        <v>154</v>
      </c>
      <c r="J3" s="69" t="s">
        <v>203</v>
      </c>
    </row>
    <row r="4" spans="1:11" ht="15.75">
      <c r="B4" s="3" t="s">
        <v>202</v>
      </c>
      <c r="F4" s="8"/>
      <c r="G4" s="8"/>
      <c r="H4" s="9" t="s">
        <v>56</v>
      </c>
      <c r="J4" s="70">
        <v>43847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6.9</v>
      </c>
      <c r="E8" s="11" t="s">
        <v>64</v>
      </c>
      <c r="F8" s="11" t="s">
        <v>23</v>
      </c>
      <c r="G8" s="11" t="str">
        <f>VLOOKUP(D8,Lookup!C3:D7,2)</f>
        <v>Acidic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>
        <v>35</v>
      </c>
      <c r="E9" s="11" t="s">
        <v>23</v>
      </c>
      <c r="F9" s="11" t="s">
        <v>23</v>
      </c>
      <c r="G9" s="11" t="str">
        <f>VLOOKUP(D9,Lookup!C18:D25,2)</f>
        <v>Low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 t="s">
        <v>38</v>
      </c>
      <c r="E10" s="11" t="s">
        <v>65</v>
      </c>
      <c r="F10" s="11" t="s">
        <v>23</v>
      </c>
      <c r="G10" s="11" t="str">
        <f>VLOOKUP(D10,Lookup!C27:D33,2)</f>
        <v>Trace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 t="s">
        <v>38</v>
      </c>
      <c r="E11" s="11" t="s">
        <v>23</v>
      </c>
      <c r="F11" s="11" t="s">
        <v>23</v>
      </c>
      <c r="G11" s="11" t="str">
        <f>VLOOKUP(D11,Lookup!C35:D41,2)</f>
        <v>Trace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 t="s">
        <v>38</v>
      </c>
      <c r="E12" s="11" t="s">
        <v>23</v>
      </c>
      <c r="F12" s="11" t="s">
        <v>23</v>
      </c>
      <c r="G12" s="11" t="str">
        <f>VLOOKUP(D12,Lookup!C35:D41,2)</f>
        <v>Trace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8.8049035380838951</v>
      </c>
      <c r="E13" s="11" t="s">
        <v>23</v>
      </c>
      <c r="F13" s="11" t="s">
        <v>23</v>
      </c>
      <c r="G13" s="11" t="str">
        <f>VLOOKUP(D13,Lookup!C98:D103,2)</f>
        <v>Low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>
        <v>-2.9000000000000004</v>
      </c>
      <c r="E14" s="11" t="s">
        <v>23</v>
      </c>
      <c r="F14" s="11" t="s">
        <v>23</v>
      </c>
      <c r="G14" s="11" t="str">
        <f>VLOOKUP(D14,Lookup!C105:D109,2)</f>
        <v>Aggressive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>
        <v>66</v>
      </c>
      <c r="E15" s="11" t="s">
        <v>23</v>
      </c>
      <c r="F15" s="11" t="s">
        <v>23</v>
      </c>
      <c r="G15" s="11" t="str">
        <f>VLOOKUP(D15,Lookup!C43:D50,2)</f>
        <v>Significant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>
        <v>0.56000000000000005</v>
      </c>
      <c r="E17" s="11" t="s">
        <v>66</v>
      </c>
      <c r="F17" s="11" t="s">
        <v>23</v>
      </c>
      <c r="G17" s="11" t="str">
        <f>VLOOKUP(D17,Lookup!C52:D59,2)</f>
        <v>Significant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>
        <v>0.06</v>
      </c>
      <c r="E18" s="11" t="s">
        <v>67</v>
      </c>
      <c r="F18" s="11">
        <v>0.4</v>
      </c>
      <c r="G18" s="11" t="str">
        <f>VLOOKUP(D18,Lookup!C61:D65,2)</f>
        <v>High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 t="s">
        <v>40</v>
      </c>
      <c r="E19" s="11" t="s">
        <v>42</v>
      </c>
      <c r="F19" s="11" t="s">
        <v>23</v>
      </c>
      <c r="G19" s="11" t="str">
        <f>VLOOKUP(D19,Lookup!C67:D72,2)</f>
        <v>Not Detected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>
        <v>50</v>
      </c>
      <c r="E21" s="11" t="s">
        <v>69</v>
      </c>
      <c r="F21" s="11" t="s">
        <v>23</v>
      </c>
      <c r="G21" s="11" t="str">
        <f>VLOOKUP(D21,Lookup!C9:D16,2)</f>
        <v>Low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>
        <v>39</v>
      </c>
      <c r="E22" s="11" t="s">
        <v>70</v>
      </c>
      <c r="F22" s="11" t="s">
        <v>23</v>
      </c>
      <c r="G22" s="11" t="str">
        <f>VLOOKUP(D22,Lookup!C80:D87,2)</f>
        <v>Low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>
        <v>11</v>
      </c>
      <c r="E23" s="11" t="s">
        <v>65</v>
      </c>
      <c r="F23" s="11" t="s">
        <v>23</v>
      </c>
      <c r="G23" s="11" t="str">
        <f>VLOOKUP(D23,Lookup!C80:D87,2)</f>
        <v>Low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>D25/10</f>
        <v>7.2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v>72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>
        <v>6.49</v>
      </c>
      <c r="E26" s="11" t="s">
        <v>71</v>
      </c>
      <c r="F26" s="11" t="s">
        <v>23</v>
      </c>
      <c r="G26" s="11" t="str">
        <f>VLOOKUP(D26,Lookup!C124:D131,2)</f>
        <v>High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>
        <v>91</v>
      </c>
      <c r="E28" s="11" t="s">
        <v>23</v>
      </c>
      <c r="F28" s="11" t="s">
        <v>23</v>
      </c>
      <c r="G28" s="11" t="str">
        <f>VLOOKUP(D28,Lookup!C133:D139,2)</f>
        <v>Good</v>
      </c>
      <c r="H28" s="98"/>
      <c r="I28" s="99"/>
      <c r="J28" s="100"/>
      <c r="K28" s="5"/>
    </row>
    <row r="29" spans="1:11">
      <c r="A29" s="4"/>
      <c r="B29" s="10" t="s">
        <v>30</v>
      </c>
      <c r="C29" s="10" t="s">
        <v>29</v>
      </c>
      <c r="D29" s="11" t="s">
        <v>36</v>
      </c>
      <c r="E29" s="11" t="s">
        <v>23</v>
      </c>
      <c r="F29" s="11" t="s">
        <v>23</v>
      </c>
      <c r="G29" s="11" t="str">
        <f>VLOOKUP(D29,Lookup!C111:D112,2,FALSE)</f>
        <v>Warning</v>
      </c>
      <c r="H29" s="98"/>
      <c r="I29" s="99"/>
      <c r="J29" s="100"/>
      <c r="K29" s="5"/>
    </row>
    <row r="30" spans="1:11">
      <c r="A30" s="4"/>
      <c r="B30" s="10" t="s">
        <v>31</v>
      </c>
      <c r="C30" s="10" t="s">
        <v>29</v>
      </c>
      <c r="D30" s="11" t="s">
        <v>39</v>
      </c>
      <c r="E30" s="11" t="s">
        <v>23</v>
      </c>
      <c r="F30" s="11" t="s">
        <v>39</v>
      </c>
      <c r="G30" s="11" t="str">
        <f>VLOOKUP(D30,Lookup!C113:D114,2,FALSE)</f>
        <v>Ideal</v>
      </c>
      <c r="H30" s="98"/>
      <c r="I30" s="99"/>
      <c r="J30" s="100"/>
      <c r="K30" s="5"/>
    </row>
    <row r="31" spans="1:11">
      <c r="A31" s="4"/>
      <c r="B31" s="66"/>
      <c r="C31" s="66"/>
      <c r="D31" s="68"/>
      <c r="E31" s="68"/>
      <c r="F31" s="68"/>
      <c r="G31" s="68"/>
      <c r="H31" s="81"/>
      <c r="I31" s="81"/>
      <c r="J31" s="81"/>
      <c r="K31" s="5"/>
    </row>
    <row r="32" spans="1:11">
      <c r="A32" s="4"/>
      <c r="B32" s="55" t="s">
        <v>204</v>
      </c>
      <c r="C32" s="4"/>
      <c r="D32" s="4"/>
      <c r="E32" s="4"/>
      <c r="F32" s="4"/>
      <c r="G32" s="4"/>
      <c r="H32" s="4"/>
      <c r="I32" s="4"/>
      <c r="J32" s="4"/>
      <c r="K32" s="5"/>
    </row>
    <row r="33" spans="1:11">
      <c r="A33" s="4"/>
      <c r="B33" s="56" t="s">
        <v>205</v>
      </c>
      <c r="C33" s="56"/>
      <c r="K33" s="5"/>
    </row>
    <row r="34" spans="1:11">
      <c r="A34" s="4"/>
      <c r="B34" s="56" t="s">
        <v>206</v>
      </c>
      <c r="K34" s="5"/>
    </row>
    <row r="35" spans="1:11">
      <c r="A35" s="4"/>
      <c r="B35" s="56" t="s">
        <v>147</v>
      </c>
      <c r="K35" s="5"/>
    </row>
    <row r="36" spans="1:11" ht="8.4499999999999993" customHeight="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7" t="s">
        <v>131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 t="s">
        <v>24</v>
      </c>
      <c r="C39" s="96" t="s">
        <v>132</v>
      </c>
      <c r="D39" s="97"/>
      <c r="E39" s="97"/>
      <c r="F39" s="97"/>
      <c r="G39" s="97"/>
      <c r="H39" s="97"/>
      <c r="I39" s="97"/>
      <c r="J39" s="97"/>
      <c r="K39" s="5"/>
    </row>
    <row r="40" spans="1:11" ht="8.4499999999999993" customHeight="1">
      <c r="A40" s="4"/>
      <c r="B40" s="55"/>
      <c r="C40" s="96"/>
      <c r="D40" s="97"/>
      <c r="E40" s="97"/>
      <c r="F40" s="97"/>
      <c r="G40" s="97"/>
      <c r="H40" s="97"/>
      <c r="I40" s="97"/>
      <c r="J40" s="97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198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199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192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7">
    <mergeCell ref="H24:J24"/>
    <mergeCell ref="H25:J25"/>
    <mergeCell ref="C40:J40"/>
    <mergeCell ref="H29:J29"/>
    <mergeCell ref="H30:J30"/>
    <mergeCell ref="C39:J39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38:J38"/>
    <mergeCell ref="H16:J16"/>
    <mergeCell ref="H23:J23"/>
    <mergeCell ref="H26:J26"/>
    <mergeCell ref="H28:J28"/>
    <mergeCell ref="H18:J18"/>
    <mergeCell ref="H19:J19"/>
    <mergeCell ref="H20:J20"/>
    <mergeCell ref="H21:J21"/>
    <mergeCell ref="H22:J22"/>
    <mergeCell ref="H17:J17"/>
    <mergeCell ref="H27:J27"/>
  </mergeCells>
  <conditionalFormatting sqref="G8:G31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1000000}">
          <x14:formula1>
            <xm:f>Data!$A$4:$A$6</xm:f>
          </x14:formula1>
          <xm:sqref>D29:D30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0DD013-56A8-4042-9AB0-45543C9E3489}"/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9e3d8395-3b78-4cee-bcbb-a4d4a59b9b21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a485ba0b-8b54-4b26-a1c0-8a4bc31186f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2020-01-19T21:35:08Z</cp:lastPrinted>
  <dcterms:created xsi:type="dcterms:W3CDTF">2017-07-10T05:27:40Z</dcterms:created>
  <dcterms:modified xsi:type="dcterms:W3CDTF">2020-01-20T02:21:25Z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