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54" documentId="13_ncr:1_{5278E66E-FC31-41E4-952E-6FE393837506}" xr6:coauthVersionLast="44" xr6:coauthVersionMax="44" xr10:uidLastSave="{EA92CD63-C65D-49A8-B6E3-7D63C75CF3DD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/>
  <c r="E19" i="9"/>
  <c r="F19" i="9" l="1"/>
  <c r="G19" i="9"/>
  <c r="H19" i="9"/>
  <c r="I25" i="1" l="1"/>
  <c r="I26" i="1"/>
  <c r="F26" i="1"/>
  <c r="F25" i="1"/>
  <c r="G26" i="1"/>
  <c r="G25" i="1"/>
  <c r="E25" i="1"/>
  <c r="E26" i="1"/>
  <c r="K25" i="1"/>
  <c r="K26" i="1"/>
  <c r="D25" i="4"/>
  <c r="D24" i="4"/>
  <c r="J25" i="1"/>
  <c r="J26" i="1"/>
  <c r="H26" i="1"/>
  <c r="H25" i="1"/>
</calcChain>
</file>

<file path=xl/sharedStrings.xml><?xml version="1.0" encoding="utf-8"?>
<sst xmlns="http://schemas.openxmlformats.org/spreadsheetml/2006/main" count="1184" uniqueCount="214">
  <si>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</si>
  <si>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</si>
  <si>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</si>
  <si>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</si>
  <si>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</si>
  <si>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</si>
  <si>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</si>
  <si>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</si>
  <si>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</si>
  <si>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</si>
  <si>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</si>
  <si>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</si>
  <si>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</si>
  <si>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</si>
  <si>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</si>
  <si>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</si>
  <si>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</si>
  <si>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</si>
  <si>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</si>
  <si>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</si>
  <si>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</si>
  <si>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</si>
  <si>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</si>
  <si>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</si>
  <si>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</si>
  <si>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</si>
  <si>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</si>
  <si>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</si>
  <si>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</si>
  <si>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</si>
  <si>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</si>
  <si>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</si>
  <si>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</si>
  <si>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</si>
  <si>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</si>
  <si>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</si>
  <si>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</si>
  <si>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</si>
  <si>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</si>
  <si>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</si>
  <si>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</si>
  <si>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</si>
  <si>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</si>
  <si>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</si>
  <si>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</si>
  <si>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</si>
  <si>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</si>
  <si>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</si>
  <si>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</si>
  <si>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</si>
  <si>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</si>
  <si>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</si>
  <si>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</si>
  <si>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</si>
  <si>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</si>
  <si>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</si>
  <si>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</si>
  <si>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</si>
  <si>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</si>
  <si>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</si>
  <si>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</si>
  <si>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</si>
  <si>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</si>
  <si>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</si>
  <si>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</si>
  <si>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</si>
  <si>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</si>
  <si>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</si>
  <si>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</si>
  <si>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</si>
  <si>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</si>
  <si>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</si>
  <si>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</si>
  <si>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</si>
  <si>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</si>
  <si>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</si>
  <si>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</si>
  <si>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</si>
  <si>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</si>
  <si>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</si>
  <si>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</si>
  <si>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</si>
  <si>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</si>
  <si>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</si>
  <si>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</si>
  <si>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</si>
  <si>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</si>
  <si>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</si>
  <si>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</si>
  <si>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</si>
  <si>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</si>
  <si>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</si>
  <si>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</si>
  <si>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</si>
  <si>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</si>
  <si>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</si>
  <si>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</si>
  <si>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</si>
  <si>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</si>
  <si>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</si>
  <si>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</si>
  <si>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</si>
  <si>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</si>
  <si>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</si>
  <si>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</si>
  <si>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</si>
  <si>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</si>
  <si>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</si>
  <si>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</si>
  <si>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</si>
  <si>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</si>
  <si>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</si>
  <si>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</si>
  <si>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</si>
  <si>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</si>
  <si>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</si>
  <si>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</si>
  <si>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</si>
  <si>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</si>
  <si>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</si>
  <si>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</si>
  <si>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</si>
  <si>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</si>
  <si>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</si>
  <si>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</si>
  <si>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</si>
  <si>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</si>
  <si>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</si>
  <si>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</si>
  <si>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</si>
  <si>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</si>
  <si>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</si>
  <si>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</si>
  <si>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</si>
  <si>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</si>
  <si>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</si>
  <si>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</si>
  <si>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</si>
  <si>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</si>
  <si>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</si>
  <si>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</si>
  <si>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</si>
  <si>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</si>
  <si>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</si>
  <si>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</si>
  <si>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</si>
  <si>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</si>
  <si>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</si>
  <si>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</si>
  <si>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</si>
  <si>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</si>
  <si>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</si>
  <si>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</si>
  <si>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</si>
  <si>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</si>
  <si>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</si>
  <si>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</si>
  <si>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</si>
  <si>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</si>
  <si>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</si>
  <si>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</si>
  <si>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</si>
  <si>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</si>
  <si>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</si>
  <si>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</si>
  <si>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</si>
  <si>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</si>
  <si>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</si>
  <si>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</si>
  <si>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</si>
  <si>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</si>
  <si>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</si>
  <si>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</si>
  <si>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</si>
  <si>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</si>
  <si>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</si>
  <si>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</si>
  <si>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</si>
  <si>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</si>
  <si>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</si>
  <si>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</si>
  <si>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</si>
  <si>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</si>
  <si>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</si>
  <si>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</si>
  <si>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</si>
  <si>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</si>
  <si>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</si>
  <si>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</si>
  <si>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</si>
  <si>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</si>
  <si>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</si>
  <si>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</si>
  <si>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</si>
  <si>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</si>
  <si>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</si>
  <si>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</si>
  <si>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</si>
  <si>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</si>
  <si>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</si>
  <si>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</si>
  <si>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</si>
  <si>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</si>
  <si>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CHEMFEED</t>
  </si>
  <si>
    <t>RANUI ORCHARD</t>
  </si>
  <si>
    <t>20200130CHM01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</si>
  <si>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no significant sediment </t>
    </r>
  </si>
  <si>
    <t>The high hardness will likely cause lime scale, particularity at elevated temperatures</t>
  </si>
  <si>
    <t>The high iron and manganese content may cause staining, taste and odour issues</t>
  </si>
  <si>
    <t>20200130SRT01</t>
  </si>
  <si>
    <t xml:space="preserve">The sample was discoloured with no significant sediment 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</si>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</sst>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1164550</xdr:colOff>
      <xdr:row>39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topLeftCell="A7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43860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6.7</v>
      </c>
      <c r="E8" s="11" t="s">
        <v>64</v>
      </c>
      <c r="F8" s="11" t="s">
        <v>23</v>
      </c>
      <c r="G8" s="11" t="str">
        <f>VLOOKUP(D8,Lookup!C3:D7,2)</f>
        <v>Acidic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>
        <v>310</v>
      </c>
      <c r="E9" s="11" t="s">
        <v>23</v>
      </c>
      <c r="F9" s="11" t="s">
        <v>23</v>
      </c>
      <c r="G9" s="11" t="str">
        <f>VLOOKUP(D9,Lookup!C18:D25,2)</f>
        <v>Excessive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>
        <v>226</v>
      </c>
      <c r="E10" s="11" t="s">
        <v>65</v>
      </c>
      <c r="F10" s="11" t="s">
        <v>23</v>
      </c>
      <c r="G10" s="11" t="str">
        <f>VLOOKUP(D10,Lookup!C27:D33,2)</f>
        <v>Very Hard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>
        <v>170</v>
      </c>
      <c r="E11" s="11" t="s">
        <v>23</v>
      </c>
      <c r="F11" s="11" t="s">
        <v>23</v>
      </c>
      <c r="G11" s="11" t="str">
        <f>VLOOKUP(D11,Lookup!C35:D41,2)</f>
        <v>Hard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56</v>
      </c>
      <c r="E12" s="11" t="s">
        <v>23</v>
      </c>
      <c r="F12" s="11" t="s">
        <v>23</v>
      </c>
      <c r="G12" s="11" t="str">
        <f>VLOOKUP(D12,Lookup!C35:D41,2)</f>
        <v>Slightly Hard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123.6470114426759</v>
      </c>
      <c r="E13" s="11" t="s">
        <v>23</v>
      </c>
      <c r="F13" s="11" t="s">
        <v>23</v>
      </c>
      <c r="G13" s="11" t="str">
        <f>VLOOKUP(D13,Lookup!C98:D103,2)</f>
        <v>Very High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-0.49999999999999822</v>
      </c>
      <c r="E14" s="11" t="s">
        <v>23</v>
      </c>
      <c r="F14" s="11" t="s">
        <v>23</v>
      </c>
      <c r="G14" s="11" t="str">
        <f>VLOOKUP(D14,Lookup!C105:D109,2)</f>
        <v>Normal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>
        <v>22</v>
      </c>
      <c r="E15" s="11" t="s">
        <v>23</v>
      </c>
      <c r="F15" s="11" t="s">
        <v>23</v>
      </c>
      <c r="G15" s="11" t="str">
        <f>VLOOKUP(D15,Lookup!C43:D50,2)</f>
        <v>Moderate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8.1999999999999993</v>
      </c>
      <c r="E17" s="11" t="s">
        <v>66</v>
      </c>
      <c r="F17" s="11" t="s">
        <v>23</v>
      </c>
      <c r="G17" s="11" t="str">
        <f>VLOOKUP(D17,Lookup!C52:D59,2)</f>
        <v>Very High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0.2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420</v>
      </c>
      <c r="E21" s="11" t="s">
        <v>69</v>
      </c>
      <c r="F21" s="11" t="s">
        <v>23</v>
      </c>
      <c r="G21" s="11" t="str">
        <f>VLOOKUP(D21,Lookup!C9:D16,2)</f>
        <v>High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15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27</v>
      </c>
      <c r="E23" s="11" t="s">
        <v>65</v>
      </c>
      <c r="F23" s="11" t="s">
        <v>23</v>
      </c>
      <c r="G23" s="11" t="str">
        <f>VLOOKUP(D23,Lookup!C80:D87,2)</f>
        <v>Low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>D25/10</f>
        <v>58.4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v>584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94</v>
      </c>
      <c r="E26" s="11" t="s">
        <v>71</v>
      </c>
      <c r="F26" s="11" t="s">
        <v>23</v>
      </c>
      <c r="G26" s="11" t="str">
        <f>VLOOKUP(D26,Lookup!C124:D131,2)</f>
        <v>Excessive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>
        <v>40.4</v>
      </c>
      <c r="E28" s="11" t="s">
        <v>23</v>
      </c>
      <c r="F28" s="11" t="s">
        <v>23</v>
      </c>
      <c r="G28" s="11" t="str">
        <f>VLOOKUP(D28,Lookup!C133:D139,2)</f>
        <v>Very Poor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207</v>
      </c>
      <c r="C31" s="95"/>
      <c r="K31" s="5"/>
    </row>
    <row r="32" spans="1:11">
      <c r="A32" s="4"/>
      <c r="B32" s="95" t="s">
        <v>208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103" t="s">
        <v>131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 t="s">
        <v>24</v>
      </c>
      <c r="C36" s="102" t="s">
        <v>132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/>
      <c r="C37" s="102"/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201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C37:J37"/>
    <mergeCell ref="H25:J25"/>
    <mergeCell ref="H26:J26"/>
    <mergeCell ref="H27:J27"/>
    <mergeCell ref="H28:J28"/>
    <mergeCell ref="C35:J35"/>
    <mergeCell ref="C36:J36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C30" sqref="C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209</v>
      </c>
    </row>
    <row r="4" spans="1:10" ht="15.75">
      <c r="B4" s="3" t="s">
        <v>204</v>
      </c>
      <c r="F4" s="8"/>
      <c r="G4" s="8"/>
      <c r="H4" s="9" t="s">
        <v>56</v>
      </c>
      <c r="J4" s="70">
        <v>43860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6.7</v>
      </c>
      <c r="H9" s="14">
        <v>6.2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295</v>
      </c>
      <c r="F10" s="11">
        <v>310</v>
      </c>
      <c r="G10" s="11">
        <v>320</v>
      </c>
      <c r="H10" s="11">
        <v>120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180</v>
      </c>
      <c r="F11" s="11">
        <v>226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117.66404316984774</v>
      </c>
      <c r="F12" s="15">
        <f t="shared" ref="F12:H12" si="0">2*(F10-(5*10^(F9-10)))/(1+(0.94*10^(F9-10)))*10^(6-F9)</f>
        <v>123.6470114426759</v>
      </c>
      <c r="G12" s="15">
        <f t="shared" si="0"/>
        <v>127.63565695789467</v>
      </c>
      <c r="H12" s="15">
        <f t="shared" si="0"/>
        <v>151.40620618469131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-0.70000000000000107</v>
      </c>
      <c r="F13" s="14">
        <f>+F9+0.5+VLOOKUP(F10,LSI!$F$2:$G$25,2)+VLOOKUP(F11,LSI!$H$2:$I$25,2)-12.1</f>
        <v>-0.49999999999999822</v>
      </c>
      <c r="G13" s="14">
        <v>-2.0999999999999996</v>
      </c>
      <c r="H13" s="14"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9.1</v>
      </c>
      <c r="F14" s="11">
        <v>8.1999999999999993</v>
      </c>
      <c r="G14" s="11">
        <v>2.2999999999999998</v>
      </c>
      <c r="H14" s="11">
        <v>0.21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0.27</v>
      </c>
      <c r="F15" s="11">
        <v>0.2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420</v>
      </c>
      <c r="F16" s="11">
        <v>420</v>
      </c>
      <c r="G16" s="11">
        <v>420</v>
      </c>
      <c r="H16" s="11">
        <v>500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15</v>
      </c>
      <c r="G17" s="11">
        <v>18</v>
      </c>
      <c r="H17" s="11">
        <v>160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26</v>
      </c>
      <c r="F18" s="11">
        <v>27</v>
      </c>
      <c r="G18" s="11">
        <v>190</v>
      </c>
      <c r="H18" s="11">
        <v>210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0.59099999999999997</v>
      </c>
      <c r="F19" s="14">
        <f t="shared" ref="F19:H19" si="1">F20/1000</f>
        <v>0.58399999999999996</v>
      </c>
      <c r="G19" s="14">
        <f t="shared" si="1"/>
        <v>0.59099999999999997</v>
      </c>
      <c r="H19" s="14">
        <f t="shared" si="1"/>
        <v>0.71099999999999997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591</v>
      </c>
      <c r="F20" s="15">
        <v>584</v>
      </c>
      <c r="G20" s="15">
        <v>591</v>
      </c>
      <c r="H20" s="15">
        <v>711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166</v>
      </c>
      <c r="F21" s="14">
        <v>94</v>
      </c>
      <c r="G21" s="14">
        <v>6.17</v>
      </c>
      <c r="H21" s="14">
        <v>0.9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49.5</v>
      </c>
      <c r="F23" s="14">
        <v>40.4</v>
      </c>
      <c r="G23" s="14">
        <v>38.799999999999997</v>
      </c>
      <c r="H23" s="14">
        <v>89.7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210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211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212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213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86700ED6-7466-4F11-A0E3-1D54DC6C0A56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9770517-478A-4D2A-82AF-E6B5D8976FF9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43861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8B66EF-8082-4B46-B2C6-40E4A5DF0C41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2020-01-30T21:12:34Z</cp:lastPrinted>
  <dcterms:created xsi:type="dcterms:W3CDTF">2017-07-10T05:27:40Z</dcterms:created>
  <dcterms:modified xsi:type="dcterms:W3CDTF">2020-01-30T21:12:45Z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