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2 February\"/>
    </mc:Choice>
  </mc:AlternateContent>
  <xr:revisionPtr revIDLastSave="171" documentId="13_ncr:1_{5278E66E-FC31-41E4-952E-6FE393837506}" xr6:coauthVersionLast="44" xr6:coauthVersionMax="44" xr10:uidLastSave="{5DE7E171-E464-438B-BE74-CBCB17DC94CD}"/>
  <bookViews>
    <workbookView xWindow="-120" yWindow="-120" windowWidth="29040" windowHeight="15840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E19" i="9" l="1"/>
  <c r="F19" i="9"/>
  <c r="G19" i="9"/>
  <c r="H19" i="9"/>
  <c r="D25" i="4"/>
  <c r="D24" i="4"/>
  <c r="H25" i="1"/>
  <c r="H26" i="1"/>
  <c r="I26" i="1"/>
  <c r="I25" i="1"/>
  <c r="K25" i="1"/>
  <c r="K26" i="1"/>
  <c r="E25" i="1"/>
  <c r="E26" i="1"/>
  <c r="J26" i="1"/>
  <c r="J25" i="1"/>
  <c r="G26" i="1"/>
  <c r="G25" i="1"/>
  <c r="F25" i="1"/>
  <c r="F26" i="1"/>
</calcChain>
</file>

<file path=xl/sharedStrings.xml><?xml version="1.0" encoding="utf-8"?>
<sst xmlns="http://schemas.openxmlformats.org/spreadsheetml/2006/main" count="1182" uniqueCount="212">
  <si>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</si>
  <si>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</si>
  <si>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</si>
  <si>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</si>
  <si>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</si>
  <si>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</si>
  <si>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</si>
  <si>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</si>
  <si>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</si>
  <si>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</si>
  <si>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</si>
  <si>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</si>
  <si>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</si>
  <si>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</si>
  <si>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</si>
  <si>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</si>
  <si>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</si>
  <si>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</si>
  <si>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</si>
  <si>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</si>
  <si>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</si>
  <si>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</si>
  <si>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</si>
  <si>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</si>
  <si>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</si>
  <si>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</si>
  <si>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</si>
  <si>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</si>
  <si>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</si>
  <si>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</si>
  <si>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</si>
  <si>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</si>
  <si>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</si>
  <si>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</si>
  <si>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</si>
  <si>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</si>
  <si>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</si>
  <si>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</si>
  <si>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</si>
  <si>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</si>
  <si>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</si>
  <si>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</si>
  <si>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</si>
  <si>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</si>
  <si>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</si>
  <si>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</si>
  <si>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</si>
  <si>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</si>
  <si>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</si>
  <si>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</si>
  <si>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</si>
  <si>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</si>
  <si>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</si>
  <si>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</si>
  <si>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</si>
  <si>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</si>
  <si>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</si>
  <si>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</si>
  <si>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</si>
  <si>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</si>
  <si>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</si>
  <si>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</si>
  <si>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</si>
  <si>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</si>
  <si>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</si>
  <si>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</si>
  <si>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</si>
  <si>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</si>
  <si>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</si>
  <si>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</si>
  <si>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</si>
  <si>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</si>
  <si>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</si>
  <si>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</si>
  <si>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</si>
  <si>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</si>
  <si>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</si>
  <si>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</si>
  <si>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</si>
  <si>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</si>
  <si>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</si>
  <si>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</si>
  <si>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</si>
  <si>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</si>
  <si>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</si>
  <si>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</si>
  <si>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</si>
  <si>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</si>
  <si>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</si>
  <si>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</si>
  <si>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</si>
  <si>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</si>
  <si>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</si>
  <si>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</si>
  <si>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</si>
  <si>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</si>
  <si>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</si>
  <si>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</si>
  <si>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</si>
  <si>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</si>
  <si>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</si>
  <si>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</si>
  <si>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</si>
  <si>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</si>
  <si>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</si>
  <si>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</si>
  <si>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</si>
  <si>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</si>
  <si>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</si>
  <si>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</si>
  <si>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</si>
  <si>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</si>
  <si>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</si>
  <si>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</si>
  <si>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</si>
  <si>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</si>
  <si>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</si>
  <si>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</si>
  <si>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</si>
  <si>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</si>
  <si>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</si>
  <si>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</si>
  <si>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</si>
  <si>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</si>
  <si>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</si>
  <si>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</si>
  <si>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</si>
  <si>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</si>
  <si>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</si>
  <si>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</si>
  <si>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</si>
  <si>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</si>
  <si>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</si>
  <si>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</si>
  <si>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</si>
  <si>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</si>
  <si>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</si>
  <si>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</si>
  <si>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</si>
  <si>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</si>
  <si>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</si>
  <si>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</si>
  <si>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</si>
  <si>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</si>
  <si>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</si>
  <si>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</si>
  <si>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</si>
  <si>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</si>
  <si>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</si>
  <si>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</si>
  <si>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</si>
  <si>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</si>
  <si>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</si>
  <si>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</si>
  <si>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</si>
  <si>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</si>
  <si>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</si>
  <si>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</si>
  <si>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</si>
  <si>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</si>
  <si>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</si>
  <si>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</si>
  <si>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</si>
  <si>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</si>
  <si>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</si>
  <si>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</si>
  <si>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</si>
  <si>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</si>
  <si>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</si>
  <si>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</si>
  <si>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</si>
  <si>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</si>
  <si>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</si>
  <si>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</si>
  <si>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</si>
  <si>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</si>
  <si>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</si>
  <si>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</si>
  <si>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</si>
  <si>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</si>
  <si>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</si>
  <si>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</si>
  <si>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</si>
  <si>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</si>
  <si>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</si>
  <si>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</si>
  <si>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</si>
  <si>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</si>
  <si>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</si>
  <si>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</si>
  <si>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</si>
  <si>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</si>
  <si>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</si>
  <si>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</si>
  <si>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</si>
  <si>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</si>
  <si>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</si>
  <si>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</si>
  <si>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</si>
  <si>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</si>
  <si>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</si>
  <si>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</si>
  <si>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</si>
  <si>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DAIRYPRO 2020 LTD</t>
  </si>
  <si>
    <t>PETER APPERT</t>
  </si>
  <si>
    <t>20200213CHM04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</si>
  <si>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 </t>
    </r>
  </si>
  <si>
    <t>The high iron and manganese content may cause staining, taste and odour issues</t>
  </si>
  <si>
    <t>20200213SRT01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</si>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</sst>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1164550</xdr:colOff>
      <xdr:row>39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43874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>
        <v>7.1</v>
      </c>
      <c r="E8" s="11" t="s">
        <v>64</v>
      </c>
      <c r="F8" s="11" t="s">
        <v>23</v>
      </c>
      <c r="G8" s="11" t="str">
        <f>VLOOKUP(D8,Lookup!C3:D7,2)</f>
        <v>Neutral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>
        <v>145</v>
      </c>
      <c r="E9" s="11" t="s">
        <v>23</v>
      </c>
      <c r="F9" s="11" t="s">
        <v>23</v>
      </c>
      <c r="G9" s="11" t="str">
        <f>VLOOKUP(D9,Lookup!C18:D25,2)</f>
        <v>Moderate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>
        <v>70</v>
      </c>
      <c r="E10" s="11" t="s">
        <v>65</v>
      </c>
      <c r="F10" s="11" t="s">
        <v>23</v>
      </c>
      <c r="G10" s="11" t="str">
        <f>VLOOKUP(D10,Lookup!C27:D33,2)</f>
        <v>Moderate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>
        <v>38</v>
      </c>
      <c r="E11" s="11" t="s">
        <v>23</v>
      </c>
      <c r="F11" s="11" t="s">
        <v>23</v>
      </c>
      <c r="G11" s="11" t="str">
        <f>VLOOKUP(D11,Lookup!C35:D41,2)</f>
        <v>Slightly Hard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32</v>
      </c>
      <c r="E12" s="11" t="s">
        <v>23</v>
      </c>
      <c r="F12" s="11" t="s">
        <v>23</v>
      </c>
      <c r="G12" s="11" t="str">
        <f>VLOOKUP(D12,Lookup!C35:D41,2)</f>
        <v>Slightly Hard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23.007292210073537</v>
      </c>
      <c r="E13" s="11" t="s">
        <v>23</v>
      </c>
      <c r="F13" s="11" t="s">
        <v>23</v>
      </c>
      <c r="G13" s="11" t="str">
        <f>VLOOKUP(D13,Lookup!C98:D103,2)</f>
        <v>Significant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</v>
      </c>
      <c r="E14" s="11" t="s">
        <v>23</v>
      </c>
      <c r="F14" s="11" t="s">
        <v>23</v>
      </c>
      <c r="G14" s="11" t="str">
        <f>VLOOKUP(D14,Lookup!C105:D109,2)</f>
        <v>Normal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>
        <v>55.5</v>
      </c>
      <c r="E15" s="11" t="s">
        <v>23</v>
      </c>
      <c r="F15" s="11" t="s">
        <v>23</v>
      </c>
      <c r="G15" s="11" t="str">
        <f>VLOOKUP(D15,Lookup!C43:D50,2)</f>
        <v>Significant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>
        <v>15</v>
      </c>
      <c r="E16" s="11" t="s">
        <v>23</v>
      </c>
      <c r="F16" s="11">
        <v>50</v>
      </c>
      <c r="G16" s="11" t="str">
        <f>VLOOKUP(D16,Lookup!C89:D96,2)</f>
        <v>Elevated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>
        <v>1.02</v>
      </c>
      <c r="E17" s="11" t="s">
        <v>66</v>
      </c>
      <c r="F17" s="11" t="s">
        <v>23</v>
      </c>
      <c r="G17" s="11" t="str">
        <f>VLOOKUP(D17,Lookup!C52:D59,2)</f>
        <v>High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>
        <v>0.3</v>
      </c>
      <c r="E18" s="11" t="s">
        <v>67</v>
      </c>
      <c r="F18" s="11">
        <v>0.4</v>
      </c>
      <c r="G18" s="11" t="str">
        <f>VLOOKUP(D18,Lookup!C61:D65,2)</f>
        <v>Very High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>
        <v>0.01</v>
      </c>
      <c r="E19" s="11" t="s">
        <v>42</v>
      </c>
      <c r="F19" s="11" t="s">
        <v>23</v>
      </c>
      <c r="G19" s="11" t="str">
        <f>VLOOKUP(D19,Lookup!C67:D72,2)</f>
        <v>Low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>
        <v>0.08</v>
      </c>
      <c r="E20" s="11" t="s">
        <v>39</v>
      </c>
      <c r="F20" s="15">
        <v>2</v>
      </c>
      <c r="G20" s="11" t="str">
        <f>VLOOKUP(D20,Lookup!C74:D78,2)</f>
        <v>Low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>
        <v>230</v>
      </c>
      <c r="E21" s="11" t="s">
        <v>69</v>
      </c>
      <c r="F21" s="11" t="s">
        <v>23</v>
      </c>
      <c r="G21" s="11" t="str">
        <f>VLOOKUP(D21,Lookup!C9:D16,2)</f>
        <v>Moderate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>
        <v>33</v>
      </c>
      <c r="E22" s="11" t="s">
        <v>70</v>
      </c>
      <c r="F22" s="11" t="s">
        <v>23</v>
      </c>
      <c r="G22" s="11" t="str">
        <f>VLOOKUP(D22,Lookup!C80:D87,2)</f>
        <v>Low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>
        <v>49</v>
      </c>
      <c r="E23" s="11" t="s">
        <v>65</v>
      </c>
      <c r="F23" s="11" t="s">
        <v>23</v>
      </c>
      <c r="G23" s="11" t="str">
        <f>VLOOKUP(D23,Lookup!C80:D87,2)</f>
        <v>Low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>D25/10</f>
        <v>32.799999999999997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v>328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>
        <v>2.4900000000000002</v>
      </c>
      <c r="E26" s="11" t="s">
        <v>71</v>
      </c>
      <c r="F26" s="11" t="s">
        <v>23</v>
      </c>
      <c r="G26" s="11" t="str">
        <f>VLOOKUP(D26,Lookup!C124:D131,2)</f>
        <v>Elevated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>
        <v>67</v>
      </c>
      <c r="E28" s="11" t="s">
        <v>23</v>
      </c>
      <c r="F28" s="11" t="s">
        <v>23</v>
      </c>
      <c r="G28" s="11" t="str">
        <f>VLOOKUP(D28,Lookup!C133:D139,2)</f>
        <v>Very Poor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145</v>
      </c>
      <c r="K31" s="5"/>
    </row>
    <row r="32" spans="1:11">
      <c r="A32" s="4"/>
      <c r="B32" s="95" t="s">
        <v>207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130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97" t="s">
        <v>131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 t="s">
        <v>24</v>
      </c>
      <c r="C36" s="96" t="s">
        <v>132</v>
      </c>
      <c r="D36" s="97"/>
      <c r="E36" s="97"/>
      <c r="F36" s="97"/>
      <c r="G36" s="97"/>
      <c r="H36" s="97"/>
      <c r="I36" s="97"/>
      <c r="J36" s="97"/>
      <c r="K36" s="5"/>
    </row>
    <row r="37" spans="1:11">
      <c r="A37" s="4"/>
      <c r="B37" s="55"/>
      <c r="C37" s="96"/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201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7:J37"/>
    <mergeCell ref="H25:J25"/>
    <mergeCell ref="H26:J26"/>
    <mergeCell ref="H27:J27"/>
    <mergeCell ref="H28:J28"/>
    <mergeCell ref="C35:J35"/>
    <mergeCell ref="C36:J36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5" zoomScale="130" zoomScaleNormal="110" zoomScalePageLayoutView="130" workbookViewId="0">
      <selection activeCell="B13" sqref="B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7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208</v>
      </c>
    </row>
    <row r="4" spans="1:10" ht="15.75">
      <c r="B4" s="3" t="s">
        <v>204</v>
      </c>
      <c r="F4" s="8"/>
      <c r="G4" s="8"/>
      <c r="H4" s="9" t="s">
        <v>56</v>
      </c>
      <c r="J4" s="70">
        <v>43874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7.1</v>
      </c>
      <c r="G9" s="14">
        <v>7.3</v>
      </c>
      <c r="H9" s="14">
        <v>6.5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145</v>
      </c>
      <c r="F10" s="11">
        <v>145</v>
      </c>
      <c r="G10" s="11">
        <v>150</v>
      </c>
      <c r="H10" s="11">
        <v>35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70</v>
      </c>
      <c r="F11" s="11">
        <v>70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14.506222678913741</v>
      </c>
      <c r="F12" s="15">
        <f t="shared" ref="F12:H12" si="0">2*(F10-(5*10^(F9-10)))/(1+(0.94*10^(F9-10)))*10^(6-F9)</f>
        <v>23.007292210073537</v>
      </c>
      <c r="G12" s="15">
        <f t="shared" si="0"/>
        <v>15.006471672254373</v>
      </c>
      <c r="H12" s="15">
        <f t="shared" si="0"/>
        <v>22.128365873695163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-0.79999999999999893</v>
      </c>
      <c r="F13" s="14">
        <f>+F9+0.5+VLOOKUP(F10,LSI!$F$2:$G$25,2)+VLOOKUP(F11,LSI!$H$2:$I$25,2)-12.1</f>
        <v>-1</v>
      </c>
      <c r="G13" s="14">
        <v>-1.8000000000000007</v>
      </c>
      <c r="H13" s="14">
        <v>-3.3000000000000007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1.06</v>
      </c>
      <c r="F14" s="11">
        <v>1.02</v>
      </c>
      <c r="G14" s="11">
        <v>0.02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0.5</v>
      </c>
      <c r="F15" s="11">
        <v>0.3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230</v>
      </c>
      <c r="G16" s="11">
        <v>240</v>
      </c>
      <c r="H16" s="11">
        <v>280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21</v>
      </c>
      <c r="F17" s="11">
        <v>33</v>
      </c>
      <c r="G17" s="11">
        <v>25</v>
      </c>
      <c r="H17" s="11">
        <v>120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48</v>
      </c>
      <c r="F18" s="11">
        <v>49</v>
      </c>
      <c r="G18" s="11">
        <v>91</v>
      </c>
      <c r="H18" s="11">
        <v>99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0.33</v>
      </c>
      <c r="F19" s="14">
        <f t="shared" ref="F19:H19" si="1">F20/1000</f>
        <v>0.32800000000000001</v>
      </c>
      <c r="G19" s="14">
        <f t="shared" si="1"/>
        <v>0.33500000000000002</v>
      </c>
      <c r="H19" s="14">
        <f t="shared" si="1"/>
        <v>0.39900000000000002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330</v>
      </c>
      <c r="F20" s="15">
        <v>328</v>
      </c>
      <c r="G20" s="15">
        <v>335</v>
      </c>
      <c r="H20" s="15">
        <v>399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2.72</v>
      </c>
      <c r="F21" s="14">
        <v>2.4900000000000002</v>
      </c>
      <c r="G21" s="14">
        <v>0.59</v>
      </c>
      <c r="H21" s="14">
        <v>0.16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67.7</v>
      </c>
      <c r="F23" s="14">
        <v>67</v>
      </c>
      <c r="G23" s="14">
        <v>36.700000000000003</v>
      </c>
      <c r="H23" s="14">
        <v>96.2</v>
      </c>
    </row>
    <row r="24" spans="1:11">
      <c r="A24" s="4"/>
      <c r="B24" s="66"/>
      <c r="C24" s="66"/>
      <c r="D24" s="68"/>
      <c r="E24" s="68"/>
      <c r="F24" s="68"/>
      <c r="G24" s="68"/>
      <c r="H24" s="68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209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210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211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211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43878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43878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43878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43878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42A255-3237-438D-9C93-FB67CC0DD4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2020-02-16T20:36:10Z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