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69" documentId="13_ncr:1_{5278E66E-FC31-41E4-952E-6FE393837506}" xr6:coauthVersionLast="44" xr6:coauthVersionMax="44" xr10:uidLastSave="{7D4293AD-ED23-4877-9ED0-C1C0083D62D9}"/>
  <bookViews>
    <workbookView xWindow="2205" yWindow="765" windowWidth="17850" windowHeight="1315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9" l="1"/>
  <c r="G19" i="9"/>
  <c r="H19" i="9"/>
  <c r="E19" i="9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G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F26" i="1" l="1"/>
  <c r="F25" i="1"/>
  <c r="E25" i="1"/>
  <c r="E26" i="1"/>
  <c r="K26" i="1"/>
  <c r="K25" i="1"/>
  <c r="I25" i="1"/>
  <c r="I26" i="1"/>
  <c r="J25" i="1"/>
  <c r="J26" i="1"/>
  <c r="D25" i="4"/>
  <c r="D24" i="4"/>
  <c r="G25" i="1"/>
  <c r="G26" i="1"/>
  <c r="H25" i="1"/>
  <c r="H26" i="1"/>
</calcChain>
</file>

<file path=xl/sharedStrings.xml><?xml version="1.0" encoding="utf-8"?>
<sst xmlns="http://schemas.openxmlformats.org/spreadsheetml/2006/main" count="1183" uniqueCount="208">
  <si>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</si>
  <si>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</si>
  <si>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</si>
  <si>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</si>
  <si>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</si>
  <si>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</si>
  <si>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</si>
  <si>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</si>
  <si>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</si>
  <si>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</si>
  <si>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</si>
  <si>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</si>
  <si>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</si>
  <si>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</si>
  <si>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</si>
  <si>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</si>
  <si>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</si>
  <si>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</si>
  <si>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</si>
  <si>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</si>
  <si>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</si>
  <si>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</si>
  <si>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</si>
  <si>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</si>
  <si>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</si>
  <si>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</si>
  <si>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</si>
  <si>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</si>
  <si>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</si>
  <si>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</si>
  <si>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</si>
  <si>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</si>
  <si>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</si>
  <si>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</si>
  <si>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</si>
  <si>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</si>
  <si>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</si>
  <si>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</si>
  <si>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</si>
  <si>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</si>
  <si>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</si>
  <si>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</si>
  <si>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</si>
  <si>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</si>
  <si>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</si>
  <si>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</si>
  <si>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</si>
  <si>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</si>
  <si>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</si>
  <si>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</si>
  <si>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</si>
  <si>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</si>
  <si>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</si>
  <si>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</si>
  <si>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</si>
  <si>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</si>
  <si>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</si>
  <si>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</si>
  <si>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</si>
  <si>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</si>
  <si>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</si>
  <si>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</si>
  <si>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</si>
  <si>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</si>
  <si>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</si>
  <si>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</si>
  <si>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</si>
  <si>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</si>
  <si>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</si>
  <si>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</si>
  <si>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</si>
  <si>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</si>
  <si>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</si>
  <si>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</si>
  <si>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</si>
  <si>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</si>
  <si>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</si>
  <si>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</si>
  <si>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</si>
  <si>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</si>
  <si>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</si>
  <si>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</si>
  <si>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</si>
  <si>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</si>
  <si>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</si>
  <si>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</si>
  <si>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</si>
  <si>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</si>
  <si>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</si>
  <si>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</si>
  <si>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</si>
  <si>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</si>
  <si>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</si>
  <si>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</si>
  <si>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</si>
  <si>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</si>
  <si>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</si>
  <si>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</si>
  <si>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</si>
  <si>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</si>
  <si>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</si>
  <si>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</si>
  <si>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</si>
  <si>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</si>
  <si>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</si>
  <si>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</si>
  <si>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</si>
  <si>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</si>
  <si>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</si>
  <si>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</si>
  <si>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</si>
  <si>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</si>
  <si>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</si>
  <si>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</si>
  <si>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</si>
  <si>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</si>
  <si>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</si>
  <si>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</si>
  <si>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</si>
  <si>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</si>
  <si>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</si>
  <si>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</si>
  <si>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</si>
  <si>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</si>
  <si>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</si>
  <si>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</si>
  <si>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</si>
  <si>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</si>
  <si>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</si>
  <si>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</si>
  <si>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</si>
  <si>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</si>
  <si>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</si>
  <si>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</si>
  <si>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</si>
  <si>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</si>
  <si>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</si>
  <si>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</si>
  <si>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</si>
  <si>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</si>
  <si>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</si>
  <si>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</si>
  <si>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</si>
  <si>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</si>
  <si>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</si>
  <si>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</si>
  <si>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</si>
  <si>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</si>
  <si>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</si>
  <si>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</si>
  <si>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</si>
  <si>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</si>
  <si>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</si>
  <si>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</si>
  <si>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</si>
  <si>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</si>
  <si>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</si>
  <si>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</si>
  <si>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</si>
  <si>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</si>
  <si>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</si>
  <si>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</si>
  <si>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</si>
  <si>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</si>
  <si>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</si>
  <si>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</si>
  <si>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</si>
  <si>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</si>
  <si>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</si>
  <si>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</si>
  <si>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</si>
  <si>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</si>
  <si>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</si>
  <si>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</si>
  <si>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</si>
  <si>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</si>
  <si>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</si>
  <si>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</si>
  <si>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</si>
  <si>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</si>
  <si>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</si>
  <si>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</si>
  <si>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</si>
  <si>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</si>
  <si>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</si>
  <si>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</si>
  <si>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</si>
  <si>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</si>
  <si>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</si>
  <si>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</si>
  <si>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</si>
  <si>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</si>
  <si>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</si>
  <si>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</si>
  <si>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</si>
  <si>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</si>
  <si>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</si>
  <si>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</si>
  <si>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</si>
  <si>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</si>
  <si>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</si>
  <si>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</si>
  <si>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GREAT BARRIER ISLAND</t>
  </si>
  <si>
    <t>20200217CHM01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</si>
  <si>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</si>
  <si>
    <t>The high iron and manganese content may cause staining, taste and odour issues. The high chloride level indicates possible salt water intrusion</t>
  </si>
  <si>
    <t>20200217SRT01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</si>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</sst>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37</xdr:row>
      <xdr:rowOff>146538</xdr:rowOff>
    </xdr:from>
    <xdr:to>
      <xdr:col>1</xdr:col>
      <xdr:colOff>1164550</xdr:colOff>
      <xdr:row>40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5"/>
  <sheetViews>
    <sheetView view="pageLayout" topLeftCell="A7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F3" s="8"/>
      <c r="G3" s="8"/>
      <c r="H3" s="9" t="s">
        <v>154</v>
      </c>
      <c r="J3" s="69" t="s">
        <v>203</v>
      </c>
    </row>
    <row r="4" spans="1:11" ht="15.75">
      <c r="B4" s="3" t="s">
        <v>202</v>
      </c>
      <c r="F4" s="8"/>
      <c r="G4" s="8"/>
      <c r="H4" s="9" t="s">
        <v>56</v>
      </c>
      <c r="J4" s="70">
        <f ca="1">TODAY()</f>
        <v>43878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7.3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115</v>
      </c>
      <c r="E9" s="11" t="s">
        <v>23</v>
      </c>
      <c r="F9" s="11" t="s">
        <v>23</v>
      </c>
      <c r="G9" s="11" t="str">
        <f>VLOOKUP(D9,Lookup!C18:D25,2)</f>
        <v>Moderate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37</v>
      </c>
      <c r="E10" s="11" t="s">
        <v>65</v>
      </c>
      <c r="F10" s="11" t="s">
        <v>23</v>
      </c>
      <c r="G10" s="11" t="str">
        <f>VLOOKUP(D10,Lookup!C27:D33,2)</f>
        <v>Slightly Hard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>
        <v>35</v>
      </c>
      <c r="E11" s="11" t="s">
        <v>23</v>
      </c>
      <c r="F11" s="11" t="s">
        <v>23</v>
      </c>
      <c r="G11" s="11" t="str">
        <f>VLOOKUP(D11,Lookup!C35:D41,2)</f>
        <v>Slightly Hard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11.504728718869963</v>
      </c>
      <c r="E13" s="11" t="s">
        <v>23</v>
      </c>
      <c r="F13" s="11" t="s">
        <v>23</v>
      </c>
      <c r="G13" s="11" t="str">
        <f>VLOOKUP(D13,Lookup!C98:D103,2)</f>
        <v>Significant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-1.1999999999999993</v>
      </c>
      <c r="E14" s="11" t="s">
        <v>23</v>
      </c>
      <c r="F14" s="11" t="s">
        <v>23</v>
      </c>
      <c r="G14" s="11" t="str">
        <f>VLOOKUP(D14,Lookup!C105:D109,2)</f>
        <v>Corrosive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55</v>
      </c>
      <c r="E15" s="11" t="s">
        <v>23</v>
      </c>
      <c r="F15" s="11" t="s">
        <v>23</v>
      </c>
      <c r="G15" s="11" t="str">
        <f>VLOOKUP(D15,Lookup!C43:D50,2)</f>
        <v>Significant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>
        <v>73</v>
      </c>
      <c r="E16" s="11" t="s">
        <v>23</v>
      </c>
      <c r="F16" s="11">
        <v>50</v>
      </c>
      <c r="G16" s="11" t="str">
        <f>VLOOKUP(D16,Lookup!C89:D96,2)</f>
        <v>Above MAV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0.39</v>
      </c>
      <c r="E17" s="11" t="s">
        <v>66</v>
      </c>
      <c r="F17" s="11" t="s">
        <v>23</v>
      </c>
      <c r="G17" s="11" t="str">
        <f>VLOOKUP(D17,Lookup!C52:D59,2)</f>
        <v>Significant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>
        <v>0.15</v>
      </c>
      <c r="E18" s="11" t="s">
        <v>67</v>
      </c>
      <c r="F18" s="11">
        <v>0.4</v>
      </c>
      <c r="G18" s="11" t="str">
        <f>VLOOKUP(D18,Lookup!C61:D65,2)</f>
        <v>Very High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630</v>
      </c>
      <c r="E21" s="11" t="s">
        <v>69</v>
      </c>
      <c r="F21" s="11" t="s">
        <v>23</v>
      </c>
      <c r="G21" s="11" t="str">
        <f>VLOOKUP(D21,Lookup!C9:D16,2)</f>
        <v>High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205</v>
      </c>
      <c r="E22" s="11" t="s">
        <v>70</v>
      </c>
      <c r="F22" s="11" t="s">
        <v>23</v>
      </c>
      <c r="G22" s="11" t="str">
        <f>VLOOKUP(D22,Lookup!C80:D87,2)</f>
        <v>High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180</v>
      </c>
      <c r="E23" s="11" t="s">
        <v>65</v>
      </c>
      <c r="F23" s="11" t="s">
        <v>23</v>
      </c>
      <c r="G23" s="11" t="str">
        <f>VLOOKUP(D23,Lookup!C80:D87,2)</f>
        <v>Significant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88.8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v>888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1.05</v>
      </c>
      <c r="E26" s="11" t="s">
        <v>71</v>
      </c>
      <c r="F26" s="11" t="s">
        <v>23</v>
      </c>
      <c r="G26" s="11" t="str">
        <f>VLOOKUP(D26,Lookup!C124:D131,2)</f>
        <v>Elevated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87.7</v>
      </c>
      <c r="E28" s="11" t="s">
        <v>23</v>
      </c>
      <c r="F28" s="11" t="s">
        <v>23</v>
      </c>
      <c r="G28" s="11" t="str">
        <f>VLOOKUP(D28,Lookup!C133:D139,2)</f>
        <v>Moderate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145</v>
      </c>
      <c r="K31" s="5"/>
    </row>
    <row r="32" spans="1:11">
      <c r="A32" s="4"/>
      <c r="B32" s="95" t="s">
        <v>205</v>
      </c>
      <c r="K32" s="5"/>
    </row>
    <row r="33" spans="1:11">
      <c r="A33" s="4"/>
      <c r="B33" s="95" t="s">
        <v>151</v>
      </c>
      <c r="C33" s="95"/>
      <c r="K33" s="5"/>
    </row>
    <row r="34" spans="1:11">
      <c r="A34" s="4"/>
      <c r="B34" s="95"/>
      <c r="C34" s="95"/>
      <c r="K34" s="5"/>
    </row>
    <row r="35" spans="1:11">
      <c r="A35" s="4"/>
      <c r="B35" s="61" t="s">
        <v>62</v>
      </c>
      <c r="C35" s="62" t="s">
        <v>130</v>
      </c>
      <c r="D35" s="63"/>
      <c r="E35" s="63"/>
      <c r="F35" s="63"/>
      <c r="G35" s="63"/>
      <c r="H35" s="63"/>
      <c r="I35" s="63"/>
      <c r="J35" s="63"/>
      <c r="K35" s="5"/>
    </row>
    <row r="36" spans="1:11">
      <c r="A36" s="4"/>
      <c r="B36" s="55" t="s">
        <v>63</v>
      </c>
      <c r="C36" s="97" t="s">
        <v>131</v>
      </c>
      <c r="D36" s="97"/>
      <c r="E36" s="97"/>
      <c r="F36" s="97"/>
      <c r="G36" s="97"/>
      <c r="H36" s="97"/>
      <c r="I36" s="97"/>
      <c r="J36" s="97"/>
      <c r="K36" s="5"/>
    </row>
    <row r="37" spans="1:11">
      <c r="A37" s="4"/>
      <c r="B37" s="55" t="s">
        <v>24</v>
      </c>
      <c r="C37" s="96" t="s">
        <v>132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/>
      <c r="C38" s="96"/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199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8:J38"/>
    <mergeCell ref="H25:J25"/>
    <mergeCell ref="H26:J26"/>
    <mergeCell ref="H27:J27"/>
    <mergeCell ref="H28:J28"/>
    <mergeCell ref="C36:J36"/>
    <mergeCell ref="C37:J37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188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189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189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4" sqref="B3:I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F3" s="8"/>
      <c r="G3" s="8"/>
      <c r="H3" s="9" t="s">
        <v>154</v>
      </c>
      <c r="J3" s="69" t="s">
        <v>203</v>
      </c>
    </row>
    <row r="4" spans="1:11" ht="15.75">
      <c r="B4" s="3" t="s">
        <v>202</v>
      </c>
      <c r="F4" s="8"/>
      <c r="G4" s="8"/>
      <c r="H4" s="9" t="s">
        <v>56</v>
      </c>
      <c r="J4" s="70">
        <v>43878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193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194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35" sqref="J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154</v>
      </c>
      <c r="J3" s="69" t="s">
        <v>206</v>
      </c>
    </row>
    <row r="4" spans="1:10" ht="15.75">
      <c r="B4" s="3" t="s">
        <v>202</v>
      </c>
      <c r="F4" s="8"/>
      <c r="G4" s="8"/>
      <c r="H4" s="9" t="s">
        <v>56</v>
      </c>
      <c r="J4" s="70">
        <v>43878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7.3</v>
      </c>
      <c r="G9" s="14">
        <v>7.5</v>
      </c>
      <c r="H9" s="14">
        <v>6.9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105</v>
      </c>
      <c r="F10" s="11">
        <v>115</v>
      </c>
      <c r="G10" s="11">
        <v>135</v>
      </c>
      <c r="H10" s="11">
        <v>45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37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13.229395086563761</v>
      </c>
      <c r="F12" s="15">
        <f t="shared" ref="F12:H12" si="0">2*(F10-(5*10^(F9-10)))/(1+(0.94*10^(F9-10)))*10^(6-F9)</f>
        <v>11.504728718869963</v>
      </c>
      <c r="G12" s="15">
        <f t="shared" si="0"/>
        <v>8.5118478656833627</v>
      </c>
      <c r="H12" s="15">
        <f t="shared" si="0"/>
        <v>11.320875764361739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-1.3999999999999986</v>
      </c>
      <c r="F13" s="14">
        <f>+F9+0.5+VLOOKUP(F10,LSI!$F$2:$G$25,2)+VLOOKUP(F11,LSI!$H$2:$I$25,2)-12.1</f>
        <v>-1.1999999999999993</v>
      </c>
      <c r="G13" s="14">
        <v>-1.7000000000000011</v>
      </c>
      <c r="H13" s="14">
        <v>-2.8000000000000007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0.75</v>
      </c>
      <c r="F14" s="11">
        <v>0.39</v>
      </c>
      <c r="G14" s="11">
        <v>0.11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0.19</v>
      </c>
      <c r="F15" s="11">
        <v>0.15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700</v>
      </c>
      <c r="F16" s="11">
        <v>630</v>
      </c>
      <c r="G16" s="11">
        <v>640</v>
      </c>
      <c r="H16" s="11">
        <v>670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240</v>
      </c>
      <c r="F17" s="11">
        <v>205</v>
      </c>
      <c r="G17" s="11">
        <v>200</v>
      </c>
      <c r="H17" s="11">
        <v>350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210</v>
      </c>
      <c r="F18" s="11">
        <v>180</v>
      </c>
      <c r="G18" s="11">
        <v>220</v>
      </c>
      <c r="H18" s="11">
        <v>220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</f>
        <v>98.3</v>
      </c>
      <c r="F19" s="14">
        <f t="shared" ref="F19:H19" si="1">F20/10</f>
        <v>88.8</v>
      </c>
      <c r="G19" s="14">
        <f t="shared" si="1"/>
        <v>89.2</v>
      </c>
      <c r="H19" s="14">
        <f t="shared" si="1"/>
        <v>94.8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983</v>
      </c>
      <c r="F20" s="15">
        <v>888</v>
      </c>
      <c r="G20" s="15">
        <v>892</v>
      </c>
      <c r="H20" s="15">
        <v>948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0.79</v>
      </c>
      <c r="F21" s="14">
        <v>1.05</v>
      </c>
      <c r="G21" s="14">
        <v>0.72</v>
      </c>
      <c r="H21" s="14">
        <v>0.88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85.5</v>
      </c>
      <c r="F23" s="14">
        <v>87.7</v>
      </c>
      <c r="G23" s="14">
        <v>80.900000000000006</v>
      </c>
      <c r="H23" s="14">
        <v>98.1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194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I25" sqref="I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195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194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196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193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191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192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9360C-70F1-4B43-B300-0679F10A14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2020-02-17T01:30:24Z</cp:lastPrinted>
  <dcterms:created xsi:type="dcterms:W3CDTF">2017-07-10T05:27:40Z</dcterms:created>
  <dcterms:modified xsi:type="dcterms:W3CDTF">2020-02-17T01:30:39Z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