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05 May\"/>
    </mc:Choice>
  </mc:AlternateContent>
  <xr:revisionPtr revIDLastSave="0" documentId="13_ncr:1_{49B28186-740B-45E5-925F-0B3E5CBDE4B2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9" l="1"/>
  <c r="G19" i="9"/>
  <c r="F19" i="9"/>
  <c r="E19" i="9"/>
  <c r="D24" i="18"/>
  <c r="D14" i="18"/>
  <c r="D13" i="18"/>
  <c r="D12" i="18"/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G14" i="18"/>
  <c r="G13" i="18" l="1"/>
  <c r="G12" i="18"/>
  <c r="J5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H12" i="9" l="1"/>
  <c r="G12" i="9"/>
  <c r="F12" i="9"/>
  <c r="E12" i="9"/>
  <c r="J5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F25" i="1" l="1"/>
  <c r="E25" i="1"/>
  <c r="G25" i="1"/>
  <c r="H25" i="1"/>
  <c r="D25" i="4" l="1"/>
  <c r="D24" i="4"/>
  <c r="K25" i="1"/>
  <c r="K26" i="1"/>
  <c r="I25" i="1"/>
  <c r="I26" i="1"/>
  <c r="J25" i="1"/>
  <c r="J26" i="1"/>
</calcChain>
</file>

<file path=xl/sharedStrings.xml><?xml version="1.0" encoding="utf-8"?>
<sst xmlns="http://schemas.openxmlformats.org/spreadsheetml/2006/main" count="1187" uniqueCount="214">
  <si>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</si>
  <si>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</si>
  <si>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</si>
  <si>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</si>
  <si>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</si>
  <si>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</si>
  <si>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</si>
  <si>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</si>
  <si>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</si>
  <si>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</si>
  <si>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</si>
  <si>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</si>
  <si>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</si>
  <si>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</si>
  <si>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</si>
  <si>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</si>
  <si>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</si>
  <si>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</si>
  <si>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</si>
  <si>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</si>
  <si>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</si>
  <si>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</si>
  <si>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</si>
  <si>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</si>
  <si>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</si>
  <si>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</si>
  <si>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</si>
  <si>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</si>
  <si>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</si>
  <si>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</si>
  <si>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</si>
  <si>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</si>
  <si>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</si>
  <si>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</si>
  <si>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</si>
  <si>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</si>
  <si>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</si>
  <si>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</si>
  <si>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</si>
  <si>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</si>
  <si>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</si>
  <si>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</si>
  <si>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</si>
  <si>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</si>
  <si>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</si>
  <si>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</si>
  <si>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</si>
  <si>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</si>
  <si>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</si>
  <si>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</si>
  <si>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</si>
  <si>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</si>
  <si>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</si>
  <si>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</si>
  <si>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</si>
  <si>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</si>
  <si>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</si>
  <si>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</si>
  <si>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</si>
  <si>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</si>
  <si>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</si>
  <si>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</si>
  <si>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</si>
  <si>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</si>
  <si>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</si>
  <si>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</si>
  <si>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</si>
  <si>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</si>
  <si>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</si>
  <si>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</si>
  <si>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</si>
  <si>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</si>
  <si>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</si>
  <si>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</si>
  <si>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</si>
  <si>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</si>
  <si>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</si>
  <si>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</si>
  <si>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</si>
  <si>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</si>
  <si>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</si>
  <si>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</si>
  <si>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</si>
  <si>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</si>
  <si>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</si>
  <si>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</si>
  <si>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</si>
  <si>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</si>
  <si>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</si>
  <si>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</si>
  <si>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</si>
  <si>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</si>
  <si>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</si>
  <si>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</si>
  <si>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</si>
  <si>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</si>
  <si>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</si>
  <si>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</si>
  <si>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</si>
  <si>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</si>
  <si>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</si>
  <si>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</si>
  <si>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</si>
  <si>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</si>
  <si>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</si>
  <si>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</si>
  <si>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</si>
  <si>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</si>
  <si>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</si>
  <si>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</si>
  <si>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</si>
  <si>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</si>
  <si>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</si>
  <si>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</si>
  <si>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</si>
  <si>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</si>
  <si>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</si>
  <si>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</si>
  <si>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</si>
  <si>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</si>
  <si>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</si>
  <si>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</si>
  <si>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</si>
  <si>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</si>
  <si>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</si>
  <si>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</si>
  <si>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</si>
  <si>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</si>
  <si>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</si>
  <si>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</si>
  <si>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</si>
  <si>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</si>
  <si>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</si>
  <si>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</si>
  <si>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</si>
  <si>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</si>
  <si>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</si>
  <si>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</si>
  <si>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</si>
  <si>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</si>
  <si>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</si>
  <si>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</si>
  <si>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</si>
  <si>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</si>
  <si>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</si>
  <si>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</si>
  <si>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</si>
  <si>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</si>
  <si>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</si>
  <si>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</si>
  <si>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</si>
  <si>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</si>
  <si>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</si>
  <si>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</si>
  <si>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</si>
  <si>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</si>
  <si>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</si>
  <si>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</si>
  <si>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</si>
  <si>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</si>
  <si>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</si>
  <si>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</si>
  <si>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</si>
  <si>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</si>
  <si>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</si>
  <si>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</si>
  <si>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</si>
  <si>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</si>
  <si>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</si>
  <si>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</si>
  <si>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</si>
  <si>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</si>
  <si>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</si>
  <si>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</si>
  <si>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</si>
  <si>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</si>
  <si>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</si>
  <si>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</si>
  <si>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</si>
  <si>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</si>
  <si>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</si>
  <si>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</si>
  <si>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</si>
  <si>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</si>
  <si>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</si>
  <si>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</si>
  <si>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</si>
  <si>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</si>
  <si>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</si>
  <si>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</si>
  <si>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</si>
  <si>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</si>
  <si>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</si>
  <si>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</si>
  <si>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</si>
  <si>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</si>
  <si>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</si>
  <si>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</si>
  <si>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</si>
  <si>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</si>
  <si>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</si>
  <si>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</si>
  <si>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</si>
  <si>
    <t>Tim Jerrau</t>
  </si>
  <si>
    <t>Gurpiude Singh</t>
  </si>
  <si>
    <t>20210513CHM03</t>
  </si>
  <si>
    <t xml:space="preserve">The sample was slightly discoloured with no significant sediment </t>
  </si>
  <si>
    <t xml:space="preserve">The sample was discoloured with some significant sediment </t>
  </si>
  <si>
    <t xml:space="preserve">The sample was clear with no significant sediment </t>
  </si>
  <si>
    <t>Horticentre</t>
  </si>
  <si>
    <r>
      <t xml:space="preserve">Comments: </t>
    </r>
    <r>
      <rPr>
        <sz val="8"/>
        <color theme="1"/>
        <rFont val="Arial"/>
        <family val="2"/>
      </rPr>
      <t xml:space="preserve">The sample was slightly discoloured with some significant sediment </t>
    </r>
  </si>
  <si>
    <t>The negative LSI indicates corrosive water</t>
  </si>
  <si>
    <t>Gurks Kirpa Orchard</t>
  </si>
  <si>
    <t>20210513SRT02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</si>
</sst>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37</xdr:row>
      <xdr:rowOff>146538</xdr:rowOff>
    </xdr:from>
    <xdr:to>
      <xdr:col>1</xdr:col>
      <xdr:colOff>1164550</xdr:colOff>
      <xdr:row>40</xdr:row>
      <xdr:rowOff>58615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35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5"/>
  <sheetViews>
    <sheetView view="pageLayout" zoomScale="115" zoomScaleNormal="110" zoomScalePageLayoutView="115" workbookViewId="0">
      <selection activeCell="B3" sqref="B3:J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209</v>
      </c>
      <c r="F3" s="8"/>
      <c r="G3" s="8"/>
      <c r="H3" s="9" t="s">
        <v>152</v>
      </c>
      <c r="J3" s="69" t="s">
        <v>205</v>
      </c>
    </row>
    <row r="4" spans="1:11" ht="15.6">
      <c r="B4" s="3" t="s">
        <v>212</v>
      </c>
      <c r="F4" s="8"/>
      <c r="G4" s="8"/>
      <c r="H4" s="9" t="s">
        <v>56</v>
      </c>
      <c r="J4" s="70">
        <v>44329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44340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>
        <v>6.7</v>
      </c>
      <c r="E8" s="11" t="s">
        <v>64</v>
      </c>
      <c r="F8" s="11" t="s">
        <v>23</v>
      </c>
      <c r="G8" s="11" t="str">
        <f>VLOOKUP(D8,Lookup!C3:D7,2)</f>
        <v>Acidic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>
        <v>180</v>
      </c>
      <c r="E9" s="11" t="s">
        <v>23</v>
      </c>
      <c r="F9" s="11" t="s">
        <v>23</v>
      </c>
      <c r="G9" s="11" t="str">
        <f>VLOOKUP(D9,Lookup!C18:D25,2)</f>
        <v>High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>
        <v>15</v>
      </c>
      <c r="E10" s="11" t="s">
        <v>65</v>
      </c>
      <c r="F10" s="11" t="s">
        <v>23</v>
      </c>
      <c r="G10" s="11" t="str">
        <f>VLOOKUP(D10,Lookup!C27:D33,2)</f>
        <v>Soft</v>
      </c>
      <c r="H10" s="96"/>
      <c r="I10" s="97"/>
      <c r="J10" s="98"/>
      <c r="K10" s="5"/>
    </row>
    <row r="11" spans="1:11" ht="14.4">
      <c r="A11" s="4"/>
      <c r="B11" s="10" t="s">
        <v>7</v>
      </c>
      <c r="C11" s="10" t="s">
        <v>52</v>
      </c>
      <c r="D11" s="15">
        <v>9</v>
      </c>
      <c r="E11" s="11" t="s">
        <v>23</v>
      </c>
      <c r="F11" s="11" t="s">
        <v>23</v>
      </c>
      <c r="G11" s="11" t="str">
        <f>VLOOKUP(D11,Lookup!C35:D41,2)</f>
        <v>Soft</v>
      </c>
      <c r="H11" s="96"/>
      <c r="I11" s="97"/>
      <c r="J11" s="98"/>
      <c r="K11" s="5"/>
    </row>
    <row r="12" spans="1:11" ht="14.4">
      <c r="A12" s="4"/>
      <c r="B12" s="10" t="s">
        <v>8</v>
      </c>
      <c r="C12" s="10" t="s">
        <v>52</v>
      </c>
      <c r="D12" s="11">
        <f t="shared" ref="D12" si="0">D10-D11</f>
        <v>6</v>
      </c>
      <c r="E12" s="11" t="s">
        <v>23</v>
      </c>
      <c r="F12" s="11" t="s">
        <v>23</v>
      </c>
      <c r="G12" s="11" t="str">
        <f>VLOOKUP(D12,Lookup!C35:D41,2)</f>
        <v>Soft</v>
      </c>
      <c r="H12" s="96" t="s">
        <v>154</v>
      </c>
      <c r="I12" s="97"/>
      <c r="J12" s="98"/>
      <c r="K12" s="5"/>
    </row>
    <row r="13" spans="1:11" ht="14.4">
      <c r="A13" s="4"/>
      <c r="B13" s="10" t="s">
        <v>14</v>
      </c>
      <c r="C13" s="10" t="s">
        <v>53</v>
      </c>
      <c r="D13" s="15">
        <f t="shared" ref="D13" si="1">2*(D9-(5*10^(D8-10)))/(1+(0.94*10^(D8-10)))*10^(6-D8)</f>
        <v>71.79461974483192</v>
      </c>
      <c r="E13" s="11" t="s">
        <v>23</v>
      </c>
      <c r="F13" s="11" t="s">
        <v>23</v>
      </c>
      <c r="G13" s="11" t="str">
        <f>VLOOKUP(D13,Lookup!C98:D103,2)</f>
        <v>Very High</v>
      </c>
      <c r="H13" s="96" t="s">
        <v>154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>
        <f>+D8+0.5+VLOOKUP(D9,LSI!$F$2:$G$25,2)+VLOOKUP(D10,LSI!$H$2:$I$25,2)-12.1</f>
        <v>-2.0999999999999996</v>
      </c>
      <c r="E14" s="11" t="s">
        <v>23</v>
      </c>
      <c r="F14" s="11" t="s">
        <v>23</v>
      </c>
      <c r="G14" s="11" t="str">
        <f>VLOOKUP(D14,Lookup!C105:D109,2)</f>
        <v>Aggressive</v>
      </c>
      <c r="H14" s="96" t="s">
        <v>154</v>
      </c>
      <c r="I14" s="97"/>
      <c r="J14" s="98"/>
      <c r="K14" s="5"/>
    </row>
    <row r="15" spans="1:11" ht="14.4">
      <c r="A15" s="4"/>
      <c r="B15" s="10" t="s">
        <v>9</v>
      </c>
      <c r="C15" s="10" t="s">
        <v>54</v>
      </c>
      <c r="D15" s="15">
        <v>119</v>
      </c>
      <c r="E15" s="11" t="s">
        <v>23</v>
      </c>
      <c r="F15" s="11" t="s">
        <v>23</v>
      </c>
      <c r="G15" s="11" t="str">
        <f>VLOOKUP(D15,Lookup!C43:D50,2)</f>
        <v>High</v>
      </c>
      <c r="H15" s="96"/>
      <c r="I15" s="97"/>
      <c r="J15" s="98"/>
      <c r="K15" s="5"/>
    </row>
    <row r="16" spans="1:11" ht="14.4">
      <c r="A16" s="4"/>
      <c r="B16" s="10" t="s">
        <v>109</v>
      </c>
      <c r="C16" s="10" t="s">
        <v>110</v>
      </c>
      <c r="D16" s="15" t="s">
        <v>39</v>
      </c>
      <c r="E16" s="11" t="s">
        <v>23</v>
      </c>
      <c r="F16" s="11">
        <v>50</v>
      </c>
      <c r="G16" s="11" t="str">
        <f>VLOOKUP(D16,Lookup!C89:D96,2)</f>
        <v>Not Detected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>
        <v>4.8</v>
      </c>
      <c r="E17" s="11" t="s">
        <v>66</v>
      </c>
      <c r="F17" s="11" t="s">
        <v>23</v>
      </c>
      <c r="G17" s="11" t="str">
        <f>VLOOKUP(D17,Lookup!C52:D59,2)</f>
        <v>High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>
        <v>0.19</v>
      </c>
      <c r="E18" s="11" t="s">
        <v>67</v>
      </c>
      <c r="F18" s="11">
        <v>0.4</v>
      </c>
      <c r="G18" s="11" t="str">
        <f>VLOOKUP(D18,Lookup!C61:D65,2)</f>
        <v>Very High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>
        <v>0.05</v>
      </c>
      <c r="E19" s="11" t="s">
        <v>42</v>
      </c>
      <c r="F19" s="11" t="s">
        <v>23</v>
      </c>
      <c r="G19" s="11" t="str">
        <f>VLOOKUP(D19,Lookup!C67:D72,2)</f>
        <v>Low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>
        <v>0.12</v>
      </c>
      <c r="E20" s="11" t="s">
        <v>39</v>
      </c>
      <c r="F20" s="15">
        <v>2</v>
      </c>
      <c r="G20" s="11" t="str">
        <f>VLOOKUP(D20,Lookup!C74:D78,2)</f>
        <v>Low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>
        <v>240</v>
      </c>
      <c r="E21" s="11" t="s">
        <v>69</v>
      </c>
      <c r="F21" s="11" t="s">
        <v>23</v>
      </c>
      <c r="G21" s="11" t="str">
        <f>VLOOKUP(D21,Lookup!C9:D16,2)</f>
        <v>Moderate</v>
      </c>
      <c r="H21" s="96" t="s">
        <v>154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>
        <v>49</v>
      </c>
      <c r="E22" s="11" t="s">
        <v>70</v>
      </c>
      <c r="F22" s="11" t="s">
        <v>23</v>
      </c>
      <c r="G22" s="11" t="str">
        <f>VLOOKUP(D22,Lookup!C80:D87,2)</f>
        <v>Low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>
        <v>87</v>
      </c>
      <c r="E23" s="11" t="s">
        <v>65</v>
      </c>
      <c r="F23" s="11" t="s">
        <v>23</v>
      </c>
      <c r="G23" s="11" t="str">
        <f>VLOOKUP(D23,Lookup!C80:D87,2)</f>
        <v>Moderate</v>
      </c>
      <c r="H23" s="96"/>
      <c r="I23" s="97"/>
      <c r="J23" s="98"/>
      <c r="K23" s="5"/>
    </row>
    <row r="24" spans="1:11" hidden="1">
      <c r="A24" s="4"/>
      <c r="B24" s="10" t="s">
        <v>183</v>
      </c>
      <c r="C24" s="10" t="s">
        <v>184</v>
      </c>
      <c r="D24" s="14">
        <f t="shared" ref="D24" si="2">D25/10</f>
        <v>34.299999999999997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183</v>
      </c>
      <c r="C25" s="10" t="s">
        <v>185</v>
      </c>
      <c r="D25" s="15">
        <v>343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>
        <v>11.49</v>
      </c>
      <c r="E26" s="11" t="s">
        <v>71</v>
      </c>
      <c r="F26" s="11" t="s">
        <v>23</v>
      </c>
      <c r="G26" s="11" t="str">
        <f>VLOOKUP(D26,Lookup!C124:D131,2)</f>
        <v>High</v>
      </c>
      <c r="H26" s="96"/>
      <c r="I26" s="97"/>
      <c r="J26" s="98"/>
      <c r="K26" s="5"/>
    </row>
    <row r="27" spans="1:11">
      <c r="A27" s="4"/>
      <c r="B27" s="10" t="s">
        <v>163</v>
      </c>
      <c r="C27" s="10" t="s">
        <v>164</v>
      </c>
      <c r="D27" s="15">
        <v>165</v>
      </c>
      <c r="E27" s="11" t="s">
        <v>23</v>
      </c>
      <c r="F27" s="11" t="s">
        <v>23</v>
      </c>
      <c r="G27" s="11" t="str">
        <f>VLOOKUP(D27,Lookup!C149:D152,2)</f>
        <v>High</v>
      </c>
      <c r="H27" s="96"/>
      <c r="I27" s="97"/>
      <c r="J27" s="98"/>
      <c r="K27" s="5"/>
    </row>
    <row r="28" spans="1:11" ht="14.4">
      <c r="A28" s="4"/>
      <c r="B28" s="10" t="s">
        <v>19</v>
      </c>
      <c r="C28" s="10" t="s">
        <v>55</v>
      </c>
      <c r="D28" s="14">
        <v>54.3</v>
      </c>
      <c r="E28" s="11" t="s">
        <v>23</v>
      </c>
      <c r="F28" s="11" t="s">
        <v>23</v>
      </c>
      <c r="G28" s="11" t="str">
        <f>VLOOKUP(D28,Lookup!C133:D139,2)</f>
        <v>Very Poor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210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211</v>
      </c>
      <c r="C31" s="95"/>
      <c r="K31" s="5"/>
    </row>
    <row r="32" spans="1:11">
      <c r="A32" s="4"/>
      <c r="B32" s="95" t="s">
        <v>143</v>
      </c>
      <c r="K32" s="5"/>
    </row>
    <row r="33" spans="1:11">
      <c r="A33" s="4"/>
      <c r="B33" s="95" t="s">
        <v>149</v>
      </c>
      <c r="C33" s="95"/>
      <c r="K33" s="5"/>
    </row>
    <row r="34" spans="1:11">
      <c r="A34" s="4"/>
      <c r="B34" s="95"/>
      <c r="C34" s="95"/>
      <c r="K34" s="5"/>
    </row>
    <row r="35" spans="1:11">
      <c r="A35" s="4"/>
      <c r="B35" s="61" t="s">
        <v>62</v>
      </c>
      <c r="C35" s="62" t="s">
        <v>201</v>
      </c>
      <c r="D35" s="63"/>
      <c r="E35" s="63"/>
      <c r="F35" s="63"/>
      <c r="G35" s="63"/>
      <c r="H35" s="63"/>
      <c r="I35" s="63"/>
      <c r="J35" s="63"/>
      <c r="K35" s="5"/>
    </row>
    <row r="36" spans="1:11">
      <c r="A36" s="4"/>
      <c r="B36" s="55" t="s">
        <v>63</v>
      </c>
      <c r="C36" s="103" t="s">
        <v>202</v>
      </c>
      <c r="D36" s="103"/>
      <c r="E36" s="103"/>
      <c r="F36" s="103"/>
      <c r="G36" s="103"/>
      <c r="H36" s="103"/>
      <c r="I36" s="103"/>
      <c r="J36" s="103"/>
      <c r="K36" s="5"/>
    </row>
    <row r="37" spans="1:11">
      <c r="A37" s="4"/>
      <c r="B37" s="55" t="s">
        <v>24</v>
      </c>
      <c r="C37" s="102" t="s">
        <v>130</v>
      </c>
      <c r="D37" s="103"/>
      <c r="E37" s="103"/>
      <c r="F37" s="103"/>
      <c r="G37" s="103"/>
      <c r="H37" s="103"/>
      <c r="I37" s="103"/>
      <c r="J37" s="103"/>
      <c r="K37" s="5"/>
    </row>
    <row r="38" spans="1:11">
      <c r="A38" s="4"/>
      <c r="B38" s="55"/>
      <c r="C38" s="102"/>
      <c r="D38" s="103"/>
      <c r="E38" s="103"/>
      <c r="F38" s="103"/>
      <c r="G38" s="103"/>
      <c r="H38" s="103"/>
      <c r="I38" s="103"/>
      <c r="J38" s="103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 t="s">
        <v>198</v>
      </c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150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12" t="s">
        <v>191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</sheetData>
  <mergeCells count="25">
    <mergeCell ref="C38:J38"/>
    <mergeCell ref="H25:J25"/>
    <mergeCell ref="H26:J26"/>
    <mergeCell ref="H27:J27"/>
    <mergeCell ref="H28:J28"/>
    <mergeCell ref="C36:J36"/>
    <mergeCell ref="C37:J37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 t="s">
        <v>151</v>
      </c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04"/>
      <c r="D3" s="104"/>
      <c r="E3" s="104"/>
      <c r="F3" s="104"/>
      <c r="G3" s="8"/>
      <c r="H3" s="88" t="s">
        <v>152</v>
      </c>
      <c r="I3" s="104"/>
      <c r="J3" s="104"/>
    </row>
    <row r="4" spans="1:11" ht="22.5" customHeight="1">
      <c r="B4" s="88" t="s">
        <v>176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134</v>
      </c>
      <c r="C5" s="105"/>
      <c r="D5" s="105"/>
      <c r="E5" s="105"/>
      <c r="F5" s="105"/>
      <c r="G5" s="8"/>
      <c r="H5" s="88" t="s">
        <v>174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2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2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2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2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2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4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44340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44340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154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154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 ht="14.4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192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201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3" t="s">
        <v>202</v>
      </c>
      <c r="D28" s="103"/>
      <c r="E28" s="103"/>
      <c r="F28" s="103"/>
      <c r="G28" s="103"/>
      <c r="H28" s="103"/>
      <c r="I28" s="103"/>
      <c r="J28" s="103"/>
      <c r="K28" s="5"/>
    </row>
    <row r="29" spans="1:11">
      <c r="A29" s="4"/>
      <c r="B29" s="55" t="s">
        <v>24</v>
      </c>
      <c r="C29" s="102" t="s">
        <v>130</v>
      </c>
      <c r="D29" s="103"/>
      <c r="E29" s="103"/>
      <c r="F29" s="103"/>
      <c r="G29" s="103"/>
      <c r="H29" s="103"/>
      <c r="I29" s="103"/>
      <c r="J29" s="103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198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16" zoomScale="115" zoomScaleNormal="110" zoomScalePageLayoutView="115" workbookViewId="0">
      <selection activeCell="J16" sqref="J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2.8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209</v>
      </c>
      <c r="F3" s="8"/>
      <c r="G3" s="8"/>
      <c r="H3" s="9" t="s">
        <v>152</v>
      </c>
      <c r="J3" s="69" t="s">
        <v>213</v>
      </c>
    </row>
    <row r="4" spans="1:10" ht="15.6">
      <c r="B4" s="3" t="s">
        <v>212</v>
      </c>
      <c r="F4" s="8"/>
      <c r="G4" s="8"/>
      <c r="H4" s="9" t="s">
        <v>56</v>
      </c>
      <c r="J4" s="70">
        <v>44329</v>
      </c>
    </row>
    <row r="5" spans="1:10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44340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6.8</v>
      </c>
      <c r="F9" s="14">
        <v>6.7</v>
      </c>
      <c r="G9" s="14">
        <v>7.5</v>
      </c>
      <c r="H9" s="14">
        <v>6.4</v>
      </c>
    </row>
    <row r="10" spans="1:10" ht="14.4">
      <c r="A10" s="4"/>
      <c r="B10" s="10" t="s">
        <v>5</v>
      </c>
      <c r="C10" s="10" t="s">
        <v>52</v>
      </c>
      <c r="D10" s="11" t="s">
        <v>23</v>
      </c>
      <c r="E10" s="15">
        <v>750</v>
      </c>
      <c r="F10" s="15">
        <v>180</v>
      </c>
      <c r="G10" s="15">
        <v>230</v>
      </c>
      <c r="H10" s="15">
        <v>60</v>
      </c>
    </row>
    <row r="11" spans="1:10" ht="14.4">
      <c r="A11" s="4"/>
      <c r="B11" s="10" t="s">
        <v>6</v>
      </c>
      <c r="C11" s="10" t="s">
        <v>52</v>
      </c>
      <c r="D11" s="11" t="s">
        <v>65</v>
      </c>
      <c r="E11" s="15">
        <v>450</v>
      </c>
      <c r="F11" s="15">
        <v>119</v>
      </c>
      <c r="G11" s="15" t="s">
        <v>38</v>
      </c>
      <c r="H11" s="15" t="s">
        <v>38</v>
      </c>
    </row>
    <row r="12" spans="1:10" ht="14.4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237.59206303943211</v>
      </c>
      <c r="F12" s="15">
        <f t="shared" ref="F12:H12" si="0">2*(F10-(5*10^(F9-10)))/(1+(0.94*10^(F9-10)))*10^(6-F9)</f>
        <v>71.79461974483192</v>
      </c>
      <c r="G12" s="15">
        <f t="shared" si="0"/>
        <v>14.502368352242302</v>
      </c>
      <c r="H12" s="15">
        <f t="shared" si="0"/>
        <v>47.760583365255904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0.19999999999999929</v>
      </c>
      <c r="F13" s="14">
        <f>+F9+0.5+VLOOKUP(F10,LSI!$F$2:$G$25,2)+VLOOKUP(F11,LSI!$H$2:$I$25,2)-12.1</f>
        <v>-1.0999999999999996</v>
      </c>
      <c r="G13" s="14">
        <v>-1.5</v>
      </c>
      <c r="H13" s="14">
        <v>-3.1999999999999993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27.5</v>
      </c>
      <c r="F14" s="11">
        <v>4.8</v>
      </c>
      <c r="G14" s="11">
        <v>2.4</v>
      </c>
      <c r="H14" s="11">
        <v>0.11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0.09</v>
      </c>
      <c r="F15" s="11">
        <v>0.19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230</v>
      </c>
      <c r="F16" s="11">
        <v>240</v>
      </c>
      <c r="G16" s="11">
        <v>270</v>
      </c>
      <c r="H16" s="11">
        <v>270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5">
        <v>73</v>
      </c>
      <c r="F17" s="15">
        <v>49</v>
      </c>
      <c r="G17" s="15">
        <v>34</v>
      </c>
      <c r="H17" s="15">
        <v>130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5">
        <v>79</v>
      </c>
      <c r="F18" s="15">
        <v>87</v>
      </c>
      <c r="G18" s="15">
        <v>120</v>
      </c>
      <c r="H18" s="15">
        <v>110</v>
      </c>
    </row>
    <row r="19" spans="1:11" hidden="1">
      <c r="A19" s="4"/>
      <c r="B19" s="10" t="s">
        <v>183</v>
      </c>
      <c r="C19" s="10" t="s">
        <v>184</v>
      </c>
      <c r="D19" s="11" t="s">
        <v>23</v>
      </c>
      <c r="E19" s="14">
        <f>E20/10</f>
        <v>32.700000000000003</v>
      </c>
      <c r="F19" s="14">
        <f t="shared" ref="F19:H19" si="1">F20/10</f>
        <v>34.299999999999997</v>
      </c>
      <c r="G19" s="14">
        <f t="shared" si="1"/>
        <v>38.200000000000003</v>
      </c>
      <c r="H19" s="14">
        <f t="shared" si="1"/>
        <v>38.200000000000003</v>
      </c>
    </row>
    <row r="20" spans="1:11">
      <c r="A20" s="4"/>
      <c r="B20" s="10" t="s">
        <v>183</v>
      </c>
      <c r="C20" s="10" t="s">
        <v>185</v>
      </c>
      <c r="D20" s="11" t="s">
        <v>23</v>
      </c>
      <c r="E20" s="15">
        <v>327</v>
      </c>
      <c r="F20" s="15">
        <v>343</v>
      </c>
      <c r="G20" s="15">
        <v>382</v>
      </c>
      <c r="H20" s="15">
        <v>382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644</v>
      </c>
      <c r="F21" s="14">
        <v>11.49</v>
      </c>
      <c r="G21" s="14">
        <v>2.58</v>
      </c>
      <c r="H21" s="14">
        <v>0.48</v>
      </c>
    </row>
    <row r="22" spans="1:11">
      <c r="A22" s="4"/>
      <c r="B22" s="10" t="s">
        <v>163</v>
      </c>
      <c r="C22" s="10" t="s">
        <v>164</v>
      </c>
      <c r="D22" s="11" t="s">
        <v>23</v>
      </c>
      <c r="E22" s="15">
        <v>3600</v>
      </c>
      <c r="F22" s="15">
        <v>165</v>
      </c>
      <c r="G22" s="15">
        <v>55</v>
      </c>
      <c r="H22" s="15" t="s">
        <v>38</v>
      </c>
    </row>
    <row r="23" spans="1:11" ht="14.4">
      <c r="A23" s="4"/>
      <c r="B23" s="10" t="s">
        <v>19</v>
      </c>
      <c r="C23" s="10" t="s">
        <v>55</v>
      </c>
      <c r="D23" s="11" t="s">
        <v>23</v>
      </c>
      <c r="E23" s="14">
        <v>18.2</v>
      </c>
      <c r="F23" s="14">
        <v>54.3</v>
      </c>
      <c r="G23" s="14">
        <v>44.3</v>
      </c>
      <c r="H23" s="14">
        <v>97.1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207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206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208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201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102" t="s">
        <v>130</v>
      </c>
      <c r="D32" s="103"/>
      <c r="E32" s="103"/>
      <c r="F32" s="103"/>
      <c r="G32" s="103"/>
      <c r="H32" s="103"/>
      <c r="I32" s="103"/>
      <c r="J32" s="103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198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199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150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193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26" zoomScale="130" zoomScaleNormal="110" zoomScalePageLayoutView="130" workbookViewId="0">
      <selection activeCell="C39" sqref="C39:C4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2.8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203</v>
      </c>
      <c r="F3" s="8"/>
      <c r="G3" s="8"/>
      <c r="H3" s="9" t="s">
        <v>152</v>
      </c>
      <c r="J3" s="69" t="s">
        <v>205</v>
      </c>
    </row>
    <row r="4" spans="1:12" ht="15.6">
      <c r="B4" s="3" t="s">
        <v>204</v>
      </c>
      <c r="F4" s="8"/>
      <c r="G4" s="8"/>
      <c r="H4" s="9" t="s">
        <v>56</v>
      </c>
      <c r="J4" s="70">
        <f ca="1">TODAY()</f>
        <v>44340</v>
      </c>
    </row>
    <row r="5" spans="1:12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44340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>
        <v>6.8</v>
      </c>
      <c r="F9" s="14">
        <v>6.7</v>
      </c>
      <c r="G9" s="14">
        <v>7.5</v>
      </c>
      <c r="H9" s="14">
        <v>6.4</v>
      </c>
      <c r="I9" s="14"/>
      <c r="J9" s="14"/>
      <c r="K9" s="14"/>
      <c r="L9" s="5"/>
    </row>
    <row r="10" spans="1:12" ht="14.4">
      <c r="A10" s="4"/>
      <c r="B10" s="10" t="s">
        <v>5</v>
      </c>
      <c r="C10" s="10" t="s">
        <v>52</v>
      </c>
      <c r="D10" s="11" t="s">
        <v>23</v>
      </c>
      <c r="E10" s="15">
        <v>750</v>
      </c>
      <c r="F10" s="15">
        <v>180</v>
      </c>
      <c r="G10" s="15">
        <v>230</v>
      </c>
      <c r="H10" s="15">
        <v>60</v>
      </c>
      <c r="I10" s="15"/>
      <c r="J10" s="15"/>
      <c r="K10" s="15"/>
      <c r="L10" s="5"/>
    </row>
    <row r="11" spans="1:12" ht="14.4">
      <c r="A11" s="4"/>
      <c r="B11" s="10" t="s">
        <v>6</v>
      </c>
      <c r="C11" s="10" t="s">
        <v>52</v>
      </c>
      <c r="D11" s="11" t="s">
        <v>65</v>
      </c>
      <c r="E11" s="15">
        <v>450</v>
      </c>
      <c r="F11" s="15">
        <v>15</v>
      </c>
      <c r="G11" s="15" t="s">
        <v>38</v>
      </c>
      <c r="H11" s="15" t="s">
        <v>38</v>
      </c>
      <c r="I11" s="15"/>
      <c r="J11" s="15"/>
      <c r="K11" s="15"/>
      <c r="L11" s="5"/>
    </row>
    <row r="12" spans="1:12" ht="14.4">
      <c r="A12" s="4"/>
      <c r="B12" s="10" t="s">
        <v>7</v>
      </c>
      <c r="C12" s="10" t="s">
        <v>52</v>
      </c>
      <c r="D12" s="11" t="s">
        <v>23</v>
      </c>
      <c r="E12" s="15"/>
      <c r="F12" s="15">
        <v>9</v>
      </c>
      <c r="G12" s="15"/>
      <c r="H12" s="15"/>
      <c r="I12" s="15"/>
      <c r="J12" s="15"/>
      <c r="K12" s="15"/>
      <c r="L12" s="5"/>
    </row>
    <row r="13" spans="1:12" ht="14.4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450</v>
      </c>
      <c r="F13" s="11">
        <f t="shared" si="0"/>
        <v>6</v>
      </c>
      <c r="G13" s="11" t="e">
        <f t="shared" si="0"/>
        <v>#VALUE!</v>
      </c>
      <c r="H13" s="11" t="e">
        <f t="shared" si="0"/>
        <v>#VALUE!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 ht="14.4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237.59206303943211</v>
      </c>
      <c r="F14" s="15">
        <f t="shared" ref="F14:K14" si="1">2*(F10-(5*10^(F9-10)))/(1+(0.94*10^(F9-10)))*10^(6-F9)</f>
        <v>71.79461974483192</v>
      </c>
      <c r="G14" s="15">
        <f t="shared" si="1"/>
        <v>14.502368352242302</v>
      </c>
      <c r="H14" s="15">
        <f t="shared" si="1"/>
        <v>47.760583365255904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>
        <f>+E9+0.5+VLOOKUP(E10,LSI!$F$2:$G$25,2)+VLOOKUP(E11,LSI!$H$2:$I$25,2)-12.1</f>
        <v>0.19999999999999929</v>
      </c>
      <c r="F15" s="14">
        <f>+F9+0.5+VLOOKUP(F10,LSI!$F$2:$G$25,2)+VLOOKUP(F11,LSI!$H$2:$I$25,2)-12.1</f>
        <v>-2.0999999999999996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 ht="14.4">
      <c r="A16" s="4"/>
      <c r="B16" s="10" t="s">
        <v>9</v>
      </c>
      <c r="C16" s="10" t="s">
        <v>54</v>
      </c>
      <c r="D16" s="11" t="s">
        <v>23</v>
      </c>
      <c r="E16" s="15"/>
      <c r="F16" s="15">
        <v>119</v>
      </c>
      <c r="G16" s="15"/>
      <c r="H16" s="15"/>
      <c r="I16" s="15"/>
      <c r="J16" s="15"/>
      <c r="K16" s="15"/>
      <c r="L16" s="5"/>
    </row>
    <row r="17" spans="1:12" ht="14.4">
      <c r="A17" s="4"/>
      <c r="B17" s="10" t="s">
        <v>109</v>
      </c>
      <c r="C17" s="10" t="s">
        <v>110</v>
      </c>
      <c r="D17" s="11" t="s">
        <v>23</v>
      </c>
      <c r="E17" s="15"/>
      <c r="F17" s="15" t="s">
        <v>39</v>
      </c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>
        <v>27.5</v>
      </c>
      <c r="F18" s="11">
        <v>4.8</v>
      </c>
      <c r="G18" s="11">
        <v>2.4</v>
      </c>
      <c r="H18" s="11">
        <v>0.11</v>
      </c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>
        <v>0.09</v>
      </c>
      <c r="F19" s="11">
        <v>0.19</v>
      </c>
      <c r="G19" s="11" t="s">
        <v>40</v>
      </c>
      <c r="H19" s="11" t="s">
        <v>40</v>
      </c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>
        <v>0.05</v>
      </c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>
        <v>0.12</v>
      </c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>
        <v>230</v>
      </c>
      <c r="F22" s="11">
        <v>240</v>
      </c>
      <c r="G22" s="11">
        <v>270</v>
      </c>
      <c r="H22" s="11">
        <v>270</v>
      </c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>
        <v>73</v>
      </c>
      <c r="F23" s="15">
        <v>49</v>
      </c>
      <c r="G23" s="15">
        <v>34</v>
      </c>
      <c r="H23" s="15">
        <v>130</v>
      </c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>
        <v>79</v>
      </c>
      <c r="F24" s="15">
        <v>87</v>
      </c>
      <c r="G24" s="15">
        <v>120</v>
      </c>
      <c r="H24" s="15">
        <v>110</v>
      </c>
      <c r="I24" s="15"/>
      <c r="J24" s="15"/>
      <c r="K24" s="15"/>
      <c r="L24" s="5"/>
    </row>
    <row r="25" spans="1:12" hidden="1">
      <c r="A25" s="4"/>
      <c r="B25" s="10" t="s">
        <v>183</v>
      </c>
      <c r="C25" s="10" t="s">
        <v>184</v>
      </c>
      <c r="D25" s="11" t="s">
        <v>23</v>
      </c>
      <c r="E25" s="14">
        <f>E26/10</f>
        <v>32.700000000000003</v>
      </c>
      <c r="F25" s="14">
        <f t="shared" ref="F25:K25" si="2">F26/10</f>
        <v>34.299999999999997</v>
      </c>
      <c r="G25" s="14">
        <f t="shared" si="2"/>
        <v>38.200000000000003</v>
      </c>
      <c r="H25" s="14">
        <f t="shared" si="2"/>
        <v>38.200000000000003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183</v>
      </c>
      <c r="C26" s="10" t="s">
        <v>185</v>
      </c>
      <c r="D26" s="11" t="s">
        <v>23</v>
      </c>
      <c r="E26" s="15">
        <v>327</v>
      </c>
      <c r="F26" s="15">
        <v>343</v>
      </c>
      <c r="G26" s="15">
        <v>382</v>
      </c>
      <c r="H26" s="15">
        <v>382</v>
      </c>
      <c r="I26" s="15">
        <f t="shared" ref="I26:K26" ca="1" si="3">I25*10</f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>
        <v>644</v>
      </c>
      <c r="F27" s="14">
        <v>11.49</v>
      </c>
      <c r="G27" s="14">
        <v>2.58</v>
      </c>
      <c r="H27" s="14">
        <v>0.48</v>
      </c>
      <c r="I27" s="14"/>
      <c r="J27" s="14"/>
      <c r="K27" s="14"/>
      <c r="L27" s="5"/>
    </row>
    <row r="28" spans="1:12">
      <c r="A28" s="4"/>
      <c r="B28" s="10" t="s">
        <v>163</v>
      </c>
      <c r="C28" s="10" t="s">
        <v>164</v>
      </c>
      <c r="D28" s="11" t="s">
        <v>23</v>
      </c>
      <c r="E28" s="15">
        <v>3600</v>
      </c>
      <c r="F28" s="15">
        <v>165</v>
      </c>
      <c r="G28" s="15">
        <v>55</v>
      </c>
      <c r="H28" s="15" t="s">
        <v>38</v>
      </c>
      <c r="I28" s="15"/>
      <c r="J28" s="15"/>
      <c r="K28" s="15"/>
      <c r="L28" s="5"/>
    </row>
    <row r="29" spans="1:12" ht="14.4">
      <c r="A29" s="4"/>
      <c r="B29" s="10" t="s">
        <v>19</v>
      </c>
      <c r="C29" s="10" t="s">
        <v>55</v>
      </c>
      <c r="D29" s="11" t="s">
        <v>23</v>
      </c>
      <c r="E29" s="14">
        <v>18.2</v>
      </c>
      <c r="F29" s="14">
        <v>54.3</v>
      </c>
      <c r="G29" s="14">
        <v>44.3</v>
      </c>
      <c r="H29" s="14">
        <v>97.1</v>
      </c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207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206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208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208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131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131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131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201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2" t="s">
        <v>130</v>
      </c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7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196</v>
      </c>
    </row>
    <row r="4" spans="1:11" ht="15.6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44340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197</v>
      </c>
      <c r="K16" s="5"/>
    </row>
    <row r="17" spans="1:11">
      <c r="A17" s="4"/>
      <c r="B17" s="79" t="s">
        <v>194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201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3" t="s">
        <v>202</v>
      </c>
      <c r="D21" s="103"/>
      <c r="E21" s="103"/>
      <c r="F21" s="103"/>
      <c r="G21" s="103"/>
      <c r="H21" s="103"/>
      <c r="I21" s="103"/>
      <c r="J21" s="103"/>
      <c r="K21" s="5"/>
    </row>
    <row r="22" spans="1:11">
      <c r="A22" s="4"/>
      <c r="B22" s="55"/>
      <c r="C22" s="102"/>
      <c r="D22" s="103"/>
      <c r="E22" s="103"/>
      <c r="F22" s="103"/>
      <c r="G22" s="103"/>
      <c r="H22" s="103"/>
      <c r="I22" s="103"/>
      <c r="J22" s="103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198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199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D8" sqref="D8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">
        <v>200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44340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44340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 ht="14.4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154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154</v>
      </c>
      <c r="I14" s="97"/>
      <c r="J14" s="98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154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 hidden="1">
      <c r="A24" s="4"/>
      <c r="B24" s="10" t="s">
        <v>183</v>
      </c>
      <c r="C24" s="10" t="s">
        <v>184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195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154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165</v>
      </c>
      <c r="C38" s="56"/>
      <c r="K38" s="5"/>
    </row>
    <row r="39" spans="1:11">
      <c r="A39" s="4"/>
      <c r="B39" s="56" t="s">
        <v>143</v>
      </c>
      <c r="K39" s="5"/>
    </row>
    <row r="40" spans="1:11">
      <c r="A40" s="4"/>
      <c r="B40" s="56" t="s">
        <v>192</v>
      </c>
      <c r="K40" s="5"/>
    </row>
    <row r="41" spans="1:11">
      <c r="A41" s="4"/>
      <c r="B41" s="56" t="s">
        <v>146</v>
      </c>
      <c r="K41" s="5"/>
    </row>
    <row r="42" spans="1:11">
      <c r="A42" s="4"/>
      <c r="B42" s="56" t="s">
        <v>149</v>
      </c>
      <c r="C42" s="56"/>
      <c r="K42" s="5"/>
    </row>
    <row r="43" spans="1:11">
      <c r="A43" s="4"/>
      <c r="B43" s="81" t="s">
        <v>190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201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3" t="s">
        <v>202</v>
      </c>
      <c r="D46" s="103"/>
      <c r="E46" s="103"/>
      <c r="F46" s="103"/>
      <c r="G46" s="103"/>
      <c r="H46" s="103"/>
      <c r="I46" s="103"/>
      <c r="J46" s="103"/>
      <c r="K46" s="5"/>
    </row>
    <row r="47" spans="1:11">
      <c r="A47" s="4"/>
      <c r="B47" s="55" t="s">
        <v>24</v>
      </c>
      <c r="C47" s="102" t="s">
        <v>130</v>
      </c>
      <c r="D47" s="103"/>
      <c r="E47" s="103"/>
      <c r="F47" s="103"/>
      <c r="G47" s="103"/>
      <c r="H47" s="103"/>
      <c r="I47" s="103"/>
      <c r="J47" s="103"/>
      <c r="K47" s="5"/>
    </row>
    <row r="48" spans="1:11">
      <c r="A48" s="4"/>
      <c r="B48" s="55"/>
      <c r="C48" s="102"/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191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3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183</v>
      </c>
      <c r="C18" s="91" t="s">
        <v>187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163</v>
      </c>
      <c r="C20" s="10" t="s">
        <v>164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131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2"/>
      <c r="D31" s="82"/>
      <c r="E31" s="82"/>
      <c r="F31" s="82"/>
      <c r="G31" s="82"/>
      <c r="H31" s="82"/>
      <c r="I31" s="82"/>
      <c r="J31" s="82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386B1AC-24F6-4D07-9E4E-BDC037AE8717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schemas.microsoft.com/office/infopath/2007/PartnerControls"/>
    <ds:schemaRef ds:uri="http://purl.org/dc/terms/"/>
    <ds:schemaRef ds:uri="9e3d8395-3b78-4cee-bcbb-a4d4a59b9b21"/>
    <ds:schemaRef ds:uri="http://purl.org/dc/elements/1.1/"/>
    <ds:schemaRef ds:uri="http://schemas.microsoft.com/sharepoint/v3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a485ba0b-8b54-4b26-a1c0-8a4bc31186f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2021-05-24T10:53:59Z</cp:lastPrinted>
  <dcterms:created xsi:type="dcterms:W3CDTF">2017-07-10T05:27:40Z</dcterms:created>
  <dcterms:modified xsi:type="dcterms:W3CDTF">2021-05-24T10:58:47Z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