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MWTBusinessUnit/Shared Documents/Acqua OneDrive/Acqua by Davey/1. NZ Team File/Analysis/2021/05 May/"/>
    </mc:Choice>
  </mc:AlternateContent>
  <xr:revisionPtr revIDLastSave="14" documentId="8_{8D11EB96-7E5F-4514-9140-EE354A87892F}" xr6:coauthVersionLast="46" xr6:coauthVersionMax="46" xr10:uidLastSave="{94A21897-9BDE-4988-AF56-9A9013741E1E}"/>
  <bookViews>
    <workbookView xWindow="-108" yWindow="-108" windowWidth="23256" windowHeight="12576" activeTab="3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8" l="1"/>
  <c r="D14" i="18"/>
  <c r="D13" i="18"/>
  <c r="D12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G14" i="18"/>
  <c r="G13" i="18" l="1"/>
  <c r="G12" i="18"/>
  <c r="J5" i="18"/>
  <c r="G11" i="10" l="1"/>
  <c r="G10" i="10"/>
  <c r="F13" i="1"/>
  <c r="E13" i="1"/>
  <c r="F13" i="9"/>
  <c r="G13" i="9"/>
  <c r="H13" i="9"/>
  <c r="I13" i="9"/>
  <c r="J13" i="9"/>
  <c r="K13" i="9"/>
  <c r="E13" i="9"/>
  <c r="H12" i="1" l="1"/>
  <c r="G12" i="1"/>
  <c r="F12" i="1"/>
  <c r="E12" i="1"/>
  <c r="J5" i="1"/>
  <c r="J5" i="10" l="1"/>
  <c r="K12" i="9" l="1"/>
  <c r="J12" i="9"/>
  <c r="I12" i="9"/>
  <c r="H12" i="9"/>
  <c r="G12" i="9"/>
  <c r="F12" i="9"/>
  <c r="E12" i="9"/>
  <c r="J5" i="9"/>
  <c r="J4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F19" i="1" l="1"/>
  <c r="E19" i="1"/>
  <c r="G19" i="1"/>
  <c r="H19" i="1"/>
  <c r="I19" i="9"/>
  <c r="I20" i="9"/>
  <c r="H19" i="9"/>
  <c r="H20" i="9"/>
  <c r="D24" i="4"/>
  <c r="D25" i="4"/>
  <c r="J19" i="9"/>
  <c r="J20" i="9"/>
  <c r="K19" i="9"/>
  <c r="K20" i="9"/>
  <c r="G19" i="9"/>
  <c r="G20" i="9"/>
  <c r="F20" i="9"/>
  <c r="F19" i="9"/>
  <c r="E20" i="9"/>
  <c r="E19" i="9"/>
</calcChain>
</file>

<file path=xl/sharedStrings.xml><?xml version="1.0" encoding="utf-8"?>
<sst xmlns="http://schemas.openxmlformats.org/spreadsheetml/2006/main" count="1131" uniqueCount="213">
  <si>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</si>
  <si>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</si>
  <si>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</si>
  <si>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</si>
  <si>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</si>
  <si>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</si>
  <si>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</si>
  <si>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</si>
  <si>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</si>
  <si>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</si>
  <si>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</si>
  <si>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</si>
  <si>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</si>
  <si>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</si>
  <si>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</si>
  <si>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</si>
  <si>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</si>
  <si>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</si>
  <si>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</si>
  <si>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</si>
  <si>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</si>
  <si>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</si>
  <si>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</si>
  <si>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</si>
  <si>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</si>
  <si>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</si>
  <si>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</si>
  <si>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</si>
  <si>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</si>
  <si>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</si>
  <si>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</si>
  <si>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</si>
  <si>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</si>
  <si>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</si>
  <si>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</si>
  <si>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</si>
  <si>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</si>
  <si>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</si>
  <si>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</si>
  <si>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</si>
  <si>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</si>
  <si>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</si>
  <si>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</si>
  <si>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</si>
  <si>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</si>
  <si>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</si>
  <si>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</si>
  <si>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</si>
  <si>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</si>
  <si>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</si>
  <si>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</si>
  <si>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</si>
  <si>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</si>
  <si>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</si>
  <si>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</si>
  <si>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</si>
  <si>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</si>
  <si>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</si>
  <si>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</si>
  <si>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</si>
  <si>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</si>
  <si>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</si>
  <si>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</si>
  <si>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</si>
  <si>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</si>
  <si>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</si>
  <si>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</si>
  <si>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</si>
  <si>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</si>
  <si>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</si>
  <si>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</si>
  <si>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</si>
  <si>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</si>
  <si>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</si>
  <si>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</si>
  <si>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</si>
  <si>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</si>
  <si>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</si>
  <si>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</si>
  <si>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</si>
  <si>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</si>
  <si>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</si>
  <si>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</si>
  <si>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</si>
  <si>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</si>
  <si>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</si>
  <si>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</si>
  <si>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</si>
  <si>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</si>
  <si>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</si>
  <si>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</si>
  <si>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</si>
  <si>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</si>
  <si>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</si>
  <si>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</si>
  <si>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</si>
  <si>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</si>
  <si>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</si>
  <si>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</si>
  <si>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</si>
  <si>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</si>
  <si>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</si>
  <si>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</si>
  <si>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</si>
  <si>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</si>
  <si>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</si>
  <si>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</si>
  <si>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</si>
  <si>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</si>
  <si>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</si>
  <si>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</si>
  <si>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</si>
  <si>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</si>
  <si>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</si>
  <si>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</si>
  <si>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</si>
  <si>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</si>
  <si>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</si>
  <si>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</si>
  <si>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</si>
  <si>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</si>
  <si>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</si>
  <si>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</si>
  <si>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</si>
  <si>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</si>
  <si>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</si>
  <si>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</si>
  <si>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</si>
  <si>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</si>
  <si>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</si>
  <si>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</si>
  <si>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</si>
  <si>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</si>
  <si>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</si>
  <si>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</si>
  <si>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</si>
  <si>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</si>
  <si>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</si>
  <si>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</si>
  <si>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</si>
  <si>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</si>
  <si>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</si>
  <si>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</si>
  <si>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</si>
  <si>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</si>
  <si>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</si>
  <si>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</si>
  <si>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</si>
  <si>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</si>
  <si>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</si>
  <si>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</si>
  <si>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</si>
  <si>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</si>
  <si>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</si>
  <si>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</si>
  <si>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</si>
  <si>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</si>
  <si>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</si>
  <si>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</si>
  <si>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</si>
  <si>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</si>
  <si>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</si>
  <si>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</si>
  <si>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</si>
  <si>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</si>
  <si>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</si>
  <si>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</si>
  <si>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</si>
  <si>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</si>
  <si>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</si>
  <si>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</si>
  <si>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</si>
  <si>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</si>
  <si>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</si>
  <si>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</si>
  <si>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</si>
  <si>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</si>
  <si>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</si>
  <si>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</si>
  <si>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</si>
  <si>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</si>
  <si>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</si>
  <si>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</si>
  <si>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</si>
  <si>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</si>
  <si>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</si>
  <si>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</si>
  <si>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</si>
  <si>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</si>
  <si>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</si>
  <si>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</si>
  <si>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</si>
  <si>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</si>
  <si>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</si>
  <si>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</si>
  <si>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</si>
  <si>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</si>
  <si>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</si>
  <si>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</si>
  <si>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</si>
  <si>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</si>
  <si>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</si>
  <si>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</si>
  <si>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</si>
  <si>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Tubbs</t>
  </si>
  <si>
    <t>20210514CHM02</t>
  </si>
  <si>
    <t xml:space="preserve">The sample was discoloured with significant sediment </t>
  </si>
  <si>
    <t xml:space="preserve">The sample was slightly discoloured with no significant sediment </t>
  </si>
  <si>
    <t>NZ Electrical &amp; Pumps</t>
  </si>
  <si>
    <r>
      <t xml:space="preserve">Comments: </t>
    </r>
    <r>
      <rPr>
        <sz val="8"/>
        <color theme="1"/>
        <rFont val="Arial"/>
        <family val="2"/>
      </rPr>
      <t xml:space="preserve">The sample was discoloured with some significant sediment </t>
    </r>
  </si>
  <si>
    <t>The negative LSI indicates corrosive water</t>
  </si>
  <si>
    <t>The high iron and manganese content may cause staining, taste and odour issues</t>
  </si>
  <si>
    <t>20210514SRT02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</si>
</sst>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37</xdr:row>
      <xdr:rowOff>146538</xdr:rowOff>
    </xdr:from>
    <xdr:to>
      <xdr:col>1</xdr:col>
      <xdr:colOff>1164550</xdr:colOff>
      <xdr:row>40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35</xdr:row>
      <xdr:rowOff>117231</xdr:rowOff>
    </xdr:from>
    <xdr:to>
      <xdr:col>1</xdr:col>
      <xdr:colOff>1171878</xdr:colOff>
      <xdr:row>38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32</xdr:row>
      <xdr:rowOff>5506</xdr:rowOff>
    </xdr:from>
    <xdr:to>
      <xdr:col>1</xdr:col>
      <xdr:colOff>1033097</xdr:colOff>
      <xdr:row>34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5"/>
  <sheetViews>
    <sheetView view="pageLayout" zoomScale="130" zoomScaleNormal="110" zoomScalePageLayoutView="130" workbookViewId="0">
      <selection activeCell="F30" sqref="F3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208</v>
      </c>
      <c r="F3" s="8"/>
      <c r="G3" s="8"/>
      <c r="H3" s="9" t="s">
        <v>152</v>
      </c>
      <c r="J3" s="69" t="s">
        <v>205</v>
      </c>
    </row>
    <row r="4" spans="1:11" ht="15.6">
      <c r="B4" s="3" t="s">
        <v>204</v>
      </c>
      <c r="F4" s="8"/>
      <c r="G4" s="8"/>
      <c r="H4" s="9" t="s">
        <v>56</v>
      </c>
      <c r="J4" s="70">
        <v>44330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44333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>
        <v>6.5</v>
      </c>
      <c r="E8" s="11" t="s">
        <v>64</v>
      </c>
      <c r="F8" s="11" t="s">
        <v>23</v>
      </c>
      <c r="G8" s="11" t="str">
        <f>VLOOKUP(D8,Lookup!C3:D7,2)</f>
        <v>Acidic</v>
      </c>
      <c r="H8" s="99"/>
      <c r="I8" s="100"/>
      <c r="J8" s="101"/>
      <c r="K8" s="5"/>
    </row>
    <row r="9" spans="1:11" ht="14.4">
      <c r="A9" s="4"/>
      <c r="B9" s="10" t="s">
        <v>5</v>
      </c>
      <c r="C9" s="10" t="s">
        <v>52</v>
      </c>
      <c r="D9" s="15">
        <v>130</v>
      </c>
      <c r="E9" s="11" t="s">
        <v>23</v>
      </c>
      <c r="F9" s="11" t="s">
        <v>23</v>
      </c>
      <c r="G9" s="11" t="str">
        <f>VLOOKUP(D9,Lookup!C18:D25,2)</f>
        <v>Moderate</v>
      </c>
      <c r="H9" s="99"/>
      <c r="I9" s="100"/>
      <c r="J9" s="101"/>
      <c r="K9" s="5"/>
    </row>
    <row r="10" spans="1:11" ht="14.4">
      <c r="A10" s="4"/>
      <c r="B10" s="10" t="s">
        <v>6</v>
      </c>
      <c r="C10" s="10" t="s">
        <v>52</v>
      </c>
      <c r="D10" s="15">
        <v>40</v>
      </c>
      <c r="E10" s="11" t="s">
        <v>65</v>
      </c>
      <c r="F10" s="11" t="s">
        <v>23</v>
      </c>
      <c r="G10" s="11" t="str">
        <f>VLOOKUP(D10,Lookup!C27:D33,2)</f>
        <v>Slightly Hard</v>
      </c>
      <c r="H10" s="99"/>
      <c r="I10" s="100"/>
      <c r="J10" s="101"/>
      <c r="K10" s="5"/>
    </row>
    <row r="11" spans="1:11" ht="14.4">
      <c r="A11" s="4"/>
      <c r="B11" s="10" t="s">
        <v>7</v>
      </c>
      <c r="C11" s="10" t="s">
        <v>52</v>
      </c>
      <c r="D11" s="15">
        <v>28</v>
      </c>
      <c r="E11" s="11" t="s">
        <v>23</v>
      </c>
      <c r="F11" s="11" t="s">
        <v>23</v>
      </c>
      <c r="G11" s="11" t="str">
        <f>VLOOKUP(D11,Lookup!C35:D41,2)</f>
        <v>Slightly Hard</v>
      </c>
      <c r="H11" s="99"/>
      <c r="I11" s="100"/>
      <c r="J11" s="101"/>
      <c r="K11" s="5"/>
    </row>
    <row r="12" spans="1:11" ht="14.4">
      <c r="A12" s="4"/>
      <c r="B12" s="10" t="s">
        <v>8</v>
      </c>
      <c r="C12" s="10" t="s">
        <v>52</v>
      </c>
      <c r="D12" s="11">
        <f t="shared" ref="D12" si="0">D10-D11</f>
        <v>12</v>
      </c>
      <c r="E12" s="11" t="s">
        <v>23</v>
      </c>
      <c r="F12" s="11" t="s">
        <v>23</v>
      </c>
      <c r="G12" s="11" t="str">
        <f>VLOOKUP(D12,Lookup!C35:D41,2)</f>
        <v>Soft</v>
      </c>
      <c r="H12" s="99" t="s">
        <v>154</v>
      </c>
      <c r="I12" s="100"/>
      <c r="J12" s="101"/>
      <c r="K12" s="5"/>
    </row>
    <row r="13" spans="1:11" ht="14.4">
      <c r="A13" s="4"/>
      <c r="B13" s="10" t="s">
        <v>14</v>
      </c>
      <c r="C13" s="10" t="s">
        <v>53</v>
      </c>
      <c r="D13" s="15">
        <f t="shared" ref="D13" si="1">2*(D9-(5*10^(D8-10)))/(1+(0.94*10^(D8-10)))*10^(6-D8)</f>
        <v>82.193786724274943</v>
      </c>
      <c r="E13" s="11" t="s">
        <v>23</v>
      </c>
      <c r="F13" s="11" t="s">
        <v>23</v>
      </c>
      <c r="G13" s="11" t="str">
        <f>VLOOKUP(D13,Lookup!C98:D103,2)</f>
        <v>Very High</v>
      </c>
      <c r="H13" s="99" t="s">
        <v>154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>
        <f>+D8+0.5+VLOOKUP(D9,LSI!$F$2:$G$25,2)+VLOOKUP(D10,LSI!$H$2:$I$25,2)-12.1</f>
        <v>-1.9000000000000004</v>
      </c>
      <c r="E14" s="11" t="s">
        <v>23</v>
      </c>
      <c r="F14" s="11" t="s">
        <v>23</v>
      </c>
      <c r="G14" s="11" t="str">
        <f>VLOOKUP(D14,Lookup!C105:D109,2)</f>
        <v>Corrosive</v>
      </c>
      <c r="H14" s="99" t="s">
        <v>154</v>
      </c>
      <c r="I14" s="100"/>
      <c r="J14" s="101"/>
      <c r="K14" s="5"/>
    </row>
    <row r="15" spans="1:11" ht="14.4">
      <c r="A15" s="4"/>
      <c r="B15" s="10" t="s">
        <v>9</v>
      </c>
      <c r="C15" s="10" t="s">
        <v>54</v>
      </c>
      <c r="D15" s="15">
        <v>77</v>
      </c>
      <c r="E15" s="11" t="s">
        <v>23</v>
      </c>
      <c r="F15" s="11" t="s">
        <v>23</v>
      </c>
      <c r="G15" s="11" t="str">
        <f>VLOOKUP(D15,Lookup!C43:D50,2)</f>
        <v>Significant</v>
      </c>
      <c r="H15" s="99"/>
      <c r="I15" s="100"/>
      <c r="J15" s="101"/>
      <c r="K15" s="5"/>
    </row>
    <row r="16" spans="1:11" ht="14.4">
      <c r="A16" s="4"/>
      <c r="B16" s="10" t="s">
        <v>109</v>
      </c>
      <c r="C16" s="10" t="s">
        <v>110</v>
      </c>
      <c r="D16" s="15" t="s">
        <v>39</v>
      </c>
      <c r="E16" s="11" t="s">
        <v>23</v>
      </c>
      <c r="F16" s="11">
        <v>50</v>
      </c>
      <c r="G16" s="11" t="str">
        <f>VLOOKUP(D16,Lookup!C89:D96,2)</f>
        <v>Not Detected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>
        <v>16</v>
      </c>
      <c r="E17" s="11" t="s">
        <v>66</v>
      </c>
      <c r="F17" s="11" t="s">
        <v>23</v>
      </c>
      <c r="G17" s="11" t="str">
        <f>VLOOKUP(D17,Lookup!C52:D59,2)</f>
        <v>Excessive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>
        <v>0.2</v>
      </c>
      <c r="E18" s="11" t="s">
        <v>67</v>
      </c>
      <c r="F18" s="11">
        <v>0.4</v>
      </c>
      <c r="G18" s="11" t="str">
        <f>VLOOKUP(D18,Lookup!C61:D65,2)</f>
        <v>Very High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 t="s">
        <v>40</v>
      </c>
      <c r="E19" s="11" t="s">
        <v>42</v>
      </c>
      <c r="F19" s="11" t="s">
        <v>23</v>
      </c>
      <c r="G19" s="11" t="str">
        <f>VLOOKUP(D19,Lookup!C67:D72,2)</f>
        <v>Not Detected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 t="s">
        <v>40</v>
      </c>
      <c r="E20" s="11" t="s">
        <v>39</v>
      </c>
      <c r="F20" s="15">
        <v>2</v>
      </c>
      <c r="G20" s="11" t="str">
        <f>VLOOKUP(D20,Lookup!C74:D78,2)</f>
        <v>Not Detected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>
        <v>190</v>
      </c>
      <c r="E21" s="11" t="s">
        <v>69</v>
      </c>
      <c r="F21" s="11" t="s">
        <v>23</v>
      </c>
      <c r="G21" s="11" t="str">
        <f>VLOOKUP(D21,Lookup!C9:D16,2)</f>
        <v>Moderate</v>
      </c>
      <c r="H21" s="99" t="s">
        <v>154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>
        <v>6</v>
      </c>
      <c r="E22" s="11" t="s">
        <v>70</v>
      </c>
      <c r="F22" s="11" t="s">
        <v>23</v>
      </c>
      <c r="G22" s="11" t="str">
        <f>VLOOKUP(D22,Lookup!C80:D87,2)</f>
        <v>Low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>
        <v>27</v>
      </c>
      <c r="E23" s="11" t="s">
        <v>65</v>
      </c>
      <c r="F23" s="11" t="s">
        <v>23</v>
      </c>
      <c r="G23" s="11" t="str">
        <f>VLOOKUP(D23,Lookup!C80:D87,2)</f>
        <v>Low</v>
      </c>
      <c r="H23" s="99"/>
      <c r="I23" s="100"/>
      <c r="J23" s="101"/>
      <c r="K23" s="5"/>
    </row>
    <row r="24" spans="1:11" hidden="1">
      <c r="A24" s="4"/>
      <c r="B24" s="10" t="s">
        <v>183</v>
      </c>
      <c r="C24" s="10" t="s">
        <v>184</v>
      </c>
      <c r="D24" s="14">
        <f t="shared" ref="D24" si="2">D25/10</f>
        <v>27.6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183</v>
      </c>
      <c r="C25" s="10" t="s">
        <v>185</v>
      </c>
      <c r="D25" s="15">
        <v>276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>
        <v>234</v>
      </c>
      <c r="E26" s="11" t="s">
        <v>71</v>
      </c>
      <c r="F26" s="11" t="s">
        <v>23</v>
      </c>
      <c r="G26" s="11" t="str">
        <f>VLOOKUP(D26,Lookup!C124:D131,2)</f>
        <v>Excessive</v>
      </c>
      <c r="H26" s="99"/>
      <c r="I26" s="100"/>
      <c r="J26" s="101"/>
      <c r="K26" s="5"/>
    </row>
    <row r="27" spans="1:11">
      <c r="A27" s="4"/>
      <c r="B27" s="10" t="s">
        <v>163</v>
      </c>
      <c r="C27" s="10" t="s">
        <v>164</v>
      </c>
      <c r="D27" s="15">
        <v>2600</v>
      </c>
      <c r="E27" s="11" t="s">
        <v>23</v>
      </c>
      <c r="F27" s="11" t="s">
        <v>23</v>
      </c>
      <c r="G27" s="11" t="str">
        <f>VLOOKUP(D27,Lookup!C149:D152,2)</f>
        <v>High</v>
      </c>
      <c r="H27" s="99"/>
      <c r="I27" s="100"/>
      <c r="J27" s="101"/>
      <c r="K27" s="5"/>
    </row>
    <row r="28" spans="1:11" ht="14.4">
      <c r="A28" s="4"/>
      <c r="B28" s="10" t="s">
        <v>19</v>
      </c>
      <c r="C28" s="10" t="s">
        <v>55</v>
      </c>
      <c r="D28" s="14">
        <v>7.8</v>
      </c>
      <c r="E28" s="11" t="s">
        <v>23</v>
      </c>
      <c r="F28" s="11" t="s">
        <v>23</v>
      </c>
      <c r="G28" s="11" t="str">
        <f>VLOOKUP(D28,Lookup!C133:D139,2)</f>
        <v>Very Poor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209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210</v>
      </c>
      <c r="C31" s="95"/>
      <c r="K31" s="5"/>
    </row>
    <row r="32" spans="1:11">
      <c r="A32" s="4"/>
      <c r="B32" s="96" t="s">
        <v>143</v>
      </c>
      <c r="K32" s="5"/>
    </row>
    <row r="33" spans="1:11">
      <c r="A33" s="4"/>
      <c r="B33" s="95" t="s">
        <v>211</v>
      </c>
      <c r="K33" s="5"/>
    </row>
    <row r="34" spans="1:11">
      <c r="A34" s="4"/>
      <c r="B34" s="95"/>
      <c r="C34" s="95"/>
      <c r="K34" s="5"/>
    </row>
    <row r="35" spans="1:11">
      <c r="A35" s="4"/>
      <c r="B35" s="61" t="s">
        <v>62</v>
      </c>
      <c r="C35" s="62" t="s">
        <v>202</v>
      </c>
      <c r="D35" s="63"/>
      <c r="E35" s="63"/>
      <c r="F35" s="63"/>
      <c r="G35" s="63"/>
      <c r="H35" s="63"/>
      <c r="I35" s="63"/>
      <c r="J35" s="63"/>
      <c r="K35" s="5"/>
    </row>
    <row r="36" spans="1:11">
      <c r="A36" s="4"/>
      <c r="B36" s="55" t="s">
        <v>63</v>
      </c>
      <c r="C36" s="98" t="s">
        <v>203</v>
      </c>
      <c r="D36" s="98"/>
      <c r="E36" s="98"/>
      <c r="F36" s="98"/>
      <c r="G36" s="98"/>
      <c r="H36" s="98"/>
      <c r="I36" s="98"/>
      <c r="J36" s="98"/>
      <c r="K36" s="5"/>
    </row>
    <row r="37" spans="1:11">
      <c r="A37" s="4"/>
      <c r="B37" s="55" t="s">
        <v>24</v>
      </c>
      <c r="C37" s="97" t="s">
        <v>130</v>
      </c>
      <c r="D37" s="98"/>
      <c r="E37" s="98"/>
      <c r="F37" s="98"/>
      <c r="G37" s="98"/>
      <c r="H37" s="98"/>
      <c r="I37" s="98"/>
      <c r="J37" s="98"/>
      <c r="K37" s="5"/>
    </row>
    <row r="38" spans="1:11">
      <c r="A38" s="4"/>
      <c r="B38" s="55"/>
      <c r="C38" s="97"/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199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150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12" t="s">
        <v>191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8:J38"/>
    <mergeCell ref="H25:J25"/>
    <mergeCell ref="H26:J26"/>
    <mergeCell ref="H27:J27"/>
    <mergeCell ref="H28:J28"/>
    <mergeCell ref="C36:J36"/>
    <mergeCell ref="C37:J37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5"/>
      <c r="D4" s="105"/>
      <c r="E4" s="105"/>
      <c r="F4" s="105"/>
      <c r="G4" s="8"/>
      <c r="H4" s="88" t="s">
        <v>152</v>
      </c>
      <c r="I4" s="105"/>
      <c r="J4" s="105"/>
    </row>
    <row r="5" spans="1:11" ht="22.5" customHeight="1">
      <c r="B5" s="88" t="s">
        <v>176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134</v>
      </c>
      <c r="C6" s="106"/>
      <c r="D6" s="106"/>
      <c r="E6" s="106"/>
      <c r="F6" s="106"/>
      <c r="G6" s="8"/>
      <c r="H6" s="88" t="s">
        <v>174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5"/>
      <c r="D4" s="105"/>
      <c r="E4" s="105"/>
      <c r="F4" s="105"/>
      <c r="G4" s="8"/>
      <c r="H4" s="88" t="s">
        <v>152</v>
      </c>
      <c r="I4" s="105"/>
      <c r="J4" s="105"/>
    </row>
    <row r="5" spans="1:11" ht="22.5" customHeight="1">
      <c r="B5" s="88" t="s">
        <v>176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134</v>
      </c>
      <c r="C6" s="106" t="s">
        <v>151</v>
      </c>
      <c r="D6" s="106"/>
      <c r="E6" s="106"/>
      <c r="F6" s="106"/>
      <c r="G6" s="8"/>
      <c r="H6" s="88" t="s">
        <v>174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5"/>
      <c r="D3" s="105"/>
      <c r="E3" s="105"/>
      <c r="F3" s="105"/>
      <c r="G3" s="8"/>
      <c r="H3" s="88" t="s">
        <v>152</v>
      </c>
      <c r="I3" s="105"/>
      <c r="J3" s="105"/>
    </row>
    <row r="4" spans="1:11" ht="22.5" customHeight="1">
      <c r="B4" s="88" t="s">
        <v>176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134</v>
      </c>
      <c r="C5" s="106"/>
      <c r="D5" s="106"/>
      <c r="E5" s="106"/>
      <c r="F5" s="106"/>
      <c r="G5" s="8"/>
      <c r="H5" s="88" t="s">
        <v>174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44333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44333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154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154</v>
      </c>
      <c r="I12" s="100"/>
      <c r="J12" s="101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154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8" t="s">
        <v>203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130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6"/>
  <sheetViews>
    <sheetView view="pageLayout" topLeftCell="A10" zoomScale="130" zoomScaleNormal="110" zoomScalePageLayoutView="130" workbookViewId="0">
      <selection activeCell="B27" sqref="B2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44333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44333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1"/>
      <c r="F10" s="11"/>
      <c r="G10" s="11"/>
      <c r="H10" s="11"/>
      <c r="I10" s="11"/>
      <c r="J10" s="11"/>
      <c r="K10" s="11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1"/>
      <c r="F11" s="11"/>
      <c r="G11" s="11"/>
      <c r="H11" s="11"/>
      <c r="I11" s="11"/>
      <c r="J11" s="11"/>
      <c r="K11" s="11"/>
      <c r="L11" s="5"/>
    </row>
    <row r="12" spans="1:12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-9.9999999990600013E-4</v>
      </c>
      <c r="F12" s="15">
        <f t="shared" ref="F12:K12" si="0">2*(F10-(5*10^(F9-10)))/(1+(0.94*10^(F9-10)))*10^(6-F9)</f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15">
        <f t="shared" si="0"/>
        <v>-9.9999999990600013E-4</v>
      </c>
      <c r="L12" s="5"/>
    </row>
    <row r="13" spans="1:12">
      <c r="A13" s="4"/>
      <c r="B13" s="10" t="s">
        <v>17</v>
      </c>
      <c r="C13" s="11" t="s">
        <v>23</v>
      </c>
      <c r="D13" s="11" t="s">
        <v>23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14" t="e">
        <f>+K9+0.5+VLOOKUP(K10,LSI!$F$2:$G$25,2)+VLOOKUP(K11,LSI!$H$2:$I$25,2)-12.1</f>
        <v>#N/A</v>
      </c>
      <c r="L13" s="5"/>
    </row>
    <row r="14" spans="1:12">
      <c r="A14" s="4"/>
      <c r="B14" s="10" t="s">
        <v>10</v>
      </c>
      <c r="C14" s="10" t="s">
        <v>24</v>
      </c>
      <c r="D14" s="11" t="s">
        <v>66</v>
      </c>
      <c r="E14" s="11"/>
      <c r="F14" s="11"/>
      <c r="G14" s="11"/>
      <c r="H14" s="11"/>
      <c r="I14" s="11"/>
      <c r="J14" s="11"/>
      <c r="K14" s="11"/>
      <c r="L14" s="5"/>
    </row>
    <row r="15" spans="1:12">
      <c r="A15" s="4"/>
      <c r="B15" s="10" t="s">
        <v>11</v>
      </c>
      <c r="C15" s="10" t="s">
        <v>24</v>
      </c>
      <c r="D15" s="11" t="s">
        <v>67</v>
      </c>
      <c r="E15" s="11"/>
      <c r="F15" s="11"/>
      <c r="G15" s="11"/>
      <c r="H15" s="11"/>
      <c r="I15" s="11"/>
      <c r="J15" s="11"/>
      <c r="K15" s="11"/>
      <c r="L15" s="5"/>
    </row>
    <row r="16" spans="1:12">
      <c r="A16" s="4"/>
      <c r="B16" s="10" t="s">
        <v>4</v>
      </c>
      <c r="C16" s="10" t="s">
        <v>24</v>
      </c>
      <c r="D16" s="11" t="s">
        <v>69</v>
      </c>
      <c r="E16" s="11"/>
      <c r="F16" s="11"/>
      <c r="G16" s="11"/>
      <c r="H16" s="11"/>
      <c r="I16" s="11"/>
      <c r="J16" s="11"/>
      <c r="K16" s="11"/>
      <c r="L16" s="5"/>
    </row>
    <row r="17" spans="1:12">
      <c r="A17" s="4"/>
      <c r="B17" s="10" t="s">
        <v>15</v>
      </c>
      <c r="C17" s="10" t="s">
        <v>24</v>
      </c>
      <c r="D17" s="11" t="s">
        <v>70</v>
      </c>
      <c r="E17" s="11"/>
      <c r="F17" s="11"/>
      <c r="G17" s="11"/>
      <c r="H17" s="11"/>
      <c r="I17" s="11"/>
      <c r="J17" s="11"/>
      <c r="K17" s="11"/>
      <c r="L17" s="5"/>
    </row>
    <row r="18" spans="1:12">
      <c r="A18" s="4"/>
      <c r="B18" s="10" t="s">
        <v>16</v>
      </c>
      <c r="C18" s="10" t="s">
        <v>24</v>
      </c>
      <c r="D18" s="11" t="s">
        <v>65</v>
      </c>
      <c r="E18" s="11"/>
      <c r="F18" s="11"/>
      <c r="G18" s="11"/>
      <c r="H18" s="11"/>
      <c r="I18" s="11"/>
      <c r="J18" s="11"/>
      <c r="K18" s="11"/>
      <c r="L18" s="5"/>
    </row>
    <row r="19" spans="1:12" hidden="1">
      <c r="A19" s="4"/>
      <c r="B19" s="10" t="s">
        <v>183</v>
      </c>
      <c r="C19" s="10" t="s">
        <v>184</v>
      </c>
      <c r="D19" s="11" t="s">
        <v>23</v>
      </c>
      <c r="E19" s="14">
        <f ca="1">E20/10</f>
        <v>0</v>
      </c>
      <c r="F19" s="14">
        <f t="shared" ref="F19:K19" ca="1" si="1">F20/10</f>
        <v>0</v>
      </c>
      <c r="G19" s="14">
        <f t="shared" ca="1" si="1"/>
        <v>0</v>
      </c>
      <c r="H19" s="14">
        <f t="shared" ca="1" si="1"/>
        <v>0</v>
      </c>
      <c r="I19" s="14">
        <f t="shared" ca="1" si="1"/>
        <v>0</v>
      </c>
      <c r="J19" s="14">
        <f t="shared" ca="1" si="1"/>
        <v>0</v>
      </c>
      <c r="K19" s="14">
        <f t="shared" ca="1" si="1"/>
        <v>0</v>
      </c>
      <c r="L19" s="5"/>
    </row>
    <row r="20" spans="1:12">
      <c r="A20" s="4"/>
      <c r="B20" s="10" t="s">
        <v>183</v>
      </c>
      <c r="C20" s="10" t="s">
        <v>185</v>
      </c>
      <c r="D20" s="11" t="s">
        <v>23</v>
      </c>
      <c r="E20" s="15">
        <f ca="1">E19*1000</f>
        <v>0</v>
      </c>
      <c r="F20" s="15">
        <f t="shared" ref="F20:K20" ca="1" si="2">F19*1000</f>
        <v>0</v>
      </c>
      <c r="G20" s="15">
        <f t="shared" ca="1" si="2"/>
        <v>0</v>
      </c>
      <c r="H20" s="15">
        <f t="shared" ca="1" si="2"/>
        <v>0</v>
      </c>
      <c r="I20" s="15">
        <f t="shared" ca="1" si="2"/>
        <v>0</v>
      </c>
      <c r="J20" s="15">
        <f t="shared" ca="1" si="2"/>
        <v>0</v>
      </c>
      <c r="K20" s="15">
        <f t="shared" ca="1" si="2"/>
        <v>0</v>
      </c>
      <c r="L20" s="5"/>
    </row>
    <row r="21" spans="1:12">
      <c r="A21" s="4"/>
      <c r="B21" s="10" t="s">
        <v>18</v>
      </c>
      <c r="C21" s="10" t="s">
        <v>25</v>
      </c>
      <c r="D21" s="11" t="s">
        <v>71</v>
      </c>
      <c r="E21" s="14"/>
      <c r="F21" s="14"/>
      <c r="G21" s="14"/>
      <c r="H21" s="14"/>
      <c r="I21" s="14"/>
      <c r="J21" s="14"/>
      <c r="K21" s="14"/>
      <c r="L21" s="5"/>
    </row>
    <row r="22" spans="1:12">
      <c r="A22" s="4"/>
      <c r="B22" s="10" t="s">
        <v>163</v>
      </c>
      <c r="C22" s="10" t="s">
        <v>164</v>
      </c>
      <c r="D22" s="11" t="s">
        <v>23</v>
      </c>
      <c r="E22" s="11"/>
      <c r="F22" s="11"/>
      <c r="G22" s="11"/>
      <c r="H22" s="11"/>
      <c r="I22" s="11"/>
      <c r="J22" s="11"/>
      <c r="K22" s="11"/>
      <c r="L22" s="5"/>
    </row>
    <row r="23" spans="1:12" ht="14.4">
      <c r="A23" s="4"/>
      <c r="B23" s="10" t="s">
        <v>19</v>
      </c>
      <c r="C23" s="10" t="s">
        <v>55</v>
      </c>
      <c r="D23" s="11" t="s">
        <v>23</v>
      </c>
      <c r="E23" s="14"/>
      <c r="F23" s="14"/>
      <c r="G23" s="14"/>
      <c r="H23" s="14"/>
      <c r="I23" s="14"/>
      <c r="J23" s="14"/>
      <c r="K23" s="14"/>
      <c r="L23" s="5"/>
    </row>
    <row r="24" spans="1:12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2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2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2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2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2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2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2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2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61" t="s">
        <v>62</v>
      </c>
      <c r="C34" s="62" t="s">
        <v>202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24</v>
      </c>
      <c r="C35" s="97" t="s">
        <v>130</v>
      </c>
      <c r="D35" s="98"/>
      <c r="E35" s="98"/>
      <c r="F35" s="98"/>
      <c r="G35" s="98"/>
      <c r="H35" s="98"/>
      <c r="I35" s="98"/>
      <c r="J35" s="98"/>
      <c r="K35" s="5"/>
    </row>
    <row r="36" spans="1:11">
      <c r="A36" s="4"/>
      <c r="B36" s="55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199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200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150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 t="s">
        <v>193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1">
    <mergeCell ref="C35:J35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22"/>
  <sheetViews>
    <sheetView tabSelected="1" view="pageLayout" topLeftCell="A10" zoomScale="115" zoomScaleNormal="110" zoomScalePageLayoutView="115" workbookViewId="0">
      <selection activeCell="I4" sqref="I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208</v>
      </c>
      <c r="F3" s="8"/>
      <c r="G3" s="8"/>
      <c r="H3" s="9" t="s">
        <v>152</v>
      </c>
      <c r="J3" s="69" t="s">
        <v>212</v>
      </c>
    </row>
    <row r="4" spans="1:10" ht="15.6">
      <c r="B4" s="3" t="s">
        <v>204</v>
      </c>
      <c r="F4" s="8"/>
      <c r="G4" s="8"/>
      <c r="H4" s="9" t="s">
        <v>56</v>
      </c>
      <c r="J4" s="70">
        <v>44330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44333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6.5</v>
      </c>
      <c r="F9" s="14">
        <v>6.5</v>
      </c>
      <c r="G9" s="14">
        <v>6.8</v>
      </c>
      <c r="H9" s="14">
        <v>6.3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5">
        <v>165</v>
      </c>
      <c r="F10" s="15">
        <v>130</v>
      </c>
      <c r="G10" s="15">
        <v>145</v>
      </c>
      <c r="H10" s="15">
        <v>45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5">
        <v>50</v>
      </c>
      <c r="F11" s="15">
        <v>40</v>
      </c>
      <c r="G11" s="15" t="s">
        <v>38</v>
      </c>
      <c r="H11" s="15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104.32315230080435</v>
      </c>
      <c r="F12" s="15">
        <f>2*(F10-(5*10^(F9-10)))/(1+(0.94*10^(F9-10)))*10^(6-F9)</f>
        <v>82.193786724274943</v>
      </c>
      <c r="G12" s="15">
        <f>2*(G10-(5*10^(G9-10)))/(1+(0.94*10^(G9-10)))*10^(6-G9)</f>
        <v>45.933659332440534</v>
      </c>
      <c r="H12" s="15">
        <f>2*(H10-(5*10^(H9-10)))/(1+(0.94*10^(H9-10)))*10^(6-H9)</f>
        <v>45.097392800388874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-1.5999999999999996</v>
      </c>
      <c r="F13" s="14">
        <f>+F9+0.5+VLOOKUP(F10,LSI!$F$2:$G$25,2)+VLOOKUP(F11,LSI!$H$2:$I$25,2)-12.1</f>
        <v>-1.9000000000000004</v>
      </c>
      <c r="G13" s="14">
        <v>-2.4000000000000004</v>
      </c>
      <c r="H13" s="14">
        <v>-3.4000000000000004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15.4</v>
      </c>
      <c r="F14" s="11">
        <v>16</v>
      </c>
      <c r="G14" s="11">
        <v>2</v>
      </c>
      <c r="H14" s="11">
        <v>0.74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0.3</v>
      </c>
      <c r="F15" s="11">
        <v>0.2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180</v>
      </c>
      <c r="F16" s="11">
        <v>190</v>
      </c>
      <c r="G16" s="11">
        <v>210</v>
      </c>
      <c r="H16" s="11">
        <v>270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5">
        <v>17</v>
      </c>
      <c r="F17" s="15">
        <v>6</v>
      </c>
      <c r="G17" s="15">
        <v>22</v>
      </c>
      <c r="H17" s="15">
        <v>97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5">
        <v>28</v>
      </c>
      <c r="F18" s="15">
        <v>27</v>
      </c>
      <c r="G18" s="15">
        <v>68</v>
      </c>
      <c r="H18" s="15">
        <v>73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25.1</v>
      </c>
      <c r="F19" s="14">
        <f t="shared" ref="F19:H19" si="0">F20/10</f>
        <v>27.6</v>
      </c>
      <c r="G19" s="14">
        <f t="shared" si="0"/>
        <v>30.1</v>
      </c>
      <c r="H19" s="14">
        <f t="shared" si="0"/>
        <v>38.299999999999997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251</v>
      </c>
      <c r="F20" s="15">
        <v>276</v>
      </c>
      <c r="G20" s="15">
        <v>301</v>
      </c>
      <c r="H20" s="15">
        <v>383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289</v>
      </c>
      <c r="F21" s="14">
        <v>234</v>
      </c>
      <c r="G21" s="14">
        <v>99</v>
      </c>
      <c r="H21" s="14">
        <v>36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5">
        <v>2100</v>
      </c>
      <c r="F22" s="15">
        <v>2600</v>
      </c>
      <c r="G22" s="15">
        <v>740</v>
      </c>
      <c r="H22" s="15">
        <v>430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7.1</v>
      </c>
      <c r="F23" s="14">
        <v>7.8</v>
      </c>
      <c r="G23" s="14">
        <v>30.4</v>
      </c>
      <c r="H23" s="14">
        <v>55.9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55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202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7" t="s">
        <v>130</v>
      </c>
      <c r="D32" s="98"/>
      <c r="E32" s="98"/>
      <c r="F32" s="98"/>
      <c r="G32" s="98"/>
      <c r="H32" s="98"/>
      <c r="I32" s="98"/>
      <c r="J32" s="9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150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193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1">
    <mergeCell ref="C32:J32"/>
  </mergeCells>
  <conditionalFormatting sqref="D1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0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197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44333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198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8" t="s">
        <v>203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6" zoomScale="130" zoomScaleNormal="110" zoomScalePageLayoutView="130" workbookViewId="0">
      <selection activeCell="A39" sqref="A39:XFD39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201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44333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44333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154</v>
      </c>
      <c r="I12" s="100"/>
      <c r="J12" s="101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154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154</v>
      </c>
      <c r="I14" s="100"/>
      <c r="J14" s="101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154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195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154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202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8" t="s">
        <v>203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 t="s">
        <v>24</v>
      </c>
      <c r="C47" s="97" t="s">
        <v>130</v>
      </c>
      <c r="D47" s="98"/>
      <c r="E47" s="98"/>
      <c r="F47" s="98"/>
      <c r="G47" s="98"/>
      <c r="H47" s="98"/>
      <c r="I47" s="98"/>
      <c r="J47" s="98"/>
      <c r="K47" s="5"/>
    </row>
    <row r="48" spans="1:11">
      <c r="A48" s="4"/>
      <c r="B48" s="55"/>
      <c r="C48" s="97"/>
      <c r="D48" s="98"/>
      <c r="E48" s="98"/>
      <c r="F48" s="98"/>
      <c r="G48" s="98"/>
      <c r="H48" s="98"/>
      <c r="I48" s="98"/>
      <c r="J48" s="9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5"/>
      <c r="D4" s="105"/>
      <c r="E4" s="105"/>
      <c r="F4" s="105"/>
      <c r="G4" s="8"/>
      <c r="H4" s="88" t="s">
        <v>152</v>
      </c>
      <c r="I4" s="105"/>
      <c r="J4" s="105"/>
    </row>
    <row r="5" spans="1:11" ht="22.5" customHeight="1">
      <c r="B5" s="88" t="s">
        <v>176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134</v>
      </c>
      <c r="C6" s="106"/>
      <c r="D6" s="106"/>
      <c r="E6" s="106"/>
      <c r="F6" s="106"/>
      <c r="G6" s="8"/>
      <c r="H6" s="88" t="s">
        <v>174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5"/>
      <c r="D4" s="105"/>
      <c r="E4" s="105"/>
      <c r="F4" s="105"/>
      <c r="G4" s="8"/>
      <c r="H4" s="88" t="s">
        <v>152</v>
      </c>
      <c r="I4" s="105"/>
      <c r="J4" s="105"/>
    </row>
    <row r="5" spans="1:11" ht="22.5" customHeight="1">
      <c r="B5" s="88" t="s">
        <v>176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134</v>
      </c>
      <c r="C6" s="106"/>
      <c r="D6" s="106"/>
      <c r="E6" s="106"/>
      <c r="F6" s="106"/>
      <c r="G6" s="8"/>
      <c r="H6" s="88" t="s">
        <v>174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5"/>
      <c r="D4" s="105"/>
      <c r="E4" s="105"/>
      <c r="F4" s="105"/>
      <c r="G4" s="8"/>
      <c r="H4" s="88" t="s">
        <v>152</v>
      </c>
      <c r="I4" s="105"/>
      <c r="J4" s="105"/>
    </row>
    <row r="5" spans="1:11" ht="22.5" customHeight="1">
      <c r="B5" s="88" t="s">
        <v>176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134</v>
      </c>
      <c r="C6" s="106"/>
      <c r="D6" s="106"/>
      <c r="E6" s="106"/>
      <c r="F6" s="106"/>
      <c r="G6" s="8"/>
      <c r="H6" s="88" t="s">
        <v>174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www.w3.org/XML/1998/namespace"/>
    <ds:schemaRef ds:uri="http://purl.org/dc/terms/"/>
    <ds:schemaRef ds:uri="http://schemas.microsoft.com/sharepoint/v3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e3d8395-3b78-4cee-bcbb-a4d4a59b9b21"/>
    <ds:schemaRef ds:uri="a485ba0b-8b54-4b26-a1c0-8a4bc31186fb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B9B142-97F0-4A48-9A5C-ED21DF3C32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2021-05-17T10:12:51Z</cp:lastPrinted>
  <dcterms:created xsi:type="dcterms:W3CDTF">2017-07-10T05:27:40Z</dcterms:created>
  <dcterms:modified xsi:type="dcterms:W3CDTF">2021-05-17T10:16:05Z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