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5B3E79E1-9533-4967-A65E-2BBE1E178492}" xr6:coauthVersionLast="46" xr6:coauthVersionMax="46" xr10:uidLastSave="{00000000-0000-0000-0000-000000000000}"/>
  <bookViews>
    <workbookView xWindow="24276" yWindow="1608" windowWidth="23040" windowHeight="12204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H19" i="9"/>
  <c r="G19" i="9"/>
  <c r="F19" i="9"/>
  <c r="E19" i="9"/>
  <c r="F13" i="9"/>
  <c r="E13" i="9"/>
  <c r="H12" i="9"/>
  <c r="G12" i="9"/>
  <c r="F12" i="9"/>
  <c r="E12" i="9"/>
  <c r="D24" i="4"/>
  <c r="D14" i="4"/>
  <c r="D13" i="4"/>
  <c r="J5" i="4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3" i="1"/>
  <c r="G13" i="1"/>
  <c r="H13" i="1"/>
  <c r="I13" i="1"/>
  <c r="J13" i="1"/>
  <c r="K13" i="1"/>
  <c r="E13" i="1"/>
  <c r="K12" i="1" l="1"/>
  <c r="J12" i="1"/>
  <c r="I12" i="1"/>
  <c r="H12" i="1"/>
  <c r="G12" i="1"/>
  <c r="F12" i="1"/>
  <c r="E12" i="1"/>
  <c r="J5" i="1"/>
  <c r="J5" i="10" l="1"/>
  <c r="J1" i="16" l="1"/>
  <c r="J1" i="15"/>
  <c r="J1" i="14"/>
  <c r="J1" i="13"/>
  <c r="J1" i="12"/>
  <c r="J1" i="11"/>
  <c r="G27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G30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  <c r="D24" i="18" l="1"/>
  <c r="F19" i="1"/>
  <c r="E19" i="1"/>
  <c r="G19" i="1"/>
  <c r="H19" i="1"/>
  <c r="K20" i="1"/>
  <c r="K19" i="1"/>
  <c r="I19" i="1"/>
  <c r="I20" i="1"/>
  <c r="J20" i="1"/>
  <c r="J19" i="1"/>
</calcChain>
</file>

<file path=xl/sharedStrings.xml><?xml version="1.0" encoding="utf-8"?>
<sst xmlns="http://schemas.openxmlformats.org/spreadsheetml/2006/main" count="1160" uniqueCount="210">
  <si>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</si>
  <si>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</si>
  <si>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</si>
  <si>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</si>
  <si>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</si>
  <si>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</si>
  <si>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</si>
  <si>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</si>
  <si>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</si>
  <si>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</si>
  <si>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</si>
  <si>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</si>
  <si>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</si>
  <si>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</si>
  <si>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</si>
  <si>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</si>
  <si>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</si>
  <si>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</si>
  <si>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</si>
  <si>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</si>
  <si>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</si>
  <si>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</si>
  <si>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</si>
  <si>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</si>
  <si>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</si>
  <si>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</si>
  <si>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</si>
  <si>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</si>
  <si>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</si>
  <si>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</si>
  <si>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</si>
  <si>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</si>
  <si>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</si>
  <si>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</si>
  <si>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</si>
  <si>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</si>
  <si>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</si>
  <si>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</si>
  <si>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</si>
  <si>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</si>
  <si>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</si>
  <si>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</si>
  <si>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</si>
  <si>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</si>
  <si>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</si>
  <si>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</si>
  <si>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</si>
  <si>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</si>
  <si>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</si>
  <si>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</si>
  <si>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</si>
  <si>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</si>
  <si>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</si>
  <si>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</si>
  <si>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</si>
  <si>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</si>
  <si>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</si>
  <si>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</si>
  <si>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</si>
  <si>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</si>
  <si>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</si>
  <si>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</si>
  <si>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</si>
  <si>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</si>
  <si>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</si>
  <si>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</si>
  <si>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</si>
  <si>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</si>
  <si>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</si>
  <si>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</si>
  <si>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</si>
  <si>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</si>
  <si>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</si>
  <si>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</si>
  <si>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</si>
  <si>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</si>
  <si>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</si>
  <si>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</si>
  <si>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</si>
  <si>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</si>
  <si>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</si>
  <si>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</si>
  <si>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</si>
  <si>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</si>
  <si>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</si>
  <si>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</si>
  <si>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</si>
  <si>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</si>
  <si>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</si>
  <si>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</si>
  <si>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</si>
  <si>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</si>
  <si>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</si>
  <si>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</si>
  <si>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</si>
  <si>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</si>
  <si>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</si>
  <si>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</si>
  <si>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</si>
  <si>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</si>
  <si>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</si>
  <si>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</si>
  <si>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</si>
  <si>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</si>
  <si>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</si>
  <si>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</si>
  <si>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</si>
  <si>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</si>
  <si>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</si>
  <si>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</si>
  <si>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</si>
  <si>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</si>
  <si>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</si>
  <si>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</si>
  <si>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</si>
  <si>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</si>
  <si>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</si>
  <si>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</si>
  <si>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</si>
  <si>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</si>
  <si>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</si>
  <si>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</si>
  <si>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</si>
  <si>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</si>
  <si>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</si>
  <si>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</si>
  <si>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</si>
  <si>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</si>
  <si>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</si>
  <si>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</si>
  <si>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</si>
  <si>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</si>
  <si>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</si>
  <si>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</si>
  <si>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</si>
  <si>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</si>
  <si>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</si>
  <si>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</si>
  <si>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</si>
  <si>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</si>
  <si>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</si>
  <si>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</si>
  <si>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</si>
  <si>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</si>
  <si>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</si>
  <si>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</si>
  <si>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</si>
  <si>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</si>
  <si>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</si>
  <si>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</si>
  <si>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</si>
  <si>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</si>
  <si>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</si>
  <si>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</si>
  <si>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</si>
  <si>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</si>
  <si>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</si>
  <si>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</si>
  <si>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</si>
  <si>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</si>
  <si>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</si>
  <si>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</si>
  <si>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</si>
  <si>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</si>
  <si>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</si>
  <si>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</si>
  <si>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</si>
  <si>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</si>
  <si>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</si>
  <si>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</si>
  <si>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</si>
  <si>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</si>
  <si>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</si>
  <si>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</si>
  <si>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</si>
  <si>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</si>
  <si>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</si>
  <si>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</si>
  <si>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</si>
  <si>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</si>
  <si>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</si>
  <si>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</si>
  <si>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</si>
  <si>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</si>
  <si>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</si>
  <si>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</si>
  <si>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</si>
  <si>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</si>
  <si>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</si>
  <si>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</si>
  <si>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</si>
  <si>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</si>
  <si>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</si>
  <si>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</si>
  <si>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</si>
  <si>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</si>
  <si>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</si>
  <si>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</si>
  <si>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</si>
  <si>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</si>
  <si>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</si>
  <si>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Alliance Plumbing</t>
  </si>
  <si>
    <t>Grant Wylie</t>
  </si>
  <si>
    <t>20210520C+E01</t>
  </si>
  <si>
    <t>BORE</t>
  </si>
  <si>
    <t xml:space="preserve">The sample was clear with no significant sediment </t>
  </si>
  <si>
    <t xml:space="preserve">The sample was clear  with no significant sediment 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</si>
  <si>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</si>
  <si>
    <t>The negative LSI indicates corrosive water</t>
  </si>
  <si>
    <t>20210520SRT01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</si>
</sst>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2" xfId="0" applyFont="1" applyBorder="1"/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42</xdr:row>
      <xdr:rowOff>5506</xdr:rowOff>
    </xdr:from>
    <xdr:to>
      <xdr:col>1</xdr:col>
      <xdr:colOff>1033097</xdr:colOff>
      <xdr:row>44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39</xdr:row>
      <xdr:rowOff>131885</xdr:rowOff>
    </xdr:from>
    <xdr:to>
      <xdr:col>1</xdr:col>
      <xdr:colOff>1157222</xdr:colOff>
      <xdr:row>42</xdr:row>
      <xdr:rowOff>43960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154</v>
      </c>
      <c r="I12" s="102"/>
      <c r="J12" s="103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154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154</v>
      </c>
      <c r="I14" s="102"/>
      <c r="J14" s="103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154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191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199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8" t="s">
        <v>200</v>
      </c>
      <c r="D37" s="108"/>
      <c r="E37" s="108"/>
      <c r="F37" s="108"/>
      <c r="G37" s="108"/>
      <c r="H37" s="108"/>
      <c r="I37" s="108"/>
      <c r="J37" s="108"/>
      <c r="K37" s="5"/>
    </row>
    <row r="38" spans="1:11">
      <c r="A38" s="4"/>
      <c r="B38" s="55" t="s">
        <v>24</v>
      </c>
      <c r="C38" s="107" t="s">
        <v>130</v>
      </c>
      <c r="D38" s="108"/>
      <c r="E38" s="108"/>
      <c r="F38" s="108"/>
      <c r="G38" s="108"/>
      <c r="H38" s="108"/>
      <c r="I38" s="108"/>
      <c r="J38" s="108"/>
      <c r="K38" s="5"/>
    </row>
    <row r="39" spans="1:11">
      <c r="A39" s="4"/>
      <c r="B39" s="55"/>
      <c r="C39" s="107"/>
      <c r="D39" s="108"/>
      <c r="E39" s="108"/>
      <c r="F39" s="108"/>
      <c r="G39" s="108"/>
      <c r="H39" s="108"/>
      <c r="I39" s="108"/>
      <c r="J39" s="10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196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197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190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15"/>
      <c r="D4" s="115"/>
      <c r="E4" s="115"/>
      <c r="F4" s="115"/>
      <c r="G4" s="8"/>
      <c r="H4" s="88" t="s">
        <v>152</v>
      </c>
      <c r="I4" s="115"/>
      <c r="J4" s="115"/>
    </row>
    <row r="5" spans="1:11" ht="22.5" customHeight="1">
      <c r="B5" s="88" t="s">
        <v>176</v>
      </c>
      <c r="C5" s="115"/>
      <c r="D5" s="115"/>
      <c r="E5" s="115"/>
      <c r="F5" s="115"/>
      <c r="G5" s="8"/>
      <c r="H5" s="88" t="s">
        <v>56</v>
      </c>
      <c r="I5" s="115"/>
      <c r="J5" s="115"/>
    </row>
    <row r="6" spans="1:11" ht="22.5" customHeight="1">
      <c r="B6" s="88" t="s">
        <v>134</v>
      </c>
      <c r="C6" s="116"/>
      <c r="D6" s="116"/>
      <c r="E6" s="116"/>
      <c r="F6" s="116"/>
      <c r="G6" s="8"/>
      <c r="H6" s="88" t="s">
        <v>174</v>
      </c>
      <c r="I6" s="115"/>
      <c r="J6" s="11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15"/>
      <c r="D4" s="115"/>
      <c r="E4" s="115"/>
      <c r="F4" s="115"/>
      <c r="G4" s="8"/>
      <c r="H4" s="88" t="s">
        <v>152</v>
      </c>
      <c r="I4" s="115"/>
      <c r="J4" s="115"/>
    </row>
    <row r="5" spans="1:11" ht="22.5" customHeight="1">
      <c r="B5" s="88" t="s">
        <v>176</v>
      </c>
      <c r="C5" s="115"/>
      <c r="D5" s="115"/>
      <c r="E5" s="115"/>
      <c r="F5" s="115"/>
      <c r="G5" s="8"/>
      <c r="H5" s="88" t="s">
        <v>56</v>
      </c>
      <c r="I5" s="115"/>
      <c r="J5" s="115"/>
    </row>
    <row r="6" spans="1:11" ht="22.5" customHeight="1">
      <c r="B6" s="88" t="s">
        <v>134</v>
      </c>
      <c r="C6" s="116" t="s">
        <v>151</v>
      </c>
      <c r="D6" s="116"/>
      <c r="E6" s="116"/>
      <c r="F6" s="116"/>
      <c r="G6" s="8"/>
      <c r="H6" s="88" t="s">
        <v>174</v>
      </c>
      <c r="I6" s="115"/>
      <c r="J6" s="11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15"/>
      <c r="D3" s="115"/>
      <c r="E3" s="115"/>
      <c r="F3" s="115"/>
      <c r="G3" s="8"/>
      <c r="H3" s="88" t="s">
        <v>152</v>
      </c>
      <c r="I3" s="115"/>
      <c r="J3" s="115"/>
    </row>
    <row r="4" spans="1:11" ht="22.5" customHeight="1">
      <c r="B4" s="88" t="s">
        <v>176</v>
      </c>
      <c r="C4" s="115"/>
      <c r="D4" s="115"/>
      <c r="E4" s="115"/>
      <c r="F4" s="115"/>
      <c r="G4" s="8"/>
      <c r="H4" s="88" t="s">
        <v>56</v>
      </c>
      <c r="I4" s="115"/>
      <c r="J4" s="115"/>
    </row>
    <row r="5" spans="1:11" ht="22.5" customHeight="1">
      <c r="B5" s="88" t="s">
        <v>134</v>
      </c>
      <c r="C5" s="116"/>
      <c r="D5" s="116"/>
      <c r="E5" s="116"/>
      <c r="F5" s="116"/>
      <c r="G5" s="8"/>
      <c r="H5" s="88" t="s">
        <v>174</v>
      </c>
      <c r="I5" s="115"/>
      <c r="J5" s="11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5.4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25</v>
      </c>
      <c r="C4" s="45">
        <f>VLOOKUP(B4,F2:G25,2)</f>
        <v>1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20</v>
      </c>
      <c r="C5" s="54">
        <f>VLOOKUP(B5,H2:I25,2)</f>
        <v>1.2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>
        <f>+B3+0.5+C4+C5-12.1</f>
        <v>-4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1" t="s">
        <v>154</v>
      </c>
      <c r="I11" s="102"/>
      <c r="J11" s="103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1" t="s">
        <v>154</v>
      </c>
      <c r="I12" s="102"/>
      <c r="J12" s="103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1"/>
      <c r="I13" s="102"/>
      <c r="J13" s="10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1"/>
      <c r="I14" s="102"/>
      <c r="J14" s="10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1" t="s">
        <v>68</v>
      </c>
      <c r="I15" s="102"/>
      <c r="J15" s="103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1" t="s">
        <v>154</v>
      </c>
      <c r="I16" s="102"/>
      <c r="J16" s="103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1"/>
      <c r="I17" s="102"/>
      <c r="J17" s="103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1"/>
      <c r="I18" s="102"/>
      <c r="J18" s="10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191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199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8" t="s">
        <v>200</v>
      </c>
      <c r="D28" s="108"/>
      <c r="E28" s="108"/>
      <c r="F28" s="108"/>
      <c r="G28" s="108"/>
      <c r="H28" s="108"/>
      <c r="I28" s="108"/>
      <c r="J28" s="108"/>
      <c r="K28" s="5"/>
    </row>
    <row r="29" spans="1:11">
      <c r="A29" s="4"/>
      <c r="B29" s="55" t="s">
        <v>24</v>
      </c>
      <c r="C29" s="107" t="s">
        <v>130</v>
      </c>
      <c r="D29" s="108"/>
      <c r="E29" s="108"/>
      <c r="F29" s="108"/>
      <c r="G29" s="108"/>
      <c r="H29" s="108"/>
      <c r="I29" s="108"/>
      <c r="J29" s="10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196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4" sqref="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201</v>
      </c>
      <c r="F3" s="8"/>
      <c r="G3" s="8"/>
      <c r="H3" s="9" t="s">
        <v>152</v>
      </c>
      <c r="J3" s="69" t="s">
        <v>209</v>
      </c>
    </row>
    <row r="4" spans="1:10" ht="15.6">
      <c r="B4" s="3" t="s">
        <v>202</v>
      </c>
      <c r="F4" s="8"/>
      <c r="G4" s="8"/>
      <c r="H4" s="9" t="s">
        <v>56</v>
      </c>
      <c r="J4" s="70">
        <v>44336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5.4</v>
      </c>
      <c r="F9" s="14">
        <v>5.4</v>
      </c>
      <c r="G9" s="14">
        <v>5.8</v>
      </c>
      <c r="H9" s="14">
        <v>5.7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30</v>
      </c>
      <c r="F10" s="15">
        <v>20</v>
      </c>
      <c r="G10" s="15">
        <v>25</v>
      </c>
      <c r="H10" s="15">
        <v>30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20</v>
      </c>
      <c r="F11" s="15">
        <v>25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238.85766248887643</v>
      </c>
      <c r="F12" s="15">
        <f>2*(F10-(5*10^(F9-10)))/(1+(0.94*10^(F9-10)))*10^(6-F9)</f>
        <v>159.23810833378803</v>
      </c>
      <c r="G12" s="15">
        <f>2*(G10-(5*10^(G9-10)))/(1+(0.94*10^(G9-10)))*10^(6-G9)</f>
        <v>79.238959961102609</v>
      </c>
      <c r="H12" s="15">
        <f>2*(H10-(5*10^(H9-10)))/(1+(0.94*10^(H9-10)))*10^(6-H9)</f>
        <v>119.70909921093903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-4</v>
      </c>
      <c r="F13" s="14">
        <f>+F9+0.5+VLOOKUP(F10,LSI!$F$2:$G$25,2)+VLOOKUP(F11,LSI!$H$2:$I$25,2)-12.1</f>
        <v>-4</v>
      </c>
      <c r="G13" s="14">
        <v>-4.0999999999999996</v>
      </c>
      <c r="H13" s="14">
        <v>-4.1999999999999993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0.05</v>
      </c>
      <c r="F14" s="11">
        <v>0.01</v>
      </c>
      <c r="G14" s="11">
        <v>0.05</v>
      </c>
      <c r="H14" s="11">
        <v>0.02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200</v>
      </c>
      <c r="H16" s="11">
        <v>210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61</v>
      </c>
      <c r="F17" s="15">
        <v>68</v>
      </c>
      <c r="G17" s="15">
        <v>80</v>
      </c>
      <c r="H17" s="15">
        <v>70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27</v>
      </c>
      <c r="F18" s="15">
        <v>27</v>
      </c>
      <c r="G18" s="15">
        <v>53</v>
      </c>
      <c r="H18" s="15">
        <v>53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25.4</v>
      </c>
      <c r="F19" s="14">
        <f t="shared" ref="F19:H19" si="0">F20/10</f>
        <v>25.5</v>
      </c>
      <c r="G19" s="14">
        <f t="shared" si="0"/>
        <v>28.5</v>
      </c>
      <c r="H19" s="14">
        <f t="shared" si="0"/>
        <v>29.9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254</v>
      </c>
      <c r="F20" s="15">
        <v>255</v>
      </c>
      <c r="G20" s="15">
        <v>285</v>
      </c>
      <c r="H20" s="15">
        <v>299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 t="s">
        <v>41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20</v>
      </c>
      <c r="F22" s="15">
        <v>10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80.599999999999994</v>
      </c>
      <c r="F23" s="14">
        <v>81.3</v>
      </c>
      <c r="G23" s="14">
        <v>73.400000000000006</v>
      </c>
      <c r="H23" s="14">
        <v>97.2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199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7" t="s">
        <v>130</v>
      </c>
      <c r="D32" s="107"/>
      <c r="E32" s="107"/>
      <c r="F32" s="107"/>
      <c r="G32" s="107"/>
      <c r="H32" s="107"/>
      <c r="I32" s="107"/>
      <c r="J32" s="10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197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AAB90244-DFF0-4BC5-8969-1228F265B03F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44B7C9BB-2790-4C1B-B461-7E38A1EE752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2"/>
  <sheetViews>
    <sheetView view="pageLayout" zoomScale="130" zoomScaleNormal="110" zoomScalePageLayoutView="130" workbookViewId="0">
      <selection activeCell="B3" sqref="B3: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201</v>
      </c>
      <c r="F3" s="8"/>
      <c r="G3" s="8"/>
      <c r="H3" s="9" t="s">
        <v>152</v>
      </c>
      <c r="J3" s="69" t="s">
        <v>203</v>
      </c>
    </row>
    <row r="4" spans="1:12" ht="15.6">
      <c r="B4" s="3" t="s">
        <v>202</v>
      </c>
      <c r="F4" s="8"/>
      <c r="G4" s="8"/>
      <c r="H4" s="9" t="s">
        <v>56</v>
      </c>
      <c r="J4" s="70">
        <v>44336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5.4</v>
      </c>
      <c r="F9" s="14">
        <v>5.4</v>
      </c>
      <c r="G9" s="14">
        <v>5.8</v>
      </c>
      <c r="H9" s="14">
        <v>5.7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30</v>
      </c>
      <c r="F10" s="15">
        <v>20</v>
      </c>
      <c r="G10" s="15">
        <v>25</v>
      </c>
      <c r="H10" s="15">
        <v>30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20</v>
      </c>
      <c r="F11" s="15">
        <v>25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238.85766248887643</v>
      </c>
      <c r="F12" s="15">
        <f>2*(F10-(5*10^(F9-10)))/(1+(0.94*10^(F9-10)))*10^(6-F9)</f>
        <v>159.23810833378803</v>
      </c>
      <c r="G12" s="15">
        <f>2*(G10-(5*10^(G9-10)))/(1+(0.94*10^(G9-10)))*10^(6-G9)</f>
        <v>79.238959961102609</v>
      </c>
      <c r="H12" s="15">
        <f>2*(H10-(5*10^(H9-10)))/(1+(0.94*10^(H9-10)))*10^(6-H9)</f>
        <v>119.70909921093903</v>
      </c>
      <c r="I12" s="15">
        <f>2*(I10-(5*10^(I9-10)))/(1+(0.94*10^(I9-10)))*10^(6-I9)</f>
        <v>-9.9999999990600013E-4</v>
      </c>
      <c r="J12" s="15">
        <f>2*(J10-(5*10^(J9-10)))/(1+(0.94*10^(J9-10)))*10^(6-J9)</f>
        <v>-9.9999999990600013E-4</v>
      </c>
      <c r="K12" s="15">
        <f>2*(K10-(5*10^(K9-10)))/(1+(0.94*10^(K9-10)))*10^(6-K9)</f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-4</v>
      </c>
      <c r="F13" s="14">
        <f>+F9+0.5+VLOOKUP(F10,LSI!$F$2:$G$25,2)+VLOOKUP(F11,LSI!$H$2:$I$25,2)-12.1</f>
        <v>-4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>
        <v>0.05</v>
      </c>
      <c r="F14" s="11">
        <v>0.01</v>
      </c>
      <c r="G14" s="11">
        <v>0.05</v>
      </c>
      <c r="H14" s="11">
        <v>0.02</v>
      </c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200</v>
      </c>
      <c r="H16" s="11">
        <v>210</v>
      </c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5">
        <v>61</v>
      </c>
      <c r="F17" s="15">
        <v>68</v>
      </c>
      <c r="G17" s="15">
        <v>80</v>
      </c>
      <c r="H17" s="15">
        <v>70</v>
      </c>
      <c r="I17" s="15"/>
      <c r="J17" s="15"/>
      <c r="K17" s="15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5">
        <v>27</v>
      </c>
      <c r="F18" s="15">
        <v>27</v>
      </c>
      <c r="G18" s="15">
        <v>53</v>
      </c>
      <c r="H18" s="15">
        <v>53</v>
      </c>
      <c r="I18" s="15"/>
      <c r="J18" s="15"/>
      <c r="K18" s="15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>E20/10</f>
        <v>25.4</v>
      </c>
      <c r="F19" s="14">
        <f t="shared" ref="F19:K19" si="0">F20/10</f>
        <v>25.5</v>
      </c>
      <c r="G19" s="14">
        <f t="shared" si="0"/>
        <v>28.5</v>
      </c>
      <c r="H19" s="14">
        <f t="shared" si="0"/>
        <v>29.9</v>
      </c>
      <c r="I19" s="14">
        <f t="shared" ca="1" si="0"/>
        <v>0</v>
      </c>
      <c r="J19" s="14">
        <f t="shared" ca="1" si="0"/>
        <v>0</v>
      </c>
      <c r="K19" s="14">
        <f t="shared" ca="1" si="0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v>254</v>
      </c>
      <c r="F20" s="15">
        <v>255</v>
      </c>
      <c r="G20" s="15">
        <v>285</v>
      </c>
      <c r="H20" s="15">
        <v>299</v>
      </c>
      <c r="I20" s="15">
        <f t="shared" ref="I20:K20" ca="1" si="1">I19*10</f>
        <v>0</v>
      </c>
      <c r="J20" s="15">
        <f t="shared" ca="1" si="1"/>
        <v>0</v>
      </c>
      <c r="K20" s="15">
        <f t="shared" ca="1" si="1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 t="s">
        <v>41</v>
      </c>
      <c r="G21" s="14" t="s">
        <v>41</v>
      </c>
      <c r="H21" s="14" t="s">
        <v>41</v>
      </c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5">
        <v>20</v>
      </c>
      <c r="F22" s="15">
        <v>10</v>
      </c>
      <c r="G22" s="15" t="s">
        <v>38</v>
      </c>
      <c r="H22" s="15" t="s">
        <v>38</v>
      </c>
      <c r="I22" s="15"/>
      <c r="J22" s="15"/>
      <c r="K22" s="15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>
        <v>80.599999999999994</v>
      </c>
      <c r="F23" s="14">
        <v>81.3</v>
      </c>
      <c r="G23" s="14">
        <v>73.400000000000006</v>
      </c>
      <c r="H23" s="14">
        <v>97.2</v>
      </c>
      <c r="I23" s="14"/>
      <c r="J23" s="14"/>
      <c r="K23" s="14"/>
      <c r="L23" s="5"/>
    </row>
    <row r="24" spans="1:12">
      <c r="A24" s="4"/>
      <c r="B24" s="10" t="s">
        <v>20</v>
      </c>
      <c r="C24" s="10" t="s">
        <v>24</v>
      </c>
      <c r="D24" s="11" t="s">
        <v>72</v>
      </c>
      <c r="E24" s="14"/>
      <c r="F24" s="14"/>
      <c r="G24" s="14"/>
      <c r="H24" s="14"/>
      <c r="I24" s="14"/>
      <c r="J24" s="14"/>
      <c r="K24" s="14"/>
      <c r="L24" s="5"/>
    </row>
    <row r="25" spans="1:12">
      <c r="A25" s="4"/>
      <c r="B25" s="10" t="s">
        <v>26</v>
      </c>
      <c r="C25" s="10" t="s">
        <v>24</v>
      </c>
      <c r="D25" s="11" t="s">
        <v>23</v>
      </c>
      <c r="E25" s="86"/>
      <c r="F25" s="86"/>
      <c r="G25" s="86"/>
      <c r="H25" s="86"/>
      <c r="I25" s="86"/>
      <c r="J25" s="86"/>
      <c r="K25" s="86"/>
      <c r="L25" s="5"/>
    </row>
    <row r="26" spans="1:12">
      <c r="A26" s="4"/>
      <c r="B26" s="10" t="s">
        <v>27</v>
      </c>
      <c r="C26" s="10" t="s">
        <v>24</v>
      </c>
      <c r="D26" s="11" t="s">
        <v>23</v>
      </c>
      <c r="E26" s="14"/>
      <c r="F26" s="14"/>
      <c r="G26" s="14"/>
      <c r="H26" s="14"/>
      <c r="I26" s="14"/>
      <c r="J26" s="14"/>
      <c r="K26" s="14"/>
      <c r="L26" s="5"/>
    </row>
    <row r="27" spans="1:12">
      <c r="A27" s="4"/>
      <c r="B27" s="10" t="s">
        <v>30</v>
      </c>
      <c r="C27" s="10" t="s">
        <v>29</v>
      </c>
      <c r="D27" s="11" t="s">
        <v>23</v>
      </c>
      <c r="E27" s="11" t="s">
        <v>23</v>
      </c>
      <c r="F27" s="11" t="s">
        <v>36</v>
      </c>
      <c r="G27" s="11" t="s">
        <v>23</v>
      </c>
      <c r="H27" s="11" t="s">
        <v>23</v>
      </c>
      <c r="I27" s="11" t="s">
        <v>23</v>
      </c>
      <c r="J27" s="11" t="s">
        <v>23</v>
      </c>
      <c r="K27" s="11" t="s">
        <v>23</v>
      </c>
      <c r="L27" s="5"/>
    </row>
    <row r="28" spans="1:12">
      <c r="A28" s="4"/>
      <c r="B28" s="10" t="s">
        <v>31</v>
      </c>
      <c r="C28" s="10" t="s">
        <v>29</v>
      </c>
      <c r="D28" s="11" t="s">
        <v>23</v>
      </c>
      <c r="E28" s="11" t="s">
        <v>23</v>
      </c>
      <c r="F28" s="11" t="s">
        <v>36</v>
      </c>
      <c r="G28" s="11" t="s">
        <v>23</v>
      </c>
      <c r="H28" s="11" t="s">
        <v>23</v>
      </c>
      <c r="I28" s="11" t="s">
        <v>23</v>
      </c>
      <c r="J28" s="11" t="s">
        <v>23</v>
      </c>
      <c r="K28" s="11" t="s">
        <v>23</v>
      </c>
      <c r="L28" s="5"/>
    </row>
    <row r="29" spans="1:12">
      <c r="A29" s="4"/>
      <c r="B29" s="10" t="s">
        <v>32</v>
      </c>
      <c r="C29" s="10" t="s">
        <v>34</v>
      </c>
      <c r="D29" s="11"/>
      <c r="E29" s="11"/>
      <c r="F29" s="11"/>
      <c r="G29" s="11"/>
      <c r="H29" s="11"/>
      <c r="I29" s="11"/>
      <c r="J29" s="11"/>
      <c r="K29" s="11"/>
      <c r="L29" s="5"/>
    </row>
    <row r="30" spans="1:12">
      <c r="A30" s="4"/>
      <c r="B30" s="10" t="s">
        <v>33</v>
      </c>
      <c r="C30" s="10" t="s">
        <v>34</v>
      </c>
      <c r="D30" s="11"/>
      <c r="E30" s="11"/>
      <c r="F30" s="11"/>
      <c r="G30" s="11"/>
      <c r="H30" s="11"/>
      <c r="I30" s="11"/>
      <c r="J30" s="11"/>
      <c r="K30" s="11"/>
      <c r="L30" s="5"/>
    </row>
    <row r="31" spans="1:12">
      <c r="A31" s="4"/>
      <c r="B31" s="66"/>
      <c r="C31" s="66"/>
      <c r="D31" s="68"/>
      <c r="E31" s="68"/>
      <c r="F31" s="68"/>
      <c r="G31" s="68"/>
      <c r="H31" s="68"/>
      <c r="I31" s="68"/>
      <c r="J31" s="68"/>
      <c r="K31" s="5"/>
    </row>
    <row r="32" spans="1:12">
      <c r="A32" s="4"/>
      <c r="B32" s="7" t="s">
        <v>44</v>
      </c>
      <c r="C32" s="9" t="s">
        <v>60</v>
      </c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0" t="s">
        <v>45</v>
      </c>
      <c r="C33" s="57" t="s">
        <v>205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46</v>
      </c>
      <c r="C34" s="57" t="s">
        <v>205</v>
      </c>
      <c r="D34" s="60"/>
      <c r="E34" s="58"/>
      <c r="F34" s="58"/>
      <c r="G34" s="58"/>
      <c r="H34" s="58"/>
      <c r="I34" s="58"/>
      <c r="J34" s="59"/>
      <c r="K34" s="5"/>
    </row>
    <row r="35" spans="1:11">
      <c r="A35" s="4"/>
      <c r="B35" s="10" t="s">
        <v>47</v>
      </c>
      <c r="C35" s="57" t="s">
        <v>205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10" t="s">
        <v>48</v>
      </c>
      <c r="C36" s="57" t="s">
        <v>206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10" t="s">
        <v>49</v>
      </c>
      <c r="C37" s="57" t="s">
        <v>131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50</v>
      </c>
      <c r="C38" s="57" t="s">
        <v>131</v>
      </c>
      <c r="D38" s="58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51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55"/>
      <c r="C40" s="82"/>
      <c r="D40" s="82"/>
      <c r="E40" s="82"/>
      <c r="F40" s="82"/>
      <c r="G40" s="82"/>
      <c r="H40" s="82"/>
      <c r="I40" s="82"/>
      <c r="J40" s="82"/>
      <c r="K40" s="5"/>
    </row>
    <row r="41" spans="1:11">
      <c r="A41" s="4"/>
      <c r="B41" s="61" t="s">
        <v>62</v>
      </c>
      <c r="C41" s="62" t="s">
        <v>199</v>
      </c>
      <c r="D41" s="63"/>
      <c r="E41" s="63"/>
      <c r="F41" s="63"/>
      <c r="G41" s="63"/>
      <c r="H41" s="63"/>
      <c r="I41" s="63"/>
      <c r="J41" s="63"/>
      <c r="K41" s="5"/>
    </row>
    <row r="42" spans="1:11">
      <c r="A42" s="4"/>
      <c r="B42" s="55" t="s">
        <v>24</v>
      </c>
      <c r="C42" s="107" t="s">
        <v>130</v>
      </c>
      <c r="D42" s="108"/>
      <c r="E42" s="108"/>
      <c r="F42" s="108"/>
      <c r="G42" s="108"/>
      <c r="H42" s="108"/>
      <c r="I42" s="108"/>
      <c r="J42" s="10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196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197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 t="s">
        <v>150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12" t="s">
        <v>192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</sheetData>
  <mergeCells count="1">
    <mergeCell ref="C42:J42"/>
  </mergeCells>
  <conditionalFormatting sqref="D1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0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D29:K30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D27:K28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194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1"/>
      <c r="I8" s="102"/>
      <c r="J8" s="103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1"/>
      <c r="I9" s="102"/>
      <c r="J9" s="103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1"/>
      <c r="I10" s="102"/>
      <c r="J10" s="103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1"/>
      <c r="I11" s="102"/>
      <c r="J11" s="103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195</v>
      </c>
      <c r="K16" s="5"/>
    </row>
    <row r="17" spans="1:11">
      <c r="A17" s="4"/>
      <c r="B17" s="79" t="s">
        <v>193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199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8" t="s">
        <v>200</v>
      </c>
      <c r="D21" s="108"/>
      <c r="E21" s="108"/>
      <c r="F21" s="108"/>
      <c r="G21" s="108"/>
      <c r="H21" s="108"/>
      <c r="I21" s="108"/>
      <c r="J21" s="108"/>
      <c r="K21" s="5"/>
    </row>
    <row r="22" spans="1:11">
      <c r="A22" s="4"/>
      <c r="B22" s="55"/>
      <c r="C22" s="107"/>
      <c r="D22" s="108"/>
      <c r="E22" s="108"/>
      <c r="F22" s="108"/>
      <c r="G22" s="108"/>
      <c r="H22" s="108"/>
      <c r="I22" s="108"/>
      <c r="J22" s="10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0"/>
  <sheetViews>
    <sheetView view="pageLayout" zoomScale="115" zoomScaleNormal="110" zoomScalePageLayoutView="115" workbookViewId="0">
      <selection activeCell="E33" sqref="E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198</v>
      </c>
    </row>
    <row r="2" spans="1:11">
      <c r="J2" s="13"/>
    </row>
    <row r="3" spans="1:11">
      <c r="B3" s="1" t="s">
        <v>201</v>
      </c>
      <c r="F3" s="8"/>
      <c r="G3" s="8"/>
      <c r="H3" s="9" t="s">
        <v>152</v>
      </c>
      <c r="J3" s="69" t="s">
        <v>203</v>
      </c>
    </row>
    <row r="4" spans="1:11" ht="15.6">
      <c r="B4" s="3" t="s">
        <v>202</v>
      </c>
      <c r="F4" s="8"/>
      <c r="G4" s="8"/>
      <c r="H4" s="9" t="s">
        <v>56</v>
      </c>
      <c r="J4" s="70">
        <v>44336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>
        <v>5.4</v>
      </c>
      <c r="E8" s="11" t="s">
        <v>64</v>
      </c>
      <c r="F8" s="11" t="s">
        <v>23</v>
      </c>
      <c r="G8" s="11" t="str">
        <f>VLOOKUP(D8,Lookup!C3:D7,2)</f>
        <v>Very Acidic</v>
      </c>
      <c r="H8" s="101"/>
      <c r="I8" s="102"/>
      <c r="J8" s="103"/>
      <c r="K8" s="5"/>
    </row>
    <row r="9" spans="1:11" ht="14.4">
      <c r="A9" s="4"/>
      <c r="B9" s="10" t="s">
        <v>5</v>
      </c>
      <c r="C9" s="10" t="s">
        <v>52</v>
      </c>
      <c r="D9" s="15">
        <v>20</v>
      </c>
      <c r="E9" s="11" t="s">
        <v>23</v>
      </c>
      <c r="F9" s="11" t="s">
        <v>23</v>
      </c>
      <c r="G9" s="11" t="str">
        <f>VLOOKUP(D9,Lookup!C18:D25,2)</f>
        <v>Low</v>
      </c>
      <c r="H9" s="101"/>
      <c r="I9" s="102"/>
      <c r="J9" s="103"/>
      <c r="K9" s="5"/>
    </row>
    <row r="10" spans="1:11" ht="14.4">
      <c r="A10" s="4"/>
      <c r="B10" s="10" t="s">
        <v>6</v>
      </c>
      <c r="C10" s="10" t="s">
        <v>52</v>
      </c>
      <c r="D10" s="15">
        <v>25</v>
      </c>
      <c r="E10" s="11" t="s">
        <v>65</v>
      </c>
      <c r="F10" s="11" t="s">
        <v>23</v>
      </c>
      <c r="G10" s="11" t="str">
        <f>VLOOKUP(D10,Lookup!C27:D33,2)</f>
        <v>Slightly Hard</v>
      </c>
      <c r="H10" s="101"/>
      <c r="I10" s="102"/>
      <c r="J10" s="103"/>
      <c r="K10" s="5"/>
    </row>
    <row r="11" spans="1:11" ht="14.4">
      <c r="A11" s="4"/>
      <c r="B11" s="10" t="s">
        <v>7</v>
      </c>
      <c r="C11" s="10" t="s">
        <v>52</v>
      </c>
      <c r="D11" s="15">
        <v>24</v>
      </c>
      <c r="E11" s="11" t="s">
        <v>23</v>
      </c>
      <c r="F11" s="11" t="s">
        <v>23</v>
      </c>
      <c r="G11" s="11" t="str">
        <f>VLOOKUP(D11,Lookup!C35:D41,2)</f>
        <v>Slightly Hard</v>
      </c>
      <c r="H11" s="101"/>
      <c r="I11" s="102"/>
      <c r="J11" s="103"/>
      <c r="K11" s="5"/>
    </row>
    <row r="12" spans="1:11" ht="14.4">
      <c r="A12" s="4"/>
      <c r="B12" s="10" t="s">
        <v>8</v>
      </c>
      <c r="C12" s="10" t="s">
        <v>52</v>
      </c>
      <c r="D12" s="11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101" t="s">
        <v>154</v>
      </c>
      <c r="I12" s="102"/>
      <c r="J12" s="103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0">2*(D9-(5*10^(D8-10)))/(1+(0.94*10^(D8-10)))*10^(6-D8)</f>
        <v>159.23810833378803</v>
      </c>
      <c r="E13" s="11" t="s">
        <v>23</v>
      </c>
      <c r="F13" s="11" t="s">
        <v>23</v>
      </c>
      <c r="G13" s="11" t="str">
        <f>VLOOKUP(D13,Lookup!C98:D103,2)</f>
        <v>Very High</v>
      </c>
      <c r="H13" s="101" t="s">
        <v>154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-4</v>
      </c>
      <c r="E14" s="11" t="s">
        <v>23</v>
      </c>
      <c r="F14" s="11" t="s">
        <v>23</v>
      </c>
      <c r="G14" s="11" t="str">
        <f>VLOOKUP(D14,Lookup!C105:D109,2)</f>
        <v>Aggressive</v>
      </c>
      <c r="H14" s="101" t="s">
        <v>154</v>
      </c>
      <c r="I14" s="102"/>
      <c r="J14" s="103"/>
      <c r="K14" s="5"/>
    </row>
    <row r="15" spans="1:11" ht="14.4">
      <c r="A15" s="4"/>
      <c r="B15" s="10" t="s">
        <v>9</v>
      </c>
      <c r="C15" s="10" t="s">
        <v>54</v>
      </c>
      <c r="D15" s="15">
        <v>7</v>
      </c>
      <c r="E15" s="11" t="s">
        <v>23</v>
      </c>
      <c r="F15" s="11" t="s">
        <v>23</v>
      </c>
      <c r="G15" s="11" t="str">
        <f>VLOOKUP(D15,Lookup!C43:D50,2)</f>
        <v>Low</v>
      </c>
      <c r="H15" s="101"/>
      <c r="I15" s="102"/>
      <c r="J15" s="103"/>
      <c r="K15" s="5"/>
    </row>
    <row r="16" spans="1:11" ht="14.4">
      <c r="A16" s="4"/>
      <c r="B16" s="10" t="s">
        <v>109</v>
      </c>
      <c r="C16" s="10" t="s">
        <v>110</v>
      </c>
      <c r="D16" s="15">
        <v>25</v>
      </c>
      <c r="E16" s="11" t="s">
        <v>23</v>
      </c>
      <c r="F16" s="11">
        <v>50</v>
      </c>
      <c r="G16" s="11" t="str">
        <f>VLOOKUP(D16,Lookup!C89:D96,2)</f>
        <v>Significant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>
        <v>0.01</v>
      </c>
      <c r="E17" s="11" t="s">
        <v>66</v>
      </c>
      <c r="F17" s="11" t="s">
        <v>23</v>
      </c>
      <c r="G17" s="11" t="str">
        <f>VLOOKUP(D17,Lookup!C52:D59,2)</f>
        <v>Low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>
        <v>0.1</v>
      </c>
      <c r="E19" s="11" t="s">
        <v>42</v>
      </c>
      <c r="F19" s="11" t="s">
        <v>23</v>
      </c>
      <c r="G19" s="11" t="str">
        <f>VLOOKUP(D19,Lookup!C67:D72,2)</f>
        <v>Significant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>
        <v>180</v>
      </c>
      <c r="E21" s="11" t="s">
        <v>69</v>
      </c>
      <c r="F21" s="11" t="s">
        <v>23</v>
      </c>
      <c r="G21" s="11" t="str">
        <f>VLOOKUP(D21,Lookup!C9:D16,2)</f>
        <v>Moderate</v>
      </c>
      <c r="H21" s="101" t="s">
        <v>154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>
        <v>68</v>
      </c>
      <c r="E22" s="11" t="s">
        <v>70</v>
      </c>
      <c r="F22" s="11" t="s">
        <v>23</v>
      </c>
      <c r="G22" s="11" t="str">
        <f>VLOOKUP(D22,Lookup!C80:D87,2)</f>
        <v>Moderate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>
        <v>27</v>
      </c>
      <c r="E23" s="11" t="s">
        <v>65</v>
      </c>
      <c r="F23" s="11" t="s">
        <v>23</v>
      </c>
      <c r="G23" s="11" t="str">
        <f>VLOOKUP(D23,Lookup!C80:D87,2)</f>
        <v>Low</v>
      </c>
      <c r="H23" s="101"/>
      <c r="I23" s="102"/>
      <c r="J23" s="103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1">D25/10</f>
        <v>25.5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183</v>
      </c>
      <c r="C25" s="10" t="s">
        <v>185</v>
      </c>
      <c r="D25" s="15">
        <v>255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 t="s">
        <v>41</v>
      </c>
      <c r="E26" s="11" t="s">
        <v>71</v>
      </c>
      <c r="F26" s="11" t="s">
        <v>23</v>
      </c>
      <c r="G26" s="11" t="str">
        <f>VLOOKUP(D26,Lookup!C124:D131,2)</f>
        <v>Very Low</v>
      </c>
      <c r="H26" s="101"/>
      <c r="I26" s="102"/>
      <c r="J26" s="103"/>
      <c r="K26" s="5"/>
    </row>
    <row r="27" spans="1:11">
      <c r="A27" s="4"/>
      <c r="B27" s="10" t="s">
        <v>163</v>
      </c>
      <c r="C27" s="10" t="s">
        <v>164</v>
      </c>
      <c r="D27" s="15">
        <v>10</v>
      </c>
      <c r="E27" s="11" t="s">
        <v>23</v>
      </c>
      <c r="F27" s="11" t="s">
        <v>23</v>
      </c>
      <c r="G27" s="11" t="str">
        <f>VLOOKUP(D27,Lookup!C149:D152,2)</f>
        <v>Low</v>
      </c>
      <c r="H27" s="101"/>
      <c r="I27" s="102"/>
      <c r="J27" s="103"/>
      <c r="K27" s="5"/>
    </row>
    <row r="28" spans="1:11" ht="15" thickBot="1">
      <c r="A28" s="4"/>
      <c r="B28" s="98" t="s">
        <v>19</v>
      </c>
      <c r="C28" s="98" t="s">
        <v>55</v>
      </c>
      <c r="D28" s="99">
        <v>81.3</v>
      </c>
      <c r="E28" s="100" t="s">
        <v>23</v>
      </c>
      <c r="F28" s="100" t="s">
        <v>23</v>
      </c>
      <c r="G28" s="100" t="str">
        <f>VLOOKUP(D28,Lookup!C133:D139,2)</f>
        <v>Below Ideal</v>
      </c>
      <c r="H28" s="112"/>
      <c r="I28" s="113"/>
      <c r="J28" s="114"/>
      <c r="K28" s="5"/>
    </row>
    <row r="29" spans="1:11" ht="14.4" thickTop="1">
      <c r="A29" s="4"/>
      <c r="B29" s="96" t="s">
        <v>30</v>
      </c>
      <c r="C29" s="96" t="s">
        <v>29</v>
      </c>
      <c r="D29" s="97" t="s">
        <v>36</v>
      </c>
      <c r="E29" s="97" t="s">
        <v>23</v>
      </c>
      <c r="F29" s="97" t="s">
        <v>23</v>
      </c>
      <c r="G29" s="97" t="str">
        <f>VLOOKUP(D29,Lookup!C111:D112,2,FALSE)</f>
        <v>Warning</v>
      </c>
      <c r="H29" s="109"/>
      <c r="I29" s="110"/>
      <c r="J29" s="111"/>
      <c r="K29" s="5"/>
    </row>
    <row r="30" spans="1:11">
      <c r="A30" s="4"/>
      <c r="B30" s="10" t="s">
        <v>31</v>
      </c>
      <c r="C30" s="10" t="s">
        <v>29</v>
      </c>
      <c r="D30" s="11" t="s">
        <v>36</v>
      </c>
      <c r="E30" s="11" t="s">
        <v>23</v>
      </c>
      <c r="F30" s="11" t="s">
        <v>39</v>
      </c>
      <c r="G30" s="11" t="str">
        <f>VLOOKUP(D30,Lookup!C113:D114,2,FALSE)</f>
        <v>ALERT</v>
      </c>
      <c r="H30" s="101"/>
      <c r="I30" s="102"/>
      <c r="J30" s="103"/>
      <c r="K30" s="5"/>
    </row>
    <row r="31" spans="1:11">
      <c r="A31" s="4"/>
      <c r="B31" s="66"/>
      <c r="C31" s="66"/>
      <c r="D31" s="68"/>
      <c r="E31" s="68"/>
      <c r="F31" s="68"/>
      <c r="G31" s="68"/>
      <c r="H31" s="81"/>
      <c r="I31" s="81"/>
      <c r="J31" s="81"/>
      <c r="K31" s="5"/>
    </row>
    <row r="32" spans="1:11">
      <c r="A32" s="4"/>
      <c r="B32" s="55" t="s">
        <v>207</v>
      </c>
      <c r="C32" s="4"/>
      <c r="D32" s="4"/>
      <c r="E32" s="4"/>
      <c r="F32" s="4"/>
      <c r="G32" s="4"/>
      <c r="H32" s="4"/>
      <c r="I32" s="4"/>
      <c r="J32" s="4"/>
      <c r="K32" s="5"/>
    </row>
    <row r="33" spans="1:11">
      <c r="A33" s="4"/>
      <c r="B33" s="56" t="s">
        <v>208</v>
      </c>
      <c r="C33" s="56"/>
      <c r="K33" s="5"/>
    </row>
    <row r="34" spans="1:11">
      <c r="A34" s="4"/>
      <c r="B34" s="56" t="s">
        <v>146</v>
      </c>
      <c r="K34" s="5"/>
    </row>
    <row r="35" spans="1:11">
      <c r="A35" s="4"/>
      <c r="B35" s="56" t="s">
        <v>149</v>
      </c>
      <c r="C35" s="5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199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8" t="s">
        <v>200</v>
      </c>
      <c r="D38" s="108"/>
      <c r="E38" s="108"/>
      <c r="F38" s="108"/>
      <c r="G38" s="108"/>
      <c r="H38" s="108"/>
      <c r="I38" s="108"/>
      <c r="J38" s="108"/>
      <c r="K38" s="5"/>
    </row>
    <row r="39" spans="1:11">
      <c r="A39" s="4"/>
      <c r="B39" s="55" t="s">
        <v>24</v>
      </c>
      <c r="C39" s="107" t="s">
        <v>130</v>
      </c>
      <c r="D39" s="108"/>
      <c r="E39" s="108"/>
      <c r="F39" s="108"/>
      <c r="G39" s="108"/>
      <c r="H39" s="108"/>
      <c r="I39" s="108"/>
      <c r="J39" s="108"/>
      <c r="K39" s="5"/>
    </row>
    <row r="40" spans="1:11">
      <c r="A40" s="4"/>
      <c r="B40" s="55"/>
      <c r="C40" s="107"/>
      <c r="D40" s="108"/>
      <c r="E40" s="108"/>
      <c r="F40" s="108"/>
      <c r="G40" s="108"/>
      <c r="H40" s="108"/>
      <c r="I40" s="108"/>
      <c r="J40" s="10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196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197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150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190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7">
    <mergeCell ref="H26:J26"/>
    <mergeCell ref="H28:J28"/>
    <mergeCell ref="H18:J18"/>
    <mergeCell ref="H19:J19"/>
    <mergeCell ref="H20:J20"/>
    <mergeCell ref="H21:J21"/>
    <mergeCell ref="H22:J22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23:J23"/>
    <mergeCell ref="H17:J17"/>
    <mergeCell ref="C40:J40"/>
    <mergeCell ref="H29:J29"/>
    <mergeCell ref="H30:J30"/>
    <mergeCell ref="C39:J39"/>
    <mergeCell ref="H27:J27"/>
    <mergeCell ref="C38:J38"/>
  </mergeCells>
  <conditionalFormatting sqref="G8:G31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7AF3BB58-B4A7-4972-AF24-222B1B85E92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Data!$A$4:$A$6</xm:f>
          </x14:formula1>
          <xm:sqref>D29:D30</xm:sqref>
        </x14:dataValidation>
        <x14:dataValidation type="list" allowBlank="1" showInputMessage="1" showErrorMessage="1" xr:uid="{70A265FE-CF36-4024-8B00-0B71F5B021D8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15"/>
      <c r="D4" s="115"/>
      <c r="E4" s="115"/>
      <c r="F4" s="115"/>
      <c r="G4" s="8"/>
      <c r="H4" s="88" t="s">
        <v>152</v>
      </c>
      <c r="I4" s="115"/>
      <c r="J4" s="115"/>
    </row>
    <row r="5" spans="1:11" ht="22.5" customHeight="1">
      <c r="B5" s="88" t="s">
        <v>176</v>
      </c>
      <c r="C5" s="115"/>
      <c r="D5" s="115"/>
      <c r="E5" s="115"/>
      <c r="F5" s="115"/>
      <c r="G5" s="8"/>
      <c r="H5" s="88" t="s">
        <v>56</v>
      </c>
      <c r="I5" s="115"/>
      <c r="J5" s="115"/>
    </row>
    <row r="6" spans="1:11" ht="22.5" customHeight="1">
      <c r="B6" s="88" t="s">
        <v>134</v>
      </c>
      <c r="C6" s="116"/>
      <c r="D6" s="116"/>
      <c r="E6" s="116"/>
      <c r="F6" s="116"/>
      <c r="G6" s="8"/>
      <c r="H6" s="88" t="s">
        <v>174</v>
      </c>
      <c r="I6" s="115"/>
      <c r="J6" s="11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15"/>
      <c r="D4" s="115"/>
      <c r="E4" s="115"/>
      <c r="F4" s="115"/>
      <c r="G4" s="8"/>
      <c r="H4" s="88" t="s">
        <v>152</v>
      </c>
      <c r="I4" s="115"/>
      <c r="J4" s="115"/>
    </row>
    <row r="5" spans="1:11" ht="22.5" customHeight="1">
      <c r="B5" s="88" t="s">
        <v>176</v>
      </c>
      <c r="C5" s="115"/>
      <c r="D5" s="115"/>
      <c r="E5" s="115"/>
      <c r="F5" s="115"/>
      <c r="G5" s="8"/>
      <c r="H5" s="88" t="s">
        <v>56</v>
      </c>
      <c r="I5" s="115"/>
      <c r="J5" s="115"/>
    </row>
    <row r="6" spans="1:11" ht="22.5" customHeight="1">
      <c r="B6" s="88" t="s">
        <v>134</v>
      </c>
      <c r="C6" s="116"/>
      <c r="D6" s="116"/>
      <c r="E6" s="116"/>
      <c r="F6" s="116"/>
      <c r="G6" s="8"/>
      <c r="H6" s="88" t="s">
        <v>174</v>
      </c>
      <c r="I6" s="115"/>
      <c r="J6" s="11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15"/>
      <c r="D4" s="115"/>
      <c r="E4" s="115"/>
      <c r="F4" s="115"/>
      <c r="G4" s="8"/>
      <c r="H4" s="88" t="s">
        <v>152</v>
      </c>
      <c r="I4" s="115"/>
      <c r="J4" s="115"/>
    </row>
    <row r="5" spans="1:11" ht="22.5" customHeight="1">
      <c r="B5" s="88" t="s">
        <v>176</v>
      </c>
      <c r="C5" s="115"/>
      <c r="D5" s="115"/>
      <c r="E5" s="115"/>
      <c r="F5" s="115"/>
      <c r="G5" s="8"/>
      <c r="H5" s="88" t="s">
        <v>56</v>
      </c>
      <c r="I5" s="115"/>
      <c r="J5" s="115"/>
    </row>
    <row r="6" spans="1:11" ht="22.5" customHeight="1">
      <c r="B6" s="88" t="s">
        <v>134</v>
      </c>
      <c r="C6" s="116"/>
      <c r="D6" s="116"/>
      <c r="E6" s="116"/>
      <c r="F6" s="116"/>
      <c r="G6" s="8"/>
      <c r="H6" s="88" t="s">
        <v>174</v>
      </c>
      <c r="I6" s="115"/>
      <c r="J6" s="11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64C669-23D6-44B7-B145-5BEDEAFC2356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2021-05-21T08:03:02Z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