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3F2791BB-93D9-42A6-8D9D-27A7C0B37D1F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D24" i="18"/>
  <c r="D14" i="18"/>
  <c r="D13" i="18"/>
  <c r="D12" i="18"/>
  <c r="G13" i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G14" i="18"/>
  <c r="G13" i="18" l="1"/>
  <c r="G12" i="18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F13" i="1"/>
  <c r="E13" i="1"/>
  <c r="J5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F25" i="1" l="1"/>
  <c r="E25" i="1"/>
  <c r="G25" i="1"/>
  <c r="H25" i="1"/>
  <c r="J25" i="1"/>
  <c r="J26" i="1"/>
  <c r="I26" i="1"/>
  <c r="I25" i="1"/>
  <c r="K25" i="1"/>
  <c r="K26" i="1"/>
  <c r="D24" i="4"/>
  <c r="D25" i="4"/>
</calcChain>
</file>

<file path=xl/sharedStrings.xml><?xml version="1.0" encoding="utf-8"?>
<sst xmlns="http://schemas.openxmlformats.org/spreadsheetml/2006/main" count="1182" uniqueCount="213">
  <si>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</si>
  <si>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</si>
  <si>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</si>
  <si>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</si>
  <si>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</si>
  <si>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</si>
  <si>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</si>
  <si>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</si>
  <si>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</si>
  <si>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</si>
  <si>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</si>
  <si>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</si>
  <si>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</si>
  <si>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</si>
  <si>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</si>
  <si>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</si>
  <si>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</si>
  <si>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</si>
  <si>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</si>
  <si>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</si>
  <si>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</si>
  <si>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</si>
  <si>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</si>
  <si>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</si>
  <si>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</si>
  <si>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</si>
  <si>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</si>
  <si>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</si>
  <si>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</si>
  <si>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</si>
  <si>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</si>
  <si>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</si>
  <si>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</si>
  <si>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</si>
  <si>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</si>
  <si>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</si>
  <si>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</si>
  <si>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</si>
  <si>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</si>
  <si>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</si>
  <si>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</si>
  <si>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</si>
  <si>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</si>
  <si>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</si>
  <si>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</si>
  <si>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</si>
  <si>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</si>
  <si>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</si>
  <si>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</si>
  <si>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</si>
  <si>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</si>
  <si>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</si>
  <si>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</si>
  <si>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</si>
  <si>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</si>
  <si>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</si>
  <si>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</si>
  <si>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</si>
  <si>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</si>
  <si>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</si>
  <si>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</si>
  <si>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</si>
  <si>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</si>
  <si>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</si>
  <si>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</si>
  <si>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</si>
  <si>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</si>
  <si>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</si>
  <si>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</si>
  <si>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</si>
  <si>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</si>
  <si>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</si>
  <si>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</si>
  <si>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</si>
  <si>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</si>
  <si>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</si>
  <si>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</si>
  <si>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</si>
  <si>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</si>
  <si>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</si>
  <si>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</si>
  <si>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</si>
  <si>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</si>
  <si>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</si>
  <si>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</si>
  <si>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</si>
  <si>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</si>
  <si>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</si>
  <si>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</si>
  <si>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</si>
  <si>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</si>
  <si>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</si>
  <si>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</si>
  <si>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</si>
  <si>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</si>
  <si>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</si>
  <si>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</si>
  <si>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</si>
  <si>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</si>
  <si>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</si>
  <si>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</si>
  <si>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</si>
  <si>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</si>
  <si>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</si>
  <si>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</si>
  <si>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</si>
  <si>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</si>
  <si>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</si>
  <si>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</si>
  <si>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</si>
  <si>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</si>
  <si>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</si>
  <si>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</si>
  <si>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</si>
  <si>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</si>
  <si>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</si>
  <si>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</si>
  <si>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</si>
  <si>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</si>
  <si>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</si>
  <si>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</si>
  <si>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</si>
  <si>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</si>
  <si>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</si>
  <si>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</si>
  <si>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</si>
  <si>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</si>
  <si>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</si>
  <si>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</si>
  <si>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</si>
  <si>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</si>
  <si>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</si>
  <si>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</si>
  <si>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</si>
  <si>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</si>
  <si>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</si>
  <si>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</si>
  <si>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</si>
  <si>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</si>
  <si>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</si>
  <si>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</si>
  <si>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</si>
  <si>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</si>
  <si>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</si>
  <si>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</si>
  <si>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</si>
  <si>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</si>
  <si>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</si>
  <si>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</si>
  <si>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</si>
  <si>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</si>
  <si>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</si>
  <si>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</si>
  <si>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</si>
  <si>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</si>
  <si>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</si>
  <si>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</si>
  <si>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</si>
  <si>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</si>
  <si>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</si>
  <si>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</si>
  <si>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</si>
  <si>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</si>
  <si>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</si>
  <si>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</si>
  <si>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</si>
  <si>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</si>
  <si>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</si>
  <si>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</si>
  <si>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</si>
  <si>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</si>
  <si>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</si>
  <si>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</si>
  <si>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</si>
  <si>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</si>
  <si>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</si>
  <si>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</si>
  <si>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</si>
  <si>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</si>
  <si>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</si>
  <si>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</si>
  <si>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</si>
  <si>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</si>
  <si>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</si>
  <si>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</si>
  <si>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</si>
  <si>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</si>
  <si>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</si>
  <si>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</si>
  <si>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</si>
  <si>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</si>
  <si>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</si>
  <si>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</si>
  <si>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</si>
  <si>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</si>
  <si>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</si>
  <si>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</si>
  <si>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</si>
  <si>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</si>
  <si>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</si>
  <si>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</si>
  <si>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</si>
  <si>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</si>
  <si>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Water Solutions(BOP)Ltd</t>
  </si>
  <si>
    <t>Stacey King</t>
  </si>
  <si>
    <t>20210521CHM03</t>
  </si>
  <si>
    <t xml:space="preserve">The sample was clear with no significant sediment </t>
  </si>
  <si>
    <t xml:space="preserve">The sample was slightly discoloured with some significant sediment </t>
  </si>
  <si>
    <r>
      <t xml:space="preserve">Comments: </t>
    </r>
    <r>
      <rPr>
        <sz val="8"/>
        <color theme="1"/>
        <rFont val="Arial"/>
        <family val="2"/>
      </rPr>
      <t xml:space="preserve">The sample was clear with no significant sediment </t>
    </r>
  </si>
  <si>
    <t>The negative LSI indicates corrosive water</t>
  </si>
  <si>
    <t>The high iron and manganese content may cause staining, taste and odour issues</t>
  </si>
  <si>
    <t>Water Solutionsv (BOP) Ltd</t>
  </si>
  <si>
    <t>20210521SRT02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</si>
</sst>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37</xdr:row>
      <xdr:rowOff>146538</xdr:rowOff>
    </xdr:from>
    <xdr:to>
      <xdr:col>1</xdr:col>
      <xdr:colOff>1164550</xdr:colOff>
      <xdr:row>40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5"/>
  <sheetViews>
    <sheetView view="pageLayout" zoomScale="115" zoomScaleNormal="110" zoomScalePageLayoutView="115" workbookViewId="0">
      <selection activeCell="B3" sqref="B3:J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152</v>
      </c>
      <c r="J3" s="69" t="s">
        <v>205</v>
      </c>
    </row>
    <row r="4" spans="1:11" ht="15.6">
      <c r="B4" s="3" t="s">
        <v>204</v>
      </c>
      <c r="F4" s="8"/>
      <c r="G4" s="8"/>
      <c r="H4" s="9" t="s">
        <v>56</v>
      </c>
      <c r="J4" s="70">
        <v>44337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>
        <v>6.7</v>
      </c>
      <c r="E8" s="11" t="s">
        <v>64</v>
      </c>
      <c r="F8" s="11" t="s">
        <v>23</v>
      </c>
      <c r="G8" s="11" t="str">
        <f>VLOOKUP(D8,Lookup!C3:D7,2)</f>
        <v>Acidic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>
        <v>100</v>
      </c>
      <c r="E9" s="11" t="s">
        <v>23</v>
      </c>
      <c r="F9" s="11" t="s">
        <v>23</v>
      </c>
      <c r="G9" s="11" t="str">
        <f>VLOOKUP(D9,Lookup!C18:D25,2)</f>
        <v>Moderate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>
        <v>15</v>
      </c>
      <c r="E10" s="11" t="s">
        <v>65</v>
      </c>
      <c r="F10" s="11" t="s">
        <v>23</v>
      </c>
      <c r="G10" s="11" t="str">
        <f>VLOOKUP(D10,Lookup!C27:D33,2)</f>
        <v>Soft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>
        <v>10</v>
      </c>
      <c r="E11" s="11" t="s">
        <v>23</v>
      </c>
      <c r="F11" s="11" t="s">
        <v>23</v>
      </c>
      <c r="G11" s="11" t="str">
        <f>VLOOKUP(D11,Lookup!C35:D41,2)</f>
        <v>Soft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 t="shared" ref="D12" si="0">D10-D11</f>
        <v>5</v>
      </c>
      <c r="E12" s="11" t="s">
        <v>23</v>
      </c>
      <c r="F12" s="11" t="s">
        <v>23</v>
      </c>
      <c r="G12" s="11" t="str">
        <f>VLOOKUP(D12,Lookup!C35:D41,2)</f>
        <v>Soft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 t="shared" ref="D13" si="1">2*(D9-(5*10^(D8-10)))/(1+(0.94*10^(D8-10)))*10^(6-D8)</f>
        <v>39.88545562308181</v>
      </c>
      <c r="E13" s="11" t="s">
        <v>23</v>
      </c>
      <c r="F13" s="11" t="s">
        <v>23</v>
      </c>
      <c r="G13" s="11" t="str">
        <f>VLOOKUP(D13,Lookup!C98:D103,2)</f>
        <v>Significant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-2.2999999999999989</v>
      </c>
      <c r="E14" s="11" t="s">
        <v>23</v>
      </c>
      <c r="F14" s="11" t="s">
        <v>23</v>
      </c>
      <c r="G14" s="11" t="str">
        <f>VLOOKUP(D14,Lookup!C105:D109,2)</f>
        <v>Aggressive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>
        <v>95</v>
      </c>
      <c r="E15" s="11" t="s">
        <v>23</v>
      </c>
      <c r="F15" s="11" t="s">
        <v>23</v>
      </c>
      <c r="G15" s="11" t="str">
        <f>VLOOKUP(D15,Lookup!C43:D50,2)</f>
        <v>High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>
        <v>0.2</v>
      </c>
      <c r="E17" s="11" t="s">
        <v>66</v>
      </c>
      <c r="F17" s="11" t="s">
        <v>23</v>
      </c>
      <c r="G17" s="11" t="str">
        <f>VLOOKUP(D17,Lookup!C52:D59,2)</f>
        <v>Significant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>
        <v>0.2</v>
      </c>
      <c r="E18" s="11" t="s">
        <v>67</v>
      </c>
      <c r="F18" s="11">
        <v>0.4</v>
      </c>
      <c r="G18" s="11" t="str">
        <f>VLOOKUP(D18,Lookup!C61:D65,2)</f>
        <v>Very High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>
        <v>0.03</v>
      </c>
      <c r="E19" s="11" t="s">
        <v>42</v>
      </c>
      <c r="F19" s="11" t="s">
        <v>23</v>
      </c>
      <c r="G19" s="11" t="str">
        <f>VLOOKUP(D19,Lookup!C67:D72,2)</f>
        <v>Low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>
        <v>160</v>
      </c>
      <c r="E21" s="11" t="s">
        <v>69</v>
      </c>
      <c r="F21" s="11" t="s">
        <v>23</v>
      </c>
      <c r="G21" s="11" t="str">
        <f>VLOOKUP(D21,Lookup!C9:D16,2)</f>
        <v>Moderate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>
        <v>22</v>
      </c>
      <c r="E22" s="11" t="s">
        <v>70</v>
      </c>
      <c r="F22" s="11" t="s">
        <v>23</v>
      </c>
      <c r="G22" s="11" t="str">
        <f>VLOOKUP(D22,Lookup!C80:D87,2)</f>
        <v>Low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>
        <v>34</v>
      </c>
      <c r="E23" s="11" t="s">
        <v>65</v>
      </c>
      <c r="F23" s="11" t="s">
        <v>23</v>
      </c>
      <c r="G23" s="11" t="str">
        <f>VLOOKUP(D23,Lookup!C80:D87,2)</f>
        <v>Low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t="shared" ref="D24" si="2">D25/10</f>
        <v>23.2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v>232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>
        <v>0.8</v>
      </c>
      <c r="E26" s="11" t="s">
        <v>71</v>
      </c>
      <c r="F26" s="11" t="s">
        <v>23</v>
      </c>
      <c r="G26" s="11" t="str">
        <f>VLOOKUP(D26,Lookup!C124:D131,2)</f>
        <v>Low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>
        <v>5</v>
      </c>
      <c r="E27" s="11" t="s">
        <v>23</v>
      </c>
      <c r="F27" s="11" t="s">
        <v>23</v>
      </c>
      <c r="G27" s="11" t="str">
        <f>VLOOKUP(D27,Lookup!C149:D152,2)</f>
        <v>Low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>
        <v>94.3</v>
      </c>
      <c r="E28" s="11" t="s">
        <v>23</v>
      </c>
      <c r="F28" s="11" t="s">
        <v>23</v>
      </c>
      <c r="G28" s="11" t="str">
        <f>VLOOKUP(D28,Lookup!C133:D139,2)</f>
        <v>Good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209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210</v>
      </c>
      <c r="K33" s="5"/>
    </row>
    <row r="34" spans="1:11">
      <c r="A34" s="4"/>
      <c r="B34" s="95"/>
      <c r="C34" s="95"/>
      <c r="K34" s="5"/>
    </row>
    <row r="35" spans="1:11">
      <c r="A35" s="4"/>
      <c r="B35" s="61" t="s">
        <v>62</v>
      </c>
      <c r="C35" s="62" t="s">
        <v>201</v>
      </c>
      <c r="D35" s="63"/>
      <c r="E35" s="63"/>
      <c r="F35" s="63"/>
      <c r="G35" s="63"/>
      <c r="H35" s="63"/>
      <c r="I35" s="63"/>
      <c r="J35" s="63"/>
      <c r="K35" s="5"/>
    </row>
    <row r="36" spans="1:11">
      <c r="A36" s="4"/>
      <c r="B36" s="55" t="s">
        <v>63</v>
      </c>
      <c r="C36" s="103" t="s">
        <v>202</v>
      </c>
      <c r="D36" s="103"/>
      <c r="E36" s="103"/>
      <c r="F36" s="103"/>
      <c r="G36" s="103"/>
      <c r="H36" s="103"/>
      <c r="I36" s="103"/>
      <c r="J36" s="103"/>
      <c r="K36" s="5"/>
    </row>
    <row r="37" spans="1:11">
      <c r="A37" s="4"/>
      <c r="B37" s="55" t="s">
        <v>24</v>
      </c>
      <c r="C37" s="102" t="s">
        <v>130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/>
      <c r="C38" s="102"/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198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150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12" t="s">
        <v>191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25">
    <mergeCell ref="C38:J38"/>
    <mergeCell ref="H25:J25"/>
    <mergeCell ref="H26:J26"/>
    <mergeCell ref="H27:J27"/>
    <mergeCell ref="H28:J28"/>
    <mergeCell ref="C36:J36"/>
    <mergeCell ref="C37:J37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J4" sqref="J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211</v>
      </c>
      <c r="F3" s="8"/>
      <c r="G3" s="8"/>
      <c r="H3" s="9" t="s">
        <v>152</v>
      </c>
      <c r="J3" s="69" t="s">
        <v>212</v>
      </c>
    </row>
    <row r="4" spans="1:10" ht="15.6">
      <c r="B4" s="3" t="s">
        <v>204</v>
      </c>
      <c r="F4" s="8"/>
      <c r="G4" s="8"/>
      <c r="H4" s="9" t="s">
        <v>56</v>
      </c>
      <c r="J4" s="70">
        <v>44337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6.7</v>
      </c>
      <c r="G9" s="14">
        <v>7.3</v>
      </c>
      <c r="H9" s="14">
        <v>6.7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100</v>
      </c>
      <c r="F10" s="15">
        <v>100</v>
      </c>
      <c r="G10" s="15">
        <v>95</v>
      </c>
      <c r="H10" s="15">
        <v>25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35</v>
      </c>
      <c r="F11" s="15">
        <v>15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25.158723008889879</v>
      </c>
      <c r="F12" s="15">
        <f t="shared" ref="F12:H12" si="0">2*(F10-(5*10^(F9-10)))/(1+(0.94*10^(F9-10)))*10^(6-F9)</f>
        <v>39.88545562308181</v>
      </c>
      <c r="G12" s="15">
        <f t="shared" si="0"/>
        <v>9.5037327455074454</v>
      </c>
      <c r="H12" s="15">
        <f t="shared" si="0"/>
        <v>9.9706142589410671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-1.5999999999999996</v>
      </c>
      <c r="F13" s="14">
        <f>+F9+0.5+VLOOKUP(F10,LSI!$F$2:$G$25,2)+VLOOKUP(F11,LSI!$H$2:$I$25,2)-12.1</f>
        <v>-2.2999999999999989</v>
      </c>
      <c r="G13" s="14">
        <v>-2.0999999999999996</v>
      </c>
      <c r="H13" s="14">
        <v>-3.2000000000000011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2.6</v>
      </c>
      <c r="F14" s="11">
        <v>0.2</v>
      </c>
      <c r="G14" s="11">
        <v>0.09</v>
      </c>
      <c r="H14" s="11">
        <v>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0.14000000000000001</v>
      </c>
      <c r="F15" s="11">
        <v>0.2</v>
      </c>
      <c r="G15" s="11">
        <v>0.01</v>
      </c>
      <c r="H15" s="11">
        <v>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160</v>
      </c>
      <c r="G16" s="11">
        <v>150</v>
      </c>
      <c r="H16" s="11">
        <v>190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9</v>
      </c>
      <c r="F17" s="15">
        <v>22</v>
      </c>
      <c r="G17" s="15">
        <v>18</v>
      </c>
      <c r="H17" s="15">
        <v>94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34</v>
      </c>
      <c r="F18" s="15">
        <v>34</v>
      </c>
      <c r="G18" s="15">
        <v>51</v>
      </c>
      <c r="H18" s="15">
        <v>54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22.4</v>
      </c>
      <c r="F19" s="14">
        <f t="shared" ref="F19:H19" si="1">F20/10</f>
        <v>23.2</v>
      </c>
      <c r="G19" s="14">
        <f t="shared" si="1"/>
        <v>21.6</v>
      </c>
      <c r="H19" s="14">
        <f t="shared" si="1"/>
        <v>26.5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224</v>
      </c>
      <c r="F20" s="15">
        <v>232</v>
      </c>
      <c r="G20" s="15">
        <v>216</v>
      </c>
      <c r="H20" s="15">
        <v>265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19.059999999999999</v>
      </c>
      <c r="F21" s="14">
        <v>0.8</v>
      </c>
      <c r="G21" s="14">
        <v>0.38</v>
      </c>
      <c r="H21" s="14">
        <v>7.0000000000000007E-2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>
        <v>150</v>
      </c>
      <c r="F22" s="15">
        <v>5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73.8</v>
      </c>
      <c r="F23" s="14">
        <v>94.3</v>
      </c>
      <c r="G23" s="14">
        <v>86.2</v>
      </c>
      <c r="H23" s="14">
        <v>98.7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26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v>44337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6.7</v>
      </c>
      <c r="G9" s="14">
        <v>7.3</v>
      </c>
      <c r="H9" s="14">
        <v>6.7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100</v>
      </c>
      <c r="F10" s="15">
        <v>100</v>
      </c>
      <c r="G10" s="15">
        <v>95</v>
      </c>
      <c r="H10" s="15">
        <v>25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35</v>
      </c>
      <c r="F11" s="15">
        <v>15</v>
      </c>
      <c r="G11" s="15">
        <v>0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10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35</v>
      </c>
      <c r="F13" s="11">
        <f t="shared" si="0"/>
        <v>5</v>
      </c>
      <c r="G13" s="15">
        <f>G11-G12</f>
        <v>0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25.158723008889879</v>
      </c>
      <c r="F14" s="15">
        <f t="shared" ref="F14:K14" si="1">2*(F10-(5*10^(F9-10)))/(1+(0.94*10^(F9-10)))*10^(6-F9)</f>
        <v>39.88545562308181</v>
      </c>
      <c r="G14" s="15">
        <f t="shared" si="1"/>
        <v>9.5037327455074454</v>
      </c>
      <c r="H14" s="15">
        <f t="shared" si="1"/>
        <v>9.9706142589410671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-1.5999999999999996</v>
      </c>
      <c r="F15" s="14">
        <f>+F9+0.5+VLOOKUP(F10,LSI!$F$2:$G$25,2)+VLOOKUP(F11,LSI!$H$2:$I$25,2)-12.1</f>
        <v>-2.2999999999999989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95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>
        <v>0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2.6</v>
      </c>
      <c r="F18" s="11">
        <v>0.2</v>
      </c>
      <c r="G18" s="11">
        <v>0.09</v>
      </c>
      <c r="H18" s="11">
        <v>0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0.14000000000000001</v>
      </c>
      <c r="F19" s="11">
        <v>0.2</v>
      </c>
      <c r="G19" s="11">
        <v>0.01</v>
      </c>
      <c r="H19" s="11">
        <v>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0.03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>
        <v>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160</v>
      </c>
      <c r="F22" s="11">
        <v>160</v>
      </c>
      <c r="G22" s="11">
        <v>150</v>
      </c>
      <c r="H22" s="11">
        <v>190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9</v>
      </c>
      <c r="F23" s="15">
        <v>22</v>
      </c>
      <c r="G23" s="15">
        <v>18</v>
      </c>
      <c r="H23" s="15">
        <v>94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34</v>
      </c>
      <c r="F24" s="15">
        <v>34</v>
      </c>
      <c r="G24" s="15">
        <v>51</v>
      </c>
      <c r="H24" s="15">
        <v>54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22.4</v>
      </c>
      <c r="F25" s="14">
        <f t="shared" ref="F25:K25" si="2">F26/10</f>
        <v>23.2</v>
      </c>
      <c r="G25" s="14">
        <f t="shared" si="2"/>
        <v>21.6</v>
      </c>
      <c r="H25" s="14">
        <f t="shared" si="2"/>
        <v>26.5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224</v>
      </c>
      <c r="F26" s="15">
        <v>232</v>
      </c>
      <c r="G26" s="15">
        <v>216</v>
      </c>
      <c r="H26" s="15">
        <v>265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19.059999999999999</v>
      </c>
      <c r="F27" s="14">
        <v>0.8</v>
      </c>
      <c r="G27" s="14">
        <v>0.38</v>
      </c>
      <c r="H27" s="14">
        <v>7.0000000000000007E-2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>
        <v>150</v>
      </c>
      <c r="F28" s="15">
        <v>5</v>
      </c>
      <c r="G28" s="15">
        <v>0</v>
      </c>
      <c r="H28" s="15">
        <v>0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73.8</v>
      </c>
      <c r="F29" s="14">
        <v>94.3</v>
      </c>
      <c r="G29" s="14">
        <v>86.2</v>
      </c>
      <c r="H29" s="14">
        <v>98.7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207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206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206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206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BD4E67A-6B61-4C6D-AF39-0B67F89172EA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9e3d8395-3b78-4cee-bcbb-a4d4a59b9b21"/>
    <ds:schemaRef ds:uri="http://schemas.microsoft.com/office/2006/documentManagement/types"/>
    <ds:schemaRef ds:uri="http://www.w3.org/XML/1998/namespace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2021-05-24T10:09:43Z</cp:lastPrinted>
  <dcterms:created xsi:type="dcterms:W3CDTF">2017-07-10T05:27:40Z</dcterms:created>
  <dcterms:modified xsi:type="dcterms:W3CDTF">2021-05-24T10:10:31Z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