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6 June\"/>
    </mc:Choice>
  </mc:AlternateContent>
  <xr:revisionPtr revIDLastSave="0" documentId="13_ncr:1_{FA86A85E-CBC8-4FFB-B1FA-1470F1F0ED6E}" xr6:coauthVersionLast="47" xr6:coauthVersionMax="47" xr10:uidLastSave="{00000000-0000-0000-0000-000000000000}"/>
  <bookViews>
    <workbookView xWindow="25788" yWindow="1284" windowWidth="27900" windowHeight="1482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9" l="1"/>
  <c r="J5" i="18"/>
  <c r="D24" i="18"/>
  <c r="D14" i="18"/>
  <c r="D13" i="18"/>
  <c r="D12" i="18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G14" i="18"/>
  <c r="G13" i="18" l="1"/>
  <c r="G12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5" i="10" l="1"/>
  <c r="H12" i="9" l="1"/>
  <c r="G12" i="9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25" i="1" l="1"/>
  <c r="F25" i="1"/>
  <c r="G25" i="1"/>
  <c r="H25" i="1"/>
  <c r="D25" i="4"/>
  <c r="D24" i="4"/>
  <c r="K26" i="1"/>
  <c r="K25" i="1"/>
  <c r="I25" i="1"/>
  <c r="I26" i="1"/>
  <c r="J26" i="1"/>
  <c r="J25" i="1"/>
</calcChain>
</file>

<file path=xl/sharedStrings.xml><?xml version="1.0" encoding="utf-8"?>
<sst xmlns="http://schemas.openxmlformats.org/spreadsheetml/2006/main" count="1195" uniqueCount="215">
  <si>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</si>
  <si>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</si>
  <si>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</si>
  <si>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</si>
  <si>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</si>
  <si>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</si>
  <si>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</si>
  <si>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</si>
  <si>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</si>
  <si>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</si>
  <si>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</si>
  <si>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</si>
  <si>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</si>
  <si>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</si>
  <si>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</si>
  <si>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</si>
  <si>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</si>
  <si>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</si>
  <si>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</si>
  <si>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</si>
  <si>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</si>
  <si>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</si>
  <si>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</si>
  <si>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</si>
  <si>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</si>
  <si>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</si>
  <si>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</si>
  <si>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</si>
  <si>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</si>
  <si>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</si>
  <si>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</si>
  <si>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</si>
  <si>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</si>
  <si>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</si>
  <si>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</si>
  <si>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</si>
  <si>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</si>
  <si>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</si>
  <si>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</si>
  <si>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</si>
  <si>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</si>
  <si>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</si>
  <si>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</si>
  <si>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</si>
  <si>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</si>
  <si>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</si>
  <si>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</si>
  <si>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</si>
  <si>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</si>
  <si>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</si>
  <si>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</si>
  <si>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</si>
  <si>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</si>
  <si>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</si>
  <si>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</si>
  <si>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</si>
  <si>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</si>
  <si>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</si>
  <si>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</si>
  <si>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</si>
  <si>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</si>
  <si>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</si>
  <si>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</si>
  <si>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</si>
  <si>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</si>
  <si>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</si>
  <si>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</si>
  <si>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</si>
  <si>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</si>
  <si>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</si>
  <si>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</si>
  <si>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</si>
  <si>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</si>
  <si>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</si>
  <si>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</si>
  <si>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</si>
  <si>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</si>
  <si>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</si>
  <si>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</si>
  <si>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</si>
  <si>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</si>
  <si>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</si>
  <si>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</si>
  <si>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</si>
  <si>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</si>
  <si>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</si>
  <si>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</si>
  <si>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</si>
  <si>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</si>
  <si>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</si>
  <si>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</si>
  <si>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</si>
  <si>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</si>
  <si>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</si>
  <si>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</si>
  <si>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</si>
  <si>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</si>
  <si>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</si>
  <si>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</si>
  <si>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</si>
  <si>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</si>
  <si>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</si>
  <si>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</si>
  <si>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</si>
  <si>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</si>
  <si>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</si>
  <si>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</si>
  <si>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</si>
  <si>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</si>
  <si>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</si>
  <si>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</si>
  <si>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</si>
  <si>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</si>
  <si>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</si>
  <si>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</si>
  <si>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</si>
  <si>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</si>
  <si>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</si>
  <si>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</si>
  <si>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</si>
  <si>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</si>
  <si>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</si>
  <si>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</si>
  <si>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</si>
  <si>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</si>
  <si>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</si>
  <si>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</si>
  <si>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</si>
  <si>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</si>
  <si>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</si>
  <si>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</si>
  <si>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</si>
  <si>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</si>
  <si>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</si>
  <si>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</si>
  <si>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</si>
  <si>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</si>
  <si>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</si>
  <si>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</si>
  <si>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</si>
  <si>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</si>
  <si>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</si>
  <si>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</si>
  <si>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</si>
  <si>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</si>
  <si>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</si>
  <si>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</si>
  <si>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</si>
  <si>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</si>
  <si>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</si>
  <si>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</si>
  <si>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</si>
  <si>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</si>
  <si>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</si>
  <si>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</si>
  <si>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</si>
  <si>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</si>
  <si>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</si>
  <si>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</si>
  <si>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</si>
  <si>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</si>
  <si>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</si>
  <si>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</si>
  <si>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</si>
  <si>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</si>
  <si>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</si>
  <si>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</si>
  <si>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</si>
  <si>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</si>
  <si>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</si>
  <si>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</si>
  <si>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</si>
  <si>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</si>
  <si>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</si>
  <si>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</si>
  <si>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</si>
  <si>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</si>
  <si>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</si>
  <si>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</si>
  <si>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</si>
  <si>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</si>
  <si>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</si>
  <si>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</si>
  <si>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</si>
  <si>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</si>
  <si>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</si>
  <si>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</si>
  <si>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</si>
  <si>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</si>
  <si>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</si>
  <si>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</si>
  <si>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</si>
  <si>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</si>
  <si>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</si>
  <si>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</si>
  <si>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</si>
  <si>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</si>
  <si>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</si>
  <si>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</si>
  <si>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</si>
  <si>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</si>
  <si>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</si>
  <si>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</si>
  <si>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Think Water Marlborough</t>
  </si>
  <si>
    <t>Rocl Mafwell</t>
  </si>
  <si>
    <t>20210624CHM01</t>
  </si>
  <si>
    <t xml:space="preserve">The sample was clear with some significant sediment 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</si>
  <si>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</si>
  <si>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</si>
  <si>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</si>
  <si>
    <t>Rod Maxwell</t>
  </si>
  <si>
    <r>
      <t xml:space="preserve">Comments: </t>
    </r>
    <r>
      <rPr>
        <sz val="8"/>
        <color theme="1"/>
        <rFont val="Arial"/>
        <family val="2"/>
      </rPr>
      <t xml:space="preserve">The sample was slightly discoloured with some significant sediment </t>
    </r>
  </si>
  <si>
    <t>The high hardness will likely cause lime scale, particularity at elevated temperatures</t>
  </si>
  <si>
    <t>The high iron and manganese content may cause staining, taste and odour issues</t>
  </si>
  <si>
    <t>20210624SRT01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</si>
</sst>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36</xdr:row>
      <xdr:rowOff>146538</xdr:rowOff>
    </xdr:from>
    <xdr:to>
      <xdr:col>1</xdr:col>
      <xdr:colOff>1164550</xdr:colOff>
      <xdr:row>39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4"/>
  <sheetViews>
    <sheetView view="pageLayout" topLeftCell="A6" zoomScale="130" zoomScaleNormal="110" zoomScalePageLayoutView="130" workbookViewId="0">
      <selection activeCell="H11" sqref="H11:J11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203</v>
      </c>
      <c r="F3" s="8"/>
      <c r="G3" s="8"/>
      <c r="H3" s="9" t="s">
        <v>152</v>
      </c>
      <c r="J3" s="69" t="s">
        <v>205</v>
      </c>
    </row>
    <row r="4" spans="1:11" ht="15.6">
      <c r="B4" s="3" t="s">
        <v>210</v>
      </c>
      <c r="F4" s="8"/>
      <c r="G4" s="8"/>
      <c r="H4" s="9" t="s">
        <v>56</v>
      </c>
      <c r="J4" s="70">
        <v>44371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44372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>
        <v>7.6</v>
      </c>
      <c r="E8" s="11" t="s">
        <v>64</v>
      </c>
      <c r="F8" s="11" t="s">
        <v>23</v>
      </c>
      <c r="G8" s="11" t="str">
        <f>VLOOKUP(D8,Lookup!C3:D7,2)</f>
        <v>Neutral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>
        <v>170</v>
      </c>
      <c r="E9" s="11" t="s">
        <v>23</v>
      </c>
      <c r="F9" s="11" t="s">
        <v>23</v>
      </c>
      <c r="G9" s="11" t="str">
        <f>VLOOKUP(D9,Lookup!C18:D25,2)</f>
        <v>High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>
        <v>100</v>
      </c>
      <c r="E10" s="11" t="s">
        <v>65</v>
      </c>
      <c r="F10" s="11" t="s">
        <v>23</v>
      </c>
      <c r="G10" s="11" t="str">
        <f>VLOOKUP(D10,Lookup!C27:D33,2)</f>
        <v>Moderate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>
        <v>65</v>
      </c>
      <c r="E11" s="11" t="s">
        <v>23</v>
      </c>
      <c r="F11" s="11" t="s">
        <v>23</v>
      </c>
      <c r="G11" s="11" t="str">
        <f>VLOOKUP(D11,Lookup!C35:D41,2)</f>
        <v>Moderate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5">
        <f t="shared" ref="D12" si="0">D10-D11</f>
        <v>35</v>
      </c>
      <c r="E12" s="11" t="s">
        <v>23</v>
      </c>
      <c r="F12" s="11" t="s">
        <v>23</v>
      </c>
      <c r="G12" s="11" t="str">
        <f>VLOOKUP(D12,Lookup!C35:D41,2)</f>
        <v>Slightly Hard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 t="shared" ref="D13" si="1">2*(D9-(5*10^(D8-10)))/(1+(0.94*10^(D8-10)))*10^(6-D8)</f>
        <v>8.5075767504337882</v>
      </c>
      <c r="E13" s="11" t="s">
        <v>23</v>
      </c>
      <c r="F13" s="11" t="s">
        <v>23</v>
      </c>
      <c r="G13" s="11" t="str">
        <f>VLOOKUP(D13,Lookup!C98:D103,2)</f>
        <v>Low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>
        <f>+D8+0.5+VLOOKUP(D9,LSI!$F$2:$G$25,2)+VLOOKUP(D10,LSI!$H$2:$I$25,2)-12.1</f>
        <v>-0.19999999999999929</v>
      </c>
      <c r="E14" s="11" t="s">
        <v>23</v>
      </c>
      <c r="F14" s="11" t="s">
        <v>23</v>
      </c>
      <c r="G14" s="11" t="str">
        <f>VLOOKUP(D14,Lookup!C105:D109,2)</f>
        <v>Normal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>
        <v>21.5</v>
      </c>
      <c r="E15" s="11" t="s">
        <v>23</v>
      </c>
      <c r="F15" s="11" t="s">
        <v>23</v>
      </c>
      <c r="G15" s="11" t="str">
        <f>VLOOKUP(D15,Lookup!C43:D50,2)</f>
        <v>Moderate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 t="s">
        <v>39</v>
      </c>
      <c r="E16" s="11" t="s">
        <v>23</v>
      </c>
      <c r="F16" s="11">
        <v>50</v>
      </c>
      <c r="G16" s="11" t="str">
        <f>VLOOKUP(D16,Lookup!C89:D96,2)</f>
        <v>Not Detected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>
        <v>0.24</v>
      </c>
      <c r="E17" s="11" t="s">
        <v>66</v>
      </c>
      <c r="F17" s="11" t="s">
        <v>23</v>
      </c>
      <c r="G17" s="11" t="str">
        <f>VLOOKUP(D17,Lookup!C52:D59,2)</f>
        <v>Significant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>
        <v>0.18</v>
      </c>
      <c r="E18" s="11" t="s">
        <v>67</v>
      </c>
      <c r="F18" s="11">
        <v>0.4</v>
      </c>
      <c r="G18" s="11" t="str">
        <f>VLOOKUP(D18,Lookup!C61:D65,2)</f>
        <v>Very High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>
        <v>0.04</v>
      </c>
      <c r="E19" s="11" t="s">
        <v>42</v>
      </c>
      <c r="F19" s="11" t="s">
        <v>23</v>
      </c>
      <c r="G19" s="11" t="str">
        <f>VLOOKUP(D19,Lookup!C67:D72,2)</f>
        <v>Low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 t="s">
        <v>40</v>
      </c>
      <c r="E20" s="11" t="s">
        <v>39</v>
      </c>
      <c r="F20" s="15">
        <v>2</v>
      </c>
      <c r="G20" s="11" t="str">
        <f>VLOOKUP(D20,Lookup!C74:D78,2)</f>
        <v>Not Detected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>
        <v>390</v>
      </c>
      <c r="E21" s="11" t="s">
        <v>69</v>
      </c>
      <c r="F21" s="11" t="s">
        <v>23</v>
      </c>
      <c r="G21" s="11" t="str">
        <f>VLOOKUP(D21,Lookup!C9:D16,2)</f>
        <v>High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>
        <v>120</v>
      </c>
      <c r="E22" s="11" t="s">
        <v>70</v>
      </c>
      <c r="F22" s="11" t="s">
        <v>23</v>
      </c>
      <c r="G22" s="11" t="str">
        <f>VLOOKUP(D22,Lookup!C80:D87,2)</f>
        <v>Moderate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>
        <v>85</v>
      </c>
      <c r="E23" s="11" t="s">
        <v>65</v>
      </c>
      <c r="F23" s="11" t="s">
        <v>23</v>
      </c>
      <c r="G23" s="11" t="str">
        <f>VLOOKUP(D23,Lookup!C80:D87,2)</f>
        <v>Moderate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t="shared" ref="D24" si="2">D25/10</f>
        <v>56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v>560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>
        <v>1.89</v>
      </c>
      <c r="E26" s="11" t="s">
        <v>71</v>
      </c>
      <c r="F26" s="11" t="s">
        <v>23</v>
      </c>
      <c r="G26" s="11" t="str">
        <f>VLOOKUP(D26,Lookup!C124:D131,2)</f>
        <v>Elevated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 t="s">
        <v>38</v>
      </c>
      <c r="E27" s="11" t="s">
        <v>23</v>
      </c>
      <c r="F27" s="11" t="s">
        <v>23</v>
      </c>
      <c r="G27" s="11" t="str">
        <f>VLOOKUP(D27,Lookup!C149:D152,2)</f>
        <v>Very Low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>
        <v>91.6</v>
      </c>
      <c r="E28" s="11" t="s">
        <v>23</v>
      </c>
      <c r="F28" s="11" t="s">
        <v>23</v>
      </c>
      <c r="G28" s="11" t="str">
        <f>VLOOKUP(D28,Lookup!C133:D139,2)</f>
        <v>Good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211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212</v>
      </c>
      <c r="C31" s="95"/>
      <c r="K31" s="5"/>
    </row>
    <row r="32" spans="1:11">
      <c r="A32" s="4"/>
      <c r="B32" s="95" t="s">
        <v>213</v>
      </c>
      <c r="K32" s="5"/>
    </row>
    <row r="33" spans="1:11">
      <c r="A33" s="4"/>
      <c r="B33" s="95"/>
      <c r="C33" s="95"/>
      <c r="K33" s="5"/>
    </row>
    <row r="34" spans="1:11">
      <c r="A34" s="4"/>
      <c r="B34" s="61" t="s">
        <v>62</v>
      </c>
      <c r="C34" s="62" t="s">
        <v>201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63</v>
      </c>
      <c r="C35" s="103" t="s">
        <v>202</v>
      </c>
      <c r="D35" s="103"/>
      <c r="E35" s="103"/>
      <c r="F35" s="103"/>
      <c r="G35" s="103"/>
      <c r="H35" s="103"/>
      <c r="I35" s="103"/>
      <c r="J35" s="103"/>
      <c r="K35" s="5"/>
    </row>
    <row r="36" spans="1:11">
      <c r="A36" s="4"/>
      <c r="B36" s="55" t="s">
        <v>24</v>
      </c>
      <c r="C36" s="102" t="s">
        <v>130</v>
      </c>
      <c r="D36" s="103"/>
      <c r="E36" s="103"/>
      <c r="F36" s="103"/>
      <c r="G36" s="103"/>
      <c r="H36" s="103"/>
      <c r="I36" s="103"/>
      <c r="J36" s="103"/>
      <c r="K36" s="5"/>
    </row>
    <row r="37" spans="1:11">
      <c r="A37" s="4"/>
      <c r="B37" s="55"/>
      <c r="C37" s="102"/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198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199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150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 t="s">
        <v>191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</sheetData>
  <mergeCells count="25">
    <mergeCell ref="C37:J37"/>
    <mergeCell ref="H25:J25"/>
    <mergeCell ref="H26:J26"/>
    <mergeCell ref="H27:J27"/>
    <mergeCell ref="H28:J28"/>
    <mergeCell ref="C35:J35"/>
    <mergeCell ref="C36:J36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A4FD63FB-60CB-4E7D-AD1F-5A82A1DD905D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EA91A6-2496-4A70-8BB0-F9CB7FF23E43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44372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44372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30" zoomScaleNormal="110" zoomScalePageLayoutView="130" workbookViewId="0">
      <selection activeCell="A18" sqref="A1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214</v>
      </c>
    </row>
    <row r="4" spans="1:10" ht="15.6">
      <c r="B4" s="3" t="s">
        <v>210</v>
      </c>
      <c r="F4" s="8"/>
      <c r="G4" s="8"/>
      <c r="H4" s="9" t="s">
        <v>56</v>
      </c>
      <c r="J4" s="70">
        <v>44371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44372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7.4</v>
      </c>
      <c r="F9" s="14">
        <v>7.6</v>
      </c>
      <c r="G9" s="14">
        <v>7.7</v>
      </c>
      <c r="H9" s="14">
        <v>7.5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165</v>
      </c>
      <c r="F10" s="11">
        <v>170</v>
      </c>
      <c r="G10" s="11">
        <v>150</v>
      </c>
      <c r="H10" s="11">
        <v>65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95</v>
      </c>
      <c r="F11" s="11">
        <v>100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13.105592054937276</v>
      </c>
      <c r="F12" s="15">
        <f t="shared" ref="F12:H12" si="0">2*(F10-(5*10^(F9-10)))/(1+(0.94*10^(F9-10)))*10^(6-F9)</f>
        <v>8.5075767504337882</v>
      </c>
      <c r="G12" s="15">
        <f t="shared" si="0"/>
        <v>5.9567238657226502</v>
      </c>
      <c r="H12" s="15">
        <f t="shared" si="0"/>
        <v>4.0977801387451978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-0.49999999999999822</v>
      </c>
      <c r="F13" s="14">
        <f>+F9+0.5+VLOOKUP(F10,LSI!$F$2:$G$25,2)+VLOOKUP(F11,LSI!$H$2:$I$25,2)-12.1</f>
        <v>-0.19999999999999929</v>
      </c>
      <c r="G13" s="14">
        <v>-1.4000000000000004</v>
      </c>
      <c r="H13" s="14">
        <v>-2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0.17</v>
      </c>
      <c r="F14" s="11">
        <v>0.24</v>
      </c>
      <c r="G14" s="11">
        <v>0.12</v>
      </c>
      <c r="H14" s="11">
        <v>0.06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0.12</v>
      </c>
      <c r="F15" s="11">
        <v>0.18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380</v>
      </c>
      <c r="F16" s="11">
        <v>390</v>
      </c>
      <c r="G16" s="11">
        <v>390</v>
      </c>
      <c r="H16" s="11">
        <v>410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93</v>
      </c>
      <c r="F17" s="11">
        <v>120</v>
      </c>
      <c r="G17" s="11">
        <v>85</v>
      </c>
      <c r="H17" s="11">
        <v>175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91</v>
      </c>
      <c r="F18" s="11">
        <v>85</v>
      </c>
      <c r="G18" s="11">
        <v>130</v>
      </c>
      <c r="H18" s="11">
        <v>150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v>53.7</v>
      </c>
      <c r="F19" s="14">
        <v>56</v>
      </c>
      <c r="G19" s="14">
        <v>55.3</v>
      </c>
      <c r="H19" s="14">
        <v>58.3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537</v>
      </c>
      <c r="F20" s="15">
        <v>560</v>
      </c>
      <c r="G20" s="15">
        <v>553</v>
      </c>
      <c r="H20" s="15">
        <v>583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0.74</v>
      </c>
      <c r="F21" s="14">
        <v>1.89</v>
      </c>
      <c r="G21" s="14">
        <v>0.99</v>
      </c>
      <c r="H21" s="14">
        <v>0.51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92.5</v>
      </c>
      <c r="F23" s="14">
        <v>91.6</v>
      </c>
      <c r="G23" s="14">
        <v>84.2</v>
      </c>
      <c r="H23" s="14">
        <v>96.9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207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209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ECA3B48D-2D6C-484B-A581-73E9484EB175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55B5330-93CB-4615-A670-620BC81465E8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9" zoomScale="130" zoomScaleNormal="110" zoomScalePageLayoutView="130" workbookViewId="0">
      <selection activeCell="C39" sqref="C39:C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203</v>
      </c>
      <c r="F3" s="8"/>
      <c r="G3" s="8"/>
      <c r="H3" s="9" t="s">
        <v>152</v>
      </c>
      <c r="J3" s="69" t="s">
        <v>205</v>
      </c>
    </row>
    <row r="4" spans="1:12" ht="15.6">
      <c r="B4" s="3" t="s">
        <v>204</v>
      </c>
      <c r="F4" s="8"/>
      <c r="G4" s="8"/>
      <c r="H4" s="9" t="s">
        <v>56</v>
      </c>
      <c r="J4" s="70">
        <v>44371</v>
      </c>
    </row>
    <row r="5" spans="1:12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44372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>
        <v>7.4</v>
      </c>
      <c r="F9" s="14">
        <v>7.6</v>
      </c>
      <c r="G9" s="14">
        <v>7.7</v>
      </c>
      <c r="H9" s="14">
        <v>7.5</v>
      </c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>
        <v>165</v>
      </c>
      <c r="F10" s="15">
        <v>170</v>
      </c>
      <c r="G10" s="15">
        <v>150</v>
      </c>
      <c r="H10" s="15">
        <v>65</v>
      </c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>
        <v>95</v>
      </c>
      <c r="F11" s="15">
        <v>100</v>
      </c>
      <c r="G11" s="15" t="s">
        <v>38</v>
      </c>
      <c r="H11" s="15" t="s">
        <v>38</v>
      </c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>
        <v>65</v>
      </c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95</v>
      </c>
      <c r="F13" s="11">
        <f t="shared" si="0"/>
        <v>35</v>
      </c>
      <c r="G13" s="11" t="e">
        <f t="shared" si="0"/>
        <v>#VALUE!</v>
      </c>
      <c r="H13" s="11" t="e">
        <f t="shared" si="0"/>
        <v>#VALUE!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13.105592054937276</v>
      </c>
      <c r="F14" s="15">
        <f t="shared" ref="F14:K14" si="1">2*(F10-(5*10^(F9-10)))/(1+(0.94*10^(F9-10)))*10^(6-F9)</f>
        <v>8.5075767504337882</v>
      </c>
      <c r="G14" s="15">
        <f t="shared" si="1"/>
        <v>5.9567238657226502</v>
      </c>
      <c r="H14" s="15">
        <f t="shared" si="1"/>
        <v>4.0977801387451978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>
        <f>+E9+0.5+VLOOKUP(E10,LSI!$F$2:$G$25,2)+VLOOKUP(E11,LSI!$H$2:$I$25,2)-12.1</f>
        <v>-0.49999999999999822</v>
      </c>
      <c r="F15" s="14">
        <f>+F9+0.5+VLOOKUP(F10,LSI!$F$2:$G$25,2)+VLOOKUP(F11,LSI!$H$2:$I$25,2)-12.1</f>
        <v>-0.19999999999999929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>
        <v>21.5</v>
      </c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 t="s">
        <v>39</v>
      </c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>
        <v>0.17</v>
      </c>
      <c r="F18" s="11">
        <v>0.24</v>
      </c>
      <c r="G18" s="11">
        <v>0.12</v>
      </c>
      <c r="H18" s="11">
        <v>0.06</v>
      </c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>
        <v>0.12</v>
      </c>
      <c r="F19" s="11">
        <v>0.18</v>
      </c>
      <c r="G19" s="11" t="s">
        <v>40</v>
      </c>
      <c r="H19" s="11" t="s">
        <v>40</v>
      </c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>
        <v>0.04</v>
      </c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 t="s">
        <v>40</v>
      </c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>
        <v>380</v>
      </c>
      <c r="F22" s="11">
        <v>390</v>
      </c>
      <c r="G22" s="11">
        <v>390</v>
      </c>
      <c r="H22" s="11">
        <v>410</v>
      </c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>
        <v>93</v>
      </c>
      <c r="F23" s="15">
        <v>120</v>
      </c>
      <c r="G23" s="15">
        <v>85</v>
      </c>
      <c r="H23" s="15">
        <v>175</v>
      </c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>
        <v>91</v>
      </c>
      <c r="F24" s="15">
        <v>85</v>
      </c>
      <c r="G24" s="15">
        <v>130</v>
      </c>
      <c r="H24" s="15">
        <v>150</v>
      </c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>E26/10</f>
        <v>53.7</v>
      </c>
      <c r="F25" s="14">
        <f t="shared" ref="F25:K25" si="2">F26/10</f>
        <v>56</v>
      </c>
      <c r="G25" s="14">
        <f t="shared" si="2"/>
        <v>55.3</v>
      </c>
      <c r="H25" s="14">
        <f t="shared" si="2"/>
        <v>58.3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v>537</v>
      </c>
      <c r="F26" s="15">
        <v>560</v>
      </c>
      <c r="G26" s="15">
        <v>553</v>
      </c>
      <c r="H26" s="15">
        <v>583</v>
      </c>
      <c r="I26" s="15">
        <f t="shared" ref="I26:K26" ca="1" si="3">I25*10</f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>
        <v>0.74</v>
      </c>
      <c r="F27" s="14">
        <v>1.89</v>
      </c>
      <c r="G27" s="14">
        <v>0.99</v>
      </c>
      <c r="H27" s="14">
        <v>0.51</v>
      </c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 t="s">
        <v>38</v>
      </c>
      <c r="F28" s="15" t="s">
        <v>38</v>
      </c>
      <c r="G28" s="15" t="s">
        <v>38</v>
      </c>
      <c r="H28" s="15" t="s">
        <v>38</v>
      </c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>
        <v>92.5</v>
      </c>
      <c r="F29" s="14">
        <v>91.6</v>
      </c>
      <c r="G29" s="14">
        <v>84.2</v>
      </c>
      <c r="H29" s="14">
        <v>96.9</v>
      </c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206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207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208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209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44372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44372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44372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742A149-BCDC-4DA7-B014-7C20E29AB1F1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sharepoint/v3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9e3d8395-3b78-4cee-bcbb-a4d4a59b9b21"/>
    <ds:schemaRef ds:uri="a485ba0b-8b54-4b26-a1c0-8a4bc31186f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2021-06-25T03:27:05Z</cp:lastPrinted>
  <dcterms:created xsi:type="dcterms:W3CDTF">2017-07-10T05:27:40Z</dcterms:created>
  <dcterms:modified xsi:type="dcterms:W3CDTF">2021-06-25T03:38:42Z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