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8 August\"/>
    </mc:Choice>
  </mc:AlternateContent>
  <xr:revisionPtr revIDLastSave="0" documentId="13_ncr:1_{09AA2353-EE30-47BC-A7BC-877DB3C220FE}" xr6:coauthVersionLast="47" xr6:coauthVersionMax="47" xr10:uidLastSave="{00000000-0000-0000-0000-000000000000}"/>
  <bookViews>
    <workbookView xWindow="33930" yWindow="855" windowWidth="19065" windowHeight="143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9" l="1"/>
  <c r="G19" i="9"/>
  <c r="F19" i="9"/>
  <c r="E19" i="9"/>
  <c r="J5" i="9"/>
  <c r="D24" i="18"/>
  <c r="D14" i="18"/>
  <c r="D13" i="18"/>
  <c r="D12" i="18"/>
  <c r="J5" i="18"/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G14" i="18"/>
  <c r="G13" i="18" l="1"/>
  <c r="G12" i="18"/>
  <c r="G11" i="10" l="1"/>
  <c r="G10" i="10"/>
  <c r="F15" i="1"/>
  <c r="G15" i="1"/>
  <c r="H15" i="1"/>
  <c r="E15" i="1"/>
  <c r="F13" i="9"/>
  <c r="E13" i="9"/>
  <c r="H14" i="1" l="1"/>
  <c r="G14" i="1"/>
  <c r="F14" i="1"/>
  <c r="E14" i="1"/>
  <c r="H13" i="1"/>
  <c r="G13" i="1"/>
  <c r="F13" i="1"/>
  <c r="E13" i="1"/>
  <c r="J5" i="1"/>
  <c r="J5" i="10" l="1"/>
  <c r="H12" i="9" l="1"/>
  <c r="G12" i="9"/>
  <c r="F12" i="9"/>
  <c r="E12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25" i="1" l="1"/>
  <c r="F25" i="1"/>
  <c r="G25" i="1"/>
  <c r="H25" i="1"/>
  <c r="D24" i="4" l="1"/>
  <c r="D25" i="4"/>
</calcChain>
</file>

<file path=xl/sharedStrings.xml><?xml version="1.0" encoding="utf-8"?>
<sst xmlns="http://schemas.openxmlformats.org/spreadsheetml/2006/main" count="1155" uniqueCount="214">
  <si>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</si>
  <si>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</si>
  <si>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</si>
  <si>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</si>
  <si>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</si>
  <si>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</si>
  <si>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</si>
  <si>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</si>
  <si>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</si>
  <si>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</si>
  <si>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</si>
  <si>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</si>
  <si>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</si>
  <si>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</si>
  <si>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</si>
  <si>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</si>
  <si>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</si>
  <si>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</si>
  <si>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</si>
  <si>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</si>
  <si>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</si>
  <si>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</si>
  <si>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</si>
  <si>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</si>
  <si>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</si>
  <si>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</si>
  <si>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</si>
  <si>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</si>
  <si>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</si>
  <si>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</si>
  <si>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</si>
  <si>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</si>
  <si>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</si>
  <si>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</si>
  <si>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</si>
  <si>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</si>
  <si>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</si>
  <si>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</si>
  <si>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</si>
  <si>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</si>
  <si>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</si>
  <si>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</si>
  <si>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</si>
  <si>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</si>
  <si>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</si>
  <si>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</si>
  <si>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</si>
  <si>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</si>
  <si>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</si>
  <si>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</si>
  <si>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</si>
  <si>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</si>
  <si>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</si>
  <si>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</si>
  <si>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</si>
  <si>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</si>
  <si>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</si>
  <si>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</si>
  <si>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</si>
  <si>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</si>
  <si>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</si>
  <si>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</si>
  <si>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</si>
  <si>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</si>
  <si>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</si>
  <si>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</si>
  <si>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</si>
  <si>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</si>
  <si>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</si>
  <si>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</si>
  <si>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</si>
  <si>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</si>
  <si>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</si>
  <si>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</si>
  <si>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</si>
  <si>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</si>
  <si>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</si>
  <si>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</si>
  <si>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</si>
  <si>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</si>
  <si>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</si>
  <si>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</si>
  <si>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</si>
  <si>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</si>
  <si>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</si>
  <si>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</si>
  <si>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</si>
  <si>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</si>
  <si>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</si>
  <si>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</si>
  <si>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</si>
  <si>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</si>
  <si>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</si>
  <si>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</si>
  <si>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</si>
  <si>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</si>
  <si>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</si>
  <si>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</si>
  <si>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</si>
  <si>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</si>
  <si>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</si>
  <si>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</si>
  <si>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</si>
  <si>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</si>
  <si>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</si>
  <si>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</si>
  <si>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</si>
  <si>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</si>
  <si>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</si>
  <si>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</si>
  <si>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</si>
  <si>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</si>
  <si>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</si>
  <si>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</si>
  <si>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</si>
  <si>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</si>
  <si>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</si>
  <si>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</si>
  <si>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</si>
  <si>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</si>
  <si>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</si>
  <si>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</si>
  <si>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</si>
  <si>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</si>
  <si>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</si>
  <si>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</si>
  <si>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</si>
  <si>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</si>
  <si>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</si>
  <si>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</si>
  <si>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</si>
  <si>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</si>
  <si>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</si>
  <si>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</si>
  <si>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</si>
  <si>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</si>
  <si>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</si>
  <si>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</si>
  <si>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</si>
  <si>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</si>
  <si>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</si>
  <si>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</si>
  <si>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</si>
  <si>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</si>
  <si>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</si>
  <si>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</si>
  <si>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</si>
  <si>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</si>
  <si>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</si>
  <si>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</si>
  <si>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</si>
  <si>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</si>
  <si>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</si>
  <si>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</si>
  <si>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</si>
  <si>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</si>
  <si>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</si>
  <si>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</si>
  <si>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</si>
  <si>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</si>
  <si>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</si>
  <si>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</si>
  <si>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</si>
  <si>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</si>
  <si>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</si>
  <si>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</si>
  <si>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</si>
  <si>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</si>
  <si>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</si>
  <si>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</si>
  <si>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</si>
  <si>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</si>
  <si>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</si>
  <si>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</si>
  <si>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</si>
  <si>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</si>
  <si>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</si>
  <si>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</si>
  <si>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</si>
  <si>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</si>
  <si>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</si>
  <si>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</si>
  <si>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</si>
  <si>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</si>
  <si>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</si>
  <si>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</si>
  <si>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</si>
  <si>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</si>
  <si>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</si>
  <si>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</si>
  <si>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</si>
  <si>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</si>
  <si>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</si>
  <si>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</si>
  <si>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</si>
  <si>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</si>
  <si>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</si>
  <si>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</si>
  <si>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</si>
  <si>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</si>
  <si>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</si>
  <si>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</si>
  <si>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</si>
  <si>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Claymore Dairies</t>
  </si>
  <si>
    <t>20210805CHM05</t>
  </si>
  <si>
    <t xml:space="preserve">The sample was slightly discoloured with no significant sediment </t>
  </si>
  <si>
    <t xml:space="preserve">The sample was slightly discoloured with some significant sediment </t>
  </si>
  <si>
    <t xml:space="preserve">The sample was clear with no significant sediment </t>
  </si>
  <si>
    <t>NINDS</t>
  </si>
  <si>
    <r>
      <t xml:space="preserve">Comments: </t>
    </r>
    <r>
      <rPr>
        <sz val="8"/>
        <color theme="1"/>
        <rFont val="Arial"/>
        <family val="2"/>
      </rPr>
      <t xml:space="preserve">The sample was discoloured with some significant sediment </t>
    </r>
  </si>
  <si>
    <t>The silica level may cause scale, treatment options are available but expensive</t>
  </si>
  <si>
    <t>The high iron and manganese content may cause staining, taste and odour issues</t>
  </si>
  <si>
    <t>20210805SRT01</t>
  </si>
  <si>
    <t xml:space="preserve">Claymore Dairies (New)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</si>
</sst>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36</xdr:row>
      <xdr:rowOff>146538</xdr:rowOff>
    </xdr:from>
    <xdr:to>
      <xdr:col>1</xdr:col>
      <xdr:colOff>1160740</xdr:colOff>
      <xdr:row>39</xdr:row>
      <xdr:rowOff>54803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1160448</xdr:colOff>
      <xdr:row>35</xdr:row>
      <xdr:rowOff>17876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38</xdr:row>
      <xdr:rowOff>5506</xdr:rowOff>
    </xdr:from>
    <xdr:to>
      <xdr:col>1</xdr:col>
      <xdr:colOff>1038812</xdr:colOff>
      <xdr:row>40</xdr:row>
      <xdr:rowOff>49677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4"/>
  <sheetViews>
    <sheetView view="pageLayout" zoomScale="130" zoomScaleNormal="110" zoomScalePageLayoutView="130" workbookViewId="0">
      <selection activeCell="I32" sqref="I3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208</v>
      </c>
      <c r="F3" s="8"/>
      <c r="G3" s="8"/>
      <c r="H3" s="9" t="s">
        <v>152</v>
      </c>
      <c r="J3" s="69" t="s">
        <v>204</v>
      </c>
    </row>
    <row r="4" spans="1:11" ht="15.6">
      <c r="B4" s="3" t="s">
        <v>203</v>
      </c>
      <c r="F4" s="8"/>
      <c r="G4" s="8"/>
      <c r="H4" s="9" t="s">
        <v>56</v>
      </c>
      <c r="J4" s="70">
        <v>44413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>
        <v>7.2</v>
      </c>
      <c r="E8" s="11" t="s">
        <v>64</v>
      </c>
      <c r="F8" s="11" t="s">
        <v>23</v>
      </c>
      <c r="G8" s="11" t="str">
        <f>VLOOKUP(D8,Lookup!C3:D7,2)</f>
        <v>Neutral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>
        <v>85</v>
      </c>
      <c r="E9" s="11" t="s">
        <v>23</v>
      </c>
      <c r="F9" s="11" t="s">
        <v>23</v>
      </c>
      <c r="G9" s="11" t="str">
        <f>VLOOKUP(D9,Lookup!C18:D25,2)</f>
        <v>Moderate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>
        <v>55</v>
      </c>
      <c r="E10" s="11" t="s">
        <v>65</v>
      </c>
      <c r="F10" s="11" t="s">
        <v>23</v>
      </c>
      <c r="G10" s="11" t="str">
        <f>VLOOKUP(D10,Lookup!C27:D33,2)</f>
        <v>Slightly Hard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>
        <v>40</v>
      </c>
      <c r="E11" s="11" t="s">
        <v>23</v>
      </c>
      <c r="F11" s="11" t="s">
        <v>23</v>
      </c>
      <c r="G11" s="11" t="str">
        <f>VLOOKUP(D11,Lookup!C35:D41,2)</f>
        <v>Slightly Hard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5">
        <f t="shared" ref="D12" si="0">D10-D11</f>
        <v>15</v>
      </c>
      <c r="E12" s="11" t="s">
        <v>23</v>
      </c>
      <c r="F12" s="11" t="s">
        <v>23</v>
      </c>
      <c r="G12" s="11" t="str">
        <f>VLOOKUP(D12,Lookup!C35:D41,2)</f>
        <v>Soft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 t="shared" ref="D13" si="1">2*(D9-(5*10^(D8-10)))/(1+(0.94*10^(D8-10)))*10^(6-D8)</f>
        <v>10.709320115329406</v>
      </c>
      <c r="E13" s="11" t="s">
        <v>23</v>
      </c>
      <c r="F13" s="11" t="s">
        <v>23</v>
      </c>
      <c r="G13" s="11" t="str">
        <f>VLOOKUP(D13,Lookup!C98:D103,2)</f>
        <v>Significant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>
        <f>+D8+0.5+VLOOKUP(D9,LSI!$F$2:$G$25,2)+VLOOKUP(D10,LSI!$H$2:$I$25,2)-12.1</f>
        <v>-1.2000000000000011</v>
      </c>
      <c r="E14" s="11" t="s">
        <v>23</v>
      </c>
      <c r="F14" s="11" t="s">
        <v>23</v>
      </c>
      <c r="G14" s="11" t="str">
        <f>VLOOKUP(D14,Lookup!C105:D109,2)</f>
        <v>Corrosive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>
        <v>63</v>
      </c>
      <c r="E15" s="11" t="s">
        <v>23</v>
      </c>
      <c r="F15" s="11" t="s">
        <v>23</v>
      </c>
      <c r="G15" s="11" t="str">
        <f>VLOOKUP(D15,Lookup!C43:D50,2)</f>
        <v>Significant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 t="s">
        <v>39</v>
      </c>
      <c r="E16" s="11" t="s">
        <v>23</v>
      </c>
      <c r="F16" s="11">
        <v>50</v>
      </c>
      <c r="G16" s="11" t="str">
        <f>VLOOKUP(D16,Lookup!C89:D96,2)</f>
        <v>Not Detected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>
        <v>2.5</v>
      </c>
      <c r="E17" s="11" t="s">
        <v>66</v>
      </c>
      <c r="F17" s="11" t="s">
        <v>23</v>
      </c>
      <c r="G17" s="11" t="str">
        <f>VLOOKUP(D17,Lookup!C52:D59,2)</f>
        <v>High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>
        <v>0.15</v>
      </c>
      <c r="E18" s="11" t="s">
        <v>67</v>
      </c>
      <c r="F18" s="11">
        <v>0.4</v>
      </c>
      <c r="G18" s="11" t="str">
        <f>VLOOKUP(D18,Lookup!C61:D65,2)</f>
        <v>Very High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>
        <v>0.02</v>
      </c>
      <c r="E19" s="11" t="s">
        <v>42</v>
      </c>
      <c r="F19" s="11" t="s">
        <v>23</v>
      </c>
      <c r="G19" s="11" t="str">
        <f>VLOOKUP(D19,Lookup!C67:D72,2)</f>
        <v>Low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 t="s">
        <v>40</v>
      </c>
      <c r="E20" s="11" t="s">
        <v>39</v>
      </c>
      <c r="F20" s="15">
        <v>2</v>
      </c>
      <c r="G20" s="11" t="str">
        <f>VLOOKUP(D20,Lookup!C74:D78,2)</f>
        <v>Not Detected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>
        <v>160</v>
      </c>
      <c r="E21" s="11" t="s">
        <v>69</v>
      </c>
      <c r="F21" s="11" t="s">
        <v>23</v>
      </c>
      <c r="G21" s="11" t="str">
        <f>VLOOKUP(D21,Lookup!C9:D16,2)</f>
        <v>Moderate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>
        <v>20</v>
      </c>
      <c r="E22" s="11" t="s">
        <v>70</v>
      </c>
      <c r="F22" s="11" t="s">
        <v>23</v>
      </c>
      <c r="G22" s="11" t="str">
        <f>VLOOKUP(D22,Lookup!C80:D87,2)</f>
        <v>Low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>
        <v>29</v>
      </c>
      <c r="E23" s="11" t="s">
        <v>65</v>
      </c>
      <c r="F23" s="11" t="s">
        <v>23</v>
      </c>
      <c r="G23" s="11" t="str">
        <f>VLOOKUP(D23,Lookup!C80:D87,2)</f>
        <v>Low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t="shared" ref="D24" si="2">D25/10</f>
        <v>22.5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4">
        <v>225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>
        <v>15.33</v>
      </c>
      <c r="E26" s="11" t="s">
        <v>71</v>
      </c>
      <c r="F26" s="11" t="s">
        <v>23</v>
      </c>
      <c r="G26" s="11" t="str">
        <f>VLOOKUP(D26,Lookup!C124:D131,2)</f>
        <v>High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 t="s">
        <v>38</v>
      </c>
      <c r="E27" s="11" t="s">
        <v>23</v>
      </c>
      <c r="F27" s="11" t="s">
        <v>23</v>
      </c>
      <c r="G27" s="11" t="str">
        <f>VLOOKUP(D27,Lookup!C149:D152,2)</f>
        <v>Very Low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>
        <v>83.3</v>
      </c>
      <c r="E28" s="11" t="s">
        <v>23</v>
      </c>
      <c r="F28" s="11" t="s">
        <v>23</v>
      </c>
      <c r="G28" s="11" t="str">
        <f>VLOOKUP(D28,Lookup!C133:D139,2)</f>
        <v>Below Ideal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209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210</v>
      </c>
      <c r="K31" s="5"/>
    </row>
    <row r="32" spans="1:11">
      <c r="A32" s="4"/>
      <c r="B32" s="95" t="s">
        <v>211</v>
      </c>
      <c r="K32" s="5"/>
    </row>
    <row r="33" spans="1:11">
      <c r="A33" s="4"/>
      <c r="B33" s="95"/>
      <c r="C33" s="95"/>
      <c r="K33" s="5"/>
    </row>
    <row r="34" spans="1:11">
      <c r="A34" s="4"/>
      <c r="B34" s="61" t="s">
        <v>62</v>
      </c>
      <c r="C34" s="62" t="s">
        <v>201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63</v>
      </c>
      <c r="C35" s="103" t="s">
        <v>202</v>
      </c>
      <c r="D35" s="103"/>
      <c r="E35" s="103"/>
      <c r="F35" s="103"/>
      <c r="G35" s="103"/>
      <c r="H35" s="103"/>
      <c r="I35" s="103"/>
      <c r="J35" s="103"/>
      <c r="K35" s="5"/>
    </row>
    <row r="36" spans="1:11">
      <c r="A36" s="4"/>
      <c r="B36" s="55" t="s">
        <v>24</v>
      </c>
      <c r="C36" s="102" t="s">
        <v>130</v>
      </c>
      <c r="D36" s="103"/>
      <c r="E36" s="103"/>
      <c r="F36" s="103"/>
      <c r="G36" s="103"/>
      <c r="H36" s="103"/>
      <c r="I36" s="103"/>
      <c r="J36" s="103"/>
      <c r="K36" s="5"/>
    </row>
    <row r="37" spans="1:11">
      <c r="A37" s="4"/>
      <c r="B37" s="55"/>
      <c r="C37" s="102"/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198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199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150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12" t="s">
        <v>191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</sheetData>
  <mergeCells count="25">
    <mergeCell ref="C37:J37"/>
    <mergeCell ref="H25:J25"/>
    <mergeCell ref="H26:J26"/>
    <mergeCell ref="H27:J27"/>
    <mergeCell ref="H28:J28"/>
    <mergeCell ref="C35:J35"/>
    <mergeCell ref="C36:J36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D17E1C62-80F8-4713-9AF7-18D26A7B41D1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18227BB-9B82-40FD-91BB-E3C12EC0AB65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2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2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2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2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2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4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44417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154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154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 ht="14.4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201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202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130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198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199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30" zoomScaleNormal="110" zoomScalePageLayoutView="130" workbookViewId="0">
      <selection activeCell="B5" sqref="B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208</v>
      </c>
      <c r="F3" s="8"/>
      <c r="G3" s="8"/>
      <c r="H3" s="9" t="s">
        <v>152</v>
      </c>
      <c r="J3" s="69" t="s">
        <v>212</v>
      </c>
    </row>
    <row r="4" spans="1:10" ht="15.6">
      <c r="B4" s="3" t="s">
        <v>213</v>
      </c>
      <c r="F4" s="8"/>
      <c r="G4" s="8"/>
      <c r="H4" s="9" t="s">
        <v>56</v>
      </c>
      <c r="J4" s="70">
        <v>44413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7.2</v>
      </c>
      <c r="G9" s="14">
        <v>7.3</v>
      </c>
      <c r="H9" s="14">
        <v>6.9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95</v>
      </c>
      <c r="F10" s="15">
        <v>85</v>
      </c>
      <c r="G10" s="15">
        <v>100</v>
      </c>
      <c r="H10" s="15">
        <v>25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40</v>
      </c>
      <c r="F11" s="15">
        <v>55</v>
      </c>
      <c r="G11" s="15" t="s">
        <v>38</v>
      </c>
      <c r="H11" s="15" t="s">
        <v>38</v>
      </c>
    </row>
    <row r="12" spans="1:10" ht="14.4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7.5452206673444131</v>
      </c>
      <c r="F12" s="15">
        <f t="shared" ref="F12:H12" si="0">2*(F10-(5*10^(F9-10)))/(1+(0.94*10^(F9-10)))*10^(6-F9)</f>
        <v>10.709320115329406</v>
      </c>
      <c r="G12" s="15">
        <f t="shared" si="0"/>
        <v>10.003981738848076</v>
      </c>
      <c r="H12" s="15">
        <f t="shared" si="0"/>
        <v>6.2889313118060519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-1.1999999999999993</v>
      </c>
      <c r="F13" s="14">
        <f>+F9+0.5+VLOOKUP(F10,LSI!$F$2:$G$25,2)+VLOOKUP(F11,LSI!$H$2:$I$25,2)-12.1</f>
        <v>-1.2000000000000011</v>
      </c>
      <c r="G13" s="14">
        <v>-2</v>
      </c>
      <c r="H13" s="14">
        <v>-3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2.1</v>
      </c>
      <c r="F14" s="11">
        <v>2.5</v>
      </c>
      <c r="G14" s="11">
        <v>0.14000000000000001</v>
      </c>
      <c r="H14" s="11">
        <v>0.08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0.11</v>
      </c>
      <c r="F15" s="11">
        <v>0.15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150</v>
      </c>
      <c r="F16" s="11">
        <v>160</v>
      </c>
      <c r="G16" s="11">
        <v>160</v>
      </c>
      <c r="H16" s="11">
        <v>190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5">
        <v>20</v>
      </c>
      <c r="F17" s="15">
        <v>20</v>
      </c>
      <c r="G17" s="15">
        <v>21</v>
      </c>
      <c r="H17" s="15">
        <v>145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5">
        <v>29</v>
      </c>
      <c r="F18" s="15">
        <v>29</v>
      </c>
      <c r="G18" s="15">
        <v>64</v>
      </c>
      <c r="H18" s="15">
        <v>63</v>
      </c>
    </row>
    <row r="19" spans="1:11" hidden="1">
      <c r="A19" s="4"/>
      <c r="B19" s="10" t="s">
        <v>183</v>
      </c>
      <c r="C19" s="10" t="s">
        <v>184</v>
      </c>
      <c r="D19" s="11" t="s">
        <v>23</v>
      </c>
      <c r="E19" s="14">
        <f>E20/10</f>
        <v>21.7</v>
      </c>
      <c r="F19" s="14">
        <f t="shared" ref="F19:H19" si="1">F20/10</f>
        <v>22.5</v>
      </c>
      <c r="G19" s="14">
        <f t="shared" si="1"/>
        <v>22.2</v>
      </c>
      <c r="H19" s="14">
        <f t="shared" si="1"/>
        <v>26.7</v>
      </c>
    </row>
    <row r="20" spans="1:11">
      <c r="A20" s="4"/>
      <c r="B20" s="10" t="s">
        <v>183</v>
      </c>
      <c r="C20" s="10" t="s">
        <v>185</v>
      </c>
      <c r="D20" s="11" t="s">
        <v>23</v>
      </c>
      <c r="E20" s="15">
        <v>217</v>
      </c>
      <c r="F20" s="15">
        <v>225</v>
      </c>
      <c r="G20" s="15">
        <v>222</v>
      </c>
      <c r="H20" s="15">
        <v>267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15.13</v>
      </c>
      <c r="F21" s="14">
        <v>15.33</v>
      </c>
      <c r="G21" s="14" t="s">
        <v>41</v>
      </c>
      <c r="H21" s="14" t="s">
        <v>41</v>
      </c>
    </row>
    <row r="22" spans="1:11">
      <c r="A22" s="4"/>
      <c r="B22" s="10" t="s">
        <v>163</v>
      </c>
      <c r="C22" s="10" t="s">
        <v>164</v>
      </c>
      <c r="D22" s="11" t="s">
        <v>23</v>
      </c>
      <c r="E22" s="15">
        <v>80</v>
      </c>
      <c r="F22" s="15" t="s">
        <v>38</v>
      </c>
      <c r="G22" s="15" t="s">
        <v>38</v>
      </c>
      <c r="H22" s="15" t="s">
        <v>38</v>
      </c>
    </row>
    <row r="23" spans="1:11" ht="14.4">
      <c r="A23" s="4"/>
      <c r="B23" s="10" t="s">
        <v>19</v>
      </c>
      <c r="C23" s="10" t="s">
        <v>55</v>
      </c>
      <c r="D23" s="11" t="s">
        <v>23</v>
      </c>
      <c r="E23" s="14">
        <v>70.2</v>
      </c>
      <c r="F23" s="14">
        <v>83.3</v>
      </c>
      <c r="G23" s="14">
        <v>76.7</v>
      </c>
      <c r="H23" s="14">
        <v>98.5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205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201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130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199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193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B3AB4FB4-678B-4216-A05E-B20DB5D7624B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9D7DB013-6701-4FEF-9F0B-7D058100505F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28"/>
  <sheetViews>
    <sheetView view="pageLayout" topLeftCell="A13" zoomScale="130" zoomScaleNormal="110" zoomScalePageLayoutView="130" workbookViewId="0">
      <selection activeCell="C32" sqref="C32:C3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2.8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208</v>
      </c>
      <c r="F3" s="8"/>
      <c r="G3" s="8"/>
      <c r="H3" s="9" t="s">
        <v>152</v>
      </c>
      <c r="J3" s="69" t="s">
        <v>204</v>
      </c>
    </row>
    <row r="4" spans="1:10" ht="15.6">
      <c r="B4" s="3" t="s">
        <v>203</v>
      </c>
      <c r="F4" s="8"/>
      <c r="G4" s="8"/>
      <c r="H4" s="9" t="s">
        <v>56</v>
      </c>
      <c r="J4" s="70">
        <v>44413</v>
      </c>
    </row>
    <row r="5" spans="1:10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7.2</v>
      </c>
      <c r="G9" s="14">
        <v>7.3</v>
      </c>
      <c r="H9" s="14">
        <v>6.9</v>
      </c>
    </row>
    <row r="10" spans="1:10" ht="14.4">
      <c r="A10" s="4"/>
      <c r="B10" s="10" t="s">
        <v>5</v>
      </c>
      <c r="C10" s="10" t="s">
        <v>52</v>
      </c>
      <c r="D10" s="11" t="s">
        <v>23</v>
      </c>
      <c r="E10" s="15">
        <v>95</v>
      </c>
      <c r="F10" s="15">
        <v>85</v>
      </c>
      <c r="G10" s="15">
        <v>100</v>
      </c>
      <c r="H10" s="15">
        <v>25</v>
      </c>
    </row>
    <row r="11" spans="1:10" ht="14.4">
      <c r="A11" s="4"/>
      <c r="B11" s="10" t="s">
        <v>6</v>
      </c>
      <c r="C11" s="10" t="s">
        <v>52</v>
      </c>
      <c r="D11" s="11" t="s">
        <v>65</v>
      </c>
      <c r="E11" s="15">
        <v>40</v>
      </c>
      <c r="F11" s="15">
        <v>55</v>
      </c>
      <c r="G11" s="15" t="s">
        <v>38</v>
      </c>
      <c r="H11" s="15" t="s">
        <v>38</v>
      </c>
    </row>
    <row r="12" spans="1:10" ht="14.4">
      <c r="A12" s="4"/>
      <c r="B12" s="10" t="s">
        <v>7</v>
      </c>
      <c r="C12" s="10" t="s">
        <v>52</v>
      </c>
      <c r="D12" s="11" t="s">
        <v>23</v>
      </c>
      <c r="E12" s="15"/>
      <c r="F12" s="15">
        <v>40</v>
      </c>
      <c r="G12" s="15"/>
      <c r="H12" s="15"/>
    </row>
    <row r="13" spans="1:10" ht="14.4">
      <c r="A13" s="4"/>
      <c r="B13" s="10" t="s">
        <v>8</v>
      </c>
      <c r="C13" s="10" t="s">
        <v>52</v>
      </c>
      <c r="D13" s="11" t="s">
        <v>23</v>
      </c>
      <c r="E13" s="11">
        <f t="shared" ref="E13:H13" si="0">E11-E12</f>
        <v>40</v>
      </c>
      <c r="F13" s="11">
        <f t="shared" si="0"/>
        <v>15</v>
      </c>
      <c r="G13" s="11" t="e">
        <f t="shared" si="0"/>
        <v>#VALUE!</v>
      </c>
      <c r="H13" s="11" t="e">
        <f t="shared" si="0"/>
        <v>#VALUE!</v>
      </c>
    </row>
    <row r="14" spans="1:10" ht="14.4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7.5452206673444131</v>
      </c>
      <c r="F14" s="15">
        <f t="shared" ref="F14:H14" si="1">2*(F10-(5*10^(F9-10)))/(1+(0.94*10^(F9-10)))*10^(6-F9)</f>
        <v>10.709320115329406</v>
      </c>
      <c r="G14" s="15">
        <f t="shared" si="1"/>
        <v>10.003981738848076</v>
      </c>
      <c r="H14" s="15">
        <f t="shared" si="1"/>
        <v>6.2889313118060519</v>
      </c>
    </row>
    <row r="15" spans="1:10">
      <c r="A15" s="4"/>
      <c r="B15" s="10" t="s">
        <v>17</v>
      </c>
      <c r="C15" s="11" t="s">
        <v>23</v>
      </c>
      <c r="D15" s="11" t="s">
        <v>23</v>
      </c>
      <c r="E15" s="14">
        <f>+E9+0.5+VLOOKUP(E10,LSI!$F$2:$G$25,2)+VLOOKUP(E11,LSI!$H$2:$I$25,2)-12.1</f>
        <v>-1.1999999999999993</v>
      </c>
      <c r="F15" s="14">
        <f>+F9+0.5+VLOOKUP(F10,LSI!$F$2:$G$25,2)+VLOOKUP(F11,LSI!$H$2:$I$25,2)-12.1</f>
        <v>-1.2000000000000011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</row>
    <row r="16" spans="1:10" ht="14.4">
      <c r="A16" s="4"/>
      <c r="B16" s="10" t="s">
        <v>9</v>
      </c>
      <c r="C16" s="10" t="s">
        <v>54</v>
      </c>
      <c r="D16" s="11" t="s">
        <v>23</v>
      </c>
      <c r="E16" s="15"/>
      <c r="F16" s="15">
        <v>63</v>
      </c>
      <c r="G16" s="15"/>
      <c r="H16" s="15"/>
    </row>
    <row r="17" spans="1:11" ht="14.4">
      <c r="A17" s="4"/>
      <c r="B17" s="10" t="s">
        <v>109</v>
      </c>
      <c r="C17" s="10" t="s">
        <v>110</v>
      </c>
      <c r="D17" s="11" t="s">
        <v>23</v>
      </c>
      <c r="E17" s="15"/>
      <c r="F17" s="15" t="s">
        <v>39</v>
      </c>
      <c r="G17" s="15"/>
      <c r="H17" s="15"/>
    </row>
    <row r="18" spans="1:11">
      <c r="A18" s="4"/>
      <c r="B18" s="10" t="s">
        <v>10</v>
      </c>
      <c r="C18" s="10" t="s">
        <v>24</v>
      </c>
      <c r="D18" s="11" t="s">
        <v>66</v>
      </c>
      <c r="E18" s="11">
        <v>2.1</v>
      </c>
      <c r="F18" s="11">
        <v>2.5</v>
      </c>
      <c r="G18" s="11">
        <v>0.14000000000000001</v>
      </c>
      <c r="H18" s="11">
        <v>0.08</v>
      </c>
    </row>
    <row r="19" spans="1:11">
      <c r="A19" s="4"/>
      <c r="B19" s="10" t="s">
        <v>11</v>
      </c>
      <c r="C19" s="10" t="s">
        <v>24</v>
      </c>
      <c r="D19" s="11" t="s">
        <v>67</v>
      </c>
      <c r="E19" s="11">
        <v>0.11</v>
      </c>
      <c r="F19" s="11">
        <v>0.15</v>
      </c>
      <c r="G19" s="11" t="s">
        <v>40</v>
      </c>
      <c r="H19" s="11" t="s">
        <v>40</v>
      </c>
    </row>
    <row r="20" spans="1:11">
      <c r="A20" s="4"/>
      <c r="B20" s="10" t="s">
        <v>12</v>
      </c>
      <c r="C20" s="10" t="s">
        <v>24</v>
      </c>
      <c r="D20" s="11" t="s">
        <v>42</v>
      </c>
      <c r="E20" s="11"/>
      <c r="F20" s="11">
        <v>0.02</v>
      </c>
      <c r="G20" s="11"/>
      <c r="H20" s="11"/>
    </row>
    <row r="21" spans="1:11">
      <c r="A21" s="4"/>
      <c r="B21" s="10" t="s">
        <v>13</v>
      </c>
      <c r="C21" s="10" t="s">
        <v>24</v>
      </c>
      <c r="D21" s="11" t="s">
        <v>39</v>
      </c>
      <c r="E21" s="11"/>
      <c r="F21" s="11" t="s">
        <v>40</v>
      </c>
      <c r="G21" s="11"/>
      <c r="H21" s="11"/>
    </row>
    <row r="22" spans="1:11">
      <c r="A22" s="4"/>
      <c r="B22" s="10" t="s">
        <v>4</v>
      </c>
      <c r="C22" s="10" t="s">
        <v>24</v>
      </c>
      <c r="D22" s="11" t="s">
        <v>69</v>
      </c>
      <c r="E22" s="11">
        <v>150</v>
      </c>
      <c r="F22" s="11">
        <v>160</v>
      </c>
      <c r="G22" s="11">
        <v>160</v>
      </c>
      <c r="H22" s="11">
        <v>190</v>
      </c>
    </row>
    <row r="23" spans="1:11">
      <c r="A23" s="4"/>
      <c r="B23" s="10" t="s">
        <v>15</v>
      </c>
      <c r="C23" s="10" t="s">
        <v>24</v>
      </c>
      <c r="D23" s="11" t="s">
        <v>70</v>
      </c>
      <c r="E23" s="15">
        <v>20</v>
      </c>
      <c r="F23" s="15">
        <v>20</v>
      </c>
      <c r="G23" s="15">
        <v>21</v>
      </c>
      <c r="H23" s="15">
        <v>145</v>
      </c>
    </row>
    <row r="24" spans="1:11">
      <c r="A24" s="4"/>
      <c r="B24" s="10" t="s">
        <v>16</v>
      </c>
      <c r="C24" s="10" t="s">
        <v>24</v>
      </c>
      <c r="D24" s="11" t="s">
        <v>65</v>
      </c>
      <c r="E24" s="15">
        <v>29</v>
      </c>
      <c r="F24" s="15">
        <v>29</v>
      </c>
      <c r="G24" s="15">
        <v>64</v>
      </c>
      <c r="H24" s="15">
        <v>63</v>
      </c>
    </row>
    <row r="25" spans="1:11" hidden="1">
      <c r="A25" s="4"/>
      <c r="B25" s="10" t="s">
        <v>183</v>
      </c>
      <c r="C25" s="10" t="s">
        <v>184</v>
      </c>
      <c r="D25" s="11" t="s">
        <v>23</v>
      </c>
      <c r="E25" s="14">
        <f>E26/10</f>
        <v>21.7</v>
      </c>
      <c r="F25" s="14">
        <f t="shared" ref="F25:H25" si="2">F26/10</f>
        <v>22.5</v>
      </c>
      <c r="G25" s="14">
        <f t="shared" si="2"/>
        <v>22.2</v>
      </c>
      <c r="H25" s="14">
        <f t="shared" si="2"/>
        <v>26.7</v>
      </c>
    </row>
    <row r="26" spans="1:11">
      <c r="A26" s="4"/>
      <c r="B26" s="10" t="s">
        <v>183</v>
      </c>
      <c r="C26" s="10" t="s">
        <v>185</v>
      </c>
      <c r="D26" s="11" t="s">
        <v>23</v>
      </c>
      <c r="E26" s="15">
        <v>217</v>
      </c>
      <c r="F26" s="15">
        <v>225</v>
      </c>
      <c r="G26" s="15">
        <v>222</v>
      </c>
      <c r="H26" s="15">
        <v>267</v>
      </c>
    </row>
    <row r="27" spans="1:11">
      <c r="A27" s="4"/>
      <c r="B27" s="10" t="s">
        <v>18</v>
      </c>
      <c r="C27" s="10" t="s">
        <v>25</v>
      </c>
      <c r="D27" s="11" t="s">
        <v>71</v>
      </c>
      <c r="E27" s="14">
        <v>15.13</v>
      </c>
      <c r="F27" s="14">
        <v>15.33</v>
      </c>
      <c r="G27" s="14" t="s">
        <v>41</v>
      </c>
      <c r="H27" s="14" t="s">
        <v>41</v>
      </c>
    </row>
    <row r="28" spans="1:11">
      <c r="A28" s="4"/>
      <c r="B28" s="10" t="s">
        <v>163</v>
      </c>
      <c r="C28" s="10" t="s">
        <v>164</v>
      </c>
      <c r="D28" s="11" t="s">
        <v>23</v>
      </c>
      <c r="E28" s="15">
        <v>80</v>
      </c>
      <c r="F28" s="15" t="s">
        <v>38</v>
      </c>
      <c r="G28" s="15" t="s">
        <v>38</v>
      </c>
      <c r="H28" s="15" t="s">
        <v>38</v>
      </c>
    </row>
    <row r="29" spans="1:11" ht="14.4">
      <c r="A29" s="4"/>
      <c r="B29" s="10" t="s">
        <v>19</v>
      </c>
      <c r="C29" s="10" t="s">
        <v>55</v>
      </c>
      <c r="D29" s="11" t="s">
        <v>23</v>
      </c>
      <c r="E29" s="14">
        <v>70.2</v>
      </c>
      <c r="F29" s="14">
        <v>83.3</v>
      </c>
      <c r="G29" s="14">
        <v>76.7</v>
      </c>
      <c r="H29" s="14">
        <v>98.5</v>
      </c>
    </row>
    <row r="30" spans="1:11">
      <c r="A30" s="4"/>
      <c r="B30" s="66"/>
      <c r="C30" s="66"/>
      <c r="D30" s="68"/>
      <c r="E30" s="68"/>
      <c r="F30" s="68"/>
      <c r="G30" s="68"/>
      <c r="H30" s="68"/>
      <c r="I30" s="68"/>
      <c r="J30" s="68"/>
      <c r="K30" s="5"/>
    </row>
    <row r="31" spans="1:11">
      <c r="A31" s="4"/>
      <c r="B31" s="7" t="s">
        <v>44</v>
      </c>
      <c r="C31" s="9" t="s">
        <v>60</v>
      </c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10" t="s">
        <v>45</v>
      </c>
      <c r="C32" s="57" t="s">
        <v>205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10" t="s">
        <v>46</v>
      </c>
      <c r="C33" s="57" t="s">
        <v>206</v>
      </c>
      <c r="D33" s="60"/>
      <c r="E33" s="58"/>
      <c r="F33" s="58"/>
      <c r="G33" s="58"/>
      <c r="H33" s="58"/>
      <c r="I33" s="58"/>
      <c r="J33" s="59"/>
      <c r="K33" s="5"/>
    </row>
    <row r="34" spans="1:11">
      <c r="A34" s="4"/>
      <c r="B34" s="10" t="s">
        <v>47</v>
      </c>
      <c r="C34" s="57" t="s">
        <v>207</v>
      </c>
      <c r="D34" s="58"/>
      <c r="E34" s="58"/>
      <c r="F34" s="58"/>
      <c r="G34" s="58"/>
      <c r="H34" s="58"/>
      <c r="I34" s="58"/>
      <c r="J34" s="59"/>
      <c r="K34" s="5"/>
    </row>
    <row r="35" spans="1:11">
      <c r="A35" s="4"/>
      <c r="B35" s="10" t="s">
        <v>48</v>
      </c>
      <c r="C35" s="57" t="s">
        <v>207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55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61" t="s">
        <v>62</v>
      </c>
      <c r="C37" s="62" t="s">
        <v>201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24</v>
      </c>
      <c r="C38" s="102" t="s">
        <v>130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198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150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12" t="s">
        <v>193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</sheetData>
  <mergeCells count="1">
    <mergeCell ref="C38:J3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7" zoomScale="130" zoomScaleNormal="110" zoomScalePageLayoutView="130" workbookViewId="0">
      <selection activeCell="B3" sqref="B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196</v>
      </c>
    </row>
    <row r="4" spans="1:11" ht="15.6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197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201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202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198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199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8" sqref="D8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0</v>
      </c>
      <c r="J1" s="13" t="s">
        <v>200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6">
      <c r="B4" s="3" t="s">
        <v>58</v>
      </c>
      <c r="F4" s="8"/>
      <c r="G4" s="8"/>
      <c r="H4" s="9" t="s">
        <v>56</v>
      </c>
      <c r="J4" s="70">
        <f ca="1">TODAY()</f>
        <v>44417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44417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 ht="14.4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 ht="14.4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 ht="14.4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 ht="14.4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154</v>
      </c>
      <c r="I12" s="97"/>
      <c r="J12" s="98"/>
      <c r="K12" s="5"/>
    </row>
    <row r="13" spans="1:11" ht="14.4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154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154</v>
      </c>
      <c r="I14" s="97"/>
      <c r="J14" s="98"/>
      <c r="K14" s="5"/>
    </row>
    <row r="15" spans="1:11" ht="14.4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4.4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154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 hidden="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 ht="14.4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195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154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201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202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130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198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3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92" t="s">
        <v>172</v>
      </c>
      <c r="J1" s="13" t="str">
        <f>'R-ALL'!J1</f>
        <v>Rev4.0</v>
      </c>
    </row>
    <row r="2" spans="1:11" ht="22.8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16</v>
      </c>
      <c r="C17" s="10" t="s">
        <v>24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183</v>
      </c>
      <c r="C18" s="91" t="s">
        <v>187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163</v>
      </c>
      <c r="C20" s="10" t="s">
        <v>164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131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2"/>
      <c r="D31" s="82"/>
      <c r="E31" s="82"/>
      <c r="F31" s="82"/>
      <c r="G31" s="82"/>
      <c r="H31" s="82"/>
      <c r="I31" s="82"/>
      <c r="J31" s="82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F180FE-B5A6-4FFA-8A6B-D89186959543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a485ba0b-8b54-4b26-a1c0-8a4bc31186fb"/>
    <ds:schemaRef ds:uri="http://purl.org/dc/elements/1.1/"/>
    <ds:schemaRef ds:uri="http://www.w3.org/XML/1998/namespace"/>
    <ds:schemaRef ds:uri="http://schemas.microsoft.com/office/infopath/2007/PartnerControls"/>
    <ds:schemaRef ds:uri="9e3d8395-3b78-4cee-bcbb-a4d4a59b9b21"/>
    <ds:schemaRef ds:uri="http://schemas.microsoft.com/sharepoint/v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2021-08-08T23:54:02Z</cp:lastPrinted>
  <dcterms:created xsi:type="dcterms:W3CDTF">2017-07-10T05:27:40Z</dcterms:created>
  <dcterms:modified xsi:type="dcterms:W3CDTF">2021-08-09T00:12:10Z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