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F85154C0-C915-4B09-AC3C-828180BF561F}" xr6:coauthVersionLast="47" xr6:coauthVersionMax="47" xr10:uidLastSave="{00000000-0000-0000-0000-000000000000}"/>
  <bookViews>
    <workbookView xWindow="2076" yWindow="48" windowWidth="18240" windowHeight="120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K26" i="1"/>
  <c r="K25" i="1"/>
  <c r="E26" i="1"/>
  <c r="E25" i="1"/>
  <c r="G26" i="1"/>
  <c r="G25" i="1"/>
  <c r="I26" i="1"/>
  <c r="I25" i="1"/>
  <c r="D25" i="4"/>
  <c r="D24" i="4"/>
  <c r="F25" i="1"/>
  <c r="F26" i="1"/>
  <c r="J26" i="1"/>
  <c r="J25" i="1"/>
  <c r="H25" i="1"/>
  <c r="H26" i="1"/>
  <c r="J1" i="14"/>
  <c r="J1" i="16"/>
  <c r="J1" i="1"/>
  <c r="J1" i="11"/>
  <c r="J1" i="13"/>
  <c r="J1" i="9"/>
  <c r="J1" i="7"/>
  <c r="J1" i="18"/>
  <c r="J1" i="15"/>
  <c r="J1" i="10"/>
  <c r="J1" i="4"/>
  <c r="J1" i="12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<sst xmlns="http://schemas.openxmlformats.org/spreadsheetml/2006/main" count="1183" uniqueCount="211">
  <si>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</si>
  <si>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</si>
  <si>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</si>
  <si>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</si>
  <si>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</si>
  <si>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</si>
  <si>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</si>
  <si>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</si>
  <si>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</si>
  <si>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</si>
  <si>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</si>
  <si>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</si>
  <si>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</si>
  <si>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</si>
  <si>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</si>
  <si>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</si>
  <si>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</si>
  <si>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</si>
  <si>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</si>
  <si>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</si>
  <si>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</si>
  <si>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</si>
  <si>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</si>
  <si>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</si>
  <si>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</si>
  <si>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</si>
  <si>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</si>
  <si>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</si>
  <si>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</si>
  <si>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</si>
  <si>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</si>
  <si>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</si>
  <si>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</si>
  <si>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</si>
  <si>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</si>
  <si>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</si>
  <si>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</si>
  <si>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</si>
  <si>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</si>
  <si>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</si>
  <si>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</si>
  <si>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</si>
  <si>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</si>
  <si>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</si>
  <si>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</si>
  <si>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</si>
  <si>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</si>
  <si>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</si>
  <si>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</si>
  <si>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</si>
  <si>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</si>
  <si>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</si>
  <si>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</si>
  <si>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</si>
  <si>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</si>
  <si>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</si>
  <si>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</si>
  <si>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</si>
  <si>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</si>
  <si>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</si>
  <si>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</si>
  <si>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</si>
  <si>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</si>
  <si>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</si>
  <si>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</si>
  <si>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</si>
  <si>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</si>
  <si>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</si>
  <si>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</si>
  <si>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</si>
  <si>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</si>
  <si>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</si>
  <si>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</si>
  <si>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</si>
  <si>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</si>
  <si>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</si>
  <si>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</si>
  <si>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</si>
  <si>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</si>
  <si>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</si>
  <si>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</si>
  <si>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</si>
  <si>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</si>
  <si>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</si>
  <si>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</si>
  <si>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</si>
  <si>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</si>
  <si>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</si>
  <si>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</si>
  <si>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</si>
  <si>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</si>
  <si>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</si>
  <si>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</si>
  <si>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</si>
  <si>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</si>
  <si>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</si>
  <si>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</si>
  <si>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</si>
  <si>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</si>
  <si>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</si>
  <si>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</si>
  <si>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</si>
  <si>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</si>
  <si>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</si>
  <si>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</si>
  <si>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</si>
  <si>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</si>
  <si>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</si>
  <si>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</si>
  <si>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</si>
  <si>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</si>
  <si>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</si>
  <si>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</si>
  <si>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</si>
  <si>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</si>
  <si>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</si>
  <si>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</si>
  <si>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</si>
  <si>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</si>
  <si>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</si>
  <si>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</si>
  <si>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</si>
  <si>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</si>
  <si>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</si>
  <si>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</si>
  <si>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</si>
  <si>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</si>
  <si>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</si>
  <si>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</si>
  <si>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</si>
  <si>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</si>
  <si>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</si>
  <si>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</si>
  <si>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</si>
  <si>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</si>
  <si>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</si>
  <si>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</si>
  <si>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</si>
  <si>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</si>
  <si>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</si>
  <si>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</si>
  <si>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</si>
  <si>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</si>
  <si>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</si>
  <si>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</si>
  <si>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</si>
  <si>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</si>
  <si>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</si>
  <si>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</si>
  <si>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</si>
  <si>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</si>
  <si>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</si>
  <si>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</si>
  <si>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</si>
  <si>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</si>
  <si>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</si>
  <si>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</si>
  <si>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</si>
  <si>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</si>
  <si>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</si>
  <si>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</si>
  <si>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</si>
  <si>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</si>
  <si>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</si>
  <si>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</si>
  <si>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</si>
  <si>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</si>
  <si>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</si>
  <si>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</si>
  <si>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</si>
  <si>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</si>
  <si>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</si>
  <si>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</si>
  <si>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</si>
  <si>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</si>
  <si>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</si>
  <si>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</si>
  <si>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</si>
  <si>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</si>
  <si>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</si>
  <si>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</si>
  <si>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</si>
  <si>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</si>
  <si>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</si>
  <si>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</si>
  <si>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</si>
  <si>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</si>
  <si>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</si>
  <si>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</si>
  <si>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</si>
  <si>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</si>
  <si>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</si>
  <si>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</si>
  <si>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</si>
  <si>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</si>
  <si>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</si>
  <si>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</si>
  <si>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</si>
  <si>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</si>
  <si>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</si>
  <si>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</si>
  <si>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</si>
  <si>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</si>
  <si>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</si>
  <si>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</si>
  <si>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</si>
  <si>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Ordish &amp; Stevens</t>
  </si>
  <si>
    <t>20220120SRT01</t>
  </si>
  <si>
    <t xml:space="preserve">The sample was slightly discoloured with no significant sediment </t>
  </si>
  <si>
    <t xml:space="preserve">The sample was clear with no significant sediment </t>
  </si>
  <si>
    <t>Gary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</si>
</sst>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2" zoomScale="115" zoomScaleNormal="110" zoomScalePageLayoutView="115" workbookViewId="0">
      <selection activeCell="C32" sqref="C32:J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44581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7.2</v>
      </c>
      <c r="G9" s="92">
        <v>7.3</v>
      </c>
      <c r="H9" s="92">
        <v>7.1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135</v>
      </c>
      <c r="F10" s="91">
        <v>120</v>
      </c>
      <c r="G10" s="91">
        <v>135</v>
      </c>
      <c r="H10" s="91">
        <v>60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75</v>
      </c>
      <c r="F11" s="91">
        <v>80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21.420513518481645</v>
      </c>
      <c r="F12" s="93">
        <f t="shared" ref="F12:G12" si="0">2*(F10-(5*10^(F9-10)))/(1+(0.94*10^(F9-10)))*10^(6-F9)</f>
        <v>15.119451314989526</v>
      </c>
      <c r="G12" s="93">
        <f t="shared" si="0"/>
        <v>13.505724692232482</v>
      </c>
      <c r="H12" s="93">
        <v>0.02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-0.90000000000000036</v>
      </c>
      <c r="F13" s="92">
        <f>+F9+0.5+VLOOKUP(F10,LSI!$F$2:$G$25,2)+VLOOKUP(F11,LSI!$H$2:$I$25,2)-12.1</f>
        <v>-0.89999999999999858</v>
      </c>
      <c r="G13" s="92">
        <v>-1.9000000000000004</v>
      </c>
      <c r="H13" s="92">
        <v>0.01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0.21</v>
      </c>
      <c r="F14" s="91">
        <v>0.78</v>
      </c>
      <c r="G14" s="91">
        <v>0.01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0.27</v>
      </c>
      <c r="F15" s="91">
        <v>0.19</v>
      </c>
      <c r="G15" s="91">
        <v>0.03</v>
      </c>
      <c r="H15" s="91">
        <v>0.01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360</v>
      </c>
      <c r="F16" s="91">
        <v>340</v>
      </c>
      <c r="G16" s="91">
        <v>350</v>
      </c>
      <c r="H16" s="91">
        <v>370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155</v>
      </c>
      <c r="F17" s="91">
        <v>135</v>
      </c>
      <c r="G17" s="91">
        <v>150</v>
      </c>
      <c r="H17" s="91">
        <v>145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95</v>
      </c>
      <c r="F18" s="91">
        <v>82</v>
      </c>
      <c r="G18" s="91">
        <v>180</v>
      </c>
      <c r="H18" s="91">
        <v>170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50.3</v>
      </c>
      <c r="F19" s="92">
        <f t="shared" ref="F19:H19" si="1">F20/10</f>
        <v>47.6</v>
      </c>
      <c r="G19" s="92">
        <f t="shared" si="1"/>
        <v>49.9</v>
      </c>
      <c r="H19" s="92">
        <f t="shared" si="1"/>
        <v>52.8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503</v>
      </c>
      <c r="F20" s="93">
        <v>476</v>
      </c>
      <c r="G20" s="93">
        <v>499</v>
      </c>
      <c r="H20" s="93">
        <v>528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1.1499999999999999</v>
      </c>
      <c r="F21" s="92">
        <v>8.81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96.4</v>
      </c>
      <c r="F23" s="92">
        <v>93</v>
      </c>
      <c r="G23" s="92">
        <v>92.8</v>
      </c>
      <c r="H23" s="92">
        <v>98.5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A6267E-B09E-48BF-AF22-FF0F4D4D42A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2022-01-21T04:35:27Z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