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1 January\"/>
    </mc:Choice>
  </mc:AlternateContent>
  <xr:revisionPtr revIDLastSave="0" documentId="13_ncr:1_{56DAB4F0-01F8-4013-83C2-3AC1107BE2B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H25" i="1" l="1"/>
  <c r="H26" i="1"/>
  <c r="D25" i="4"/>
  <c r="D24" i="4"/>
  <c r="G26" i="1"/>
  <c r="G25" i="1"/>
  <c r="I26" i="1"/>
  <c r="I25" i="1"/>
  <c r="F25" i="1"/>
  <c r="F26" i="1"/>
  <c r="K25" i="1"/>
  <c r="K26" i="1"/>
  <c r="E26" i="1"/>
  <c r="E25" i="1"/>
  <c r="J26" i="1"/>
  <c r="J25" i="1"/>
  <c r="J1" i="1"/>
  <c r="J1" i="7"/>
  <c r="J1" i="9"/>
  <c r="J1" i="11"/>
  <c r="J1" i="16"/>
  <c r="J1" i="12"/>
  <c r="J1" i="10"/>
  <c r="J1" i="15"/>
  <c r="J1" i="14"/>
  <c r="J1" i="18"/>
  <c r="J1" i="4"/>
  <c r="J1" i="13"/>
</calcChain>
</file>

<file path=xl/sharedStrings.xml><?xml version="1.0" encoding="utf-8"?>
<sst xmlns="http://schemas.openxmlformats.org/spreadsheetml/2006/main" count="1187" uniqueCount="210">
  <si>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</si>
  <si>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</si>
  <si>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</si>
  <si>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</si>
  <si>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</si>
  <si>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</si>
  <si>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</si>
  <si>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</si>
  <si>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</si>
  <si>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</si>
  <si>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</si>
  <si>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</si>
  <si>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</si>
  <si>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</si>
  <si>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</si>
  <si>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</si>
  <si>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</si>
  <si>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</si>
  <si>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</si>
  <si>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</si>
  <si>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</si>
  <si>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</si>
  <si>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</si>
  <si>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</si>
  <si>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</si>
  <si>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</si>
  <si>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</si>
  <si>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</si>
  <si>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</si>
  <si>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</si>
  <si>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</si>
  <si>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</si>
  <si>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</si>
  <si>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</si>
  <si>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</si>
  <si>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</si>
  <si>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</si>
  <si>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</si>
  <si>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</si>
  <si>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</si>
  <si>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</si>
  <si>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</si>
  <si>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</si>
  <si>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</si>
  <si>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</si>
  <si>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</si>
  <si>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</si>
  <si>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</si>
  <si>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</si>
  <si>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</si>
  <si>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</si>
  <si>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</si>
  <si>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</si>
  <si>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</si>
  <si>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</si>
  <si>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</si>
  <si>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</si>
  <si>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</si>
  <si>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</si>
  <si>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</si>
  <si>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</si>
  <si>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</si>
  <si>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</si>
  <si>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</si>
  <si>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</si>
  <si>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</si>
  <si>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</si>
  <si>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</si>
  <si>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</si>
  <si>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</si>
  <si>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</si>
  <si>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</si>
  <si>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</si>
  <si>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</si>
  <si>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</si>
  <si>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</si>
  <si>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</si>
  <si>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</si>
  <si>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</si>
  <si>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</si>
  <si>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</si>
  <si>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</si>
  <si>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</si>
  <si>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</si>
  <si>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</si>
  <si>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</si>
  <si>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</si>
  <si>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</si>
  <si>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</si>
  <si>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</si>
  <si>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</si>
  <si>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</si>
  <si>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</si>
  <si>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</si>
  <si>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</si>
  <si>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</si>
  <si>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</si>
  <si>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</si>
  <si>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</si>
  <si>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</si>
  <si>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</si>
  <si>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</si>
  <si>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</si>
  <si>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</si>
  <si>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</si>
  <si>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</si>
  <si>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</si>
  <si>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</si>
  <si>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</si>
  <si>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</si>
  <si>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</si>
  <si>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</si>
  <si>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</si>
  <si>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</si>
  <si>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</si>
  <si>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</si>
  <si>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</si>
  <si>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</si>
  <si>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</si>
  <si>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</si>
  <si>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</si>
  <si>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</si>
  <si>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</si>
  <si>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</si>
  <si>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</si>
  <si>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</si>
  <si>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</si>
  <si>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</si>
  <si>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</si>
  <si>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</si>
  <si>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</si>
  <si>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</si>
  <si>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</si>
  <si>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</si>
  <si>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</si>
  <si>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</si>
  <si>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</si>
  <si>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</si>
  <si>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</si>
  <si>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</si>
  <si>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</si>
  <si>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</si>
  <si>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</si>
  <si>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</si>
  <si>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</si>
  <si>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</si>
  <si>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</si>
  <si>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</si>
  <si>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</si>
  <si>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</si>
  <si>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</si>
  <si>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</si>
  <si>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</si>
  <si>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</si>
  <si>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</si>
  <si>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</si>
  <si>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</si>
  <si>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</si>
  <si>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</si>
  <si>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</si>
  <si>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</si>
  <si>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</si>
  <si>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</si>
  <si>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</si>
  <si>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</si>
  <si>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</si>
  <si>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</si>
  <si>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</si>
  <si>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</si>
  <si>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</si>
  <si>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</si>
  <si>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</si>
  <si>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</si>
  <si>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</si>
  <si>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</si>
  <si>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</si>
  <si>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</si>
  <si>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</si>
  <si>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</si>
  <si>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</si>
  <si>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</si>
  <si>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</si>
  <si>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</si>
  <si>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</si>
  <si>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</si>
  <si>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</si>
  <si>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</si>
  <si>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</si>
  <si>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</si>
  <si>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</si>
  <si>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</si>
  <si>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</si>
  <si>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</si>
  <si>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</si>
  <si>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</si>
  <si>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</si>
  <si>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</si>
  <si>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</si>
  <si>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</si>
  <si>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</si>
  <si>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</si>
  <si>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</si>
  <si>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</si>
  <si>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</si>
  <si>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</si>
  <si>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</si>
  <si>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New Zealand Electrical &amp; Pumps</t>
  </si>
  <si>
    <t>Piston Pump</t>
  </si>
  <si>
    <t xml:space="preserve">The sample was clear with no significant sediment </t>
  </si>
  <si>
    <t>20220221SRT02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</si>
</sst>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44594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44594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44594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44594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1" zoomScale="115" zoomScaleNormal="110" zoomScalePageLayoutView="115" workbookViewId="0">
      <selection activeCell="G23" sqref="G2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209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44582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44594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6.1</v>
      </c>
      <c r="F9" s="92">
        <v>5.8</v>
      </c>
      <c r="G9" s="92">
        <v>6.2</v>
      </c>
      <c r="H9" s="92">
        <v>6.5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10</v>
      </c>
      <c r="F10" s="91">
        <v>15</v>
      </c>
      <c r="G10" s="91">
        <v>15</v>
      </c>
      <c r="H10" s="91">
        <v>15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70</v>
      </c>
      <c r="F11" s="91">
        <v>65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15.883685035261605</v>
      </c>
      <c r="F12" s="93">
        <f t="shared" ref="F12:H12" si="0">2*(F10-(5*10^(F9-10)))/(1+(0.94*10^(F9-10)))*10^(6-F9)</f>
        <v>47.542976000384151</v>
      </c>
      <c r="G12" s="93">
        <f t="shared" si="0"/>
        <v>18.924900903424462</v>
      </c>
      <c r="H12" s="93">
        <f t="shared" si="0"/>
        <v>9.4830141156783654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-3.2999999999999989</v>
      </c>
      <c r="F13" s="92">
        <f>+F9+0.5+VLOOKUP(F10,LSI!$F$2:$G$25,2)+VLOOKUP(F11,LSI!$H$2:$I$25,2)-12.1</f>
        <v>-3.4000000000000004</v>
      </c>
      <c r="G13" s="92">
        <v>-4.0999999999999996</v>
      </c>
      <c r="H13" s="92">
        <v>-3.8000000000000007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0.14000000000000001</v>
      </c>
      <c r="F14" s="91">
        <v>0.01</v>
      </c>
      <c r="G14" s="91">
        <v>0.01</v>
      </c>
      <c r="H14" s="91">
        <v>0.01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 t="s">
        <v>40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160</v>
      </c>
      <c r="F16" s="91">
        <v>160</v>
      </c>
      <c r="G16" s="91">
        <v>170</v>
      </c>
      <c r="H16" s="91">
        <v>200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39</v>
      </c>
      <c r="F17" s="91">
        <v>31</v>
      </c>
      <c r="G17" s="91">
        <v>30</v>
      </c>
      <c r="H17" s="91">
        <v>110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14</v>
      </c>
      <c r="F18" s="91">
        <v>13</v>
      </c>
      <c r="G18" s="91">
        <v>81</v>
      </c>
      <c r="H18" s="91">
        <v>94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23</v>
      </c>
      <c r="F19" s="92">
        <f t="shared" ref="F19:H19" si="1">F20/10</f>
        <v>22.3</v>
      </c>
      <c r="G19" s="92">
        <f t="shared" si="1"/>
        <v>23.4</v>
      </c>
      <c r="H19" s="92">
        <f t="shared" si="1"/>
        <v>28.5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230</v>
      </c>
      <c r="F20" s="93">
        <v>223</v>
      </c>
      <c r="G20" s="93">
        <v>234</v>
      </c>
      <c r="H20" s="93">
        <v>285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7.0000000000000007E-2</v>
      </c>
      <c r="F21" s="92">
        <v>0.27</v>
      </c>
      <c r="G21" s="92" t="s">
        <v>41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96.8</v>
      </c>
      <c r="F23" s="92">
        <v>96.1</v>
      </c>
      <c r="G23" s="92">
        <v>83.1</v>
      </c>
      <c r="H23" s="92">
        <v>98.8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208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208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208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208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44594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44594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44594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44594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44594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44594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7EE0E9-1CEB-4897-86DF-5AB7BE547EFC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2022-02-01T21:55:54Z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