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05 May\"/>
    </mc:Choice>
  </mc:AlternateContent>
  <xr:revisionPtr revIDLastSave="0" documentId="13_ncr:1_{FE44A8ED-1370-4851-AD93-E6E192E07AC5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R-CHE" sheetId="18" r:id="rId1"/>
    <sheet name="R-SHO" sheetId="7" r:id="rId2"/>
    <sheet name="R-SRT" sheetId="9" r:id="rId3"/>
    <sheet name="R-SRT (2)" sheetId="19" r:id="rId4"/>
    <sheet name="R-SRT (3)" sheetId="20" r:id="rId5"/>
    <sheet name="R-SRT (4)" sheetId="21" r:id="rId6"/>
    <sheet name="R-COM" sheetId="1" r:id="rId7"/>
    <sheet name="R-ECO" sheetId="10" r:id="rId8"/>
    <sheet name="R-ALL" sheetId="4" r:id="rId9"/>
    <sheet name="T-CHE" sheetId="12" r:id="rId10"/>
    <sheet name="T-SHO" sheetId="13" r:id="rId11"/>
    <sheet name="T-SRT" sheetId="15" r:id="rId12"/>
    <sheet name="T-ECO" sheetId="14" r:id="rId13"/>
    <sheet name="T-TWN" sheetId="16" r:id="rId14"/>
    <sheet name="T-ALL" sheetId="11" r:id="rId15"/>
    <sheet name="Data" sheetId="2" r:id="rId16"/>
    <sheet name="Lookup" sheetId="5" r:id="rId17"/>
    <sheet name="LSI" sheetId="6" r:id="rId18"/>
  </sheets>
  <externalReferences>
    <externalReference r:id="rId19"/>
    <externalReference r:id="rId2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21" l="1"/>
  <c r="E19" i="21"/>
  <c r="F19" i="20"/>
  <c r="E19" i="20"/>
  <c r="F19" i="19"/>
  <c r="E19" i="19"/>
  <c r="H19" i="19"/>
  <c r="G19" i="19"/>
  <c r="H12" i="19"/>
  <c r="G12" i="19"/>
  <c r="H19" i="21"/>
  <c r="G19" i="21"/>
  <c r="F13" i="21"/>
  <c r="E13" i="21"/>
  <c r="H12" i="21"/>
  <c r="G12" i="21"/>
  <c r="F12" i="21"/>
  <c r="E12" i="21"/>
  <c r="H19" i="20"/>
  <c r="G19" i="20"/>
  <c r="F13" i="20"/>
  <c r="E13" i="20"/>
  <c r="H12" i="20"/>
  <c r="G12" i="20"/>
  <c r="F12" i="20"/>
  <c r="E12" i="20"/>
  <c r="F13" i="19"/>
  <c r="E13" i="19"/>
  <c r="F12" i="19"/>
  <c r="E12" i="19"/>
  <c r="J4" i="4" l="1"/>
  <c r="J4" i="10"/>
  <c r="J4" i="1"/>
  <c r="J4" i="7"/>
  <c r="J4" i="18"/>
  <c r="J5" i="4"/>
  <c r="J5" i="10"/>
  <c r="J5" i="1"/>
  <c r="J5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G11" i="10" l="1"/>
  <c r="G10" i="10"/>
  <c r="F15" i="1"/>
  <c r="G15" i="1"/>
  <c r="H15" i="1"/>
  <c r="I15" i="1"/>
  <c r="J15" i="1"/>
  <c r="K15" i="1"/>
  <c r="E15" i="1"/>
  <c r="F13" i="9"/>
  <c r="G13" i="9"/>
  <c r="H13" i="9"/>
  <c r="I13" i="9"/>
  <c r="J13" i="9"/>
  <c r="K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K12" i="9" l="1"/>
  <c r="J12" i="9"/>
  <c r="I12" i="9"/>
  <c r="H12" i="9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I19" i="9"/>
  <c r="J19" i="9"/>
  <c r="D25" i="4"/>
  <c r="D24" i="4"/>
  <c r="H25" i="1"/>
  <c r="H26" i="1"/>
  <c r="F25" i="1"/>
  <c r="F26" i="1"/>
  <c r="E25" i="1"/>
  <c r="E26" i="1"/>
  <c r="K25" i="1"/>
  <c r="K26" i="1"/>
  <c r="K20" i="9"/>
  <c r="K19" i="9"/>
  <c r="J26" i="1"/>
  <c r="J25" i="1"/>
  <c r="G26" i="1"/>
  <c r="G25" i="1"/>
  <c r="I25" i="1"/>
  <c r="I26" i="1"/>
  <c r="J1" i="20"/>
  <c r="J1" i="12"/>
  <c r="J1" i="18"/>
  <c r="J1" i="15"/>
  <c r="J1" i="9"/>
  <c r="J1" i="14"/>
  <c r="J1" i="7"/>
  <c r="J1" i="10"/>
  <c r="J1" i="21"/>
  <c r="J1" i="1"/>
  <c r="J1" i="16"/>
  <c r="J1" i="19"/>
  <c r="J1" i="11"/>
  <c r="J1" i="4"/>
  <c r="J1" i="13"/>
</calcChain>
</file>

<file path=xl/sharedStrings.xml><?xml version="1.0" encoding="utf-8"?>
<sst xmlns="http://schemas.openxmlformats.org/spreadsheetml/2006/main" count="1470" uniqueCount="230">
  <si>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</si>
  <si>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</si>
  <si>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</si>
  <si>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</si>
  <si>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</si>
  <si>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</si>
  <si>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</si>
  <si>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</si>
  <si>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</si>
  <si>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</si>
  <si>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</si>
  <si>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</si>
  <si>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</si>
  <si>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</si>
  <si>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</si>
  <si>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</si>
  <si>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</si>
  <si>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</si>
  <si>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</si>
  <si>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</si>
  <si>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</si>
  <si>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</si>
  <si>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</si>
  <si>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</si>
  <si>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</si>
  <si>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</si>
  <si>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</si>
  <si>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</si>
  <si>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</si>
  <si>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</si>
  <si>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</si>
  <si>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</si>
  <si>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</si>
  <si>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</si>
  <si>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</si>
  <si>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</si>
  <si>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</si>
  <si>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</si>
  <si>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</si>
  <si>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</si>
  <si>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</si>
  <si>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</si>
  <si>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</si>
  <si>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</si>
  <si>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</si>
  <si>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</si>
  <si>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</si>
  <si>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</si>
  <si>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</si>
  <si>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</si>
  <si>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</si>
  <si>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</si>
  <si>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</si>
  <si>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</si>
  <si>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</si>
  <si>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</si>
  <si>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</si>
  <si>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</si>
  <si>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</si>
  <si>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</si>
  <si>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</si>
  <si>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</si>
  <si>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</si>
  <si>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</si>
  <si>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</si>
  <si>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</si>
  <si>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</si>
  <si>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</si>
  <si>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</si>
  <si>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</si>
  <si>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</si>
  <si>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</si>
  <si>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</si>
  <si>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</si>
  <si>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</si>
  <si>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</si>
  <si>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</si>
  <si>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</si>
  <si>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</si>
  <si>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</si>
  <si>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</si>
  <si>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</si>
  <si>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</si>
  <si>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</si>
  <si>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</si>
  <si>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</si>
  <si>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</si>
  <si>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</si>
  <si>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</si>
  <si>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</si>
  <si>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</si>
  <si>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</si>
  <si>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</si>
  <si>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</si>
  <si>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</si>
  <si>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</si>
  <si>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</si>
  <si>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</si>
  <si>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</si>
  <si>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</si>
  <si>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</si>
  <si>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</si>
  <si>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</si>
  <si>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</si>
  <si>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</si>
  <si>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</si>
  <si>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</si>
  <si>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</si>
  <si>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</si>
  <si>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</si>
  <si>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</si>
  <si>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</si>
  <si>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</si>
  <si>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</si>
  <si>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</si>
  <si>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</si>
  <si>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</si>
  <si>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</si>
  <si>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</si>
  <si>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</si>
  <si>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</si>
  <si>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</si>
  <si>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</si>
  <si>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</si>
  <si>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</si>
  <si>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</si>
  <si>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</si>
  <si>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</si>
  <si>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</si>
  <si>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</si>
  <si>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</si>
  <si>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</si>
  <si>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</si>
  <si>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</si>
  <si>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</si>
  <si>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</si>
  <si>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</si>
  <si>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</si>
  <si>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</si>
  <si>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</si>
  <si>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</si>
  <si>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</si>
  <si>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</si>
  <si>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</si>
  <si>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</si>
  <si>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</si>
  <si>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</si>
  <si>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</si>
  <si>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</si>
  <si>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</si>
  <si>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</si>
  <si>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</si>
  <si>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</si>
  <si>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</si>
  <si>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</si>
  <si>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</si>
  <si>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</si>
  <si>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</si>
  <si>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</si>
  <si>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</si>
  <si>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</si>
  <si>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</si>
  <si>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</si>
  <si>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</si>
  <si>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</si>
  <si>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</si>
  <si>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</si>
  <si>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</si>
  <si>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</si>
  <si>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</si>
  <si>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</si>
  <si>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</si>
  <si>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</si>
  <si>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</si>
  <si>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</si>
  <si>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</si>
  <si>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</si>
  <si>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</si>
  <si>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</si>
  <si>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</si>
  <si>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</si>
  <si>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</si>
  <si>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</si>
  <si>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</si>
  <si>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</si>
  <si>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</si>
  <si>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</si>
  <si>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</si>
  <si>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</si>
  <si>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</si>
  <si>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</si>
  <si>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</si>
  <si>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</si>
  <si>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</si>
  <si>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</si>
  <si>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</si>
  <si>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</si>
  <si>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</si>
  <si>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</si>
  <si>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</si>
  <si>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</si>
  <si>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</si>
  <si>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</si>
  <si>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</si>
  <si>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</si>
  <si>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</si>
  <si>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Nind Dairy Services</t>
  </si>
  <si>
    <t>AB Lime</t>
  </si>
  <si>
    <t>20220526SRT01</t>
  </si>
  <si>
    <t>Office #1</t>
  </si>
  <si>
    <t>Steves House #2</t>
  </si>
  <si>
    <t>Calf Shed #3</t>
  </si>
  <si>
    <t>Calf shed #3</t>
  </si>
  <si>
    <t xml:space="preserve">The sample was clear with no significant sediment </t>
  </si>
  <si>
    <t>AB Lime - Bore #1 / Office #1</t>
  </si>
  <si>
    <t>Bore#1</t>
  </si>
  <si>
    <t>Transfer#1</t>
  </si>
  <si>
    <t>Office#1 SRT</t>
  </si>
  <si>
    <t>Office#1 TSRT</t>
  </si>
  <si>
    <t>Steves House #2 SRT</t>
  </si>
  <si>
    <t>Steves House #2 TSRT</t>
  </si>
  <si>
    <t>AB Lime - Bore #2 / Steves House #2</t>
  </si>
  <si>
    <t xml:space="preserve">The sample was discoloured with some significant sediment </t>
  </si>
  <si>
    <t xml:space="preserve">The sample was slightly discoloured with no significant sediment </t>
  </si>
  <si>
    <t>AB Lime - Bore #3 / Calf shed #3</t>
  </si>
  <si>
    <t xml:space="preserve">The sample was slightly discoloured with some significant sediment </t>
  </si>
  <si>
    <t>Bore#2</t>
  </si>
  <si>
    <t>Transfer#2</t>
  </si>
  <si>
    <t>Bore#3</t>
  </si>
  <si>
    <t>Transfer#3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</si>
</sst>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6" fillId="0" borderId="2" xfId="0" applyFont="1" applyBorder="1"/>
    <xf numFmtId="0" fontId="30" fillId="2" borderId="1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52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35</xdr:row>
      <xdr:rowOff>117231</xdr:rowOff>
    </xdr:from>
    <xdr:to>
      <xdr:col>1</xdr:col>
      <xdr:colOff>1171878</xdr:colOff>
      <xdr:row>37</xdr:row>
      <xdr:rowOff>158261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29A995-D92A-4541-9BF2-DA22D1A05B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8743" y="6891411"/>
          <a:ext cx="1127915" cy="4372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34BF05-4E86-4968-A3B5-ABFE2CA5412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8743" y="6891411"/>
          <a:ext cx="1127915" cy="4372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A4F9CD-9D6C-4ED0-90AE-6A3DD5C811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8743" y="6891411"/>
          <a:ext cx="1127915" cy="4372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44706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44711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3" t="s">
        <v>195</v>
      </c>
      <c r="D37" s="113"/>
      <c r="E37" s="113"/>
      <c r="F37" s="113"/>
      <c r="G37" s="113"/>
      <c r="H37" s="113"/>
      <c r="I37" s="113"/>
      <c r="J37" s="113"/>
      <c r="K37" s="85"/>
    </row>
    <row r="38" spans="1:11" s="77" customFormat="1" ht="15.6">
      <c r="A38" s="87"/>
      <c r="B38" s="94" t="s">
        <v>24</v>
      </c>
      <c r="C38" s="112" t="s">
        <v>205</v>
      </c>
      <c r="D38" s="113"/>
      <c r="E38" s="113"/>
      <c r="F38" s="113"/>
      <c r="G38" s="113"/>
      <c r="H38" s="113"/>
      <c r="I38" s="113"/>
      <c r="J38" s="113"/>
      <c r="K38" s="85"/>
    </row>
    <row r="39" spans="1:11" s="77" customFormat="1" ht="15.6">
      <c r="A39" s="87"/>
      <c r="B39" s="94"/>
      <c r="C39" s="112"/>
      <c r="D39" s="113"/>
      <c r="E39" s="113"/>
      <c r="F39" s="113"/>
      <c r="G39" s="113"/>
      <c r="H39" s="113"/>
      <c r="I39" s="113"/>
      <c r="J39" s="113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51" priority="11" operator="equal">
      <formula>"Above MAV"</formula>
    </cfRule>
    <cfRule type="cellIs" dxfId="50" priority="12" operator="equal">
      <formula>"ALERT"</formula>
    </cfRule>
  </conditionalFormatting>
  <conditionalFormatting sqref="F24">
    <cfRule type="cellIs" dxfId="49" priority="9" operator="equal">
      <formula>"Above MAV"</formula>
    </cfRule>
    <cfRule type="cellIs" dxfId="48" priority="10" operator="equal">
      <formula>"ALERT"</formula>
    </cfRule>
  </conditionalFormatting>
  <conditionalFormatting sqref="E24">
    <cfRule type="cellIs" dxfId="47" priority="7" operator="equal">
      <formula>"Above MAV"</formula>
    </cfRule>
    <cfRule type="cellIs" dxfId="46" priority="8" operator="equal">
      <formula>"ALERT"</formula>
    </cfRule>
  </conditionalFormatting>
  <conditionalFormatting sqref="E25">
    <cfRule type="cellIs" dxfId="45" priority="5" operator="equal">
      <formula>"Above MAV"</formula>
    </cfRule>
    <cfRule type="cellIs" dxfId="44" priority="6" operator="equal">
      <formula>"ALERT"</formula>
    </cfRule>
  </conditionalFormatting>
  <conditionalFormatting sqref="F25">
    <cfRule type="cellIs" dxfId="43" priority="3" operator="equal">
      <formula>"Above MAV"</formula>
    </cfRule>
    <cfRule type="cellIs" dxfId="42" priority="4" operator="equal">
      <formula>"ALERT"</formula>
    </cfRule>
  </conditionalFormatting>
  <conditionalFormatting sqref="G8:G28">
    <cfRule type="cellIs" dxfId="41" priority="1" operator="equal">
      <formula>"Above MAV"</formula>
    </cfRule>
    <cfRule type="cellIs" dxfId="40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44706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44711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4" t="s">
        <v>150</v>
      </c>
      <c r="I11" s="115"/>
      <c r="J11" s="116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4"/>
      <c r="I13" s="115"/>
      <c r="J13" s="116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4"/>
      <c r="I14" s="115"/>
      <c r="J14" s="116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4" t="s">
        <v>66</v>
      </c>
      <c r="I15" s="115"/>
      <c r="J15" s="116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4" t="s">
        <v>150</v>
      </c>
      <c r="I16" s="115"/>
      <c r="J16" s="116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4"/>
      <c r="I18" s="115"/>
      <c r="J18" s="116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3" t="s">
        <v>195</v>
      </c>
      <c r="D28" s="113"/>
      <c r="E28" s="113"/>
      <c r="F28" s="113"/>
      <c r="G28" s="113"/>
      <c r="H28" s="113"/>
      <c r="I28" s="113"/>
      <c r="J28" s="113"/>
      <c r="K28" s="85"/>
    </row>
    <row r="29" spans="1:11" s="77" customFormat="1" ht="15.6">
      <c r="A29" s="87"/>
      <c r="B29" s="94" t="s">
        <v>24</v>
      </c>
      <c r="C29" s="112" t="s">
        <v>205</v>
      </c>
      <c r="D29" s="113"/>
      <c r="E29" s="113"/>
      <c r="F29" s="113"/>
      <c r="G29" s="113"/>
      <c r="H29" s="113"/>
      <c r="I29" s="113"/>
      <c r="J29" s="113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39" priority="5" operator="equal">
      <formula>"Above MAV"</formula>
    </cfRule>
    <cfRule type="cellIs" dxfId="38" priority="6" operator="equal">
      <formula>"ALERT"</formula>
    </cfRule>
  </conditionalFormatting>
  <conditionalFormatting sqref="G9">
    <cfRule type="cellIs" dxfId="37" priority="3" operator="equal">
      <formula>"Above MAV"</formula>
    </cfRule>
    <cfRule type="cellIs" dxfId="36" priority="4" operator="equal">
      <formula>"ALERT"</formula>
    </cfRule>
  </conditionalFormatting>
  <conditionalFormatting sqref="G11:G12">
    <cfRule type="cellIs" dxfId="35" priority="1" operator="equal">
      <formula>"Above MAV"</formula>
    </cfRule>
    <cfRule type="cellIs" dxfId="34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126"/>
  <sheetViews>
    <sheetView view="pageLayout" topLeftCell="A8" zoomScale="115" zoomScaleNormal="110" zoomScalePageLayoutView="115" workbookViewId="0">
      <selection activeCell="C30" sqref="C30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208</v>
      </c>
    </row>
    <row r="4" spans="1:12" ht="15">
      <c r="B4" s="84" t="s">
        <v>207</v>
      </c>
      <c r="C4" s="85"/>
      <c r="D4" s="85"/>
      <c r="E4" s="85"/>
      <c r="F4" s="86"/>
      <c r="G4" s="86"/>
      <c r="H4" s="79" t="s">
        <v>56</v>
      </c>
      <c r="I4" s="85"/>
      <c r="J4" s="81">
        <v>44707</v>
      </c>
    </row>
    <row r="5" spans="1:12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v>44707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209</v>
      </c>
      <c r="F8" s="89" t="s">
        <v>209</v>
      </c>
      <c r="G8" s="89" t="s">
        <v>210</v>
      </c>
      <c r="H8" s="89" t="s">
        <v>210</v>
      </c>
      <c r="I8" s="89" t="s">
        <v>211</v>
      </c>
      <c r="J8" s="89" t="s">
        <v>212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>
        <v>7.5</v>
      </c>
      <c r="F9" s="92">
        <v>7.6</v>
      </c>
      <c r="G9" s="92">
        <v>7.6</v>
      </c>
      <c r="H9" s="92">
        <v>7</v>
      </c>
      <c r="I9" s="92">
        <v>7.8</v>
      </c>
      <c r="J9" s="92">
        <v>7.7</v>
      </c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1">
        <v>300</v>
      </c>
      <c r="F10" s="91">
        <v>115</v>
      </c>
      <c r="G10" s="91">
        <v>300</v>
      </c>
      <c r="H10" s="91">
        <v>105</v>
      </c>
      <c r="I10" s="91">
        <v>255</v>
      </c>
      <c r="J10" s="91">
        <v>75</v>
      </c>
      <c r="K10" s="91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1">
        <v>0</v>
      </c>
      <c r="F11" s="91" t="s">
        <v>38</v>
      </c>
      <c r="G11" s="91">
        <v>0</v>
      </c>
      <c r="H11" s="91" t="s">
        <v>38</v>
      </c>
      <c r="I11" s="91">
        <v>0</v>
      </c>
      <c r="J11" s="91" t="s">
        <v>38</v>
      </c>
      <c r="K11" s="91"/>
      <c r="L11" s="85"/>
    </row>
    <row r="12" spans="1:12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18.916436079180464</v>
      </c>
      <c r="F12" s="93">
        <f t="shared" ref="F12:K12" si="0">2*(F10-(5*10^(F9-10)))/(1+(0.94*10^(F9-10)))*10^(6-F9)</f>
        <v>5.7548031256113994</v>
      </c>
      <c r="G12" s="93">
        <f t="shared" si="0"/>
        <v>15.014132590923069</v>
      </c>
      <c r="H12" s="93">
        <f t="shared" si="0"/>
        <v>20.97927947729135</v>
      </c>
      <c r="I12" s="93">
        <f t="shared" si="0"/>
        <v>8.0343038332447918</v>
      </c>
      <c r="J12" s="93">
        <f t="shared" si="0"/>
        <v>2.9778642773958466</v>
      </c>
      <c r="K12" s="93">
        <f t="shared" si="0"/>
        <v>-9.9999999990600013E-4</v>
      </c>
      <c r="L12" s="85"/>
    </row>
    <row r="13" spans="1:12" s="77" customFormat="1" ht="15.6">
      <c r="A13" s="87"/>
      <c r="B13" s="90" t="s">
        <v>17</v>
      </c>
      <c r="C13" s="91" t="s">
        <v>23</v>
      </c>
      <c r="D13" s="91" t="s">
        <v>23</v>
      </c>
      <c r="E13" s="92" t="e">
        <f>+E9+0.5+VLOOKUP(E10,LSI!$F$2:$G$25,2)+VLOOKUP(E11,LSI!$H$2:$I$25,2)-12.1</f>
        <v>#N/A</v>
      </c>
      <c r="F13" s="92" t="e">
        <f>+F9+0.5+VLOOKUP(F10,LSI!$F$2:$G$25,2)+VLOOKUP(F11,LSI!$H$2:$I$25,2)-12.1</f>
        <v>#N/A</v>
      </c>
      <c r="G13" s="92" t="e">
        <f>+G9+0.5+VLOOKUP(G10,LSI!$F$2:$G$25,2)+VLOOKUP(G11,LSI!$H$2:$I$25,2)-12.1</f>
        <v>#N/A</v>
      </c>
      <c r="H13" s="92" t="e">
        <f>+H9+0.5+VLOOKUP(H10,LSI!$F$2:$G$25,2)+VLOOKUP(H11,LSI!$H$2:$I$25,2)-12.1</f>
        <v>#N/A</v>
      </c>
      <c r="I13" s="92" t="e">
        <f>+I9+0.5+VLOOKUP(I10,LSI!$F$2:$G$25,2)+VLOOKUP(I11,LSI!$H$2:$I$25,2)-12.1</f>
        <v>#N/A</v>
      </c>
      <c r="J13" s="92" t="e">
        <f>+J9+0.5+VLOOKUP(J10,LSI!$F$2:$G$25,2)+VLOOKUP(J11,LSI!$H$2:$I$25,2)-12.1</f>
        <v>#N/A</v>
      </c>
      <c r="K13" s="92" t="e">
        <f>+K9+0.5+VLOOKUP(K10,LSI!$F$2:$G$25,2)+VLOOKUP(K11,LSI!$H$2:$I$25,2)-12.1</f>
        <v>#N/A</v>
      </c>
      <c r="L13" s="85"/>
    </row>
    <row r="14" spans="1:12" s="77" customFormat="1" ht="15.6">
      <c r="A14" s="87"/>
      <c r="B14" s="90" t="s">
        <v>10</v>
      </c>
      <c r="C14" s="90" t="s">
        <v>24</v>
      </c>
      <c r="D14" s="91" t="s">
        <v>64</v>
      </c>
      <c r="E14" s="91">
        <v>0.06</v>
      </c>
      <c r="F14" s="91">
        <v>0.09</v>
      </c>
      <c r="G14" s="91">
        <v>0.24</v>
      </c>
      <c r="H14" s="91">
        <v>0.02</v>
      </c>
      <c r="I14" s="91">
        <v>0.47</v>
      </c>
      <c r="J14" s="91">
        <v>0.05</v>
      </c>
      <c r="K14" s="91"/>
      <c r="L14" s="85"/>
    </row>
    <row r="15" spans="1:12" s="77" customFormat="1" ht="15.6">
      <c r="A15" s="87"/>
      <c r="B15" s="90" t="s">
        <v>11</v>
      </c>
      <c r="C15" s="90" t="s">
        <v>24</v>
      </c>
      <c r="D15" s="91" t="s">
        <v>65</v>
      </c>
      <c r="E15" s="91" t="s">
        <v>40</v>
      </c>
      <c r="F15" s="91" t="s">
        <v>40</v>
      </c>
      <c r="G15" s="91" t="s">
        <v>40</v>
      </c>
      <c r="H15" s="91" t="s">
        <v>40</v>
      </c>
      <c r="I15" s="91" t="s">
        <v>40</v>
      </c>
      <c r="J15" s="91" t="s">
        <v>40</v>
      </c>
      <c r="K15" s="91"/>
      <c r="L15" s="85"/>
    </row>
    <row r="16" spans="1:12" s="77" customFormat="1" ht="15.6">
      <c r="A16" s="87"/>
      <c r="B16" s="90" t="s">
        <v>4</v>
      </c>
      <c r="C16" s="90" t="s">
        <v>24</v>
      </c>
      <c r="D16" s="91" t="s">
        <v>67</v>
      </c>
      <c r="E16" s="91">
        <v>460</v>
      </c>
      <c r="F16" s="91">
        <v>530</v>
      </c>
      <c r="G16" s="91">
        <v>490</v>
      </c>
      <c r="H16" s="91">
        <v>530</v>
      </c>
      <c r="I16" s="91">
        <v>390</v>
      </c>
      <c r="J16" s="91">
        <v>480</v>
      </c>
      <c r="K16" s="91"/>
      <c r="L16" s="85"/>
    </row>
    <row r="17" spans="1:12" s="77" customFormat="1" ht="15.6">
      <c r="A17" s="87"/>
      <c r="B17" s="90" t="s">
        <v>15</v>
      </c>
      <c r="C17" s="90" t="s">
        <v>24</v>
      </c>
      <c r="D17" s="91" t="s">
        <v>68</v>
      </c>
      <c r="E17" s="91">
        <v>75</v>
      </c>
      <c r="F17" s="91">
        <v>195</v>
      </c>
      <c r="G17" s="91">
        <v>47</v>
      </c>
      <c r="H17" s="91">
        <v>140</v>
      </c>
      <c r="I17" s="91">
        <v>42</v>
      </c>
      <c r="J17" s="91">
        <v>180</v>
      </c>
      <c r="K17" s="91"/>
      <c r="L17" s="85"/>
    </row>
    <row r="18" spans="1:12" s="77" customFormat="1" ht="15.6">
      <c r="A18" s="87"/>
      <c r="B18" s="90" t="s">
        <v>16</v>
      </c>
      <c r="C18" s="90" t="s">
        <v>24</v>
      </c>
      <c r="D18" s="91" t="s">
        <v>63</v>
      </c>
      <c r="E18" s="91">
        <v>210</v>
      </c>
      <c r="F18" s="91">
        <v>220</v>
      </c>
      <c r="G18" s="91">
        <v>220</v>
      </c>
      <c r="H18" s="91">
        <v>220</v>
      </c>
      <c r="I18" s="91">
        <v>200</v>
      </c>
      <c r="J18" s="91">
        <v>200</v>
      </c>
      <c r="K18" s="91"/>
      <c r="L18" s="85"/>
    </row>
    <row r="19" spans="1:12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64.3</v>
      </c>
      <c r="F19" s="92">
        <f t="shared" ref="F19:K19" si="1">F20/10</f>
        <v>74.7</v>
      </c>
      <c r="G19" s="92">
        <f t="shared" si="1"/>
        <v>68.8</v>
      </c>
      <c r="H19" s="92">
        <f t="shared" si="1"/>
        <v>75.3</v>
      </c>
      <c r="I19" s="92">
        <f t="shared" si="1"/>
        <v>55.4</v>
      </c>
      <c r="J19" s="92">
        <f t="shared" si="1"/>
        <v>67.400000000000006</v>
      </c>
      <c r="K19" s="92">
        <f t="shared" ca="1" si="1"/>
        <v>0</v>
      </c>
      <c r="L19" s="85"/>
    </row>
    <row r="20" spans="1:12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643</v>
      </c>
      <c r="F20" s="93">
        <v>747</v>
      </c>
      <c r="G20" s="93">
        <v>688</v>
      </c>
      <c r="H20" s="93">
        <v>753</v>
      </c>
      <c r="I20" s="93">
        <v>554</v>
      </c>
      <c r="J20" s="93">
        <v>674</v>
      </c>
      <c r="K20" s="93">
        <f t="shared" ref="K20" ca="1" si="2">K19*1000</f>
        <v>0</v>
      </c>
      <c r="L20" s="85"/>
    </row>
    <row r="21" spans="1:12" s="77" customFormat="1" ht="15.6">
      <c r="A21" s="87"/>
      <c r="B21" s="90" t="s">
        <v>18</v>
      </c>
      <c r="C21" s="90" t="s">
        <v>25</v>
      </c>
      <c r="D21" s="91" t="s">
        <v>69</v>
      </c>
      <c r="E21" s="92" t="s">
        <v>41</v>
      </c>
      <c r="F21" s="92">
        <v>0.09</v>
      </c>
      <c r="G21" s="92">
        <v>0.96</v>
      </c>
      <c r="H21" s="92" t="s">
        <v>41</v>
      </c>
      <c r="I21" s="92">
        <v>2.19</v>
      </c>
      <c r="J21" s="92" t="s">
        <v>41</v>
      </c>
      <c r="K21" s="92"/>
      <c r="L21" s="85"/>
    </row>
    <row r="22" spans="1:12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  <c r="H22" s="91" t="s">
        <v>38</v>
      </c>
      <c r="I22" s="91" t="s">
        <v>38</v>
      </c>
      <c r="J22" s="91" t="s">
        <v>38</v>
      </c>
      <c r="K22" s="91"/>
      <c r="L22" s="85"/>
    </row>
    <row r="23" spans="1:12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92.1</v>
      </c>
      <c r="F23" s="92">
        <v>98.1</v>
      </c>
      <c r="G23" s="92">
        <v>87.5</v>
      </c>
      <c r="H23" s="92">
        <v>98.2</v>
      </c>
      <c r="I23" s="92">
        <v>89.2</v>
      </c>
      <c r="J23" s="92">
        <v>98.9</v>
      </c>
      <c r="K23" s="92"/>
      <c r="L23" s="85"/>
    </row>
    <row r="24" spans="1:12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2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2" s="77" customFormat="1" ht="15.6">
      <c r="A26" s="87"/>
      <c r="B26" s="90" t="s">
        <v>45</v>
      </c>
      <c r="C26" s="106" t="s">
        <v>213</v>
      </c>
      <c r="D26" s="107"/>
      <c r="E26" s="107"/>
      <c r="F26" s="107"/>
      <c r="G26" s="107"/>
      <c r="H26" s="107"/>
      <c r="I26" s="107"/>
      <c r="J26" s="108"/>
      <c r="K26" s="85"/>
    </row>
    <row r="27" spans="1:12" s="77" customFormat="1" ht="15.6">
      <c r="A27" s="87"/>
      <c r="B27" s="90" t="s">
        <v>46</v>
      </c>
      <c r="C27" s="106" t="s">
        <v>213</v>
      </c>
      <c r="D27" s="109"/>
      <c r="E27" s="107"/>
      <c r="F27" s="107"/>
      <c r="G27" s="107"/>
      <c r="H27" s="107"/>
      <c r="I27" s="107"/>
      <c r="J27" s="108"/>
      <c r="K27" s="85"/>
    </row>
    <row r="28" spans="1:12" s="77" customFormat="1" ht="15.6">
      <c r="A28" s="87"/>
      <c r="B28" s="90" t="s">
        <v>47</v>
      </c>
      <c r="C28" s="106" t="s">
        <v>213</v>
      </c>
      <c r="D28" s="107"/>
      <c r="E28" s="107"/>
      <c r="F28" s="107"/>
      <c r="G28" s="107"/>
      <c r="H28" s="107"/>
      <c r="I28" s="107"/>
      <c r="J28" s="108"/>
      <c r="K28" s="85"/>
    </row>
    <row r="29" spans="1:12" s="77" customFormat="1" ht="15.6">
      <c r="A29" s="87"/>
      <c r="B29" s="90" t="s">
        <v>48</v>
      </c>
      <c r="C29" s="106" t="s">
        <v>213</v>
      </c>
      <c r="D29" s="107"/>
      <c r="E29" s="107"/>
      <c r="F29" s="107"/>
      <c r="G29" s="107"/>
      <c r="H29" s="107"/>
      <c r="I29" s="107"/>
      <c r="J29" s="108"/>
      <c r="K29" s="85"/>
    </row>
    <row r="30" spans="1:12" s="77" customFormat="1" ht="15.6">
      <c r="A30" s="87"/>
      <c r="B30" s="90" t="s">
        <v>49</v>
      </c>
      <c r="C30" s="106" t="s">
        <v>128</v>
      </c>
      <c r="D30" s="107"/>
      <c r="E30" s="107"/>
      <c r="F30" s="107"/>
      <c r="G30" s="107"/>
      <c r="H30" s="107"/>
      <c r="I30" s="107"/>
      <c r="J30" s="108"/>
      <c r="K30" s="85"/>
    </row>
    <row r="31" spans="1:12" s="77" customFormat="1" ht="15.6">
      <c r="A31" s="87"/>
      <c r="B31" s="90" t="s">
        <v>50</v>
      </c>
      <c r="C31" s="106" t="s">
        <v>128</v>
      </c>
      <c r="D31" s="107"/>
      <c r="E31" s="107"/>
      <c r="F31" s="107"/>
      <c r="G31" s="107"/>
      <c r="H31" s="107"/>
      <c r="I31" s="107"/>
      <c r="J31" s="108"/>
      <c r="K31" s="85"/>
    </row>
    <row r="32" spans="1:12" s="77" customFormat="1" ht="15.6">
      <c r="A32" s="87"/>
      <c r="B32" s="90" t="s">
        <v>51</v>
      </c>
      <c r="C32" s="106" t="s">
        <v>128</v>
      </c>
      <c r="D32" s="107"/>
      <c r="E32" s="107"/>
      <c r="F32" s="107"/>
      <c r="G32" s="107"/>
      <c r="H32" s="107"/>
      <c r="I32" s="107"/>
      <c r="J32" s="108"/>
      <c r="K32" s="85"/>
    </row>
    <row r="33" spans="1:11" s="77" customFormat="1" ht="15.6">
      <c r="A33" s="87"/>
      <c r="B33" s="101"/>
      <c r="C33" s="110"/>
      <c r="D33" s="110"/>
      <c r="E33" s="110"/>
      <c r="F33" s="110"/>
      <c r="G33" s="110"/>
      <c r="H33" s="110"/>
      <c r="I33" s="110"/>
      <c r="J33" s="110"/>
      <c r="K33" s="85"/>
    </row>
    <row r="34" spans="1:11" s="77" customFormat="1" ht="15.6">
      <c r="A34" s="87"/>
      <c r="B34" s="96" t="s">
        <v>196</v>
      </c>
      <c r="C34" s="97" t="s">
        <v>194</v>
      </c>
      <c r="D34" s="98"/>
      <c r="E34" s="98"/>
      <c r="F34" s="98"/>
      <c r="G34" s="98"/>
      <c r="H34" s="98"/>
      <c r="I34" s="98"/>
      <c r="J34" s="98"/>
      <c r="K34" s="85"/>
    </row>
    <row r="35" spans="1:11" s="77" customFormat="1" ht="15.6">
      <c r="A35" s="87"/>
      <c r="B35" s="94" t="s">
        <v>24</v>
      </c>
      <c r="C35" s="112" t="s">
        <v>205</v>
      </c>
      <c r="D35" s="113"/>
      <c r="E35" s="113"/>
      <c r="F35" s="113"/>
      <c r="G35" s="113"/>
      <c r="H35" s="113"/>
      <c r="I35" s="113"/>
      <c r="J35" s="113"/>
      <c r="K35" s="85"/>
    </row>
    <row r="36" spans="1:11" s="77" customFormat="1" ht="15.6">
      <c r="A36" s="87"/>
      <c r="B36" s="94"/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/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/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87" t="s">
        <v>192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7" t="s">
        <v>193</v>
      </c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 t="s">
        <v>146</v>
      </c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99" t="s">
        <v>188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5"/>
      <c r="C75" s="85"/>
      <c r="D75" s="85"/>
      <c r="E75" s="85"/>
      <c r="F75" s="85"/>
      <c r="G75" s="85"/>
      <c r="H75" s="85"/>
      <c r="I75" s="85"/>
      <c r="J75" s="85"/>
      <c r="K75" s="85"/>
    </row>
    <row r="76" spans="1:11" s="77" customFormat="1" ht="15.6">
      <c r="A76" s="87"/>
      <c r="B76" s="85"/>
      <c r="C76" s="85"/>
      <c r="D76" s="85"/>
      <c r="E76" s="85"/>
      <c r="F76" s="85"/>
      <c r="G76" s="85"/>
      <c r="H76" s="85"/>
      <c r="I76" s="85"/>
      <c r="J76" s="85"/>
      <c r="K76" s="85"/>
    </row>
    <row r="77" spans="1:11" s="77" customFormat="1" ht="15.6">
      <c r="A77" s="87"/>
      <c r="B77" s="85"/>
      <c r="C77" s="85"/>
      <c r="D77" s="85"/>
      <c r="E77" s="85"/>
      <c r="F77" s="85"/>
      <c r="G77" s="85"/>
      <c r="H77" s="85"/>
      <c r="I77" s="85"/>
      <c r="J77" s="85"/>
      <c r="K77" s="85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 s="77" customFormat="1" ht="15.6">
      <c r="A110" s="87"/>
      <c r="B110" s="87"/>
      <c r="C110" s="87"/>
      <c r="D110" s="87"/>
      <c r="E110" s="87"/>
      <c r="F110" s="87"/>
      <c r="G110" s="87"/>
      <c r="H110" s="87"/>
      <c r="I110" s="87"/>
      <c r="J110" s="87"/>
      <c r="K110" s="87"/>
    </row>
    <row r="111" spans="1:11" s="77" customFormat="1" ht="15.6">
      <c r="A111" s="87"/>
      <c r="B111" s="87"/>
      <c r="C111" s="87"/>
      <c r="D111" s="87"/>
      <c r="E111" s="87"/>
      <c r="F111" s="87"/>
      <c r="G111" s="87"/>
      <c r="H111" s="87"/>
      <c r="I111" s="87"/>
      <c r="J111" s="87"/>
      <c r="K111" s="87"/>
    </row>
    <row r="112" spans="1:11" s="77" customFormat="1" ht="15.6">
      <c r="A112" s="87"/>
      <c r="B112" s="87"/>
      <c r="C112" s="87"/>
      <c r="D112" s="87"/>
      <c r="E112" s="87"/>
      <c r="F112" s="87"/>
      <c r="G112" s="87"/>
      <c r="H112" s="87"/>
      <c r="I112" s="87"/>
      <c r="J112" s="87"/>
      <c r="K112" s="87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1">
    <mergeCell ref="C35:J35"/>
  </mergeCells>
  <conditionalFormatting sqref="D19">
    <cfRule type="cellIs" dxfId="33" priority="3" operator="equal">
      <formula>"Above MAV"</formula>
    </cfRule>
    <cfRule type="cellIs" dxfId="32" priority="4" operator="equal">
      <formula>"ALERT"</formula>
    </cfRule>
  </conditionalFormatting>
  <conditionalFormatting sqref="D20">
    <cfRule type="cellIs" dxfId="31" priority="1" operator="equal">
      <formula>"Above MAV"</formula>
    </cfRule>
    <cfRule type="cellIs" dxfId="30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0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52CF-D865-4F1E-B515-620E55E845FB}">
  <sheetPr>
    <pageSetUpPr fitToPage="1"/>
  </sheetPr>
  <dimension ref="A1:K123"/>
  <sheetViews>
    <sheetView view="pageLayout" zoomScale="115" zoomScaleNormal="110" zoomScalePageLayoutView="115" workbookViewId="0">
      <selection activeCell="J10" sqref="J10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208</v>
      </c>
    </row>
    <row r="4" spans="1:10" ht="15">
      <c r="B4" s="84" t="s">
        <v>214</v>
      </c>
      <c r="C4" s="85"/>
      <c r="D4" s="85"/>
      <c r="E4" s="85"/>
      <c r="F4" s="86"/>
      <c r="G4" s="86"/>
      <c r="H4" s="79" t="s">
        <v>56</v>
      </c>
      <c r="I4" s="85"/>
      <c r="J4" s="81">
        <v>44707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v>44707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215</v>
      </c>
      <c r="F8" s="89" t="s">
        <v>216</v>
      </c>
      <c r="G8" s="89" t="s">
        <v>217</v>
      </c>
      <c r="H8" s="89" t="s">
        <v>218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7.2</v>
      </c>
      <c r="F9" s="92">
        <v>7.8</v>
      </c>
      <c r="G9" s="92">
        <v>7.5</v>
      </c>
      <c r="H9" s="92">
        <v>7.6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3">
        <v>295</v>
      </c>
      <c r="F10" s="93">
        <v>285</v>
      </c>
      <c r="G10" s="91">
        <v>300</v>
      </c>
      <c r="H10" s="91">
        <v>115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3">
        <v>240</v>
      </c>
      <c r="F11" s="93">
        <v>170</v>
      </c>
      <c r="G11" s="91" t="s">
        <v>38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37.170107313290117</v>
      </c>
      <c r="F12" s="93">
        <f t="shared" ref="F12" si="0">2*(F10-(5*10^(F9-10)))/(1+(0.94*10^(F9-10)))*10^(6-F9)</f>
        <v>8.9796330023289208</v>
      </c>
      <c r="G12" s="93">
        <f>2*(G10-(5*10^(G9-10)))/(1+(0.94*10^(G9-10)))*10^(6-G9)</f>
        <v>18.916436079180464</v>
      </c>
      <c r="H12" s="93">
        <f t="shared" ref="H12" si="1">2*(H10-(5*10^(H9-10)))/(1+(0.94*10^(H9-10)))*10^(6-H9)</f>
        <v>5.7548031256113994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-9.9999999999999645E-2</v>
      </c>
      <c r="F13" s="92">
        <f>+F9+0.5+VLOOKUP(F10,LSI!$F$2:$G$25,2)+VLOOKUP(F11,LSI!$H$2:$I$25,2)-12.1</f>
        <v>0.40000000000000036</v>
      </c>
      <c r="G13" s="92">
        <v>-1.3000000000000007</v>
      </c>
      <c r="H13" s="92">
        <v>-1.7000000000000011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0.12</v>
      </c>
      <c r="F14" s="91">
        <v>0.2</v>
      </c>
      <c r="G14" s="91">
        <v>0.06</v>
      </c>
      <c r="H14" s="91">
        <v>0.09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>
        <v>0.01</v>
      </c>
      <c r="F15" s="91" t="s">
        <v>40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470</v>
      </c>
      <c r="F16" s="91">
        <v>460</v>
      </c>
      <c r="G16" s="91">
        <v>460</v>
      </c>
      <c r="H16" s="91">
        <v>530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3">
        <v>65</v>
      </c>
      <c r="F17" s="93">
        <v>61</v>
      </c>
      <c r="G17" s="91">
        <v>75</v>
      </c>
      <c r="H17" s="91">
        <v>195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3">
        <v>36</v>
      </c>
      <c r="F18" s="93">
        <v>40</v>
      </c>
      <c r="G18" s="91">
        <v>210</v>
      </c>
      <c r="H18" s="91">
        <v>220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67.400000000000006</v>
      </c>
      <c r="F19" s="92">
        <f t="shared" ref="F19" si="2">F20/10</f>
        <v>65</v>
      </c>
      <c r="G19" s="92">
        <f>G20/10</f>
        <v>64.3</v>
      </c>
      <c r="H19" s="92">
        <f t="shared" ref="H19" si="3">H20/10</f>
        <v>74.7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674</v>
      </c>
      <c r="F20" s="93">
        <v>650</v>
      </c>
      <c r="G20" s="93">
        <v>643</v>
      </c>
      <c r="H20" s="93">
        <v>747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0.41</v>
      </c>
      <c r="F21" s="92" t="s">
        <v>41</v>
      </c>
      <c r="G21" s="92" t="s">
        <v>41</v>
      </c>
      <c r="H21" s="92">
        <v>0.09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3" t="s">
        <v>38</v>
      </c>
      <c r="F22" s="93" t="s">
        <v>38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99.1</v>
      </c>
      <c r="F23" s="92">
        <v>98.7</v>
      </c>
      <c r="G23" s="92">
        <v>92.1</v>
      </c>
      <c r="H23" s="92">
        <v>98.1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22" t="s">
        <v>213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22" t="s">
        <v>213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213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213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2" t="s">
        <v>205</v>
      </c>
      <c r="D32" s="113"/>
      <c r="E32" s="113"/>
      <c r="F32" s="113"/>
      <c r="G32" s="113"/>
      <c r="H32" s="113"/>
      <c r="I32" s="113"/>
      <c r="J32" s="113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9" priority="3" operator="equal">
      <formula>"Above MAV"</formula>
    </cfRule>
    <cfRule type="cellIs" dxfId="28" priority="4" operator="equal">
      <formula>"ALERT"</formula>
    </cfRule>
  </conditionalFormatting>
  <conditionalFormatting sqref="D20">
    <cfRule type="cellIs" dxfId="27" priority="1" operator="equal">
      <formula>"Above MAV"</formula>
    </cfRule>
    <cfRule type="cellIs" dxfId="26" priority="2" operator="equal">
      <formula>"ALERT"</formula>
    </cfRule>
  </conditionalFormatting>
  <dataValidations count="1">
    <dataValidation type="whole" allowBlank="1" showInputMessage="1" showErrorMessage="1" sqref="I3:I5" xr:uid="{F3F55DBC-D880-4587-ACEB-A99DBA607292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8085C4C-16AF-4E79-B724-ACA7A67E1890}">
          <x14:formula1>
            <xm:f>Data!$A$39:$A$47</xm:f>
          </x14:formula1>
          <xm:sqref>C5</xm:sqref>
        </x14:dataValidation>
        <x14:dataValidation type="list" allowBlank="1" showInputMessage="1" showErrorMessage="1" xr:uid="{0D19FB41-16CD-4175-BF4C-EF94296E8000}">
          <x14:formula1>
            <xm:f>'P:\AA - Team File\Analysis\2017\10 October\[R20171009CHM01 STEVE MILLER SERVICES LTD - MARSDEN.xlsx]Data'!#REF!</xm:f>
          </x14:formula1>
          <xm:sqref>C7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B6993-DCD5-46F3-8FF1-223745CBB749}">
  <sheetPr>
    <pageSetUpPr fitToPage="1"/>
  </sheetPr>
  <dimension ref="A1:K123"/>
  <sheetViews>
    <sheetView view="pageLayout" topLeftCell="A2" zoomScale="115" zoomScaleNormal="110" zoomScalePageLayoutView="115" workbookViewId="0">
      <selection activeCell="E8" sqref="E8:F8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208</v>
      </c>
    </row>
    <row r="4" spans="1:10" ht="15">
      <c r="B4" s="84" t="s">
        <v>221</v>
      </c>
      <c r="C4" s="85"/>
      <c r="D4" s="85"/>
      <c r="E4" s="85"/>
      <c r="F4" s="86"/>
      <c r="G4" s="86"/>
      <c r="H4" s="79" t="s">
        <v>56</v>
      </c>
      <c r="I4" s="85"/>
      <c r="J4" s="81">
        <v>44707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v>44707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36.6">
      <c r="A8" s="87"/>
      <c r="B8" s="88" t="s">
        <v>1</v>
      </c>
      <c r="C8" s="89" t="s">
        <v>2</v>
      </c>
      <c r="D8" s="89" t="s">
        <v>196</v>
      </c>
      <c r="E8" s="89" t="s">
        <v>226</v>
      </c>
      <c r="F8" s="89" t="s">
        <v>227</v>
      </c>
      <c r="G8" s="123" t="s">
        <v>219</v>
      </c>
      <c r="H8" s="123" t="s">
        <v>220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7.2</v>
      </c>
      <c r="F9" s="92">
        <v>7.6</v>
      </c>
      <c r="G9" s="92">
        <v>7.6</v>
      </c>
      <c r="H9" s="92">
        <v>7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3">
        <v>300</v>
      </c>
      <c r="F10" s="93">
        <v>330</v>
      </c>
      <c r="G10" s="91">
        <v>300</v>
      </c>
      <c r="H10" s="91">
        <v>105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3">
        <v>200</v>
      </c>
      <c r="F11" s="93">
        <v>240</v>
      </c>
      <c r="G11" s="91" t="s">
        <v>38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37.800126056098712</v>
      </c>
      <c r="F12" s="93">
        <f t="shared" ref="F12:H12" si="0">2*(F10-(5*10^(F9-10)))/(1+(0.94*10^(F9-10)))*10^(6-F9)</f>
        <v>16.515645477189825</v>
      </c>
      <c r="G12" s="93">
        <f t="shared" si="0"/>
        <v>15.014132590923069</v>
      </c>
      <c r="H12" s="93">
        <f t="shared" si="0"/>
        <v>20.97927947729135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0</v>
      </c>
      <c r="F13" s="92">
        <f>+F9+0.5+VLOOKUP(F10,LSI!$F$2:$G$25,2)+VLOOKUP(F11,LSI!$H$2:$I$25,2)-12.1</f>
        <v>0.40000000000000036</v>
      </c>
      <c r="G13" s="92">
        <v>-1.2000000000000011</v>
      </c>
      <c r="H13" s="92">
        <v>-2.3000000000000007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4.5</v>
      </c>
      <c r="F14" s="91">
        <v>0.63</v>
      </c>
      <c r="G14" s="91">
        <v>0.24</v>
      </c>
      <c r="H14" s="91">
        <v>0.02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>
        <v>0.08</v>
      </c>
      <c r="F15" s="91">
        <v>0.05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490</v>
      </c>
      <c r="F16" s="91">
        <v>480</v>
      </c>
      <c r="G16" s="91">
        <v>490</v>
      </c>
      <c r="H16" s="91">
        <v>530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3">
        <v>50</v>
      </c>
      <c r="F17" s="93">
        <v>76</v>
      </c>
      <c r="G17" s="91">
        <v>47</v>
      </c>
      <c r="H17" s="91">
        <v>140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3">
        <v>29</v>
      </c>
      <c r="F18" s="93">
        <v>29</v>
      </c>
      <c r="G18" s="91">
        <v>220</v>
      </c>
      <c r="H18" s="91">
        <v>220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 t="shared" ref="E19:F19" si="1">E20/10</f>
        <v>69.2</v>
      </c>
      <c r="F19" s="92">
        <f t="shared" si="1"/>
        <v>66.900000000000006</v>
      </c>
      <c r="G19" s="92">
        <f t="shared" ref="G19:H19" si="2">G20/10</f>
        <v>68.8</v>
      </c>
      <c r="H19" s="92">
        <f t="shared" si="2"/>
        <v>75.3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692</v>
      </c>
      <c r="F20" s="93">
        <v>669</v>
      </c>
      <c r="G20" s="93">
        <v>688</v>
      </c>
      <c r="H20" s="93">
        <v>753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43.32</v>
      </c>
      <c r="F21" s="92">
        <v>5.88</v>
      </c>
      <c r="G21" s="92">
        <v>0.96</v>
      </c>
      <c r="H21" s="92" t="s">
        <v>41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3" t="s">
        <v>38</v>
      </c>
      <c r="F22" s="93" t="s">
        <v>38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82.7</v>
      </c>
      <c r="F23" s="92">
        <v>92.6</v>
      </c>
      <c r="G23" s="92">
        <v>87.5</v>
      </c>
      <c r="H23" s="92">
        <v>98.2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22" t="s">
        <v>222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22" t="s">
        <v>223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213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213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2" t="s">
        <v>205</v>
      </c>
      <c r="D32" s="113"/>
      <c r="E32" s="113"/>
      <c r="F32" s="113"/>
      <c r="G32" s="113"/>
      <c r="H32" s="113"/>
      <c r="I32" s="113"/>
      <c r="J32" s="113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D20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8B17FD11-57EF-4F61-809B-F5F640FEBD54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AC75FE4-9055-451C-A15B-1F1C9F322F88}">
          <x14:formula1>
            <xm:f>Data!$A$39:$A$47</xm:f>
          </x14:formula1>
          <xm:sqref>C5</xm:sqref>
        </x14:dataValidation>
        <x14:dataValidation type="list" allowBlank="1" showInputMessage="1" showErrorMessage="1" xr:uid="{AA652B0D-FC16-45D6-88B7-923DB71595A6}">
          <x14:formula1>
            <xm:f>'P:\AA - Team File\Analysis\2017\10 October\[R20171009CHM01 STEVE MILLER SERVICES LTD - MARSDEN.xlsx]Data'!#REF!</xm:f>
          </x14:formula1>
          <xm:sqref>C7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EC571-A6A1-4AD1-BC51-A82167560592}">
  <sheetPr>
    <pageSetUpPr fitToPage="1"/>
  </sheetPr>
  <dimension ref="A1:K123"/>
  <sheetViews>
    <sheetView tabSelected="1" view="pageLayout" zoomScale="115" zoomScaleNormal="110" zoomScalePageLayoutView="115" workbookViewId="0">
      <selection activeCell="E5" sqref="E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208</v>
      </c>
    </row>
    <row r="4" spans="1:10" ht="15">
      <c r="B4" s="84" t="s">
        <v>224</v>
      </c>
      <c r="C4" s="85"/>
      <c r="D4" s="85"/>
      <c r="E4" s="85"/>
      <c r="F4" s="86"/>
      <c r="G4" s="86"/>
      <c r="H4" s="79" t="s">
        <v>56</v>
      </c>
      <c r="I4" s="85"/>
      <c r="J4" s="81">
        <v>44707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v>44707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/>
      <c r="J7" s="4"/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228</v>
      </c>
      <c r="F8" s="89" t="s">
        <v>229</v>
      </c>
      <c r="G8" s="89" t="s">
        <v>211</v>
      </c>
      <c r="H8" s="89" t="s">
        <v>212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7.5</v>
      </c>
      <c r="F9" s="92">
        <v>7.7</v>
      </c>
      <c r="G9" s="92">
        <v>7.8</v>
      </c>
      <c r="H9" s="92">
        <v>7.7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3">
        <v>255</v>
      </c>
      <c r="F10" s="93">
        <v>260</v>
      </c>
      <c r="G10" s="91">
        <v>255</v>
      </c>
      <c r="H10" s="91">
        <v>75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3">
        <v>195</v>
      </c>
      <c r="F11" s="93">
        <v>195</v>
      </c>
      <c r="G11" s="91" t="s">
        <v>38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16.078821111863075</v>
      </c>
      <c r="F12" s="93">
        <f t="shared" ref="F12:H12" si="0">2*(F10-(5*10^(F9-10)))/(1+(0.94*10^(F9-10)))*10^(6-F9)</f>
        <v>10.325717928601964</v>
      </c>
      <c r="G12" s="93">
        <f t="shared" si="0"/>
        <v>8.0343038332447918</v>
      </c>
      <c r="H12" s="93">
        <f t="shared" si="0"/>
        <v>2.9778642773958466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9.9999999999999645E-2</v>
      </c>
      <c r="F13" s="92">
        <f>+F9+0.5+VLOOKUP(F10,LSI!$F$2:$G$25,2)+VLOOKUP(F11,LSI!$H$2:$I$25,2)-12.1</f>
        <v>0.29999999999999893</v>
      </c>
      <c r="G13" s="92">
        <v>-1.0999999999999996</v>
      </c>
      <c r="H13" s="92">
        <v>-1.7000000000000011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0.78</v>
      </c>
      <c r="F14" s="91">
        <v>0.28999999999999998</v>
      </c>
      <c r="G14" s="91">
        <v>0.47</v>
      </c>
      <c r="H14" s="91">
        <v>0.05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>
        <v>0.01</v>
      </c>
      <c r="F15" s="91">
        <v>0.02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410</v>
      </c>
      <c r="F16" s="91">
        <v>430</v>
      </c>
      <c r="G16" s="91">
        <v>390</v>
      </c>
      <c r="H16" s="91">
        <v>480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3">
        <v>57</v>
      </c>
      <c r="F17" s="93">
        <v>63</v>
      </c>
      <c r="G17" s="91">
        <v>42</v>
      </c>
      <c r="H17" s="91">
        <v>180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3">
        <v>48</v>
      </c>
      <c r="F18" s="93">
        <v>39</v>
      </c>
      <c r="G18" s="91">
        <v>200</v>
      </c>
      <c r="H18" s="91">
        <v>200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 t="shared" ref="E19:F19" si="1">E20/10</f>
        <v>57.4</v>
      </c>
      <c r="F19" s="92">
        <f t="shared" si="1"/>
        <v>61.6</v>
      </c>
      <c r="G19" s="92">
        <f t="shared" ref="F19:H19" si="2">G20/10</f>
        <v>55.4</v>
      </c>
      <c r="H19" s="92">
        <f t="shared" si="2"/>
        <v>67.400000000000006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574</v>
      </c>
      <c r="F20" s="93">
        <v>616</v>
      </c>
      <c r="G20" s="93">
        <v>554</v>
      </c>
      <c r="H20" s="93">
        <v>674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 t="s">
        <v>41</v>
      </c>
      <c r="F21" s="92" t="s">
        <v>41</v>
      </c>
      <c r="G21" s="92">
        <v>2.19</v>
      </c>
      <c r="H21" s="92" t="s">
        <v>41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3" t="s">
        <v>38</v>
      </c>
      <c r="F22" s="93" t="s">
        <v>38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94.6</v>
      </c>
      <c r="F23" s="92">
        <v>96</v>
      </c>
      <c r="G23" s="92">
        <v>89.2</v>
      </c>
      <c r="H23" s="92">
        <v>98.9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22" t="s">
        <v>225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22" t="s">
        <v>223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213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213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2" t="s">
        <v>205</v>
      </c>
      <c r="D32" s="113"/>
      <c r="E32" s="113"/>
      <c r="F32" s="113"/>
      <c r="G32" s="113"/>
      <c r="H32" s="113"/>
      <c r="I32" s="113"/>
      <c r="J32" s="113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292E843-0F4D-4303-BEBD-7F45EE703DAD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9EEF8CC-5904-4654-A96C-64B7902D1105}">
          <x14:formula1>
            <xm:f>Data!$A$39:$A$47</xm:f>
          </x14:formula1>
          <xm:sqref>C5</xm:sqref>
        </x14:dataValidation>
        <x14:dataValidation type="list" allowBlank="1" showInputMessage="1" showErrorMessage="1" xr:uid="{7DE79B00-02D4-425A-8EDB-A40F90F383C1}">
          <x14:formula1>
            <xm:f>'P:\AA - Team File\Analysis\2017\10 October\[R20171009CHM01 STEVE MILLER SERVICES LTD - MARSDEN.xlsx]Data'!#REF!</xm:f>
          </x14:formula1>
          <xm:sqref>C7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4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44706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44711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2" t="s">
        <v>205</v>
      </c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44706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44711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4"/>
      <c r="I11" s="115"/>
      <c r="J11" s="116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3" t="s">
        <v>195</v>
      </c>
      <c r="D21" s="113"/>
      <c r="E21" s="113"/>
      <c r="F21" s="113"/>
      <c r="G21" s="113"/>
      <c r="H21" s="113"/>
      <c r="I21" s="113"/>
      <c r="J21" s="113"/>
      <c r="K21" s="85"/>
    </row>
    <row r="22" spans="1:11" s="77" customFormat="1" ht="15.6">
      <c r="A22" s="87"/>
      <c r="B22" s="94"/>
      <c r="C22" s="112"/>
      <c r="D22" s="113"/>
      <c r="E22" s="113"/>
      <c r="F22" s="113"/>
      <c r="G22" s="113"/>
      <c r="H22" s="113"/>
      <c r="I22" s="113"/>
      <c r="J22" s="113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10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44706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44711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4" t="s">
        <v>190</v>
      </c>
      <c r="I29" s="115"/>
      <c r="J29" s="116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4" t="s">
        <v>150</v>
      </c>
      <c r="I30" s="115"/>
      <c r="J30" s="116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4"/>
      <c r="I31" s="115"/>
      <c r="J31" s="116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4"/>
      <c r="I32" s="115"/>
      <c r="J32" s="116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4"/>
      <c r="I33" s="115"/>
      <c r="J33" s="116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4"/>
      <c r="I34" s="115"/>
      <c r="J34" s="116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4"/>
      <c r="I35" s="115"/>
      <c r="J35" s="116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3" t="s">
        <v>195</v>
      </c>
      <c r="D46" s="113"/>
      <c r="E46" s="113"/>
      <c r="F46" s="113"/>
      <c r="G46" s="113"/>
      <c r="H46" s="113"/>
      <c r="I46" s="113"/>
      <c r="J46" s="113"/>
      <c r="K46" s="85"/>
    </row>
    <row r="47" spans="1:11" s="77" customFormat="1" ht="15.6">
      <c r="A47" s="87"/>
      <c r="B47" s="94" t="s">
        <v>24</v>
      </c>
      <c r="C47" s="112" t="s">
        <v>205</v>
      </c>
      <c r="D47" s="113"/>
      <c r="E47" s="113"/>
      <c r="F47" s="113"/>
      <c r="G47" s="113"/>
      <c r="H47" s="113"/>
      <c r="I47" s="113"/>
      <c r="J47" s="113"/>
      <c r="K47" s="85"/>
    </row>
    <row r="48" spans="1:11" s="77" customFormat="1" ht="15.6">
      <c r="A48" s="87"/>
      <c r="B48" s="94"/>
      <c r="C48" s="112"/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9e3d8395-3b78-4cee-bcbb-a4d4a59b9b21"/>
    <ds:schemaRef ds:uri="http://purl.org/dc/dcmitype/"/>
    <ds:schemaRef ds:uri="a485ba0b-8b54-4b26-a1c0-8a4bc31186fb"/>
    <ds:schemaRef ds:uri="http://purl.org/dc/elements/1.1/"/>
    <ds:schemaRef ds:uri="http://schemas.microsoft.com/sharepoint/v3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676FEA-BEA7-4691-B7F2-DA79AFA1529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R-CHE</vt:lpstr>
      <vt:lpstr>R-SHO</vt:lpstr>
      <vt:lpstr>R-SRT</vt:lpstr>
      <vt:lpstr>R-SRT (2)</vt:lpstr>
      <vt:lpstr>R-SRT (3)</vt:lpstr>
      <vt:lpstr>R-SRT (4)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2021-10-11T06:14:19Z</cp:lastPrinted>
  <dcterms:created xsi:type="dcterms:W3CDTF">2017-07-10T05:27:40Z</dcterms:created>
  <dcterms:modified xsi:type="dcterms:W3CDTF">2022-05-29T23:27:38Z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