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10 October\"/>
    </mc:Choice>
  </mc:AlternateContent>
  <xr:revisionPtr revIDLastSave="0" documentId="13_ncr:1_{5267D565-F991-4F8E-8E76-9B8D52C1AB4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 s="1"/>
  <c r="Q19" i="9"/>
  <c r="E19" i="9"/>
  <c r="Q20" i="9"/>
  <c r="R20" i="9"/>
  <c r="R19" i="9" s="1"/>
  <c r="F19" i="9"/>
  <c r="G19" i="9"/>
  <c r="S20" i="9"/>
  <c r="S19" i="9" s="1"/>
  <c r="N24" i="22" l="1"/>
  <c r="D24" i="22"/>
  <c r="D25" i="22"/>
  <c r="N25" i="22"/>
  <c r="N25" i="27"/>
  <c r="D25" i="27"/>
  <c r="D24" i="27"/>
  <c r="N24" i="27"/>
</calcChain>
</file>

<file path=xl/sharedStrings.xml><?xml version="1.0" encoding="utf-8"?>
<sst xmlns="http://schemas.openxmlformats.org/spreadsheetml/2006/main" count="1887" uniqueCount="225">
  <si>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</si>
  <si>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</si>
  <si>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</si>
  <si>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</si>
  <si>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</si>
  <si>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</si>
  <si>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</si>
  <si>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</si>
  <si>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</si>
  <si>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</si>
  <si>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</si>
  <si>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</si>
  <si>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</si>
  <si>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</si>
  <si>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</si>
  <si>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</si>
  <si>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</si>
  <si>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</si>
  <si>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</si>
  <si>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</si>
  <si>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</si>
  <si>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</si>
  <si>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</si>
  <si>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</si>
  <si>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</si>
  <si>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</si>
  <si>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</si>
  <si>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</si>
  <si>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</si>
  <si>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</si>
  <si>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</si>
  <si>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</si>
  <si>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</si>
  <si>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</si>
  <si>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</si>
  <si>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</si>
  <si>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</si>
  <si>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</si>
  <si>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</si>
  <si>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</si>
  <si>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</si>
  <si>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</si>
  <si>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</si>
  <si>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</si>
  <si>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</si>
  <si>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</si>
  <si>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</si>
  <si>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</si>
  <si>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</si>
  <si>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</si>
  <si>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</si>
  <si>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</si>
  <si>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</si>
  <si>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</si>
  <si>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</si>
  <si>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</si>
  <si>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</si>
  <si>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</si>
  <si>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</si>
  <si>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</si>
  <si>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</si>
  <si>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</si>
  <si>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</si>
  <si>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</si>
  <si>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</si>
  <si>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</si>
  <si>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</si>
  <si>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</si>
  <si>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</si>
  <si>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</si>
  <si>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</si>
  <si>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</si>
  <si>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</si>
  <si>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</si>
  <si>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</si>
  <si>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</si>
  <si>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</si>
  <si>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</si>
  <si>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</si>
  <si>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</si>
  <si>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</si>
  <si>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</si>
  <si>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</si>
  <si>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</si>
  <si>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</si>
  <si>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</si>
  <si>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</si>
  <si>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</si>
  <si>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</si>
  <si>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</si>
  <si>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</si>
  <si>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</si>
  <si>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</si>
  <si>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</si>
  <si>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</si>
  <si>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</si>
  <si>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</si>
  <si>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</si>
  <si>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</si>
  <si>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</si>
  <si>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</si>
  <si>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</si>
  <si>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</si>
  <si>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</si>
  <si>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</si>
  <si>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</si>
  <si>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</si>
  <si>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</si>
  <si>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</si>
  <si>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</si>
  <si>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</si>
  <si>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</si>
  <si>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</si>
  <si>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</si>
  <si>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</si>
  <si>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</si>
  <si>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</si>
  <si>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</si>
  <si>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</si>
  <si>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</si>
  <si>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</si>
  <si>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</si>
  <si>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</si>
  <si>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</si>
  <si>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</si>
  <si>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</si>
  <si>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</si>
  <si>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</si>
  <si>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</si>
  <si>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</si>
  <si>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</si>
  <si>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</si>
  <si>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</si>
  <si>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</si>
  <si>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</si>
  <si>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</si>
  <si>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</si>
  <si>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</si>
  <si>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</si>
  <si>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</si>
  <si>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</si>
  <si>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</si>
  <si>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</si>
  <si>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</si>
  <si>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</si>
  <si>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</si>
  <si>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</si>
  <si>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</si>
  <si>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</si>
  <si>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</si>
  <si>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</si>
  <si>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</si>
  <si>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</si>
  <si>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</si>
  <si>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</si>
  <si>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</si>
  <si>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</si>
  <si>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</si>
  <si>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</si>
  <si>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</si>
  <si>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</si>
  <si>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</si>
  <si>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</si>
  <si>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</si>
  <si>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</si>
  <si>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</si>
  <si>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</si>
  <si>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</si>
  <si>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</si>
  <si>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</si>
  <si>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</si>
  <si>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</si>
  <si>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</si>
  <si>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</si>
  <si>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</si>
  <si>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</si>
  <si>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</si>
  <si>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</si>
  <si>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</si>
  <si>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</si>
  <si>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</si>
  <si>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</si>
  <si>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</si>
  <si>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</si>
  <si>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</si>
  <si>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</si>
  <si>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</si>
  <si>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</si>
  <si>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</si>
  <si>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</si>
  <si>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</si>
  <si>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</si>
  <si>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</si>
  <si>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</si>
  <si>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</si>
  <si>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</si>
  <si>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</si>
  <si>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</si>
  <si>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</si>
  <si>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</si>
  <si>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</si>
  <si>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</si>
  <si>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</si>
  <si>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</si>
  <si>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</si>
  <si>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</si>
  <si>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</si>
  <si>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</si>
  <si>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</si>
  <si>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</si>
  <si>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</si>
  <si>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</si>
  <si>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</si>
  <si>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</si>
  <si>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</si>
  <si>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</si>
  <si>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</si>
  <si>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</si>
  <si>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</si>
  <si>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</si>
  <si>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</si>
  <si>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</si>
  <si>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Chesters Manukau</t>
  </si>
  <si>
    <t>20221014SRT02</t>
  </si>
  <si>
    <t>Penny Wuffli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</si>
</sst>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164" fontId="4" fillId="0" borderId="1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6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44854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4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09375" defaultRowHeight="14.4"/>
  <cols>
    <col min="1" max="16384" width="9.109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2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22.33203125" style="1" customWidth="1"/>
    <col min="9" max="9" width="13.88671875" style="1" customWidth="1"/>
    <col min="10" max="10" width="3.77734375" style="1" customWidth="1"/>
    <col min="11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6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44854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4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4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4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7" zoomScaleNormal="110" zoomScaleSheetLayoutView="100" workbookViewId="0">
      <selection activeCell="H30" sqref="H3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88671875" style="1" customWidth="1"/>
    <col min="15" max="21" width="10" style="1" customWidth="1"/>
    <col min="22" max="22" width="0.5546875" style="1" customWidth="1"/>
    <col min="23" max="16384" width="9.109375" style="1"/>
  </cols>
  <sheetData>
    <row r="1" spans="1:21" ht="22.8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9" t="s">
        <v>222</v>
      </c>
      <c r="D3" s="159"/>
      <c r="E3" s="159"/>
      <c r="F3" s="159"/>
      <c r="G3" s="8"/>
      <c r="H3" s="83" t="s">
        <v>148</v>
      </c>
      <c r="I3" s="160" t="s">
        <v>223</v>
      </c>
      <c r="J3" s="160"/>
      <c r="K3" s="104"/>
      <c r="M3" s="1" t="str">
        <f>IF(ISBLANK(C3),"DEALER NAME",C3)</f>
        <v>Chesters Manukau</v>
      </c>
      <c r="Q3" s="8"/>
      <c r="R3" s="8"/>
      <c r="S3" s="9" t="s">
        <v>148</v>
      </c>
      <c r="U3" s="68" t="str">
        <f>I3</f>
        <v>20221014SRT02</v>
      </c>
    </row>
    <row r="4" spans="1:21" ht="15.6">
      <c r="B4" s="83" t="s">
        <v>171</v>
      </c>
      <c r="C4" s="159" t="s">
        <v>224</v>
      </c>
      <c r="D4" s="159"/>
      <c r="E4" s="159"/>
      <c r="F4" s="159"/>
      <c r="G4" s="8"/>
      <c r="H4" s="83" t="s">
        <v>56</v>
      </c>
      <c r="I4" s="161">
        <v>44848</v>
      </c>
      <c r="J4" s="160"/>
      <c r="K4" s="104"/>
      <c r="M4" s="3" t="str">
        <f>IF(ISBLANK(C4),"REFERENCE NAME",C4)</f>
        <v>Penny Wuffli</v>
      </c>
      <c r="Q4" s="8"/>
      <c r="R4" s="8"/>
      <c r="S4" s="9" t="s">
        <v>56</v>
      </c>
      <c r="U4" s="69">
        <f>I4</f>
        <v>44848</v>
      </c>
    </row>
    <row r="5" spans="1:21">
      <c r="B5" s="83" t="s">
        <v>133</v>
      </c>
      <c r="C5" s="150" t="s">
        <v>135</v>
      </c>
      <c r="D5" s="150"/>
      <c r="E5" s="150"/>
      <c r="F5" s="150"/>
      <c r="G5" s="8"/>
      <c r="H5" s="83" t="s">
        <v>57</v>
      </c>
      <c r="I5" s="161">
        <f ca="1">TODAY()</f>
        <v>44854</v>
      </c>
      <c r="J5" s="160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44854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7.2</v>
      </c>
      <c r="E9" s="14">
        <v>7.2</v>
      </c>
      <c r="F9" s="14">
        <v>6.9</v>
      </c>
      <c r="G9" s="14">
        <v>6.7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7.2</v>
      </c>
      <c r="Q9" s="14">
        <f t="shared" ref="Q9:S9" si="0">E9</f>
        <v>7.2</v>
      </c>
      <c r="R9" s="14">
        <f t="shared" si="0"/>
        <v>6.9</v>
      </c>
      <c r="S9" s="14">
        <f t="shared" si="0"/>
        <v>6.7</v>
      </c>
    </row>
    <row r="10" spans="1:21" ht="14.4">
      <c r="A10" s="4"/>
      <c r="B10" s="10" t="s">
        <v>5</v>
      </c>
      <c r="C10" s="10" t="s">
        <v>52</v>
      </c>
      <c r="D10" s="15">
        <v>115</v>
      </c>
      <c r="E10" s="15">
        <v>115</v>
      </c>
      <c r="F10" s="15">
        <v>100</v>
      </c>
      <c r="G10" s="15">
        <v>50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115</v>
      </c>
      <c r="Q10" s="15">
        <f t="shared" si="1"/>
        <v>115</v>
      </c>
      <c r="R10" s="15">
        <f t="shared" si="1"/>
        <v>100</v>
      </c>
      <c r="S10" s="15">
        <f t="shared" si="1"/>
        <v>50</v>
      </c>
    </row>
    <row r="11" spans="1:21" ht="14.4">
      <c r="A11" s="4"/>
      <c r="B11" s="10" t="s">
        <v>6</v>
      </c>
      <c r="C11" s="10" t="s">
        <v>52</v>
      </c>
      <c r="D11" s="15">
        <v>110</v>
      </c>
      <c r="E11" s="15">
        <v>90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110</v>
      </c>
      <c r="Q11" s="15">
        <f t="shared" si="1"/>
        <v>90</v>
      </c>
      <c r="R11" s="15" t="str">
        <f t="shared" si="1"/>
        <v>&lt;5</v>
      </c>
      <c r="S11" s="15" t="str">
        <f t="shared" si="1"/>
        <v>&lt;5</v>
      </c>
    </row>
    <row r="12" spans="1:21" ht="14.4">
      <c r="A12" s="4"/>
      <c r="B12" s="10" t="s">
        <v>14</v>
      </c>
      <c r="C12" s="10" t="s">
        <v>53</v>
      </c>
      <c r="D12" s="96">
        <f>2*(IF(D10&lt;5,5,D10)-(5*10^(D9-10)))/(1+(0.94*10^(D9-10)))*10^(6-D9)</f>
        <v>14.489432572180938</v>
      </c>
      <c r="E12" s="96">
        <f>2*(IF(E10&lt;5,5,E10)-(5*10^(E9-10)))/(1+(0.94*10^(E9-10)))*10^(6-E9)</f>
        <v>14.489432572180938</v>
      </c>
      <c r="F12" s="96">
        <f t="shared" ref="F12:G12" si="2">2*(IF(F10&lt;5,5,F10)-(5*10^(F9-10)))/(1+(0.94*10^(F9-10)))*10^(6-F9)</f>
        <v>25.158723008889879</v>
      </c>
      <c r="G12" s="96">
        <f t="shared" si="2"/>
        <v>19.942228046987982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14.489432572180938</v>
      </c>
      <c r="Q12" s="103">
        <f t="shared" ref="Q12:S12" si="3">IF(E12&lt;1,"&lt;1",E12)</f>
        <v>14.489432572180938</v>
      </c>
      <c r="R12" s="103">
        <f t="shared" si="3"/>
        <v>25.158723008889879</v>
      </c>
      <c r="S12" s="103">
        <f t="shared" si="3"/>
        <v>19.942228046987982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-0.79999999999999893</v>
      </c>
      <c r="E13" s="97">
        <f>+E9+0.5+VLOOKUP(IF(E10&lt;5,5,E10),LSI!$F$2:$G$25,2)+VLOOKUP(IF(E11&lt;5,5,E11),LSI!$H$2:$I$25,2)-12.1</f>
        <v>-0.89999999999999858</v>
      </c>
      <c r="F13" s="97">
        <f>+F9+0.5+VLOOKUP(IF(F10&lt;5,5,F10),LSI!$F$2:$G$25,2)+VLOOKUP(IF(F11&lt;5,5,F11),LSI!$H$2:$I$25,2)-12.1</f>
        <v>-2.4000000000000004</v>
      </c>
      <c r="G13" s="97">
        <f>+G9+0.5+VLOOKUP(IF(G10&lt;5,5,G10),LSI!$F$2:$G$25,2)+VLOOKUP(IF(G11&lt;5,5,G11),LSI!$H$2:$I$25,2)-12.1</f>
        <v>-2.9000000000000004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-0.79999999999999893</v>
      </c>
      <c r="Q13" s="103">
        <f t="shared" ref="Q13" si="4">E13</f>
        <v>-0.89999999999999858</v>
      </c>
      <c r="R13" s="103">
        <f t="shared" ref="R13" si="5">F13</f>
        <v>-2.4000000000000004</v>
      </c>
      <c r="S13" s="103">
        <f t="shared" ref="S13" si="6">G13</f>
        <v>-2.9000000000000004</v>
      </c>
    </row>
    <row r="14" spans="1:21">
      <c r="A14" s="4"/>
      <c r="B14" s="10" t="s">
        <v>10</v>
      </c>
      <c r="C14" s="10" t="s">
        <v>24</v>
      </c>
      <c r="D14" s="11">
        <v>8.6999999999999993</v>
      </c>
      <c r="E14" s="11">
        <v>8.3000000000000007</v>
      </c>
      <c r="F14" s="11">
        <v>4.8</v>
      </c>
      <c r="G14" s="11">
        <v>0.56000000000000005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8.6999999999999993</v>
      </c>
      <c r="Q14" s="11">
        <f t="shared" si="7"/>
        <v>8.3000000000000007</v>
      </c>
      <c r="R14" s="11">
        <f t="shared" si="7"/>
        <v>4.8</v>
      </c>
      <c r="S14" s="11">
        <f t="shared" si="7"/>
        <v>0.56000000000000005</v>
      </c>
    </row>
    <row r="15" spans="1:21">
      <c r="A15" s="4"/>
      <c r="B15" s="10" t="s">
        <v>11</v>
      </c>
      <c r="C15" s="10" t="s">
        <v>24</v>
      </c>
      <c r="D15" s="11">
        <v>0.08</v>
      </c>
      <c r="E15" s="11">
        <v>0.09</v>
      </c>
      <c r="F15" s="11">
        <v>0.17</v>
      </c>
      <c r="G15" s="11">
        <v>0.02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0.08</v>
      </c>
      <c r="Q15" s="11">
        <f t="shared" si="7"/>
        <v>0.09</v>
      </c>
      <c r="R15" s="11">
        <f t="shared" si="7"/>
        <v>0.17</v>
      </c>
      <c r="S15" s="11">
        <f t="shared" si="7"/>
        <v>0.02</v>
      </c>
    </row>
    <row r="16" spans="1:21">
      <c r="A16" s="4"/>
      <c r="B16" s="10" t="s">
        <v>4</v>
      </c>
      <c r="C16" s="10" t="s">
        <v>24</v>
      </c>
      <c r="D16" s="11">
        <v>220</v>
      </c>
      <c r="E16" s="11">
        <v>220</v>
      </c>
      <c r="F16" s="11">
        <v>260</v>
      </c>
      <c r="G16" s="11">
        <v>260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220</v>
      </c>
      <c r="Q16" s="11">
        <f>IF(E16&lt;10,"&lt;10",E16)</f>
        <v>220</v>
      </c>
      <c r="R16" s="11">
        <f>IF(F16&lt;10,"&lt;10",F16)</f>
        <v>260</v>
      </c>
      <c r="S16" s="11">
        <f>IF(G16&lt;10,"&lt;10",G16)</f>
        <v>260</v>
      </c>
    </row>
    <row r="17" spans="1:22">
      <c r="A17" s="4"/>
      <c r="B17" s="10" t="s">
        <v>15</v>
      </c>
      <c r="C17" s="10" t="s">
        <v>24</v>
      </c>
      <c r="D17" s="15">
        <v>27</v>
      </c>
      <c r="E17" s="15">
        <v>29</v>
      </c>
      <c r="F17" s="15">
        <v>16</v>
      </c>
      <c r="G17" s="15">
        <v>115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27</v>
      </c>
      <c r="Q17" s="11">
        <f t="shared" ref="Q17:S18" si="8">IF(E17&lt;1,"&lt;1",E17)</f>
        <v>29</v>
      </c>
      <c r="R17" s="11">
        <f t="shared" si="8"/>
        <v>16</v>
      </c>
      <c r="S17" s="11">
        <f t="shared" si="8"/>
        <v>115</v>
      </c>
    </row>
    <row r="18" spans="1:22">
      <c r="A18" s="4"/>
      <c r="B18" s="10" t="s">
        <v>16</v>
      </c>
      <c r="C18" s="10" t="s">
        <v>24</v>
      </c>
      <c r="D18" s="15">
        <v>27</v>
      </c>
      <c r="E18" s="15">
        <v>25</v>
      </c>
      <c r="F18" s="15">
        <v>84</v>
      </c>
      <c r="G18" s="15">
        <v>65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27</v>
      </c>
      <c r="Q18" s="11">
        <f t="shared" si="8"/>
        <v>25</v>
      </c>
      <c r="R18" s="11">
        <f t="shared" si="8"/>
        <v>84</v>
      </c>
      <c r="S18" s="11">
        <f t="shared" si="8"/>
        <v>65</v>
      </c>
    </row>
    <row r="19" spans="1:22" hidden="1">
      <c r="A19" s="4"/>
      <c r="B19" s="10" t="s">
        <v>178</v>
      </c>
      <c r="C19" s="10" t="s">
        <v>179</v>
      </c>
      <c r="D19" s="14">
        <f>D20/10</f>
        <v>31.9</v>
      </c>
      <c r="E19" s="14">
        <f t="shared" ref="E19:G19" si="9">E20/10</f>
        <v>31.7</v>
      </c>
      <c r="F19" s="14">
        <f t="shared" si="9"/>
        <v>36.1</v>
      </c>
      <c r="G19" s="14">
        <f t="shared" si="9"/>
        <v>37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31.9</v>
      </c>
      <c r="Q19" s="14">
        <f t="shared" ref="Q19:S19" si="10">Q20/10</f>
        <v>31.7</v>
      </c>
      <c r="R19" s="14">
        <f t="shared" si="10"/>
        <v>36.1</v>
      </c>
      <c r="S19" s="14">
        <f t="shared" si="10"/>
        <v>37</v>
      </c>
    </row>
    <row r="20" spans="1:22">
      <c r="A20" s="4"/>
      <c r="B20" s="10" t="s">
        <v>178</v>
      </c>
      <c r="C20" s="10" t="s">
        <v>180</v>
      </c>
      <c r="D20" s="15">
        <v>319</v>
      </c>
      <c r="E20" s="15">
        <v>317</v>
      </c>
      <c r="F20" s="15">
        <v>361</v>
      </c>
      <c r="G20" s="15">
        <v>370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319</v>
      </c>
      <c r="Q20" s="14">
        <f t="shared" si="11"/>
        <v>317</v>
      </c>
      <c r="R20" s="14">
        <f t="shared" si="11"/>
        <v>361</v>
      </c>
      <c r="S20" s="14">
        <f t="shared" si="11"/>
        <v>370</v>
      </c>
    </row>
    <row r="21" spans="1:22">
      <c r="A21" s="4"/>
      <c r="B21" s="10" t="s">
        <v>18</v>
      </c>
      <c r="C21" s="10" t="s">
        <v>25</v>
      </c>
      <c r="D21" s="11">
        <v>162</v>
      </c>
      <c r="E21" s="11">
        <v>170</v>
      </c>
      <c r="F21" s="11">
        <v>0.17</v>
      </c>
      <c r="G21" s="11">
        <v>0.56000000000000005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162</v>
      </c>
      <c r="Q21" s="14">
        <f>IF(E21&lt;0.05,"&lt;0.05",E21)</f>
        <v>170</v>
      </c>
      <c r="R21" s="14">
        <f>IF(F21&lt;0.05,"&lt;0.05",F21)</f>
        <v>0.17</v>
      </c>
      <c r="S21" s="14">
        <f>IF(G21&lt;0.05,"&lt;0.05",G21)</f>
        <v>0.56000000000000005</v>
      </c>
    </row>
    <row r="22" spans="1:22">
      <c r="A22" s="4"/>
      <c r="B22" s="10" t="s">
        <v>159</v>
      </c>
      <c r="C22" s="10" t="s">
        <v>160</v>
      </c>
      <c r="D22" s="15">
        <v>280</v>
      </c>
      <c r="E22" s="15">
        <v>260</v>
      </c>
      <c r="F22" s="15">
        <v>85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>
        <f>IF(D22&lt;5,"&lt;5",D22)</f>
        <v>280</v>
      </c>
      <c r="Q22" s="11">
        <f t="shared" ref="Q22:S23" si="12">IF(E22&lt;5,"&lt;5",E22)</f>
        <v>260</v>
      </c>
      <c r="R22" s="11">
        <f t="shared" si="12"/>
        <v>85</v>
      </c>
      <c r="S22" s="11" t="str">
        <f t="shared" si="12"/>
        <v>&lt;5</v>
      </c>
    </row>
    <row r="23" spans="1:22" ht="14.4">
      <c r="A23" s="4"/>
      <c r="B23" s="10" t="s">
        <v>19</v>
      </c>
      <c r="C23" s="10" t="s">
        <v>55</v>
      </c>
      <c r="D23" s="14">
        <v>44.9</v>
      </c>
      <c r="E23" s="14">
        <v>52.7</v>
      </c>
      <c r="F23" s="171" t="s">
        <v>23</v>
      </c>
      <c r="G23" s="14">
        <v>79.2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44.9</v>
      </c>
      <c r="Q23" s="14">
        <f t="shared" si="12"/>
        <v>52.7</v>
      </c>
      <c r="R23" s="14" t="str">
        <f t="shared" si="12"/>
        <v>-</v>
      </c>
      <c r="S23" s="14">
        <f t="shared" si="12"/>
        <v>79.2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7" t="s">
        <v>209</v>
      </c>
      <c r="D26" s="157"/>
      <c r="E26" s="158" t="s">
        <v>198</v>
      </c>
      <c r="F26" s="158"/>
      <c r="G26" s="102" t="s">
        <v>210</v>
      </c>
      <c r="H26" s="158" t="s">
        <v>201</v>
      </c>
      <c r="I26" s="158"/>
      <c r="J26" s="158"/>
      <c r="K26" s="107"/>
      <c r="L26" s="4"/>
      <c r="M26" s="10" t="s">
        <v>45</v>
      </c>
      <c r="N26" s="57" t="str">
        <f>CONCATENATE(C26, " ", E26," ", G26, " ", H26)</f>
        <v>The sample was discoloured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7" t="s">
        <v>209</v>
      </c>
      <c r="D27" s="157"/>
      <c r="E27" s="158" t="s">
        <v>198</v>
      </c>
      <c r="F27" s="158"/>
      <c r="G27" s="102" t="s">
        <v>210</v>
      </c>
      <c r="H27" s="158" t="s">
        <v>202</v>
      </c>
      <c r="I27" s="158"/>
      <c r="J27" s="158"/>
      <c r="K27" s="107"/>
      <c r="L27" s="4"/>
      <c r="M27" s="10" t="s">
        <v>46</v>
      </c>
      <c r="N27" s="57" t="str">
        <f>CONCATENATE(C27, " ", E27," ", G27, " ", H27)</f>
        <v>The sample was discoloured  with some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7" t="s">
        <v>209</v>
      </c>
      <c r="D28" s="157"/>
      <c r="E28" s="158" t="s">
        <v>197</v>
      </c>
      <c r="F28" s="158"/>
      <c r="G28" s="102" t="s">
        <v>210</v>
      </c>
      <c r="H28" s="158" t="s">
        <v>201</v>
      </c>
      <c r="I28" s="158"/>
      <c r="J28" s="158"/>
      <c r="K28" s="107"/>
      <c r="L28" s="4"/>
      <c r="M28" s="10" t="s">
        <v>47</v>
      </c>
      <c r="N28" s="57" t="str">
        <f>CONCATENATE(C28, " ", E28," ", G28, " ", H28)</f>
        <v>The sample was slightly discoloured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7" t="s">
        <v>209</v>
      </c>
      <c r="D29" s="157"/>
      <c r="E29" s="158" t="s">
        <v>196</v>
      </c>
      <c r="F29" s="158"/>
      <c r="G29" s="102" t="s">
        <v>210</v>
      </c>
      <c r="H29" s="158" t="s">
        <v>201</v>
      </c>
      <c r="I29" s="158"/>
      <c r="J29" s="158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2" width="3.21875" style="1" customWidth="1"/>
    <col min="13" max="13" width="3.5546875" style="1" customWidth="1"/>
    <col min="14" max="14" width="1.109375" style="1" customWidth="1"/>
    <col min="15" max="15" width="18.6640625" style="1" customWidth="1"/>
    <col min="16" max="16" width="10.88671875" style="1" customWidth="1"/>
    <col min="17" max="23" width="10" style="1" customWidth="1"/>
    <col min="24" max="24" width="0.5546875" style="1" customWidth="1"/>
    <col min="25" max="16384" width="9.109375" style="1"/>
  </cols>
  <sheetData>
    <row r="1" spans="1:23" ht="22.8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9"/>
      <c r="D3" s="159"/>
      <c r="E3" s="159"/>
      <c r="F3" s="159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6">
      <c r="B4" s="83" t="s">
        <v>171</v>
      </c>
      <c r="C4" s="159"/>
      <c r="D4" s="159"/>
      <c r="E4" s="159"/>
      <c r="F4" s="159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44854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44854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4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44854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44854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6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44854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6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44854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3DC1EA-8776-4820-9BB5-24EB171BA4B7}"/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sharepoint/v3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9e3d8395-3b78-4cee-bcbb-a4d4a59b9b21"/>
    <ds:schemaRef ds:uri="a485ba0b-8b54-4b26-a1c0-8a4bc31186fb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2022-10-20T02:38:25Z</cp:lastPrinted>
  <dcterms:created xsi:type="dcterms:W3CDTF">2017-07-10T05:27:40Z</dcterms:created>
  <dcterms:modified xsi:type="dcterms:W3CDTF">2022-10-20T02:38:48Z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