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0 October\"/>
    </mc:Choice>
  </mc:AlternateContent>
  <xr:revisionPtr revIDLastSave="0" documentId="13_ncr:1_{1187AB9B-3ECD-4967-AE62-A3DE62A370E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/>
  <c r="F19" i="9"/>
  <c r="R20" i="9"/>
  <c r="R19" i="9"/>
  <c r="G19" i="9"/>
  <c r="S20" i="9"/>
  <c r="S19" i="9" s="1"/>
  <c r="N24" i="22"/>
  <c r="N24" i="27"/>
  <c r="D24" i="22"/>
  <c r="D25" i="22"/>
  <c r="N25" i="22"/>
  <c r="D24" i="27"/>
  <c r="D25" i="27"/>
  <c r="N25" i="27"/>
</calcChain>
</file>

<file path=xl/sharedStrings.xml><?xml version="1.0" encoding="utf-8"?>
<sst xmlns="http://schemas.openxmlformats.org/spreadsheetml/2006/main" count="1890" uniqueCount="225">
  <si>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</si>
  <si>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</si>
  <si>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</si>
  <si>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</si>
  <si>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</si>
  <si>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</si>
  <si>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</si>
  <si>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</si>
  <si>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</si>
  <si>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</si>
  <si>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</si>
  <si>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</si>
  <si>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</si>
  <si>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</si>
  <si>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</si>
  <si>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</si>
  <si>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</si>
  <si>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</si>
  <si>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</si>
  <si>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</si>
  <si>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</si>
  <si>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</si>
  <si>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</si>
  <si>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</si>
  <si>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</si>
  <si>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</si>
  <si>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</si>
  <si>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</si>
  <si>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</si>
  <si>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</si>
  <si>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</si>
  <si>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</si>
  <si>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</si>
  <si>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</si>
  <si>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</si>
  <si>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</si>
  <si>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</si>
  <si>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</si>
  <si>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</si>
  <si>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</si>
  <si>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</si>
  <si>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</si>
  <si>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</si>
  <si>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</si>
  <si>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</si>
  <si>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</si>
  <si>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</si>
  <si>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</si>
  <si>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</si>
  <si>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</si>
  <si>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</si>
  <si>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</si>
  <si>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</si>
  <si>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</si>
  <si>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</si>
  <si>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</si>
  <si>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</si>
  <si>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</si>
  <si>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</si>
  <si>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</si>
  <si>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</si>
  <si>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</si>
  <si>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</si>
  <si>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</si>
  <si>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</si>
  <si>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</si>
  <si>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</si>
  <si>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</si>
  <si>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</si>
  <si>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</si>
  <si>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</si>
  <si>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</si>
  <si>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</si>
  <si>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</si>
  <si>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</si>
  <si>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</si>
  <si>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</si>
  <si>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</si>
  <si>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</si>
  <si>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</si>
  <si>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</si>
  <si>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</si>
  <si>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</si>
  <si>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</si>
  <si>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</si>
  <si>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</si>
  <si>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</si>
  <si>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</si>
  <si>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</si>
  <si>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</si>
  <si>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</si>
  <si>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</si>
  <si>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</si>
  <si>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</si>
  <si>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</si>
  <si>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</si>
  <si>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</si>
  <si>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</si>
  <si>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</si>
  <si>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</si>
  <si>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</si>
  <si>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</si>
  <si>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</si>
  <si>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</si>
  <si>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</si>
  <si>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</si>
  <si>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</si>
  <si>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</si>
  <si>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</si>
  <si>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</si>
  <si>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</si>
  <si>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</si>
  <si>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</si>
  <si>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</si>
  <si>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</si>
  <si>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</si>
  <si>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</si>
  <si>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</si>
  <si>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</si>
  <si>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</si>
  <si>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</si>
  <si>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</si>
  <si>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</si>
  <si>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</si>
  <si>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</si>
  <si>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</si>
  <si>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</si>
  <si>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</si>
  <si>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</si>
  <si>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</si>
  <si>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</si>
  <si>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</si>
  <si>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</si>
  <si>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</si>
  <si>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</si>
  <si>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</si>
  <si>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</si>
  <si>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</si>
  <si>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</si>
  <si>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</si>
  <si>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</si>
  <si>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</si>
  <si>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</si>
  <si>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</si>
  <si>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</si>
  <si>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</si>
  <si>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</si>
  <si>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</si>
  <si>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</si>
  <si>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</si>
  <si>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</si>
  <si>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</si>
  <si>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</si>
  <si>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</si>
  <si>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</si>
  <si>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</si>
  <si>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</si>
  <si>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</si>
  <si>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</si>
  <si>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</si>
  <si>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</si>
  <si>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</si>
  <si>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</si>
  <si>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</si>
  <si>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</si>
  <si>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</si>
  <si>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</si>
  <si>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</si>
  <si>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</si>
  <si>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</si>
  <si>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</si>
  <si>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</si>
  <si>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</si>
  <si>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</si>
  <si>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</si>
  <si>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</si>
  <si>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</si>
  <si>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</si>
  <si>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</si>
  <si>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</si>
  <si>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</si>
  <si>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</si>
  <si>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</si>
  <si>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</si>
  <si>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</si>
  <si>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</si>
  <si>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</si>
  <si>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</si>
  <si>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</si>
  <si>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</si>
  <si>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</si>
  <si>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</si>
  <si>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</si>
  <si>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</si>
  <si>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</si>
  <si>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</si>
  <si>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</si>
  <si>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</si>
  <si>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</si>
  <si>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</si>
  <si>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</si>
  <si>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</si>
  <si>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</si>
  <si>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</si>
  <si>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</si>
  <si>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</si>
  <si>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</si>
  <si>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</si>
  <si>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</si>
  <si>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</si>
  <si>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</si>
  <si>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</si>
  <si>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</si>
  <si>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</si>
  <si>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</si>
  <si>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</si>
  <si>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</si>
  <si>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</si>
  <si>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</si>
  <si>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</si>
  <si>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</si>
  <si>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</si>
  <si>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 xml:space="preserve">Think Water Whakatane </t>
  </si>
  <si>
    <t>Tom Grant</t>
  </si>
  <si>
    <t>20221027SRT01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</si>
</sst>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44861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44861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44861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44861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44861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44861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44861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44861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 xml:space="preserve">Think Water Whakatane </v>
      </c>
      <c r="Q3" s="8"/>
      <c r="R3" s="8"/>
      <c r="S3" s="9" t="s">
        <v>148</v>
      </c>
      <c r="U3" s="68" t="str">
        <f>I3</f>
        <v>20221027SRT01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44861</v>
      </c>
      <c r="J4" s="158"/>
      <c r="K4" s="104"/>
      <c r="M4" s="3" t="str">
        <f>IF(ISBLANK(C4),"REFERENCE NAME",C4)</f>
        <v>Tom Grant</v>
      </c>
      <c r="Q4" s="8"/>
      <c r="R4" s="8"/>
      <c r="S4" s="9" t="s">
        <v>56</v>
      </c>
      <c r="U4" s="69">
        <f ca="1">I4</f>
        <v>44861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59">
        <f ca="1">TODAY()</f>
        <v>44861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44861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7.4</v>
      </c>
      <c r="E9" s="14">
        <v>7.2</v>
      </c>
      <c r="F9" s="14">
        <v>7.1</v>
      </c>
      <c r="G9" s="14">
        <v>6.9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7.4</v>
      </c>
      <c r="Q9" s="14">
        <f t="shared" ref="Q9:S9" si="0">E9</f>
        <v>7.2</v>
      </c>
      <c r="R9" s="14">
        <f t="shared" si="0"/>
        <v>7.1</v>
      </c>
      <c r="S9" s="14">
        <f t="shared" si="0"/>
        <v>6.9</v>
      </c>
    </row>
    <row r="10" spans="1:21" ht="14.5">
      <c r="A10" s="4"/>
      <c r="B10" s="10" t="s">
        <v>5</v>
      </c>
      <c r="C10" s="10" t="s">
        <v>52</v>
      </c>
      <c r="D10" s="15">
        <v>310</v>
      </c>
      <c r="E10" s="15">
        <v>320</v>
      </c>
      <c r="F10" s="15">
        <v>290</v>
      </c>
      <c r="G10" s="15">
        <v>105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310</v>
      </c>
      <c r="Q10" s="15">
        <f t="shared" si="1"/>
        <v>320</v>
      </c>
      <c r="R10" s="15">
        <f t="shared" si="1"/>
        <v>290</v>
      </c>
      <c r="S10" s="15">
        <f t="shared" si="1"/>
        <v>105</v>
      </c>
    </row>
    <row r="11" spans="1:21" ht="14.5">
      <c r="A11" s="4"/>
      <c r="B11" s="10" t="s">
        <v>6</v>
      </c>
      <c r="C11" s="10" t="s">
        <v>52</v>
      </c>
      <c r="D11" s="15">
        <v>125</v>
      </c>
      <c r="E11" s="15">
        <v>125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125</v>
      </c>
      <c r="Q11" s="15">
        <f t="shared" si="1"/>
        <v>125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24.623504214951065</v>
      </c>
      <c r="E12" s="96">
        <f>2*(IF(E10&lt;5,5,E10)-(5*10^(E9-10)))/(1+(0.94*10^(E9-10)))*10^(6-E9)</f>
        <v>40.320201027333063</v>
      </c>
      <c r="F12" s="96">
        <f t="shared" ref="F12:G12" si="2">2*(IF(F10&lt;5,5,F10)-(5*10^(F9-10)))/(1+(0.94*10^(F9-10)))*10^(6-F9)</f>
        <v>46.015583238155934</v>
      </c>
      <c r="G12" s="96">
        <f t="shared" si="2"/>
        <v>26.416709122028802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24.623504214951065</v>
      </c>
      <c r="Q12" s="103">
        <f t="shared" ref="Q12:S12" si="3">IF(E12&lt;1,"&lt;1",E12)</f>
        <v>40.320201027333063</v>
      </c>
      <c r="R12" s="103">
        <f t="shared" si="3"/>
        <v>46.015583238155934</v>
      </c>
      <c r="S12" s="103">
        <f t="shared" si="3"/>
        <v>26.416709122028802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0</v>
      </c>
      <c r="E13" s="97">
        <f>+E9+0.5+VLOOKUP(IF(E10&lt;5,5,E10),LSI!$F$2:$G$25,2)+VLOOKUP(IF(E11&lt;5,5,E11),LSI!$H$2:$I$25,2)-12.1</f>
        <v>-0.19999999999999929</v>
      </c>
      <c r="F13" s="97">
        <f>+F9+0.5+VLOOKUP(IF(F10&lt;5,5,F10),LSI!$F$2:$G$25,2)+VLOOKUP(IF(F11&lt;5,5,F11),LSI!$H$2:$I$25,2)-12.1</f>
        <v>-1.8000000000000007</v>
      </c>
      <c r="G13" s="97">
        <f>+G9+0.5+VLOOKUP(IF(G10&lt;5,5,G10),LSI!$F$2:$G$25,2)+VLOOKUP(IF(G11&lt;5,5,G11),LSI!$H$2:$I$25,2)-12.1</f>
        <v>-2.4000000000000004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0</v>
      </c>
      <c r="Q13" s="103">
        <f t="shared" ref="Q13" si="4">E13</f>
        <v>-0.19999999999999929</v>
      </c>
      <c r="R13" s="103">
        <f t="shared" ref="R13" si="5">F13</f>
        <v>-1.8000000000000007</v>
      </c>
      <c r="S13" s="103">
        <f t="shared" ref="S13" si="6">G13</f>
        <v>-2.4000000000000004</v>
      </c>
    </row>
    <row r="14" spans="1:21">
      <c r="A14" s="4"/>
      <c r="B14" s="10" t="s">
        <v>10</v>
      </c>
      <c r="C14" s="10" t="s">
        <v>24</v>
      </c>
      <c r="D14" s="11">
        <v>8</v>
      </c>
      <c r="E14" s="11">
        <v>5.0999999999999996</v>
      </c>
      <c r="F14" s="11">
        <v>6.4</v>
      </c>
      <c r="G14" s="11">
        <v>1.84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8</v>
      </c>
      <c r="Q14" s="11">
        <f t="shared" si="7"/>
        <v>5.0999999999999996</v>
      </c>
      <c r="R14" s="11">
        <f t="shared" si="7"/>
        <v>6.4</v>
      </c>
      <c r="S14" s="11">
        <f t="shared" si="7"/>
        <v>1.84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0.08</v>
      </c>
      <c r="F15" s="11">
        <v>0.22</v>
      </c>
      <c r="G15" s="11" t="s">
        <v>40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0.08</v>
      </c>
      <c r="R15" s="11">
        <f t="shared" si="7"/>
        <v>0.22</v>
      </c>
      <c r="S15" s="11" t="str">
        <f t="shared" si="7"/>
        <v>&lt;0.01</v>
      </c>
    </row>
    <row r="16" spans="1:21">
      <c r="A16" s="4"/>
      <c r="B16" s="10" t="s">
        <v>4</v>
      </c>
      <c r="C16" s="10" t="s">
        <v>24</v>
      </c>
      <c r="D16" s="11">
        <v>410</v>
      </c>
      <c r="E16" s="11">
        <v>410</v>
      </c>
      <c r="F16" s="11">
        <v>460</v>
      </c>
      <c r="G16" s="11">
        <v>510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410</v>
      </c>
      <c r="Q16" s="11">
        <f>IF(E16&lt;10,"&lt;10",E16)</f>
        <v>410</v>
      </c>
      <c r="R16" s="11">
        <f>IF(F16&lt;10,"&lt;10",F16)</f>
        <v>460</v>
      </c>
      <c r="S16" s="11">
        <f>IF(G16&lt;10,"&lt;10",G16)</f>
        <v>510</v>
      </c>
    </row>
    <row r="17" spans="1:22">
      <c r="A17" s="4"/>
      <c r="B17" s="10" t="s">
        <v>15</v>
      </c>
      <c r="C17" s="10" t="s">
        <v>24</v>
      </c>
      <c r="D17" s="15">
        <v>18</v>
      </c>
      <c r="E17" s="15">
        <v>27</v>
      </c>
      <c r="F17" s="15">
        <v>31</v>
      </c>
      <c r="G17" s="15">
        <v>230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18</v>
      </c>
      <c r="Q17" s="11">
        <f t="shared" ref="Q17:S18" si="8">IF(E17&lt;1,"&lt;1",E17)</f>
        <v>27</v>
      </c>
      <c r="R17" s="11">
        <f t="shared" si="8"/>
        <v>31</v>
      </c>
      <c r="S17" s="11">
        <f t="shared" si="8"/>
        <v>230</v>
      </c>
    </row>
    <row r="18" spans="1:22">
      <c r="A18" s="4"/>
      <c r="B18" s="10" t="s">
        <v>16</v>
      </c>
      <c r="C18" s="10" t="s">
        <v>24</v>
      </c>
      <c r="D18" s="15">
        <v>76</v>
      </c>
      <c r="E18" s="15">
        <v>100</v>
      </c>
      <c r="F18" s="15">
        <v>170</v>
      </c>
      <c r="G18" s="15">
        <v>160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76</v>
      </c>
      <c r="Q18" s="11">
        <f t="shared" si="8"/>
        <v>100</v>
      </c>
      <c r="R18" s="11">
        <f t="shared" si="8"/>
        <v>170</v>
      </c>
      <c r="S18" s="11">
        <f t="shared" si="8"/>
        <v>160</v>
      </c>
    </row>
    <row r="19" spans="1:22" hidden="1">
      <c r="A19" s="4"/>
      <c r="B19" s="10" t="s">
        <v>178</v>
      </c>
      <c r="C19" s="10" t="s">
        <v>179</v>
      </c>
      <c r="D19" s="14">
        <f>D20/10</f>
        <v>57.6</v>
      </c>
      <c r="E19" s="14">
        <f t="shared" ref="E19:G19" si="9">E20/10</f>
        <v>57.4</v>
      </c>
      <c r="F19" s="14">
        <f t="shared" si="9"/>
        <v>65.2</v>
      </c>
      <c r="G19" s="14">
        <f t="shared" si="9"/>
        <v>71.8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57.6</v>
      </c>
      <c r="Q19" s="14">
        <f t="shared" ref="Q19:S19" si="10">Q20/10</f>
        <v>57.4</v>
      </c>
      <c r="R19" s="14">
        <f t="shared" si="10"/>
        <v>65.2</v>
      </c>
      <c r="S19" s="14">
        <f t="shared" si="10"/>
        <v>71.8</v>
      </c>
    </row>
    <row r="20" spans="1:22">
      <c r="A20" s="4"/>
      <c r="B20" s="10" t="s">
        <v>178</v>
      </c>
      <c r="C20" s="10" t="s">
        <v>180</v>
      </c>
      <c r="D20" s="15">
        <v>576</v>
      </c>
      <c r="E20" s="15">
        <v>574</v>
      </c>
      <c r="F20" s="15">
        <v>652</v>
      </c>
      <c r="G20" s="15">
        <v>718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576</v>
      </c>
      <c r="Q20" s="14">
        <f t="shared" si="11"/>
        <v>574</v>
      </c>
      <c r="R20" s="14">
        <f t="shared" si="11"/>
        <v>652</v>
      </c>
      <c r="S20" s="14">
        <f t="shared" si="11"/>
        <v>718</v>
      </c>
    </row>
    <row r="21" spans="1:22">
      <c r="A21" s="4"/>
      <c r="B21" s="10" t="s">
        <v>18</v>
      </c>
      <c r="C21" s="10" t="s">
        <v>25</v>
      </c>
      <c r="D21" s="11">
        <v>87</v>
      </c>
      <c r="E21" s="11">
        <v>29.32</v>
      </c>
      <c r="F21" s="11">
        <v>23.94</v>
      </c>
      <c r="G21" s="11">
        <v>15.39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87</v>
      </c>
      <c r="Q21" s="14">
        <f>IF(E21&lt;0.05,"&lt;0.05",E21)</f>
        <v>29.32</v>
      </c>
      <c r="R21" s="14">
        <f>IF(F21&lt;0.05,"&lt;0.05",F21)</f>
        <v>23.94</v>
      </c>
      <c r="S21" s="14">
        <f>IF(G21&lt;0.05,"&lt;0.05",G21)</f>
        <v>15.39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37.5</v>
      </c>
      <c r="E23" s="14">
        <v>51.9</v>
      </c>
      <c r="F23" s="14">
        <v>0</v>
      </c>
      <c r="G23" s="14">
        <v>68.3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37.5</v>
      </c>
      <c r="Q23" s="14">
        <f t="shared" si="12"/>
        <v>51.9</v>
      </c>
      <c r="R23" s="14" t="str">
        <f t="shared" si="12"/>
        <v>&lt;5</v>
      </c>
      <c r="S23" s="14">
        <f t="shared" si="12"/>
        <v>68.3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198</v>
      </c>
      <c r="F26" s="161"/>
      <c r="G26" s="102" t="s">
        <v>210</v>
      </c>
      <c r="H26" s="161" t="s">
        <v>202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198</v>
      </c>
      <c r="F27" s="161"/>
      <c r="G27" s="102" t="s">
        <v>210</v>
      </c>
      <c r="H27" s="161" t="s">
        <v>202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discoloured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198</v>
      </c>
      <c r="F28" s="161"/>
      <c r="G28" s="102" t="s">
        <v>210</v>
      </c>
      <c r="H28" s="161" t="s">
        <v>202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discoloured  with some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197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slightly discoloured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44861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44861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44861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44861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44861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44861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44861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44861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44861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44861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44861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44861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128AC7-2FB4-4824-B84D-7F1999A3A3B5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2022-10-27T02:14:56Z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