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A Credits - October\AA Territory Activity\AA - Team File\Analysis\2022\11 November\"/>
    </mc:Choice>
  </mc:AlternateContent>
  <xr:revisionPtr revIDLastSave="0" documentId="13_ncr:1_{005C5625-18E5-490F-8BDB-003E9FEDC252}" xr6:coauthVersionLast="47" xr6:coauthVersionMax="47" xr10:uidLastSave="{00000000-0000-0000-0000-000000000000}"/>
  <bookViews>
    <workbookView xWindow="26235" yWindow="3915" windowWidth="20160" windowHeight="1230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20" i="9"/>
  <c r="Q19" i="9" s="1"/>
  <c r="E19" i="9"/>
  <c r="F19" i="9"/>
  <c r="R20" i="9"/>
  <c r="R19" i="9"/>
  <c r="S20" i="9"/>
  <c r="S19" i="9" s="1"/>
  <c r="G19" i="9"/>
  <c r="N24" i="22" l="1"/>
  <c r="D24" i="22"/>
  <c r="D25" i="22"/>
  <c r="N25" i="22"/>
  <c r="N24" i="27"/>
  <c r="D24" i="27"/>
  <c r="D25" i="27"/>
  <c r="N25" i="27"/>
</calcChain>
</file>

<file path=xl/sharedStrings.xml><?xml version="1.0" encoding="utf-8"?>
<sst xmlns="http://schemas.openxmlformats.org/spreadsheetml/2006/main" count="1889" uniqueCount="225">
  <si>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</si>
  <si>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</si>
  <si>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</si>
  <si>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</si>
  <si>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</si>
  <si>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</si>
  <si>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</si>
  <si>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</si>
  <si>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</si>
  <si>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</si>
  <si>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</si>
  <si>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</si>
  <si>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</si>
  <si>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</si>
  <si>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</si>
  <si>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</si>
  <si>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</si>
  <si>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</si>
  <si>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</si>
  <si>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</si>
  <si>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</si>
  <si>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</si>
  <si>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</si>
  <si>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</si>
  <si>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</si>
  <si>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</si>
  <si>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</si>
  <si>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</si>
  <si>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</si>
  <si>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</si>
  <si>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</si>
  <si>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</si>
  <si>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</si>
  <si>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</si>
  <si>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</si>
  <si>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</si>
  <si>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</si>
  <si>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</si>
  <si>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</si>
  <si>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</si>
  <si>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</si>
  <si>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</si>
  <si>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</si>
  <si>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</si>
  <si>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</si>
  <si>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</si>
  <si>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</si>
  <si>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</si>
  <si>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</si>
  <si>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</si>
  <si>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</si>
  <si>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</si>
  <si>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</si>
  <si>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</si>
  <si>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</si>
  <si>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</si>
  <si>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</si>
  <si>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</si>
  <si>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</si>
  <si>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</si>
  <si>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</si>
  <si>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</si>
  <si>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</si>
  <si>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</si>
  <si>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</si>
  <si>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</si>
  <si>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</si>
  <si>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</si>
  <si>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</si>
  <si>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</si>
  <si>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</si>
  <si>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</si>
  <si>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</si>
  <si>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</si>
  <si>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</si>
  <si>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</si>
  <si>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</si>
  <si>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</si>
  <si>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</si>
  <si>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</si>
  <si>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</si>
  <si>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</si>
  <si>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</si>
  <si>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</si>
  <si>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</si>
  <si>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</si>
  <si>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</si>
  <si>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</si>
  <si>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</si>
  <si>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</si>
  <si>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</si>
  <si>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</si>
  <si>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</si>
  <si>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</si>
  <si>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</si>
  <si>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</si>
  <si>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</si>
  <si>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</si>
  <si>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</si>
  <si>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</si>
  <si>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</si>
  <si>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</si>
  <si>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</si>
  <si>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</si>
  <si>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</si>
  <si>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</si>
  <si>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</si>
  <si>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</si>
  <si>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</si>
  <si>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</si>
  <si>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</si>
  <si>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</si>
  <si>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</si>
  <si>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</si>
  <si>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</si>
  <si>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</si>
  <si>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</si>
  <si>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</si>
  <si>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</si>
  <si>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</si>
  <si>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</si>
  <si>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</si>
  <si>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</si>
  <si>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</si>
  <si>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</si>
  <si>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</si>
  <si>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</si>
  <si>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</si>
  <si>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</si>
  <si>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</si>
  <si>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</si>
  <si>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</si>
  <si>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</si>
  <si>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</si>
  <si>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</si>
  <si>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</si>
  <si>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</si>
  <si>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</si>
  <si>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</si>
  <si>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</si>
  <si>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</si>
  <si>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</si>
  <si>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</si>
  <si>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</si>
  <si>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</si>
  <si>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</si>
  <si>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</si>
  <si>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</si>
  <si>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</si>
  <si>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</si>
  <si>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</si>
  <si>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</si>
  <si>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</si>
  <si>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</si>
  <si>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</si>
  <si>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</si>
  <si>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</si>
  <si>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</si>
  <si>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</si>
  <si>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</si>
  <si>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</si>
  <si>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</si>
  <si>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</si>
  <si>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</si>
  <si>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</si>
  <si>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</si>
  <si>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</si>
  <si>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</si>
  <si>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</si>
  <si>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</si>
  <si>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</si>
  <si>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</si>
  <si>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</si>
  <si>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</si>
  <si>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</si>
  <si>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</si>
  <si>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</si>
  <si>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</si>
  <si>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</si>
  <si>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</si>
  <si>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</si>
  <si>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</si>
  <si>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</si>
  <si>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</si>
  <si>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</si>
  <si>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</si>
  <si>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</si>
  <si>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</si>
  <si>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</si>
  <si>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</si>
  <si>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</si>
  <si>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</si>
  <si>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</si>
  <si>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</si>
  <si>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</si>
  <si>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</si>
  <si>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</si>
  <si>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</si>
  <si>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</si>
  <si>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</si>
  <si>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</si>
  <si>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</si>
  <si>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</si>
  <si>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</si>
  <si>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</si>
  <si>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</si>
  <si>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</si>
  <si>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</si>
  <si>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</si>
  <si>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</si>
  <si>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</si>
  <si>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</si>
  <si>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</si>
  <si>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</si>
  <si>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</si>
  <si>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</si>
  <si>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</si>
  <si>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</si>
  <si>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</si>
  <si>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</si>
  <si>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</si>
  <si>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</si>
  <si>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Think Water Marlborough</t>
  </si>
  <si>
    <t>20221111SRT01</t>
  </si>
  <si>
    <t>Rachel Marfell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</si>
</sst>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7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44888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44888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44888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44888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cols>
    <col min="1" max="16384" width="9.14062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5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.7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7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8554687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7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44888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44888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44888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44888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C6" sqref="C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223</v>
      </c>
      <c r="J3" s="160"/>
      <c r="K3" s="104"/>
      <c r="M3" s="1" t="str">
        <f>IF(ISBLANK(C3),"DEALER NAME",C3)</f>
        <v>Think Water Marlborough</v>
      </c>
      <c r="Q3" s="8"/>
      <c r="R3" s="8"/>
      <c r="S3" s="9" t="s">
        <v>148</v>
      </c>
      <c r="U3" s="68" t="str">
        <f>I3</f>
        <v>20221111SRT01</v>
      </c>
    </row>
    <row r="4" spans="1:21" ht="15.75">
      <c r="B4" s="83" t="s">
        <v>171</v>
      </c>
      <c r="C4" s="159" t="s">
        <v>224</v>
      </c>
      <c r="D4" s="159"/>
      <c r="E4" s="159"/>
      <c r="F4" s="159"/>
      <c r="G4" s="8"/>
      <c r="H4" s="83" t="s">
        <v>56</v>
      </c>
      <c r="I4" s="161">
        <f ca="1">TODAY()</f>
        <v>44888</v>
      </c>
      <c r="J4" s="160"/>
      <c r="K4" s="104"/>
      <c r="M4" s="3" t="str">
        <f>IF(ISBLANK(C4),"REFERENCE NAME",C4)</f>
        <v>Rachel Marfell</v>
      </c>
      <c r="Q4" s="8"/>
      <c r="R4" s="8"/>
      <c r="S4" s="9" t="s">
        <v>56</v>
      </c>
      <c r="U4" s="69">
        <f ca="1">I4</f>
        <v>44888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61">
        <f ca="1">TODAY()</f>
        <v>44888</v>
      </c>
      <c r="J5" s="160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44888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6.4</v>
      </c>
      <c r="E9" s="14">
        <v>6.4</v>
      </c>
      <c r="F9" s="14">
        <v>6.4</v>
      </c>
      <c r="G9" s="14">
        <v>6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6.4</v>
      </c>
      <c r="Q9" s="14">
        <f t="shared" ref="Q9:S9" si="0">E9</f>
        <v>6.4</v>
      </c>
      <c r="R9" s="14">
        <f t="shared" si="0"/>
        <v>6.4</v>
      </c>
      <c r="S9" s="14">
        <f t="shared" si="0"/>
        <v>6</v>
      </c>
    </row>
    <row r="10" spans="1:21">
      <c r="A10" s="4"/>
      <c r="B10" s="10" t="s">
        <v>5</v>
      </c>
      <c r="C10" s="10" t="s">
        <v>52</v>
      </c>
      <c r="D10" s="15">
        <v>40</v>
      </c>
      <c r="E10" s="15">
        <v>20</v>
      </c>
      <c r="F10" s="15">
        <v>40</v>
      </c>
      <c r="G10" s="15">
        <v>20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40</v>
      </c>
      <c r="Q10" s="15">
        <f t="shared" si="1"/>
        <v>20</v>
      </c>
      <c r="R10" s="15">
        <f t="shared" si="1"/>
        <v>40</v>
      </c>
      <c r="S10" s="15">
        <f t="shared" si="1"/>
        <v>20</v>
      </c>
    </row>
    <row r="11" spans="1:21">
      <c r="A11" s="4"/>
      <c r="B11" s="10" t="s">
        <v>6</v>
      </c>
      <c r="C11" s="10" t="s">
        <v>52</v>
      </c>
      <c r="D11" s="15">
        <v>40</v>
      </c>
      <c r="E11" s="15">
        <v>40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40</v>
      </c>
      <c r="Q11" s="15">
        <f t="shared" si="1"/>
        <v>40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14</v>
      </c>
      <c r="C12" s="10" t="s">
        <v>53</v>
      </c>
      <c r="D12" s="96">
        <f>2*(IF(D10&lt;5,5,D10)-(5*10^(D9-10)))/(1+(0.94*10^(D9-10)))*10^(6-D9)</f>
        <v>31.840055655524466</v>
      </c>
      <c r="E12" s="96">
        <f>2*(IF(E10&lt;5,5,E10)-(5*10^(E9-10)))/(1+(0.94*10^(E9-10)))*10^(6-E9)</f>
        <v>15.919527945793027</v>
      </c>
      <c r="F12" s="96">
        <f t="shared" ref="F12:G12" si="2">2*(IF(F10&lt;5,5,F10)-(5*10^(F9-10)))/(1+(0.94*10^(F9-10)))*10^(6-F9)</f>
        <v>31.840055655524466</v>
      </c>
      <c r="G12" s="96">
        <f t="shared" si="2"/>
        <v>39.995240447397947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31.840055655524466</v>
      </c>
      <c r="Q12" s="103">
        <f t="shared" ref="Q12:S12" si="3">IF(E12&lt;1,"&lt;1",E12)</f>
        <v>15.919527945793027</v>
      </c>
      <c r="R12" s="103">
        <f t="shared" si="3"/>
        <v>31.840055655524466</v>
      </c>
      <c r="S12" s="103">
        <f t="shared" si="3"/>
        <v>39.995240447397947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-2.5999999999999996</v>
      </c>
      <c r="E13" s="97">
        <f>+E9+0.5+VLOOKUP(IF(E10&lt;5,5,E10),LSI!$F$2:$G$25,2)+VLOOKUP(IF(E11&lt;5,5,E11),LSI!$H$2:$I$25,2)-12.1</f>
        <v>-2.9000000000000004</v>
      </c>
      <c r="F13" s="97">
        <f>+F9+0.5+VLOOKUP(IF(F10&lt;5,5,F10),LSI!$F$2:$G$25,2)+VLOOKUP(IF(F11&lt;5,5,F11),LSI!$H$2:$I$25,2)-12.1</f>
        <v>-3.4000000000000004</v>
      </c>
      <c r="G13" s="97">
        <f>+G9+0.5+VLOOKUP(IF(G10&lt;5,5,G10),LSI!$F$2:$G$25,2)+VLOOKUP(IF(G11&lt;5,5,G11),LSI!$H$2:$I$25,2)-12.1</f>
        <v>-4.0999999999999996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-2.5999999999999996</v>
      </c>
      <c r="Q13" s="103">
        <f t="shared" ref="Q13" si="4">E13</f>
        <v>-2.9000000000000004</v>
      </c>
      <c r="R13" s="103">
        <f t="shared" ref="R13" si="5">F13</f>
        <v>-3.4000000000000004</v>
      </c>
      <c r="S13" s="103">
        <f t="shared" ref="S13" si="6">G13</f>
        <v>-4.0999999999999996</v>
      </c>
    </row>
    <row r="14" spans="1:21">
      <c r="A14" s="4"/>
      <c r="B14" s="10" t="s">
        <v>10</v>
      </c>
      <c r="C14" s="10" t="s">
        <v>24</v>
      </c>
      <c r="D14" s="11">
        <v>0.12</v>
      </c>
      <c r="E14" s="11">
        <v>7.0000000000000007E-2</v>
      </c>
      <c r="F14" s="11">
        <v>0.06</v>
      </c>
      <c r="G14" s="11">
        <v>0.02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0.12</v>
      </c>
      <c r="Q14" s="11">
        <f t="shared" si="7"/>
        <v>7.0000000000000007E-2</v>
      </c>
      <c r="R14" s="11">
        <f t="shared" si="7"/>
        <v>0.06</v>
      </c>
      <c r="S14" s="11">
        <f t="shared" si="7"/>
        <v>0.02</v>
      </c>
    </row>
    <row r="15" spans="1:21">
      <c r="A15" s="4"/>
      <c r="B15" s="10" t="s">
        <v>11</v>
      </c>
      <c r="C15" s="10" t="s">
        <v>24</v>
      </c>
      <c r="D15" s="11">
        <v>0.04</v>
      </c>
      <c r="E15" s="11">
        <v>0.05</v>
      </c>
      <c r="F15" s="11">
        <v>0.04</v>
      </c>
      <c r="G15" s="11">
        <v>0.01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0.04</v>
      </c>
      <c r="Q15" s="11">
        <f t="shared" si="7"/>
        <v>0.05</v>
      </c>
      <c r="R15" s="11">
        <f t="shared" si="7"/>
        <v>0.04</v>
      </c>
      <c r="S15" s="11">
        <f t="shared" si="7"/>
        <v>0.01</v>
      </c>
    </row>
    <row r="16" spans="1:21">
      <c r="A16" s="4"/>
      <c r="B16" s="10" t="s">
        <v>4</v>
      </c>
      <c r="C16" s="10" t="s">
        <v>24</v>
      </c>
      <c r="D16" s="11">
        <v>90</v>
      </c>
      <c r="E16" s="11">
        <v>90</v>
      </c>
      <c r="F16" s="11">
        <v>90</v>
      </c>
      <c r="G16" s="11">
        <v>120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90</v>
      </c>
      <c r="Q16" s="11">
        <f>IF(E16&lt;10,"&lt;10",E16)</f>
        <v>90</v>
      </c>
      <c r="R16" s="11">
        <f>IF(F16&lt;10,"&lt;10",F16)</f>
        <v>90</v>
      </c>
      <c r="S16" s="11">
        <f>IF(G16&lt;10,"&lt;10",G16)</f>
        <v>120</v>
      </c>
    </row>
    <row r="17" spans="1:22">
      <c r="A17" s="4"/>
      <c r="B17" s="10" t="s">
        <v>15</v>
      </c>
      <c r="C17" s="10" t="s">
        <v>24</v>
      </c>
      <c r="D17" s="15">
        <v>5</v>
      </c>
      <c r="E17" s="15">
        <v>3</v>
      </c>
      <c r="F17" s="15">
        <v>2</v>
      </c>
      <c r="G17" s="15">
        <v>58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5</v>
      </c>
      <c r="Q17" s="11">
        <f t="shared" ref="Q17:S18" si="8">IF(E17&lt;1,"&lt;1",E17)</f>
        <v>3</v>
      </c>
      <c r="R17" s="11">
        <f t="shared" si="8"/>
        <v>2</v>
      </c>
      <c r="S17" s="11">
        <f t="shared" si="8"/>
        <v>58</v>
      </c>
    </row>
    <row r="18" spans="1:22">
      <c r="A18" s="4"/>
      <c r="B18" s="10" t="s">
        <v>16</v>
      </c>
      <c r="C18" s="10" t="s">
        <v>24</v>
      </c>
      <c r="D18" s="15">
        <v>10</v>
      </c>
      <c r="E18" s="15">
        <v>14</v>
      </c>
      <c r="F18" s="15">
        <v>37</v>
      </c>
      <c r="G18" s="15">
        <v>41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10</v>
      </c>
      <c r="Q18" s="11">
        <f t="shared" si="8"/>
        <v>14</v>
      </c>
      <c r="R18" s="11">
        <f t="shared" si="8"/>
        <v>37</v>
      </c>
      <c r="S18" s="11">
        <f t="shared" si="8"/>
        <v>41</v>
      </c>
    </row>
    <row r="19" spans="1:22" hidden="1">
      <c r="A19" s="4"/>
      <c r="B19" s="10" t="s">
        <v>178</v>
      </c>
      <c r="C19" s="10" t="s">
        <v>179</v>
      </c>
      <c r="D19" s="14">
        <f>D20/10</f>
        <v>12.7</v>
      </c>
      <c r="E19" s="14">
        <f t="shared" ref="E19:G19" si="9">E20/10</f>
        <v>12.6</v>
      </c>
      <c r="F19" s="14">
        <f t="shared" si="9"/>
        <v>13</v>
      </c>
      <c r="G19" s="14">
        <f t="shared" si="9"/>
        <v>16.399999999999999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12.7</v>
      </c>
      <c r="Q19" s="14">
        <f t="shared" ref="Q19:S19" si="10">Q20/10</f>
        <v>12.6</v>
      </c>
      <c r="R19" s="14">
        <f t="shared" si="10"/>
        <v>13</v>
      </c>
      <c r="S19" s="14">
        <f t="shared" si="10"/>
        <v>16.399999999999999</v>
      </c>
    </row>
    <row r="20" spans="1:22">
      <c r="A20" s="4"/>
      <c r="B20" s="10" t="s">
        <v>178</v>
      </c>
      <c r="C20" s="10" t="s">
        <v>180</v>
      </c>
      <c r="D20" s="15">
        <v>127</v>
      </c>
      <c r="E20" s="15">
        <v>126</v>
      </c>
      <c r="F20" s="15">
        <v>130</v>
      </c>
      <c r="G20" s="15">
        <v>164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127</v>
      </c>
      <c r="Q20" s="14">
        <f t="shared" si="11"/>
        <v>126</v>
      </c>
      <c r="R20" s="14">
        <f t="shared" si="11"/>
        <v>130</v>
      </c>
      <c r="S20" s="14">
        <f t="shared" si="11"/>
        <v>164</v>
      </c>
    </row>
    <row r="21" spans="1:22">
      <c r="A21" s="4"/>
      <c r="B21" s="10" t="s">
        <v>18</v>
      </c>
      <c r="C21" s="10" t="s">
        <v>25</v>
      </c>
      <c r="D21" s="11">
        <v>1.6</v>
      </c>
      <c r="E21" s="11">
        <v>2.69</v>
      </c>
      <c r="F21" s="11">
        <v>1.42</v>
      </c>
      <c r="G21" s="11">
        <v>0.7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1.6</v>
      </c>
      <c r="Q21" s="14">
        <f>IF(E21&lt;0.05,"&lt;0.05",E21)</f>
        <v>2.69</v>
      </c>
      <c r="R21" s="14">
        <f>IF(F21&lt;0.05,"&lt;0.05",F21)</f>
        <v>1.42</v>
      </c>
      <c r="S21" s="14">
        <f>IF(G21&lt;0.05,"&lt;0.05",G21)</f>
        <v>0.7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19</v>
      </c>
      <c r="C23" s="10" t="s">
        <v>55</v>
      </c>
      <c r="D23" s="14">
        <v>92</v>
      </c>
      <c r="E23" s="14">
        <v>92.7</v>
      </c>
      <c r="F23" s="14">
        <v>74.099999999999994</v>
      </c>
      <c r="G23" s="14">
        <v>97.4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92</v>
      </c>
      <c r="Q23" s="14">
        <f t="shared" si="12"/>
        <v>92.7</v>
      </c>
      <c r="R23" s="14">
        <f t="shared" si="12"/>
        <v>74.099999999999994</v>
      </c>
      <c r="S23" s="14">
        <f t="shared" si="12"/>
        <v>97.4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196</v>
      </c>
      <c r="F26" s="158"/>
      <c r="G26" s="102" t="s">
        <v>210</v>
      </c>
      <c r="H26" s="158" t="s">
        <v>202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clear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196</v>
      </c>
      <c r="F27" s="158"/>
      <c r="G27" s="102" t="s">
        <v>210</v>
      </c>
      <c r="H27" s="158" t="s">
        <v>201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196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1406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75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44888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44888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7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44888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7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44888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7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44888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44888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44888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44888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7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44888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44888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44888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44888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D82CA6-43B3-40FD-8303-02E776DF3834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schemas.microsoft.com/office/2006/documentManagement/types"/>
    <ds:schemaRef ds:uri="a485ba0b-8b54-4b26-a1c0-8a4bc31186fb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Warren Lawrence</cp:lastModifiedBy>
  <cp:lastPrinted>2022-11-22T22:03:03Z</cp:lastPrinted>
  <dcterms:created xsi:type="dcterms:W3CDTF">2017-07-10T05:27:40Z</dcterms:created>
  <dcterms:modified xsi:type="dcterms:W3CDTF">2022-11-22T22:42:25Z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