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1 January/"/>
    </mc:Choice>
  </mc:AlternateContent>
  <xr:revisionPtr revIDLastSave="5" documentId="13_ncr:1_{C42BA32C-ECA1-4517-9E80-F2CDEE5BA4A8}" xr6:coauthVersionLast="47" xr6:coauthVersionMax="47" xr10:uidLastSave="{E0A8F581-A8BB-4CA3-B4B9-480611CCCF37}"/>
  <bookViews>
    <workbookView minimized="1" xWindow="2565" yWindow="1215" windowWidth="21600" windowHeight="11385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9" l="1"/>
  <c r="G12" i="9"/>
  <c r="F13" i="9"/>
  <c r="G13" i="9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P9" i="9"/>
  <c r="Q16" i="9"/>
  <c r="Q17" i="9"/>
  <c r="Q18" i="9"/>
  <c r="Q21" i="9"/>
  <c r="Q22" i="9"/>
  <c r="Q23" i="9"/>
  <c r="P23" i="9"/>
  <c r="P22" i="9"/>
  <c r="P21" i="9"/>
  <c r="P18" i="9"/>
  <c r="P17" i="9"/>
  <c r="P16" i="9"/>
  <c r="Q14" i="9"/>
  <c r="Q15" i="9"/>
  <c r="P15" i="9"/>
  <c r="P14" i="9"/>
  <c r="E12" i="9"/>
  <c r="Q12" i="9" s="1"/>
  <c r="E13" i="9"/>
  <c r="Q13" i="9" s="1"/>
  <c r="P10" i="9"/>
  <c r="P11" i="9"/>
  <c r="D13" i="9"/>
  <c r="P13" i="9" s="1"/>
  <c r="Q10" i="9"/>
  <c r="Q11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E19" i="9"/>
  <c r="Q20" i="9"/>
  <c r="Q19" i="9" s="1"/>
  <c r="G20" i="9"/>
  <c r="G19" i="9"/>
  <c r="F19" i="9"/>
  <c r="F20" i="9"/>
  <c r="N24" i="22"/>
  <c r="D24" i="22"/>
  <c r="D25" i="22"/>
  <c r="N25" i="22"/>
  <c r="N24" i="27"/>
  <c r="D24" i="27"/>
  <c r="D25" i="27"/>
  <c r="N25" i="27"/>
</calcChain>
</file>

<file path=xl/sharedStrings.xml><?xml version="1.0" encoding="utf-8"?>
<sst xmlns="http://schemas.openxmlformats.org/spreadsheetml/2006/main" count="1891" uniqueCount="229">
  <si>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</si>
  <si>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</si>
  <si>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</si>
  <si>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</si>
  <si>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</si>
  <si>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</si>
  <si>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</si>
  <si>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</si>
  <si>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</si>
  <si>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</si>
  <si>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</si>
  <si>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</si>
  <si>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</si>
  <si>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</si>
  <si>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</si>
  <si>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</si>
  <si>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</si>
  <si>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</si>
  <si>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</si>
  <si>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</si>
  <si>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</si>
  <si>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</si>
  <si>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</si>
  <si>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</si>
  <si>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</si>
  <si>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</si>
  <si>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</si>
  <si>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</si>
  <si>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</si>
  <si>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</si>
  <si>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</si>
  <si>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</si>
  <si>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</si>
  <si>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</si>
  <si>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</si>
  <si>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</si>
  <si>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</si>
  <si>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</si>
  <si>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</si>
  <si>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</si>
  <si>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</si>
  <si>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</si>
  <si>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</si>
  <si>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</si>
  <si>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</si>
  <si>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</si>
  <si>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</si>
  <si>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</si>
  <si>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</si>
  <si>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</si>
  <si>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</si>
  <si>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</si>
  <si>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</si>
  <si>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</si>
  <si>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</si>
  <si>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</si>
  <si>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</si>
  <si>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</si>
  <si>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</si>
  <si>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</si>
  <si>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</si>
  <si>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</si>
  <si>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</si>
  <si>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</si>
  <si>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</si>
  <si>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</si>
  <si>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</si>
  <si>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</si>
  <si>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</si>
  <si>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</si>
  <si>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</si>
  <si>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</si>
  <si>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</si>
  <si>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</si>
  <si>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</si>
  <si>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</si>
  <si>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</si>
  <si>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</si>
  <si>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</si>
  <si>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</si>
  <si>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</si>
  <si>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</si>
  <si>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</si>
  <si>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</si>
  <si>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</si>
  <si>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</si>
  <si>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</si>
  <si>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</si>
  <si>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</si>
  <si>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</si>
  <si>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</si>
  <si>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</si>
  <si>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</si>
  <si>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</si>
  <si>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</si>
  <si>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</si>
  <si>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</si>
  <si>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</si>
  <si>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</si>
  <si>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</si>
  <si>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</si>
  <si>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</si>
  <si>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</si>
  <si>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</si>
  <si>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</si>
  <si>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</si>
  <si>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</si>
  <si>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</si>
  <si>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</si>
  <si>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</si>
  <si>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</si>
  <si>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</si>
  <si>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</si>
  <si>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</si>
  <si>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</si>
  <si>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</si>
  <si>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</si>
  <si>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</si>
  <si>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</si>
  <si>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</si>
  <si>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</si>
  <si>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</si>
  <si>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</si>
  <si>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</si>
  <si>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</si>
  <si>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</si>
  <si>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</si>
  <si>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</si>
  <si>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</si>
  <si>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</si>
  <si>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</si>
  <si>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</si>
  <si>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</si>
  <si>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</si>
  <si>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</si>
  <si>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</si>
  <si>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</si>
  <si>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</si>
  <si>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</si>
  <si>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</si>
  <si>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</si>
  <si>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</si>
  <si>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</si>
  <si>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</si>
  <si>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</si>
  <si>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</si>
  <si>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</si>
  <si>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</si>
  <si>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</si>
  <si>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</si>
  <si>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</si>
  <si>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</si>
  <si>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</si>
  <si>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</si>
  <si>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</si>
  <si>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</si>
  <si>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</si>
  <si>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</si>
  <si>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</si>
  <si>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</si>
  <si>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</si>
  <si>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</si>
  <si>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</si>
  <si>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</si>
  <si>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</si>
  <si>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</si>
  <si>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</si>
  <si>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</si>
  <si>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</si>
  <si>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</si>
  <si>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</si>
  <si>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</si>
  <si>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</si>
  <si>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</si>
  <si>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</si>
  <si>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</si>
  <si>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</si>
  <si>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</si>
  <si>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</si>
  <si>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</si>
  <si>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</si>
  <si>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</si>
  <si>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</si>
  <si>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</si>
  <si>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</si>
  <si>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</si>
  <si>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</si>
  <si>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</si>
  <si>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</si>
  <si>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</si>
  <si>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</si>
  <si>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</si>
  <si>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</si>
  <si>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</si>
  <si>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</si>
  <si>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</si>
  <si>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</si>
  <si>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</si>
  <si>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</si>
  <si>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</si>
  <si>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</si>
  <si>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</si>
  <si>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</si>
  <si>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</si>
  <si>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</si>
  <si>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</si>
  <si>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</si>
  <si>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</si>
  <si>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</si>
  <si>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</si>
  <si>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</si>
  <si>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</si>
  <si>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</si>
  <si>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</si>
  <si>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</si>
  <si>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</si>
  <si>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</si>
  <si>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</si>
  <si>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</si>
  <si>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</si>
  <si>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</si>
  <si>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</si>
  <si>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≤ 15 TCU</t>
  </si>
  <si>
    <t xml:space="preserve">≤ 15 TCU for Appearance </t>
  </si>
  <si>
    <t xml:space="preserve">≤ 5 for Appearance </t>
  </si>
  <si>
    <t>&lt;0.3</t>
  </si>
  <si>
    <t>Tanner Industries</t>
  </si>
  <si>
    <t>Isidore Farms</t>
  </si>
  <si>
    <t>20230117SRT01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</si>
</sst>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26" fillId="0" borderId="1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E6" zoomScaleNormal="100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8"/>
      <c r="D3" s="149"/>
      <c r="E3" s="149"/>
      <c r="F3" s="150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75">
      <c r="B4" s="83" t="s">
        <v>171</v>
      </c>
      <c r="C4" s="148"/>
      <c r="D4" s="149"/>
      <c r="E4" s="149"/>
      <c r="F4" s="150"/>
      <c r="G4" s="8"/>
      <c r="H4" s="83" t="s">
        <v>56</v>
      </c>
      <c r="I4" s="110">
        <f ca="1">TODAY()</f>
        <v>44950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44950</v>
      </c>
    </row>
    <row r="5" spans="1:21">
      <c r="B5" s="83" t="s">
        <v>133</v>
      </c>
      <c r="C5" s="151"/>
      <c r="D5" s="151"/>
      <c r="E5" s="151"/>
      <c r="F5" s="151"/>
      <c r="G5" s="8"/>
      <c r="H5" s="83" t="s">
        <v>169</v>
      </c>
      <c r="I5" s="110">
        <f ca="1">TODAY()</f>
        <v>44950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44950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2" t="s">
        <v>216</v>
      </c>
      <c r="I7" s="153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3" t="s">
        <v>44</v>
      </c>
      <c r="R7" s="144"/>
      <c r="S7" s="144"/>
      <c r="T7" s="145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4"/>
      <c r="I8" s="155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0"/>
      <c r="S8" s="141"/>
      <c r="T8" s="142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4"/>
      <c r="I9" s="155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0"/>
      <c r="S9" s="141"/>
      <c r="T9" s="142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4"/>
      <c r="I10" s="155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0"/>
      <c r="S10" s="141"/>
      <c r="T10" s="142"/>
      <c r="U10" s="5"/>
    </row>
    <row r="11" spans="1:21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4"/>
      <c r="I11" s="155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0"/>
      <c r="S11" s="141"/>
      <c r="T11" s="142"/>
      <c r="U11" s="5"/>
    </row>
    <row r="12" spans="1:21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4" t="str">
        <f>IF(D12&lt;0,"Switch Total &amp; Calcium Hardness values"," ")</f>
        <v xml:space="preserve"> </v>
      </c>
      <c r="I12" s="155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0" t="s">
        <v>150</v>
      </c>
      <c r="S12" s="141"/>
      <c r="T12" s="142"/>
      <c r="U12" s="5"/>
    </row>
    <row r="13" spans="1:21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4"/>
      <c r="I13" s="155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0" t="s">
        <v>150</v>
      </c>
      <c r="S13" s="141"/>
      <c r="T13" s="142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4"/>
      <c r="I14" s="155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0" t="s">
        <v>150</v>
      </c>
      <c r="S14" s="141"/>
      <c r="T14" s="142"/>
      <c r="U14" s="5"/>
    </row>
    <row r="15" spans="1:21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4"/>
      <c r="I15" s="155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0"/>
      <c r="S15" s="141"/>
      <c r="T15" s="142"/>
      <c r="U15" s="5"/>
    </row>
    <row r="16" spans="1:21" ht="1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4"/>
      <c r="I16" s="155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0"/>
      <c r="S16" s="141"/>
      <c r="T16" s="142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6" t="str">
        <f>IF(D17&gt;=0.01,"Check if need to increase decimal on the right"," ")</f>
        <v xml:space="preserve"> </v>
      </c>
      <c r="I17" s="157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225</v>
      </c>
      <c r="P17" s="11" t="s">
        <v>23</v>
      </c>
      <c r="Q17" s="11" t="str">
        <f>VLOOKUP(N17,Lookup!C52:D59,2)</f>
        <v>Not Detected</v>
      </c>
      <c r="R17" s="140"/>
      <c r="S17" s="141"/>
      <c r="T17" s="142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6" t="str">
        <f t="shared" ref="H18:H20" si="1">IF(D18&gt;=0.01,"Check if need to increase decimal on the right"," ")</f>
        <v xml:space="preserve"> </v>
      </c>
      <c r="I18" s="157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0" t="s">
        <v>68</v>
      </c>
      <c r="S18" s="141"/>
      <c r="T18" s="142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6" t="str">
        <f t="shared" si="1"/>
        <v xml:space="preserve"> </v>
      </c>
      <c r="I19" s="157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0"/>
      <c r="S19" s="141"/>
      <c r="T19" s="142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6" t="str">
        <f t="shared" si="1"/>
        <v xml:space="preserve"> </v>
      </c>
      <c r="I20" s="157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0"/>
      <c r="S20" s="141"/>
      <c r="T20" s="142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4"/>
      <c r="I21" s="155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0" t="s">
        <v>150</v>
      </c>
      <c r="S21" s="141"/>
      <c r="T21" s="142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4"/>
      <c r="I22" s="155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0"/>
      <c r="S22" s="141"/>
      <c r="T22" s="142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4"/>
      <c r="I23" s="155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0"/>
      <c r="S23" s="141"/>
      <c r="T23" s="142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4"/>
      <c r="I24" s="155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40"/>
      <c r="S24" s="141"/>
      <c r="T24" s="142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4"/>
      <c r="I25" s="155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40"/>
      <c r="S25" s="141"/>
      <c r="T25" s="142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4"/>
      <c r="I26" s="155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0" t="s">
        <v>224</v>
      </c>
      <c r="S26" s="141"/>
      <c r="T26" s="142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4"/>
      <c r="I27" s="155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37" t="s">
        <v>222</v>
      </c>
      <c r="P27" s="11" t="s">
        <v>23</v>
      </c>
      <c r="Q27" s="11" t="str">
        <f>VLOOKUP(N27,Lookup!C149:D152,2)</f>
        <v>Very Low</v>
      </c>
      <c r="R27" s="140" t="s">
        <v>223</v>
      </c>
      <c r="S27" s="141"/>
      <c r="T27" s="142"/>
      <c r="U27" s="5"/>
    </row>
    <row r="28" spans="1:2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4"/>
      <c r="I28" s="155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40"/>
      <c r="S28" s="141"/>
      <c r="T28" s="142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40" t="s">
        <v>209</v>
      </c>
      <c r="D30" s="141"/>
      <c r="E30" s="146" t="s">
        <v>197</v>
      </c>
      <c r="F30" s="146"/>
      <c r="G30" s="58" t="s">
        <v>210</v>
      </c>
      <c r="H30" s="146" t="s">
        <v>201</v>
      </c>
      <c r="I30" s="147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9" t="s">
        <v>193</v>
      </c>
      <c r="N39" s="139"/>
      <c r="O39" s="139"/>
      <c r="P39" s="139"/>
      <c r="Q39" s="139"/>
      <c r="R39" s="139"/>
      <c r="S39" s="139"/>
      <c r="T39" s="139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8" t="s">
        <v>129</v>
      </c>
      <c r="N40" s="139"/>
      <c r="O40" s="139"/>
      <c r="P40" s="139"/>
      <c r="Q40" s="139"/>
      <c r="R40" s="139"/>
      <c r="S40" s="139"/>
      <c r="T40" s="139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8"/>
      <c r="N41" s="139"/>
      <c r="O41" s="139"/>
      <c r="P41" s="139"/>
      <c r="Q41" s="139"/>
      <c r="R41" s="139"/>
      <c r="S41" s="139"/>
      <c r="T41" s="139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3"/>
      <c r="D4" s="163"/>
      <c r="E4" s="163"/>
      <c r="F4" s="163"/>
      <c r="G4" s="8"/>
      <c r="H4" s="83" t="s">
        <v>148</v>
      </c>
      <c r="I4" s="163"/>
      <c r="J4" s="163"/>
    </row>
    <row r="5" spans="1:11" ht="22.5" customHeight="1">
      <c r="B5" s="83" t="s">
        <v>171</v>
      </c>
      <c r="C5" s="163"/>
      <c r="D5" s="163"/>
      <c r="E5" s="163"/>
      <c r="F5" s="163"/>
      <c r="G5" s="8"/>
      <c r="H5" s="83" t="s">
        <v>56</v>
      </c>
      <c r="I5" s="163"/>
      <c r="J5" s="163"/>
    </row>
    <row r="6" spans="1:11" ht="22.5" customHeight="1">
      <c r="B6" s="83" t="s">
        <v>133</v>
      </c>
      <c r="C6" s="170"/>
      <c r="D6" s="170"/>
      <c r="E6" s="170"/>
      <c r="F6" s="170"/>
      <c r="G6" s="8"/>
      <c r="H6" s="83" t="s">
        <v>169</v>
      </c>
      <c r="I6" s="163"/>
      <c r="J6" s="163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3"/>
      <c r="D4" s="163"/>
      <c r="E4" s="163"/>
      <c r="F4" s="163"/>
      <c r="G4" s="8"/>
      <c r="H4" s="83" t="s">
        <v>148</v>
      </c>
      <c r="I4" s="163"/>
      <c r="J4" s="163"/>
    </row>
    <row r="5" spans="1:11" ht="22.5" customHeight="1">
      <c r="B5" s="83" t="s">
        <v>171</v>
      </c>
      <c r="C5" s="163"/>
      <c r="D5" s="163"/>
      <c r="E5" s="163"/>
      <c r="F5" s="163"/>
      <c r="G5" s="8"/>
      <c r="H5" s="83" t="s">
        <v>56</v>
      </c>
      <c r="I5" s="163"/>
      <c r="J5" s="163"/>
    </row>
    <row r="6" spans="1:11" ht="22.5" customHeight="1">
      <c r="B6" s="83" t="s">
        <v>133</v>
      </c>
      <c r="C6" s="170"/>
      <c r="D6" s="170"/>
      <c r="E6" s="170"/>
      <c r="F6" s="170"/>
      <c r="G6" s="8"/>
      <c r="H6" s="83" t="s">
        <v>169</v>
      </c>
      <c r="I6" s="163"/>
      <c r="J6" s="163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3"/>
      <c r="D4" s="163"/>
      <c r="E4" s="163"/>
      <c r="F4" s="163"/>
      <c r="G4" s="8"/>
      <c r="H4" s="83" t="s">
        <v>148</v>
      </c>
      <c r="I4" s="163"/>
      <c r="J4" s="163"/>
    </row>
    <row r="5" spans="1:11" ht="22.5" customHeight="1">
      <c r="B5" s="83" t="s">
        <v>171</v>
      </c>
      <c r="C5" s="163"/>
      <c r="D5" s="163"/>
      <c r="E5" s="163"/>
      <c r="F5" s="163"/>
      <c r="G5" s="8"/>
      <c r="H5" s="83" t="s">
        <v>56</v>
      </c>
      <c r="I5" s="163"/>
      <c r="J5" s="163"/>
    </row>
    <row r="6" spans="1:11" ht="22.5" customHeight="1">
      <c r="B6" s="83" t="s">
        <v>133</v>
      </c>
      <c r="C6" s="170"/>
      <c r="D6" s="170"/>
      <c r="E6" s="170"/>
      <c r="F6" s="170"/>
      <c r="G6" s="8"/>
      <c r="H6" s="83" t="s">
        <v>169</v>
      </c>
      <c r="I6" s="163"/>
      <c r="J6" s="163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3"/>
      <c r="D4" s="163"/>
      <c r="E4" s="163"/>
      <c r="F4" s="163"/>
      <c r="G4" s="8"/>
      <c r="H4" s="83" t="s">
        <v>148</v>
      </c>
      <c r="I4" s="163"/>
      <c r="J4" s="163"/>
    </row>
    <row r="5" spans="1:11" ht="22.5" customHeight="1">
      <c r="B5" s="83" t="s">
        <v>171</v>
      </c>
      <c r="C5" s="163"/>
      <c r="D5" s="163"/>
      <c r="E5" s="163"/>
      <c r="F5" s="163"/>
      <c r="G5" s="8"/>
      <c r="H5" s="83" t="s">
        <v>56</v>
      </c>
      <c r="I5" s="163"/>
      <c r="J5" s="163"/>
    </row>
    <row r="6" spans="1:11" ht="22.5" customHeight="1">
      <c r="B6" s="83" t="s">
        <v>133</v>
      </c>
      <c r="C6" s="170" t="s">
        <v>147</v>
      </c>
      <c r="D6" s="170"/>
      <c r="E6" s="170"/>
      <c r="F6" s="170"/>
      <c r="G6" s="8"/>
      <c r="H6" s="83" t="s">
        <v>169</v>
      </c>
      <c r="I6" s="163"/>
      <c r="J6" s="163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3"/>
      <c r="D3" s="163"/>
      <c r="E3" s="163"/>
      <c r="F3" s="163"/>
      <c r="G3" s="8"/>
      <c r="H3" s="83" t="s">
        <v>148</v>
      </c>
      <c r="I3" s="163"/>
      <c r="J3" s="163"/>
    </row>
    <row r="4" spans="1:11" ht="22.5" customHeight="1">
      <c r="B4" s="83" t="s">
        <v>171</v>
      </c>
      <c r="C4" s="163"/>
      <c r="D4" s="163"/>
      <c r="E4" s="163"/>
      <c r="F4" s="163"/>
      <c r="G4" s="8"/>
      <c r="H4" s="83" t="s">
        <v>56</v>
      </c>
      <c r="I4" s="163"/>
      <c r="J4" s="163"/>
    </row>
    <row r="5" spans="1:11" ht="22.5" customHeight="1">
      <c r="B5" s="83" t="s">
        <v>133</v>
      </c>
      <c r="C5" s="170"/>
      <c r="D5" s="170"/>
      <c r="E5" s="170"/>
      <c r="F5" s="170"/>
      <c r="G5" s="8"/>
      <c r="H5" s="83" t="s">
        <v>169</v>
      </c>
      <c r="I5" s="163"/>
      <c r="J5" s="163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cols>
    <col min="1" max="16384" width="9.14062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.5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.7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7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3"/>
      <c r="D3" s="163"/>
      <c r="E3" s="163"/>
      <c r="F3" s="163"/>
      <c r="G3" s="8"/>
      <c r="H3" s="83" t="s">
        <v>148</v>
      </c>
      <c r="I3" s="163"/>
      <c r="J3" s="163"/>
    </row>
    <row r="4" spans="1:11" ht="22.5" customHeight="1">
      <c r="B4" s="83" t="s">
        <v>171</v>
      </c>
      <c r="C4" s="163"/>
      <c r="D4" s="163"/>
      <c r="E4" s="163"/>
      <c r="F4" s="163"/>
      <c r="G4" s="8"/>
      <c r="H4" s="83" t="s">
        <v>56</v>
      </c>
      <c r="I4" s="163"/>
      <c r="J4" s="163"/>
    </row>
    <row r="5" spans="1:11" ht="22.5" customHeight="1">
      <c r="B5" s="83" t="s">
        <v>133</v>
      </c>
      <c r="C5" s="170"/>
      <c r="D5" s="170"/>
      <c r="E5" s="170"/>
      <c r="F5" s="170"/>
      <c r="G5" s="8"/>
      <c r="H5" s="83" t="s">
        <v>169</v>
      </c>
      <c r="I5" s="163"/>
      <c r="J5" s="163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40" t="s">
        <v>194</v>
      </c>
      <c r="D39" s="141"/>
      <c r="E39" s="171" t="s">
        <v>197</v>
      </c>
      <c r="F39" s="171"/>
      <c r="G39" s="58" t="s">
        <v>203</v>
      </c>
      <c r="H39" s="146" t="s">
        <v>202</v>
      </c>
      <c r="I39" s="146"/>
      <c r="J39" s="146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22.42578125" style="1" customWidth="1"/>
    <col min="9" max="9" width="13.85546875" style="1" customWidth="1"/>
    <col min="10" max="10" width="3.85546875" style="1" customWidth="1"/>
    <col min="11" max="11" width="2" style="1" customWidth="1"/>
    <col min="12" max="12" width="18.5703125" style="1" customWidth="1"/>
    <col min="13" max="13" width="10.8554687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8"/>
      <c r="D3" s="149"/>
      <c r="E3" s="149"/>
      <c r="F3" s="150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75">
      <c r="B4" s="83" t="s">
        <v>171</v>
      </c>
      <c r="C4" s="148"/>
      <c r="D4" s="149"/>
      <c r="E4" s="149"/>
      <c r="F4" s="150"/>
      <c r="G4" s="8"/>
      <c r="H4" s="83" t="s">
        <v>56</v>
      </c>
      <c r="I4" s="110">
        <f ca="1">TODAY()</f>
        <v>44950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44950</v>
      </c>
    </row>
    <row r="5" spans="1:21">
      <c r="B5" s="83" t="s">
        <v>133</v>
      </c>
      <c r="C5" s="151"/>
      <c r="D5" s="151"/>
      <c r="E5" s="151"/>
      <c r="F5" s="151"/>
      <c r="G5" s="8"/>
      <c r="H5" s="83" t="s">
        <v>169</v>
      </c>
      <c r="I5" s="110">
        <f ca="1">TODAY()</f>
        <v>44950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44950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2" t="s">
        <v>216</v>
      </c>
      <c r="I7" s="153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3" t="s">
        <v>44</v>
      </c>
      <c r="R7" s="144"/>
      <c r="S7" s="144"/>
      <c r="T7" s="145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4"/>
      <c r="I8" s="155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0"/>
      <c r="S8" s="141"/>
      <c r="T8" s="142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4"/>
      <c r="I9" s="155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0"/>
      <c r="S9" s="141"/>
      <c r="T9" s="142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4"/>
      <c r="I10" s="155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0"/>
      <c r="S10" s="141"/>
      <c r="T10" s="142"/>
      <c r="U10" s="5"/>
    </row>
    <row r="11" spans="1:21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4"/>
      <c r="I11" s="155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40" t="s">
        <v>150</v>
      </c>
      <c r="S11" s="141"/>
      <c r="T11" s="142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4"/>
      <c r="I12" s="155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40" t="s">
        <v>150</v>
      </c>
      <c r="S12" s="141"/>
      <c r="T12" s="142"/>
      <c r="U12" s="5"/>
    </row>
    <row r="13" spans="1:21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4"/>
      <c r="I13" s="155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40"/>
      <c r="S13" s="141"/>
      <c r="T13" s="142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6" t="str">
        <f>IF(D14&gt;=0.01,"Check if need to increase decimal on the right"," ")</f>
        <v xml:space="preserve"> </v>
      </c>
      <c r="I14" s="157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225</v>
      </c>
      <c r="P14" s="11" t="s">
        <v>23</v>
      </c>
      <c r="Q14" s="11" t="str">
        <f>VLOOKUP(N14,Lookup!C52:D59,2)</f>
        <v>Not Detected</v>
      </c>
      <c r="R14" s="140"/>
      <c r="S14" s="141"/>
      <c r="T14" s="142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6" t="str">
        <f>IF(D15&gt;=0.01,"Check if need to increase decimal on the right"," ")</f>
        <v xml:space="preserve"> </v>
      </c>
      <c r="I15" s="157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40" t="s">
        <v>68</v>
      </c>
      <c r="S15" s="141"/>
      <c r="T15" s="142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4"/>
      <c r="I16" s="155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40" t="s">
        <v>150</v>
      </c>
      <c r="S16" s="141"/>
      <c r="T16" s="142"/>
      <c r="U16" s="5"/>
    </row>
    <row r="17" spans="1:21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4"/>
      <c r="I17" s="155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40"/>
      <c r="S17" s="141"/>
      <c r="T17" s="142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40" t="s">
        <v>209</v>
      </c>
      <c r="D19" s="141"/>
      <c r="E19" s="146" t="s">
        <v>197</v>
      </c>
      <c r="F19" s="146"/>
      <c r="G19" s="58" t="s">
        <v>210</v>
      </c>
      <c r="H19" s="146" t="s">
        <v>201</v>
      </c>
      <c r="I19" s="147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9" t="s">
        <v>193</v>
      </c>
      <c r="N27" s="139"/>
      <c r="O27" s="139"/>
      <c r="P27" s="139"/>
      <c r="Q27" s="139"/>
      <c r="R27" s="139"/>
      <c r="S27" s="139"/>
      <c r="T27" s="139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8" t="s">
        <v>129</v>
      </c>
      <c r="N28" s="139"/>
      <c r="O28" s="139"/>
      <c r="P28" s="139"/>
      <c r="Q28" s="139"/>
      <c r="R28" s="139"/>
      <c r="S28" s="139"/>
      <c r="T28" s="139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8"/>
      <c r="N29" s="139"/>
      <c r="O29" s="139"/>
      <c r="P29" s="139"/>
      <c r="Q29" s="139"/>
      <c r="R29" s="139"/>
      <c r="S29" s="139"/>
      <c r="T29" s="139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E7" zoomScaleNormal="110" zoomScaleSheetLayoutView="100" workbookViewId="0">
      <selection activeCell="R7" sqref="R7:T23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570312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60" t="s">
        <v>226</v>
      </c>
      <c r="D3" s="160"/>
      <c r="E3" s="160"/>
      <c r="F3" s="160"/>
      <c r="G3" s="8"/>
      <c r="H3" s="83" t="s">
        <v>148</v>
      </c>
      <c r="I3" s="161" t="s">
        <v>228</v>
      </c>
      <c r="J3" s="161"/>
      <c r="K3" s="104"/>
      <c r="M3" s="1" t="str">
        <f>IF(ISBLANK(C3),"DEALER NAME",C3)</f>
        <v>Tanner Industries</v>
      </c>
      <c r="Q3" s="8"/>
      <c r="R3" s="8"/>
      <c r="S3" s="9" t="s">
        <v>148</v>
      </c>
      <c r="U3" s="68" t="str">
        <f>I3</f>
        <v>20230117SRT01</v>
      </c>
    </row>
    <row r="4" spans="1:21" ht="15.75">
      <c r="B4" s="83" t="s">
        <v>171</v>
      </c>
      <c r="C4" s="160" t="s">
        <v>227</v>
      </c>
      <c r="D4" s="160"/>
      <c r="E4" s="160"/>
      <c r="F4" s="160"/>
      <c r="G4" s="8"/>
      <c r="H4" s="83" t="s">
        <v>56</v>
      </c>
      <c r="I4" s="162">
        <f ca="1">TODAY()</f>
        <v>44950</v>
      </c>
      <c r="J4" s="161"/>
      <c r="K4" s="104"/>
      <c r="M4" s="3" t="str">
        <f>IF(ISBLANK(C4),"REFERENCE NAME",C4)</f>
        <v>Isidore Farms</v>
      </c>
      <c r="Q4" s="8"/>
      <c r="R4" s="8"/>
      <c r="S4" s="9" t="s">
        <v>56</v>
      </c>
      <c r="U4" s="69">
        <f ca="1">I4</f>
        <v>44950</v>
      </c>
    </row>
    <row r="5" spans="1:21">
      <c r="B5" s="83" t="s">
        <v>133</v>
      </c>
      <c r="C5" s="151" t="s">
        <v>135</v>
      </c>
      <c r="D5" s="151"/>
      <c r="E5" s="151"/>
      <c r="F5" s="151"/>
      <c r="G5" s="8"/>
      <c r="H5" s="83" t="s">
        <v>57</v>
      </c>
      <c r="I5" s="162">
        <f ca="1">TODAY()</f>
        <v>44950</v>
      </c>
      <c r="J5" s="161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44950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</row>
    <row r="9" spans="1:21">
      <c r="A9" s="4"/>
      <c r="B9" s="10" t="s">
        <v>3</v>
      </c>
      <c r="C9" s="11" t="s">
        <v>23</v>
      </c>
      <c r="D9" s="14">
        <v>6.2</v>
      </c>
      <c r="E9" s="14">
        <v>6.3</v>
      </c>
      <c r="F9" s="14"/>
      <c r="G9" s="14"/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6.2</v>
      </c>
      <c r="Q9" s="14">
        <f>E9</f>
        <v>6.3</v>
      </c>
    </row>
    <row r="10" spans="1:21">
      <c r="A10" s="4"/>
      <c r="B10" s="10" t="s">
        <v>5</v>
      </c>
      <c r="C10" s="10" t="s">
        <v>52</v>
      </c>
      <c r="D10" s="15">
        <v>15</v>
      </c>
      <c r="E10" s="15">
        <v>25</v>
      </c>
      <c r="F10" s="15"/>
      <c r="G10" s="15"/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>IF(D10&lt;5,"&lt;5",D10)</f>
        <v>15</v>
      </c>
      <c r="Q10" s="15">
        <f>IF(E10&lt;5,"&lt;5",E10)</f>
        <v>25</v>
      </c>
    </row>
    <row r="11" spans="1:21">
      <c r="A11" s="4"/>
      <c r="B11" s="10" t="s">
        <v>6</v>
      </c>
      <c r="C11" s="10" t="s">
        <v>52</v>
      </c>
      <c r="D11" s="15">
        <v>10</v>
      </c>
      <c r="E11" s="15">
        <v>10</v>
      </c>
      <c r="F11" s="15"/>
      <c r="G11" s="15"/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>IF(D11&lt;5,"&lt;5",D11)</f>
        <v>10</v>
      </c>
      <c r="Q11" s="15">
        <f>IF(E11&lt;5,"&lt;5",E11)</f>
        <v>10</v>
      </c>
    </row>
    <row r="12" spans="1:21">
      <c r="A12" s="4"/>
      <c r="B12" s="10" t="s">
        <v>14</v>
      </c>
      <c r="C12" s="10" t="s">
        <v>53</v>
      </c>
      <c r="D12" s="96">
        <f>2*(IF(D10&lt;5,5,D10)-(5*10^(D9-10)))/(1+(0.94*10^(D9-10)))*10^(6-D9)</f>
        <v>18.924900903424462</v>
      </c>
      <c r="E12" s="96">
        <f>2*(IF(E10&lt;5,5,E10)-(5*10^(E9-10)))/(1+(0.94*10^(E9-10)))*10^(6-E9)</f>
        <v>25.053662750224699</v>
      </c>
      <c r="F12" s="96">
        <f t="shared" ref="F12:G12" si="0">2*(IF(F10&lt;5,5,F10)-(5*10^(F9-10)))/(1+(0.94*10^(F9-10)))*10^(6-F9)</f>
        <v>9999999.9980600011</v>
      </c>
      <c r="G12" s="96">
        <f t="shared" si="0"/>
        <v>9999999.9980600011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18.924900903424462</v>
      </c>
      <c r="Q12" s="103">
        <f>IF(E12&lt;1,"&lt;1",E12)</f>
        <v>25.053662750224699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-4</v>
      </c>
      <c r="E13" s="97">
        <f>+E9+0.5+VLOOKUP(IF(E10&lt;5,5,E10),LSI!$F$2:$G$25,2)+VLOOKUP(IF(E11&lt;5,5,E11),LSI!$H$2:$I$25,2)-12.1</f>
        <v>-3.5</v>
      </c>
      <c r="F13" s="97">
        <f>+F9+0.5+VLOOKUP(IF(F10&lt;5,5,F10),LSI!$F$2:$G$25,2)+VLOOKUP(IF(F11&lt;5,5,F11),LSI!$H$2:$I$25,2)-12.1</f>
        <v>-10.6</v>
      </c>
      <c r="G13" s="97">
        <f>+G9+0.5+VLOOKUP(IF(G10&lt;5,5,G10),LSI!$F$2:$G$25,2)+VLOOKUP(IF(G11&lt;5,5,G11),LSI!$H$2:$I$25,2)-12.1</f>
        <v>-10.6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-4</v>
      </c>
      <c r="Q13" s="103">
        <f>E13</f>
        <v>-3.5</v>
      </c>
    </row>
    <row r="14" spans="1:21">
      <c r="A14" s="4"/>
      <c r="B14" s="10" t="s">
        <v>10</v>
      </c>
      <c r="C14" s="10" t="s">
        <v>24</v>
      </c>
      <c r="D14" s="11">
        <v>0.21</v>
      </c>
      <c r="E14" s="11">
        <v>0.01</v>
      </c>
      <c r="F14" s="11"/>
      <c r="G14" s="11"/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225</v>
      </c>
      <c r="P14" s="11">
        <f>IF(D14&lt;0.01,"&lt;0.01",D14)</f>
        <v>0.21</v>
      </c>
      <c r="Q14" s="11">
        <f>IF(E14&lt;0.01,"&lt;0.01",E14)</f>
        <v>0.01</v>
      </c>
    </row>
    <row r="15" spans="1:2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/>
      <c r="G15" s="11"/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 t="str">
        <f>IF(D15&lt;0.01,"&lt;0.01",D15)</f>
        <v>&lt;0.01</v>
      </c>
      <c r="Q15" s="11" t="str">
        <f>IF(E15&lt;0.01,"&lt;0.01",E15)</f>
        <v>&lt;0.01</v>
      </c>
    </row>
    <row r="16" spans="1:21">
      <c r="A16" s="4"/>
      <c r="B16" s="10" t="s">
        <v>4</v>
      </c>
      <c r="C16" s="10" t="s">
        <v>24</v>
      </c>
      <c r="D16" s="11">
        <v>50</v>
      </c>
      <c r="E16" s="11">
        <v>50.01</v>
      </c>
      <c r="F16" s="11"/>
      <c r="G16" s="11"/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50</v>
      </c>
      <c r="Q16" s="11">
        <f>IF(E16&lt;10,"&lt;10",E16)</f>
        <v>50.01</v>
      </c>
    </row>
    <row r="17" spans="1:22">
      <c r="A17" s="4"/>
      <c r="B17" s="10" t="s">
        <v>15</v>
      </c>
      <c r="C17" s="10" t="s">
        <v>24</v>
      </c>
      <c r="D17" s="15">
        <v>5</v>
      </c>
      <c r="E17" s="11">
        <v>7</v>
      </c>
      <c r="F17" s="15"/>
      <c r="G17" s="15"/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5</v>
      </c>
      <c r="Q17" s="11">
        <f>IF(E17&lt;1,"&lt;1",E17)</f>
        <v>7</v>
      </c>
    </row>
    <row r="18" spans="1:22">
      <c r="A18" s="4"/>
      <c r="B18" s="10" t="s">
        <v>16</v>
      </c>
      <c r="C18" s="10" t="s">
        <v>24</v>
      </c>
      <c r="D18" s="15">
        <v>7</v>
      </c>
      <c r="E18" s="11">
        <v>8</v>
      </c>
      <c r="F18" s="15"/>
      <c r="G18" s="15"/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7</v>
      </c>
      <c r="Q18" s="11">
        <f>IF(E18&lt;1,"&lt;1",E18)</f>
        <v>8</v>
      </c>
    </row>
    <row r="19" spans="1:22" hidden="1">
      <c r="A19" s="4"/>
      <c r="B19" s="10" t="s">
        <v>178</v>
      </c>
      <c r="C19" s="10" t="s">
        <v>179</v>
      </c>
      <c r="D19" s="14">
        <f>D20/10</f>
        <v>6.9</v>
      </c>
      <c r="E19" s="14">
        <f t="shared" ref="E19:G19" si="1">E20/10</f>
        <v>6.8</v>
      </c>
      <c r="F19" s="14">
        <f t="shared" ca="1" si="1"/>
        <v>0</v>
      </c>
      <c r="G19" s="14">
        <f t="shared" ca="1" si="1"/>
        <v>0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6.9</v>
      </c>
      <c r="Q19" s="14">
        <f t="shared" ref="Q19" si="2">Q20/10</f>
        <v>6.8</v>
      </c>
    </row>
    <row r="20" spans="1:22">
      <c r="A20" s="4"/>
      <c r="B20" s="10" t="s">
        <v>178</v>
      </c>
      <c r="C20" s="10" t="s">
        <v>180</v>
      </c>
      <c r="D20" s="15">
        <v>69</v>
      </c>
      <c r="E20" s="15">
        <v>68</v>
      </c>
      <c r="F20" s="15">
        <f t="shared" ref="F20:G20" ca="1" si="3">F19*1000</f>
        <v>0</v>
      </c>
      <c r="G20" s="15">
        <f t="shared" ca="1" si="3"/>
        <v>0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>D20</f>
        <v>69</v>
      </c>
      <c r="Q20" s="14">
        <f>E20</f>
        <v>68</v>
      </c>
    </row>
    <row r="21" spans="1:22">
      <c r="A21" s="4"/>
      <c r="B21" s="10" t="s">
        <v>18</v>
      </c>
      <c r="C21" s="10" t="s">
        <v>25</v>
      </c>
      <c r="D21" s="11" t="s">
        <v>41</v>
      </c>
      <c r="E21" s="11" t="s">
        <v>41</v>
      </c>
      <c r="F21" s="11"/>
      <c r="G21" s="11"/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 t="str">
        <f>IF(D21&lt;0.05,"&lt;0.05",D21)</f>
        <v>&lt;0.05</v>
      </c>
      <c r="Q21" s="14" t="str">
        <f>IF(E21&lt;0.05,"&lt;0.05",E21)</f>
        <v>&lt;0.05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/>
      <c r="G22" s="15"/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>IF(E22&lt;5,"&lt;5",E22)</f>
        <v>&lt;5</v>
      </c>
    </row>
    <row r="23" spans="1:22">
      <c r="A23" s="4"/>
      <c r="B23" s="10" t="s">
        <v>19</v>
      </c>
      <c r="C23" s="10" t="s">
        <v>55</v>
      </c>
      <c r="D23" s="14">
        <v>100.1</v>
      </c>
      <c r="E23" s="14">
        <v>99.9</v>
      </c>
      <c r="F23" s="14"/>
      <c r="G23" s="14"/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100.1</v>
      </c>
      <c r="Q23" s="14">
        <f>IF(E23&lt;5,"&lt;5",E23)</f>
        <v>99.9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58" t="s">
        <v>209</v>
      </c>
      <c r="D26" s="158"/>
      <c r="E26" s="159" t="s">
        <v>196</v>
      </c>
      <c r="F26" s="159"/>
      <c r="G26" s="102" t="s">
        <v>210</v>
      </c>
      <c r="H26" s="159" t="s">
        <v>201</v>
      </c>
      <c r="I26" s="159"/>
      <c r="J26" s="159"/>
      <c r="K26" s="107"/>
      <c r="L26" s="4"/>
      <c r="M26" s="10" t="s">
        <v>45</v>
      </c>
      <c r="N26" s="57" t="str">
        <f>CONCATENATE(C26, " ", E26," ", G26, " ", H26)</f>
        <v>The sample was clear  with no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58" t="s">
        <v>209</v>
      </c>
      <c r="D27" s="158"/>
      <c r="E27" s="159" t="s">
        <v>196</v>
      </c>
      <c r="F27" s="159"/>
      <c r="G27" s="102" t="s">
        <v>210</v>
      </c>
      <c r="H27" s="159" t="s">
        <v>201</v>
      </c>
      <c r="I27" s="159"/>
      <c r="J27" s="159"/>
      <c r="K27" s="107"/>
      <c r="L27" s="4"/>
      <c r="M27" s="10" t="s">
        <v>46</v>
      </c>
      <c r="N27" s="57" t="str">
        <f>CONCATENATE(C27, " ", E27," ", G27, " ", H27)</f>
        <v>The sample was clear  with no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58" t="s">
        <v>209</v>
      </c>
      <c r="D28" s="158"/>
      <c r="E28" s="159"/>
      <c r="F28" s="159"/>
      <c r="G28" s="102" t="s">
        <v>210</v>
      </c>
      <c r="H28" s="159"/>
      <c r="I28" s="159"/>
      <c r="J28" s="159"/>
      <c r="K28" s="107"/>
      <c r="L28" s="4"/>
      <c r="M28" s="10" t="s">
        <v>47</v>
      </c>
      <c r="N28" s="57" t="str">
        <f>CONCATENATE(C28, " ", E28," ", G28, " ", H28)</f>
        <v xml:space="preserve">The sample was   with 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58" t="s">
        <v>209</v>
      </c>
      <c r="D29" s="158"/>
      <c r="E29" s="159"/>
      <c r="F29" s="159"/>
      <c r="G29" s="102" t="s">
        <v>210</v>
      </c>
      <c r="H29" s="159"/>
      <c r="I29" s="159"/>
      <c r="J29" s="159"/>
      <c r="K29" s="107"/>
      <c r="L29" s="4"/>
      <c r="M29" s="10" t="s">
        <v>48</v>
      </c>
      <c r="N29" s="57" t="str">
        <f>CONCATENATE(C29, " ", E29," ", G29, " ", H29)</f>
        <v xml:space="preserve">The sample was   with 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8" t="s">
        <v>129</v>
      </c>
      <c r="O32" s="139"/>
      <c r="P32" s="139"/>
      <c r="Q32" s="139"/>
      <c r="R32" s="139"/>
      <c r="S32" s="139"/>
      <c r="T32" s="139"/>
      <c r="U32" s="13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2" width="3.140625" style="1" customWidth="1"/>
    <col min="13" max="13" width="3.5703125" style="1" customWidth="1"/>
    <col min="14" max="14" width="1.140625" style="1" customWidth="1"/>
    <col min="15" max="15" width="18.570312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60"/>
      <c r="D3" s="160"/>
      <c r="E3" s="160"/>
      <c r="F3" s="160"/>
      <c r="G3" s="8"/>
      <c r="H3" s="83" t="s">
        <v>148</v>
      </c>
      <c r="I3" s="163"/>
      <c r="J3" s="163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75">
      <c r="B4" s="83" t="s">
        <v>171</v>
      </c>
      <c r="C4" s="160"/>
      <c r="D4" s="160"/>
      <c r="E4" s="160"/>
      <c r="F4" s="160"/>
      <c r="G4" s="8"/>
      <c r="H4" s="83" t="s">
        <v>56</v>
      </c>
      <c r="I4" s="163"/>
      <c r="J4" s="163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44950</v>
      </c>
    </row>
    <row r="5" spans="1:23">
      <c r="B5" s="83" t="s">
        <v>133</v>
      </c>
      <c r="C5" s="151"/>
      <c r="D5" s="151"/>
      <c r="E5" s="151"/>
      <c r="F5" s="151"/>
      <c r="G5" s="8"/>
      <c r="H5" s="83" t="s">
        <v>169</v>
      </c>
      <c r="I5" s="163"/>
      <c r="J5" s="163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44950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225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40" t="s">
        <v>209</v>
      </c>
      <c r="D36" s="141"/>
      <c r="E36" s="146" t="s">
        <v>197</v>
      </c>
      <c r="F36" s="146"/>
      <c r="G36" s="58" t="s">
        <v>210</v>
      </c>
      <c r="H36" s="146" t="s">
        <v>201</v>
      </c>
      <c r="I36" s="147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40" t="s">
        <v>209</v>
      </c>
      <c r="D37" s="141"/>
      <c r="E37" s="146" t="s">
        <v>197</v>
      </c>
      <c r="F37" s="146"/>
      <c r="G37" s="58" t="s">
        <v>210</v>
      </c>
      <c r="H37" s="146" t="s">
        <v>201</v>
      </c>
      <c r="I37" s="147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40" t="s">
        <v>209</v>
      </c>
      <c r="D38" s="141"/>
      <c r="E38" s="146" t="s">
        <v>197</v>
      </c>
      <c r="F38" s="146"/>
      <c r="G38" s="58" t="s">
        <v>210</v>
      </c>
      <c r="H38" s="146" t="s">
        <v>201</v>
      </c>
      <c r="I38" s="147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40" t="s">
        <v>209</v>
      </c>
      <c r="D39" s="141"/>
      <c r="E39" s="146" t="s">
        <v>197</v>
      </c>
      <c r="F39" s="146"/>
      <c r="G39" s="58" t="s">
        <v>210</v>
      </c>
      <c r="H39" s="146" t="s">
        <v>201</v>
      </c>
      <c r="I39" s="147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40" t="s">
        <v>209</v>
      </c>
      <c r="D40" s="141"/>
      <c r="E40" s="146" t="s">
        <v>197</v>
      </c>
      <c r="F40" s="146"/>
      <c r="G40" s="58" t="s">
        <v>210</v>
      </c>
      <c r="H40" s="146" t="s">
        <v>201</v>
      </c>
      <c r="I40" s="147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40" t="s">
        <v>209</v>
      </c>
      <c r="D41" s="141"/>
      <c r="E41" s="146" t="s">
        <v>197</v>
      </c>
      <c r="F41" s="146"/>
      <c r="G41" s="58" t="s">
        <v>210</v>
      </c>
      <c r="H41" s="146" t="s">
        <v>201</v>
      </c>
      <c r="I41" s="147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8" t="s">
        <v>129</v>
      </c>
      <c r="Q44" s="139"/>
      <c r="R44" s="139"/>
      <c r="S44" s="139"/>
      <c r="T44" s="139"/>
      <c r="U44" s="139"/>
      <c r="V44" s="139"/>
      <c r="W44" s="13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7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44950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3" t="s">
        <v>44</v>
      </c>
      <c r="H7" s="144"/>
      <c r="I7" s="144"/>
      <c r="J7" s="14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40"/>
      <c r="I8" s="141"/>
      <c r="J8" s="14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40"/>
      <c r="I9" s="141"/>
      <c r="J9" s="142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9" t="s">
        <v>193</v>
      </c>
      <c r="D18" s="139"/>
      <c r="E18" s="139"/>
      <c r="F18" s="139"/>
      <c r="G18" s="139"/>
      <c r="H18" s="139"/>
      <c r="I18" s="139"/>
      <c r="J18" s="139"/>
      <c r="K18" s="5"/>
    </row>
    <row r="19" spans="1:11">
      <c r="A19" s="4"/>
      <c r="B19" s="55"/>
      <c r="C19" s="138"/>
      <c r="D19" s="139"/>
      <c r="E19" s="139"/>
      <c r="F19" s="139"/>
      <c r="G19" s="139"/>
      <c r="H19" s="139"/>
      <c r="I19" s="139"/>
      <c r="J19" s="13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7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44950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3" t="s">
        <v>44</v>
      </c>
      <c r="H7" s="144"/>
      <c r="I7" s="144"/>
      <c r="J7" s="145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40"/>
      <c r="I8" s="141"/>
      <c r="J8" s="142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40"/>
      <c r="I9" s="141"/>
      <c r="J9" s="142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9" t="s">
        <v>193</v>
      </c>
      <c r="D19" s="139"/>
      <c r="E19" s="139"/>
      <c r="F19" s="139"/>
      <c r="G19" s="139"/>
      <c r="H19" s="139"/>
      <c r="I19" s="139"/>
      <c r="J19" s="139"/>
      <c r="K19" s="5"/>
    </row>
    <row r="20" spans="1:11">
      <c r="A20" s="4"/>
      <c r="B20" s="55"/>
      <c r="C20" s="138"/>
      <c r="D20" s="139"/>
      <c r="E20" s="139"/>
      <c r="F20" s="139"/>
      <c r="G20" s="139"/>
      <c r="H20" s="139"/>
      <c r="I20" s="139"/>
      <c r="J20" s="13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8"/>
      <c r="D3" s="149"/>
      <c r="E3" s="149"/>
      <c r="F3" s="150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75">
      <c r="B4" s="83" t="s">
        <v>171</v>
      </c>
      <c r="C4" s="148"/>
      <c r="D4" s="149"/>
      <c r="E4" s="149"/>
      <c r="F4" s="150"/>
      <c r="G4" s="8"/>
      <c r="H4" s="83" t="s">
        <v>56</v>
      </c>
      <c r="I4" s="110">
        <f ca="1">TODAY()</f>
        <v>44950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44950</v>
      </c>
    </row>
    <row r="5" spans="1:21">
      <c r="B5" s="83" t="s">
        <v>133</v>
      </c>
      <c r="C5" s="151"/>
      <c r="D5" s="151"/>
      <c r="E5" s="151"/>
      <c r="F5" s="151"/>
      <c r="G5" s="8"/>
      <c r="H5" s="83" t="s">
        <v>57</v>
      </c>
      <c r="I5" s="110">
        <f ca="1">TODAY()</f>
        <v>44950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44950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2" t="s">
        <v>216</v>
      </c>
      <c r="I7" s="153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3" t="s">
        <v>44</v>
      </c>
      <c r="R7" s="144"/>
      <c r="S7" s="144"/>
      <c r="T7" s="145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4"/>
      <c r="I8" s="155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0"/>
      <c r="S8" s="141"/>
      <c r="T8" s="142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4"/>
      <c r="I9" s="155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0"/>
      <c r="S9" s="141"/>
      <c r="T9" s="142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4"/>
      <c r="I10" s="155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0"/>
      <c r="S10" s="141"/>
      <c r="T10" s="142"/>
      <c r="U10" s="5"/>
    </row>
    <row r="11" spans="1:21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4"/>
      <c r="I11" s="155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0"/>
      <c r="S11" s="141"/>
      <c r="T11" s="142"/>
      <c r="U11" s="5"/>
    </row>
    <row r="12" spans="1:21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4" t="str">
        <f>IF(D12&lt;0,"Switch Total &amp; Calcium Hardness values"," ")</f>
        <v xml:space="preserve"> </v>
      </c>
      <c r="I12" s="155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0" t="s">
        <v>150</v>
      </c>
      <c r="S12" s="141"/>
      <c r="T12" s="142"/>
      <c r="U12" s="5"/>
    </row>
    <row r="13" spans="1:21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4"/>
      <c r="I13" s="155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0" t="s">
        <v>150</v>
      </c>
      <c r="S13" s="141"/>
      <c r="T13" s="142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4"/>
      <c r="I14" s="155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0" t="s">
        <v>150</v>
      </c>
      <c r="S14" s="141"/>
      <c r="T14" s="142"/>
      <c r="U14" s="5"/>
    </row>
    <row r="15" spans="1:21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4"/>
      <c r="I15" s="155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0"/>
      <c r="S15" s="141"/>
      <c r="T15" s="142"/>
      <c r="U15" s="5"/>
    </row>
    <row r="16" spans="1:21" ht="1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4"/>
      <c r="I16" s="155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0"/>
      <c r="S16" s="141"/>
      <c r="T16" s="142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6" t="str">
        <f>IF(D17&gt;=0.01,"Check if need to increase decimal on the right"," ")</f>
        <v xml:space="preserve"> </v>
      </c>
      <c r="I17" s="157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225</v>
      </c>
      <c r="P17" s="11" t="s">
        <v>23</v>
      </c>
      <c r="Q17" s="11" t="str">
        <f>VLOOKUP(N17,Lookup!C52:D59,2)</f>
        <v>Not Detected</v>
      </c>
      <c r="R17" s="140"/>
      <c r="S17" s="141"/>
      <c r="T17" s="142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6" t="str">
        <f t="shared" ref="H18:H20" si="2">IF(D18&gt;=0.01,"Check if need to increase decimal on the right"," ")</f>
        <v xml:space="preserve"> </v>
      </c>
      <c r="I18" s="157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0" t="s">
        <v>68</v>
      </c>
      <c r="S18" s="141"/>
      <c r="T18" s="142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6" t="str">
        <f t="shared" si="2"/>
        <v xml:space="preserve"> </v>
      </c>
      <c r="I19" s="157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0"/>
      <c r="S19" s="141"/>
      <c r="T19" s="142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6" t="str">
        <f t="shared" si="2"/>
        <v xml:space="preserve"> </v>
      </c>
      <c r="I20" s="157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0"/>
      <c r="S20" s="141"/>
      <c r="T20" s="142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4"/>
      <c r="I21" s="155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0" t="s">
        <v>150</v>
      </c>
      <c r="S21" s="141"/>
      <c r="T21" s="142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4"/>
      <c r="I22" s="155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0"/>
      <c r="S22" s="141"/>
      <c r="T22" s="142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4"/>
      <c r="I23" s="155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0"/>
      <c r="S23" s="141"/>
      <c r="T23" s="142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4"/>
      <c r="I24" s="155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0"/>
      <c r="S24" s="141"/>
      <c r="T24" s="142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4"/>
      <c r="I25" s="155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0"/>
      <c r="S25" s="141"/>
      <c r="T25" s="142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4"/>
      <c r="I26" s="155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0" t="s">
        <v>224</v>
      </c>
      <c r="S26" s="141"/>
      <c r="T26" s="142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4"/>
      <c r="I27" s="155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0" t="s">
        <v>223</v>
      </c>
      <c r="S27" s="141"/>
      <c r="T27" s="142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4"/>
      <c r="I28" s="155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4"/>
      <c r="S28" s="165"/>
      <c r="T28" s="166"/>
      <c r="U28" s="5"/>
    </row>
    <row r="29" spans="1:21" ht="1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4"/>
      <c r="I29" s="155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7"/>
      <c r="S29" s="168"/>
      <c r="T29" s="169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4"/>
      <c r="I30" s="155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40"/>
      <c r="S30" s="141"/>
      <c r="T30" s="142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0" t="s">
        <v>209</v>
      </c>
      <c r="D32" s="141"/>
      <c r="E32" s="146" t="s">
        <v>197</v>
      </c>
      <c r="F32" s="146"/>
      <c r="G32" s="58" t="s">
        <v>210</v>
      </c>
      <c r="H32" s="146" t="s">
        <v>201</v>
      </c>
      <c r="I32" s="147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9" t="s">
        <v>193</v>
      </c>
      <c r="N42" s="139"/>
      <c r="O42" s="139"/>
      <c r="P42" s="139"/>
      <c r="Q42" s="139"/>
      <c r="R42" s="139"/>
      <c r="S42" s="139"/>
      <c r="T42" s="139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8" t="s">
        <v>129</v>
      </c>
      <c r="N43" s="139"/>
      <c r="O43" s="139"/>
      <c r="P43" s="139"/>
      <c r="Q43" s="139"/>
      <c r="R43" s="139"/>
      <c r="S43" s="139"/>
      <c r="T43" s="139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570312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8"/>
      <c r="D3" s="149"/>
      <c r="E3" s="149"/>
      <c r="F3" s="150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75">
      <c r="B4" s="83" t="s">
        <v>171</v>
      </c>
      <c r="C4" s="148"/>
      <c r="D4" s="149"/>
      <c r="E4" s="149"/>
      <c r="F4" s="150"/>
      <c r="G4" s="8"/>
      <c r="H4" s="83" t="s">
        <v>56</v>
      </c>
      <c r="I4" s="110">
        <f ca="1">TODAY()</f>
        <v>44950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44950</v>
      </c>
    </row>
    <row r="5" spans="1:21">
      <c r="B5" s="83" t="s">
        <v>133</v>
      </c>
      <c r="C5" s="151"/>
      <c r="D5" s="151"/>
      <c r="E5" s="151"/>
      <c r="F5" s="151"/>
      <c r="G5" s="8"/>
      <c r="H5" s="83" t="s">
        <v>57</v>
      </c>
      <c r="I5" s="110">
        <f ca="1">TODAY()</f>
        <v>44950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44950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2" t="s">
        <v>216</v>
      </c>
      <c r="I7" s="153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3" t="s">
        <v>44</v>
      </c>
      <c r="R7" s="144"/>
      <c r="S7" s="144"/>
      <c r="T7" s="145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4"/>
      <c r="I8" s="155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0"/>
      <c r="S8" s="141"/>
      <c r="T8" s="142"/>
      <c r="U8" s="5"/>
    </row>
    <row r="9" spans="1:21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4"/>
      <c r="I9" s="155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0"/>
      <c r="S9" s="141"/>
      <c r="T9" s="142"/>
      <c r="U9" s="5"/>
    </row>
    <row r="10" spans="1:21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4"/>
      <c r="I10" s="155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0"/>
      <c r="S10" s="141"/>
      <c r="T10" s="142"/>
      <c r="U10" s="5"/>
    </row>
    <row r="11" spans="1:21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4"/>
      <c r="I11" s="155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0"/>
      <c r="S11" s="141"/>
      <c r="T11" s="142"/>
      <c r="U11" s="5"/>
    </row>
    <row r="12" spans="1:21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4" t="str">
        <f>IF(D12&lt;0,"Switch Total &amp; Calcium Hardness values"," ")</f>
        <v xml:space="preserve"> </v>
      </c>
      <c r="I12" s="155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0" t="s">
        <v>150</v>
      </c>
      <c r="S12" s="141"/>
      <c r="T12" s="142"/>
      <c r="U12" s="5"/>
    </row>
    <row r="13" spans="1:21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4"/>
      <c r="I13" s="155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0" t="s">
        <v>150</v>
      </c>
      <c r="S13" s="141"/>
      <c r="T13" s="142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4"/>
      <c r="I14" s="155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0" t="s">
        <v>150</v>
      </c>
      <c r="S14" s="141"/>
      <c r="T14" s="142"/>
      <c r="U14" s="5"/>
    </row>
    <row r="15" spans="1:21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4"/>
      <c r="I15" s="155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0"/>
      <c r="S15" s="141"/>
      <c r="T15" s="142"/>
      <c r="U15" s="5"/>
    </row>
    <row r="16" spans="1:21" ht="1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4"/>
      <c r="I16" s="155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0"/>
      <c r="S16" s="141"/>
      <c r="T16" s="142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6" t="str">
        <f>IF(D17&gt;=0.01,"Check if need to increase decimal on the right"," ")</f>
        <v xml:space="preserve"> </v>
      </c>
      <c r="I17" s="157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225</v>
      </c>
      <c r="P17" s="11" t="s">
        <v>23</v>
      </c>
      <c r="Q17" s="11" t="str">
        <f>VLOOKUP(N17,Lookup!C52:D59,2)</f>
        <v>Not Detected</v>
      </c>
      <c r="R17" s="140"/>
      <c r="S17" s="141"/>
      <c r="T17" s="142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6" t="str">
        <f t="shared" ref="H18:H20" si="2">IF(D18&gt;=0.01,"Check if need to increase decimal on the right"," ")</f>
        <v xml:space="preserve"> </v>
      </c>
      <c r="I18" s="157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0" t="s">
        <v>68</v>
      </c>
      <c r="S18" s="141"/>
      <c r="T18" s="142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6" t="str">
        <f t="shared" si="2"/>
        <v xml:space="preserve"> </v>
      </c>
      <c r="I19" s="157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0"/>
      <c r="S19" s="141"/>
      <c r="T19" s="142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6" t="str">
        <f t="shared" si="2"/>
        <v xml:space="preserve"> </v>
      </c>
      <c r="I20" s="157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0"/>
      <c r="S20" s="141"/>
      <c r="T20" s="142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4"/>
      <c r="I21" s="155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0" t="s">
        <v>150</v>
      </c>
      <c r="S21" s="141"/>
      <c r="T21" s="142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4"/>
      <c r="I22" s="155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0"/>
      <c r="S22" s="141"/>
      <c r="T22" s="142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4"/>
      <c r="I23" s="155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0"/>
      <c r="S23" s="141"/>
      <c r="T23" s="142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4"/>
      <c r="I24" s="155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0"/>
      <c r="S24" s="141"/>
      <c r="T24" s="142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4"/>
      <c r="I25" s="155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0"/>
      <c r="S25" s="141"/>
      <c r="T25" s="142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4"/>
      <c r="I26" s="155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0" t="s">
        <v>224</v>
      </c>
      <c r="S26" s="141"/>
      <c r="T26" s="142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4"/>
      <c r="I27" s="155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0" t="s">
        <v>223</v>
      </c>
      <c r="S27" s="141"/>
      <c r="T27" s="142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4"/>
      <c r="I28" s="155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4"/>
      <c r="S28" s="165"/>
      <c r="T28" s="166"/>
      <c r="U28" s="5"/>
    </row>
    <row r="29" spans="1:21" ht="1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4"/>
      <c r="I29" s="155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7"/>
      <c r="S29" s="168"/>
      <c r="T29" s="169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4"/>
      <c r="I30" s="155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40"/>
      <c r="S30" s="141"/>
      <c r="T30" s="142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0" t="s">
        <v>209</v>
      </c>
      <c r="D32" s="141"/>
      <c r="E32" s="146" t="s">
        <v>197</v>
      </c>
      <c r="F32" s="146"/>
      <c r="G32" s="58" t="s">
        <v>210</v>
      </c>
      <c r="H32" s="146" t="s">
        <v>201</v>
      </c>
      <c r="I32" s="147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9" t="s">
        <v>193</v>
      </c>
      <c r="N42" s="139"/>
      <c r="O42" s="139"/>
      <c r="P42" s="139"/>
      <c r="Q42" s="139"/>
      <c r="R42" s="139"/>
      <c r="S42" s="139"/>
      <c r="T42" s="139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8" t="s">
        <v>129</v>
      </c>
      <c r="N43" s="139"/>
      <c r="O43" s="139"/>
      <c r="P43" s="139"/>
      <c r="Q43" s="139"/>
      <c r="R43" s="139"/>
      <c r="S43" s="139"/>
      <c r="T43" s="139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570312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87" t="s">
        <v>167</v>
      </c>
      <c r="J1" s="13" t="e">
        <f>#REF!</f>
        <v>#REF!</v>
      </c>
    </row>
    <row r="2" spans="1:11" ht="23.25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3"/>
      <c r="D4" s="163"/>
      <c r="E4" s="163"/>
      <c r="F4" s="163"/>
      <c r="G4" s="8"/>
      <c r="H4" s="83" t="s">
        <v>148</v>
      </c>
      <c r="I4" s="163"/>
      <c r="J4" s="163"/>
    </row>
    <row r="5" spans="1:11" ht="22.5" customHeight="1">
      <c r="B5" s="83" t="s">
        <v>171</v>
      </c>
      <c r="C5" s="163"/>
      <c r="D5" s="163"/>
      <c r="E5" s="163"/>
      <c r="F5" s="163"/>
      <c r="G5" s="8"/>
      <c r="H5" s="83" t="s">
        <v>56</v>
      </c>
      <c r="I5" s="163"/>
      <c r="J5" s="163"/>
    </row>
    <row r="6" spans="1:11" ht="22.5" customHeight="1">
      <c r="B6" s="83" t="s">
        <v>133</v>
      </c>
      <c r="C6" s="170"/>
      <c r="D6" s="170"/>
      <c r="E6" s="170"/>
      <c r="F6" s="170"/>
      <c r="G6" s="8"/>
      <c r="H6" s="83" t="s">
        <v>169</v>
      </c>
      <c r="I6" s="163"/>
      <c r="J6" s="163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CA87ED-C189-40F9-852C-2A9371554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df3d46c1-1a59-485a-af3a-7064b4cd56c1"/>
    <ds:schemaRef ds:uri="7d810c15-f90f-49da-a0e3-a69cb093d57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Ella Dudley</cp:lastModifiedBy>
  <cp:lastPrinted>2023-01-23T20:16:14Z</cp:lastPrinted>
  <dcterms:created xsi:type="dcterms:W3CDTF">2017-07-10T05:27:40Z</dcterms:created>
  <dcterms:modified xsi:type="dcterms:W3CDTF">2023-01-23T21:56:37Z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