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1" documentId="13_ncr:1_{437CB799-6185-482E-8983-3DB59875094D}" xr6:coauthVersionLast="47" xr6:coauthVersionMax="47" xr10:uidLastSave="{55CE51C4-2B20-4946-8F71-9CF0E91271A6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R20" i="9"/>
  <c r="R19" i="9" s="1"/>
  <c r="F19" i="9"/>
  <c r="S20" i="9"/>
  <c r="S19" i="9" s="1"/>
  <c r="G19" i="9"/>
  <c r="N24" i="27"/>
  <c r="N24" i="22"/>
  <c r="D24" i="22"/>
  <c r="D25" i="22"/>
  <c r="N25" i="22"/>
  <c r="D24" i="27"/>
  <c r="D25" i="27"/>
  <c r="N25" i="27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<sst xmlns="http://schemas.openxmlformats.org/spreadsheetml/2006/main" count="1896" uniqueCount="229">
  <si>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</si>
  <si>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</si>
  <si>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</si>
  <si>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</si>
  <si>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</si>
  <si>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</si>
  <si>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</si>
  <si>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</si>
  <si>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</si>
  <si>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</si>
  <si>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</si>
  <si>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</si>
  <si>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</si>
  <si>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</si>
  <si>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</si>
  <si>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</si>
  <si>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</si>
  <si>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</si>
  <si>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</si>
  <si>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</si>
  <si>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</si>
  <si>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</si>
  <si>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</si>
  <si>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</si>
  <si>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</si>
  <si>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</si>
  <si>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</si>
  <si>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</si>
  <si>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</si>
  <si>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</si>
  <si>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</si>
  <si>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</si>
  <si>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</si>
  <si>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</si>
  <si>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</si>
  <si>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</si>
  <si>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</si>
  <si>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</si>
  <si>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</si>
  <si>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</si>
  <si>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</si>
  <si>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</si>
  <si>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</si>
  <si>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</si>
  <si>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</si>
  <si>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</si>
  <si>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</si>
  <si>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</si>
  <si>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</si>
  <si>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</si>
  <si>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</si>
  <si>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</si>
  <si>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</si>
  <si>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</si>
  <si>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</si>
  <si>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</si>
  <si>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</si>
  <si>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</si>
  <si>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</si>
  <si>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</si>
  <si>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</si>
  <si>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</si>
  <si>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</si>
  <si>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</si>
  <si>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</si>
  <si>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</si>
  <si>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</si>
  <si>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</si>
  <si>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</si>
  <si>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</si>
  <si>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</si>
  <si>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</si>
  <si>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</si>
  <si>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</si>
  <si>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</si>
  <si>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</si>
  <si>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</si>
  <si>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</si>
  <si>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</si>
  <si>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</si>
  <si>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</si>
  <si>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</si>
  <si>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</si>
  <si>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</si>
  <si>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</si>
  <si>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</si>
  <si>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</si>
  <si>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</si>
  <si>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</si>
  <si>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</si>
  <si>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</si>
  <si>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</si>
  <si>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</si>
  <si>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</si>
  <si>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</si>
  <si>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</si>
  <si>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</si>
  <si>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</si>
  <si>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</si>
  <si>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</si>
  <si>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</si>
  <si>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</si>
  <si>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</si>
  <si>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</si>
  <si>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</si>
  <si>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</si>
  <si>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</si>
  <si>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</si>
  <si>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</si>
  <si>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</si>
  <si>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</si>
  <si>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</si>
  <si>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</si>
  <si>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</si>
  <si>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</si>
  <si>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</si>
  <si>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</si>
  <si>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</si>
  <si>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</si>
  <si>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</si>
  <si>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</si>
  <si>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</si>
  <si>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</si>
  <si>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</si>
  <si>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</si>
  <si>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</si>
  <si>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</si>
  <si>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</si>
  <si>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</si>
  <si>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</si>
  <si>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</si>
  <si>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</si>
  <si>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</si>
  <si>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</si>
  <si>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</si>
  <si>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</si>
  <si>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</si>
  <si>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</si>
  <si>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</si>
  <si>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</si>
  <si>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</si>
  <si>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</si>
  <si>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</si>
  <si>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</si>
  <si>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</si>
  <si>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</si>
  <si>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</si>
  <si>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</si>
  <si>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</si>
  <si>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</si>
  <si>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</si>
  <si>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</si>
  <si>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</si>
  <si>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</si>
  <si>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</si>
  <si>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</si>
  <si>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</si>
  <si>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</si>
  <si>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</si>
  <si>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</si>
  <si>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</si>
  <si>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</si>
  <si>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</si>
  <si>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</si>
  <si>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</si>
  <si>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</si>
  <si>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</si>
  <si>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</si>
  <si>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</si>
  <si>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</si>
  <si>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</si>
  <si>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</si>
  <si>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</si>
  <si>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</si>
  <si>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</si>
  <si>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</si>
  <si>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</si>
  <si>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</si>
  <si>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</si>
  <si>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</si>
  <si>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</si>
  <si>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</si>
  <si>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</si>
  <si>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</si>
  <si>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</si>
  <si>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</si>
  <si>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</si>
  <si>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</si>
  <si>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</si>
  <si>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</si>
  <si>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</si>
  <si>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</si>
  <si>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</si>
  <si>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</si>
  <si>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</si>
  <si>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</si>
  <si>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</si>
  <si>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</si>
  <si>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</si>
  <si>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</si>
  <si>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</si>
  <si>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</si>
  <si>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</si>
  <si>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</si>
  <si>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</si>
  <si>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</si>
  <si>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</si>
  <si>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</si>
  <si>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</si>
  <si>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</si>
  <si>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</si>
  <si>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</si>
  <si>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</si>
  <si>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</si>
  <si>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</si>
  <si>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</si>
  <si>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</si>
  <si>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</si>
  <si>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</si>
  <si>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</si>
  <si>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</si>
  <si>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</si>
  <si>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</si>
  <si>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</si>
  <si>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</si>
  <si>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</si>
  <si>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 xml:space="preserve">Splash Water Specialists </t>
  </si>
  <si>
    <t>31 Woodcocks Road</t>
  </si>
  <si>
    <t>20230209SRT01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</si>
</sst>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44966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44966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44966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44966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1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1"/>
        <v xml:space="preserve"> </v>
      </c>
      <c r="I19" s="127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1"/>
        <v xml:space="preserve"> </v>
      </c>
      <c r="I20" s="127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0"/>
      <c r="S28" s="111"/>
      <c r="T28" s="11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0" t="s">
        <v>70</v>
      </c>
      <c r="D30" s="111"/>
      <c r="E30" s="116" t="s">
        <v>71</v>
      </c>
      <c r="F30" s="116"/>
      <c r="G30" s="49" t="s">
        <v>72</v>
      </c>
      <c r="H30" s="116" t="s">
        <v>73</v>
      </c>
      <c r="I30" s="117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09" t="s">
        <v>81</v>
      </c>
      <c r="N39" s="109"/>
      <c r="O39" s="109"/>
      <c r="P39" s="109"/>
      <c r="Q39" s="109"/>
      <c r="R39" s="109"/>
      <c r="S39" s="109"/>
      <c r="T39" s="10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8" t="s">
        <v>82</v>
      </c>
      <c r="N40" s="109"/>
      <c r="O40" s="109"/>
      <c r="P40" s="109"/>
      <c r="Q40" s="109"/>
      <c r="R40" s="109"/>
      <c r="S40" s="109"/>
      <c r="T40" s="10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8"/>
      <c r="N41" s="109"/>
      <c r="O41" s="109"/>
      <c r="P41" s="109"/>
      <c r="Q41" s="109"/>
      <c r="R41" s="109"/>
      <c r="S41" s="109"/>
      <c r="T41" s="10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0" t="s">
        <v>217</v>
      </c>
      <c r="D39" s="111"/>
      <c r="E39" s="140" t="s">
        <v>71</v>
      </c>
      <c r="F39" s="140"/>
      <c r="G39" s="49" t="s">
        <v>218</v>
      </c>
      <c r="H39" s="116" t="s">
        <v>219</v>
      </c>
      <c r="I39" s="116"/>
      <c r="J39" s="116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44966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44966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44966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44966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4"/>
      <c r="I11" s="125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0" t="s">
        <v>31</v>
      </c>
      <c r="S11" s="111"/>
      <c r="T11" s="11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4"/>
      <c r="I12" s="125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0" t="s">
        <v>31</v>
      </c>
      <c r="S12" s="111"/>
      <c r="T12" s="11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4"/>
      <c r="I13" s="125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0"/>
      <c r="S13" s="111"/>
      <c r="T13" s="11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6" t="str">
        <f>IF(D14&gt;=0.01,"Check if need to increase decimal on the right"," ")</f>
        <v xml:space="preserve"> </v>
      </c>
      <c r="I14" s="127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0"/>
      <c r="S14" s="111"/>
      <c r="T14" s="11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6" t="str">
        <f>IF(D15&gt;=0.01,"Check if need to increase decimal on the right"," ")</f>
        <v xml:space="preserve"> </v>
      </c>
      <c r="I15" s="127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0" t="s">
        <v>46</v>
      </c>
      <c r="S15" s="111"/>
      <c r="T15" s="11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4"/>
      <c r="I16" s="125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0" t="s">
        <v>31</v>
      </c>
      <c r="S16" s="111"/>
      <c r="T16" s="11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4"/>
      <c r="I17" s="125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0"/>
      <c r="S17" s="111"/>
      <c r="T17" s="11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0" t="s">
        <v>70</v>
      </c>
      <c r="D19" s="111"/>
      <c r="E19" s="116" t="s">
        <v>71</v>
      </c>
      <c r="F19" s="116"/>
      <c r="G19" s="49" t="s">
        <v>72</v>
      </c>
      <c r="H19" s="116" t="s">
        <v>73</v>
      </c>
      <c r="I19" s="117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09" t="s">
        <v>81</v>
      </c>
      <c r="N27" s="109"/>
      <c r="O27" s="109"/>
      <c r="P27" s="109"/>
      <c r="Q27" s="109"/>
      <c r="R27" s="109"/>
      <c r="S27" s="109"/>
      <c r="T27" s="10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8" t="s">
        <v>82</v>
      </c>
      <c r="N28" s="109"/>
      <c r="O28" s="109"/>
      <c r="P28" s="109"/>
      <c r="Q28" s="109"/>
      <c r="R28" s="109"/>
      <c r="S28" s="109"/>
      <c r="T28" s="10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8"/>
      <c r="N29" s="109"/>
      <c r="O29" s="109"/>
      <c r="P29" s="109"/>
      <c r="Q29" s="109"/>
      <c r="R29" s="109"/>
      <c r="S29" s="109"/>
      <c r="T29" s="10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 xml:space="preserve">Splash Water Specialists </v>
      </c>
      <c r="Q3" s="8"/>
      <c r="R3" s="8"/>
      <c r="S3" s="9" t="s">
        <v>4</v>
      </c>
      <c r="U3" s="57" t="str">
        <f>I3</f>
        <v>20230209SRT01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44966</v>
      </c>
      <c r="J4" s="130"/>
      <c r="K4" s="57"/>
      <c r="M4" s="3" t="str">
        <f>IF(ISBLANK(C4),"REFERENCE NAME",C4)</f>
        <v>31 Woodcocks Road</v>
      </c>
      <c r="Q4" s="8"/>
      <c r="R4" s="8"/>
      <c r="S4" s="9" t="s">
        <v>7</v>
      </c>
      <c r="U4" s="58">
        <f ca="1">I4</f>
        <v>44966</v>
      </c>
    </row>
    <row r="5" spans="1:21">
      <c r="B5" s="66" t="s">
        <v>8</v>
      </c>
      <c r="C5" s="121" t="s">
        <v>142</v>
      </c>
      <c r="D5" s="121"/>
      <c r="E5" s="121"/>
      <c r="F5" s="121"/>
      <c r="G5" s="8"/>
      <c r="H5" s="66" t="s">
        <v>10</v>
      </c>
      <c r="I5" s="131">
        <f ca="1">TODAY()</f>
        <v>44966</v>
      </c>
      <c r="J5" s="130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44966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7.3</v>
      </c>
      <c r="E9" s="14">
        <v>7.3</v>
      </c>
      <c r="F9" s="14">
        <v>7.3</v>
      </c>
      <c r="G9" s="14">
        <v>7.1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7.3</v>
      </c>
      <c r="Q9" s="14">
        <f t="shared" ref="Q9:S9" si="0">E9</f>
        <v>7.3</v>
      </c>
      <c r="R9" s="14">
        <f t="shared" si="0"/>
        <v>7.3</v>
      </c>
      <c r="S9" s="14">
        <f t="shared" si="0"/>
        <v>7.1</v>
      </c>
    </row>
    <row r="10" spans="1:21" ht="14.5">
      <c r="A10" s="4"/>
      <c r="B10" s="10" t="s">
        <v>25</v>
      </c>
      <c r="C10" s="10" t="s">
        <v>26</v>
      </c>
      <c r="D10" s="15">
        <v>255</v>
      </c>
      <c r="E10" s="15">
        <v>240</v>
      </c>
      <c r="F10" s="15">
        <v>245</v>
      </c>
      <c r="G10" s="15">
        <v>110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255</v>
      </c>
      <c r="Q10" s="15">
        <f t="shared" si="1"/>
        <v>240</v>
      </c>
      <c r="R10" s="15">
        <f t="shared" si="1"/>
        <v>245</v>
      </c>
      <c r="S10" s="15">
        <f t="shared" si="1"/>
        <v>110</v>
      </c>
    </row>
    <row r="11" spans="1:21" ht="14.5">
      <c r="A11" s="4"/>
      <c r="B11" s="10" t="s">
        <v>27</v>
      </c>
      <c r="C11" s="10" t="s">
        <v>26</v>
      </c>
      <c r="D11" s="15">
        <v>235</v>
      </c>
      <c r="E11" s="15">
        <v>210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235</v>
      </c>
      <c r="Q11" s="15">
        <f t="shared" si="1"/>
        <v>210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25.511700532407591</v>
      </c>
      <c r="E12" s="75">
        <f>2*(IF(E10&lt;5,5,E10)-(5*10^(E9-10)))/(1+(0.94*10^(E9-10)))*10^(6-E9)</f>
        <v>24.010953552385701</v>
      </c>
      <c r="F12" s="75">
        <f t="shared" ref="F12:G12" si="2">2*(IF(F10&lt;5,5,F10)-(5*10^(F9-10)))/(1+(0.94*10^(F9-10)))*10^(6-F9)</f>
        <v>24.511202545726331</v>
      </c>
      <c r="G12" s="75">
        <f t="shared" si="2"/>
        <v>17.453566789501917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25.511700532407591</v>
      </c>
      <c r="Q12" s="15">
        <f t="shared" ref="Q12:S12" si="3">IF(E12&lt;1,"&lt;1",E12)</f>
        <v>24.010953552385701</v>
      </c>
      <c r="R12" s="15">
        <f t="shared" si="3"/>
        <v>24.511202545726331</v>
      </c>
      <c r="S12" s="15">
        <f t="shared" si="3"/>
        <v>17.453566789501917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</v>
      </c>
      <c r="E13" s="76">
        <f>+E9+0.5+VLOOKUP(IF(E10&lt;5,5,E10),LSI!$F$2:$G$25,2)+VLOOKUP(IF(E11&lt;5,5,E11),LSI!$H$2:$I$25,2)-12.1</f>
        <v>-9.9999999999999645E-2</v>
      </c>
      <c r="F13" s="76">
        <f>+F9+0.5+VLOOKUP(IF(F10&lt;5,5,F10),LSI!$F$2:$G$25,2)+VLOOKUP(IF(F11&lt;5,5,F11),LSI!$H$2:$I$25,2)-12.1</f>
        <v>-1.7000000000000011</v>
      </c>
      <c r="G13" s="76">
        <f>+G9+0.5+VLOOKUP(IF(G10&lt;5,5,G10),LSI!$F$2:$G$25,2)+VLOOKUP(IF(G11&lt;5,5,G11),LSI!$H$2:$I$25,2)-12.1</f>
        <v>-2.2000000000000011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0</v>
      </c>
      <c r="Q13" s="15">
        <f t="shared" ref="Q13" si="4">E13</f>
        <v>-9.9999999999999645E-2</v>
      </c>
      <c r="R13" s="15">
        <f t="shared" ref="R13" si="5">F13</f>
        <v>-1.7000000000000011</v>
      </c>
      <c r="S13" s="15">
        <f t="shared" ref="S13" si="6">G13</f>
        <v>-2.2000000000000011</v>
      </c>
    </row>
    <row r="14" spans="1:21">
      <c r="A14" s="4"/>
      <c r="B14" s="10" t="s">
        <v>40</v>
      </c>
      <c r="C14" s="10" t="s">
        <v>41</v>
      </c>
      <c r="D14" s="11">
        <v>1.2</v>
      </c>
      <c r="E14" s="11">
        <v>1.28</v>
      </c>
      <c r="F14" s="11">
        <v>0.59</v>
      </c>
      <c r="G14" s="11">
        <v>0.11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1.2</v>
      </c>
      <c r="Q14" s="11">
        <f t="shared" si="7"/>
        <v>1.28</v>
      </c>
      <c r="R14" s="11">
        <f t="shared" si="7"/>
        <v>0.59</v>
      </c>
      <c r="S14" s="11">
        <f t="shared" si="7"/>
        <v>0.11</v>
      </c>
    </row>
    <row r="15" spans="1:21">
      <c r="A15" s="4"/>
      <c r="B15" s="10" t="s">
        <v>44</v>
      </c>
      <c r="C15" s="10" t="s">
        <v>41</v>
      </c>
      <c r="D15" s="11">
        <v>0.22</v>
      </c>
      <c r="E15" s="11">
        <v>0.2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0.22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490</v>
      </c>
      <c r="E16" s="11">
        <v>490</v>
      </c>
      <c r="F16" s="11">
        <v>510</v>
      </c>
      <c r="G16" s="11">
        <v>560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490</v>
      </c>
      <c r="Q16" s="11">
        <f>IF(E16&lt;10,"&lt;10",E16)</f>
        <v>490</v>
      </c>
      <c r="R16" s="11">
        <f>IF(F16&lt;10,"&lt;10",F16)</f>
        <v>510</v>
      </c>
      <c r="S16" s="11">
        <f>IF(G16&lt;10,"&lt;10",G16)</f>
        <v>560</v>
      </c>
    </row>
    <row r="17" spans="1:22">
      <c r="A17" s="4"/>
      <c r="B17" s="10" t="s">
        <v>53</v>
      </c>
      <c r="C17" s="10" t="s">
        <v>41</v>
      </c>
      <c r="D17" s="15">
        <v>94</v>
      </c>
      <c r="E17" s="15">
        <v>99</v>
      </c>
      <c r="F17" s="15">
        <v>94</v>
      </c>
      <c r="G17" s="15">
        <v>220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94</v>
      </c>
      <c r="Q17" s="11">
        <f t="shared" ref="Q17:S18" si="8">IF(E17&lt;1,"&lt;1",E17)</f>
        <v>99</v>
      </c>
      <c r="R17" s="11">
        <f t="shared" si="8"/>
        <v>94</v>
      </c>
      <c r="S17" s="11">
        <f t="shared" si="8"/>
        <v>220</v>
      </c>
    </row>
    <row r="18" spans="1:22">
      <c r="A18" s="4"/>
      <c r="B18" s="10" t="s">
        <v>55</v>
      </c>
      <c r="C18" s="10" t="s">
        <v>41</v>
      </c>
      <c r="D18" s="15">
        <v>96</v>
      </c>
      <c r="E18" s="15">
        <v>100</v>
      </c>
      <c r="F18" s="15">
        <v>210</v>
      </c>
      <c r="G18" s="15">
        <v>220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96</v>
      </c>
      <c r="Q18" s="11">
        <f t="shared" si="8"/>
        <v>100</v>
      </c>
      <c r="R18" s="11">
        <f t="shared" si="8"/>
        <v>210</v>
      </c>
      <c r="S18" s="11">
        <f t="shared" si="8"/>
        <v>220</v>
      </c>
    </row>
    <row r="19" spans="1:22" hidden="1">
      <c r="A19" s="4"/>
      <c r="B19" s="10" t="s">
        <v>56</v>
      </c>
      <c r="C19" s="10" t="s">
        <v>57</v>
      </c>
      <c r="D19" s="14">
        <f>D20/10</f>
        <v>69.2</v>
      </c>
      <c r="E19" s="14">
        <f t="shared" ref="E19:G19" si="9">E20/10</f>
        <v>69.5</v>
      </c>
      <c r="F19" s="14">
        <f t="shared" si="9"/>
        <v>72.2</v>
      </c>
      <c r="G19" s="14">
        <f t="shared" si="9"/>
        <v>79.3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69.2</v>
      </c>
      <c r="Q19" s="14">
        <f t="shared" ref="Q19:S19" si="10">Q20/10</f>
        <v>69.5</v>
      </c>
      <c r="R19" s="14">
        <f t="shared" si="10"/>
        <v>72.2</v>
      </c>
      <c r="S19" s="14">
        <f t="shared" si="10"/>
        <v>79.3</v>
      </c>
    </row>
    <row r="20" spans="1:22">
      <c r="A20" s="4"/>
      <c r="B20" s="10" t="s">
        <v>56</v>
      </c>
      <c r="C20" s="10" t="s">
        <v>58</v>
      </c>
      <c r="D20" s="15">
        <v>692</v>
      </c>
      <c r="E20" s="15">
        <v>695</v>
      </c>
      <c r="F20" s="15">
        <v>722</v>
      </c>
      <c r="G20" s="15">
        <v>793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692</v>
      </c>
      <c r="Q20" s="14">
        <f t="shared" si="11"/>
        <v>695</v>
      </c>
      <c r="R20" s="14">
        <f t="shared" si="11"/>
        <v>722</v>
      </c>
      <c r="S20" s="14">
        <f t="shared" si="11"/>
        <v>793</v>
      </c>
    </row>
    <row r="21" spans="1:22">
      <c r="A21" s="4"/>
      <c r="B21" s="10" t="s">
        <v>59</v>
      </c>
      <c r="C21" s="10" t="s">
        <v>60</v>
      </c>
      <c r="D21" s="11">
        <v>10.71</v>
      </c>
      <c r="E21" s="11">
        <v>9.94</v>
      </c>
      <c r="F21" s="11">
        <v>0.32</v>
      </c>
      <c r="G21" s="11">
        <v>3.38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10.71</v>
      </c>
      <c r="Q21" s="14">
        <f>IF(E21&lt;0.05,"&lt;0.05",E21)</f>
        <v>9.94</v>
      </c>
      <c r="R21" s="14">
        <f>IF(F21&lt;0.05,"&lt;0.05",F21)</f>
        <v>0.32</v>
      </c>
      <c r="S21" s="14">
        <f>IF(G21&lt;0.05,"&lt;0.05",G21)</f>
        <v>3.38</v>
      </c>
    </row>
    <row r="22" spans="1:22">
      <c r="A22" s="4"/>
      <c r="B22" s="10" t="s">
        <v>63</v>
      </c>
      <c r="C22" s="10" t="s">
        <v>64</v>
      </c>
      <c r="D22" s="15">
        <v>30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>
        <f>IF(D22&lt;5,"&lt;5",D22)</f>
        <v>30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84.8</v>
      </c>
      <c r="E23" s="14">
        <v>84</v>
      </c>
      <c r="F23" s="14">
        <v>16.100000000000001</v>
      </c>
      <c r="G23" s="14">
        <v>91.5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84.8</v>
      </c>
      <c r="Q23" s="14">
        <f t="shared" si="12"/>
        <v>84</v>
      </c>
      <c r="R23" s="14">
        <f t="shared" si="12"/>
        <v>16.100000000000001</v>
      </c>
      <c r="S23" s="14">
        <f t="shared" si="12"/>
        <v>91.5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1" t="s">
        <v>70</v>
      </c>
      <c r="D26" s="121"/>
      <c r="E26" s="128" t="s">
        <v>71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1" t="s">
        <v>70</v>
      </c>
      <c r="D27" s="121"/>
      <c r="E27" s="128" t="s">
        <v>71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1" t="s">
        <v>70</v>
      </c>
      <c r="D28" s="121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1" t="s">
        <v>70</v>
      </c>
      <c r="D29" s="121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8" t="s">
        <v>82</v>
      </c>
      <c r="O32" s="109"/>
      <c r="P32" s="109"/>
      <c r="Q32" s="109"/>
      <c r="R32" s="109"/>
      <c r="S32" s="109"/>
      <c r="T32" s="109"/>
      <c r="U32" s="10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44966</v>
      </c>
    </row>
    <row r="5" spans="1:23">
      <c r="B5" s="66" t="s">
        <v>8</v>
      </c>
      <c r="C5" s="121"/>
      <c r="D5" s="121"/>
      <c r="E5" s="121"/>
      <c r="F5" s="121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44966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0" t="s">
        <v>70</v>
      </c>
      <c r="D36" s="111"/>
      <c r="E36" s="116" t="s">
        <v>71</v>
      </c>
      <c r="F36" s="116"/>
      <c r="G36" s="49" t="s">
        <v>72</v>
      </c>
      <c r="H36" s="116" t="s">
        <v>73</v>
      </c>
      <c r="I36" s="117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0" t="s">
        <v>70</v>
      </c>
      <c r="D37" s="111"/>
      <c r="E37" s="116" t="s">
        <v>71</v>
      </c>
      <c r="F37" s="116"/>
      <c r="G37" s="49" t="s">
        <v>72</v>
      </c>
      <c r="H37" s="116" t="s">
        <v>73</v>
      </c>
      <c r="I37" s="117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0" t="s">
        <v>70</v>
      </c>
      <c r="D38" s="111"/>
      <c r="E38" s="116" t="s">
        <v>71</v>
      </c>
      <c r="F38" s="116"/>
      <c r="G38" s="49" t="s">
        <v>72</v>
      </c>
      <c r="H38" s="116" t="s">
        <v>73</v>
      </c>
      <c r="I38" s="117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0" t="s">
        <v>70</v>
      </c>
      <c r="D39" s="111"/>
      <c r="E39" s="116" t="s">
        <v>71</v>
      </c>
      <c r="F39" s="116"/>
      <c r="G39" s="49" t="s">
        <v>72</v>
      </c>
      <c r="H39" s="116" t="s">
        <v>73</v>
      </c>
      <c r="I39" s="117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0" t="s">
        <v>70</v>
      </c>
      <c r="D40" s="111"/>
      <c r="E40" s="116" t="s">
        <v>71</v>
      </c>
      <c r="F40" s="116"/>
      <c r="G40" s="49" t="s">
        <v>72</v>
      </c>
      <c r="H40" s="116" t="s">
        <v>73</v>
      </c>
      <c r="I40" s="117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0" t="s">
        <v>70</v>
      </c>
      <c r="D41" s="111"/>
      <c r="E41" s="116" t="s">
        <v>71</v>
      </c>
      <c r="F41" s="116"/>
      <c r="G41" s="49" t="s">
        <v>72</v>
      </c>
      <c r="H41" s="116" t="s">
        <v>73</v>
      </c>
      <c r="I41" s="117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8" t="s">
        <v>82</v>
      </c>
      <c r="Q44" s="109"/>
      <c r="R44" s="109"/>
      <c r="S44" s="109"/>
      <c r="T44" s="109"/>
      <c r="U44" s="109"/>
      <c r="V44" s="109"/>
      <c r="W44" s="10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44966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0"/>
      <c r="I8" s="111"/>
      <c r="J8" s="11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09" t="s">
        <v>81</v>
      </c>
      <c r="D18" s="109"/>
      <c r="E18" s="109"/>
      <c r="F18" s="109"/>
      <c r="G18" s="109"/>
      <c r="H18" s="109"/>
      <c r="I18" s="109"/>
      <c r="J18" s="109"/>
      <c r="K18" s="5"/>
    </row>
    <row r="19" spans="1:11">
      <c r="A19" s="4"/>
      <c r="B19" s="47"/>
      <c r="C19" s="108"/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44966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0"/>
      <c r="I8" s="111"/>
      <c r="J8" s="11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09" t="s">
        <v>81</v>
      </c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7"/>
      <c r="C20" s="108"/>
      <c r="D20" s="109"/>
      <c r="E20" s="109"/>
      <c r="F20" s="109"/>
      <c r="G20" s="109"/>
      <c r="H20" s="109"/>
      <c r="I20" s="109"/>
      <c r="J20" s="10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44966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44966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44966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44966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44966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44966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44966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44966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2023-02-09T01:22:12Z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