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4 April/"/>
    </mc:Choice>
  </mc:AlternateContent>
  <xr:revisionPtr revIDLastSave="63" documentId="13_ncr:1_{437CB799-6185-482E-8983-3DB59875094D}" xr6:coauthVersionLast="47" xr6:coauthVersionMax="47" xr10:uidLastSave="{E6A656F9-4614-43A9-89A7-C0E9734D4BD3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19" i="9"/>
  <c r="D19" i="9"/>
  <c r="P20" i="9"/>
  <c r="E19" i="9"/>
  <c r="Q20" i="9"/>
  <c r="Q19" i="9"/>
  <c r="R19" i="9"/>
  <c r="R20" i="9"/>
  <c r="F19" i="9"/>
  <c r="G19" i="9"/>
  <c r="S20" i="9"/>
  <c r="S19" i="9" s="1"/>
  <c r="N25" i="22"/>
  <c r="D25" i="22"/>
  <c r="D24" i="22"/>
  <c r="N24" i="22"/>
  <c r="N24" i="27"/>
  <c r="D24" i="27"/>
  <c r="D25" i="27"/>
  <c r="N25" i="27"/>
</calcChain>
</file>

<file path=xl/sharedStrings.xml><?xml version="1.0" encoding="utf-8"?>
<sst xmlns="http://schemas.openxmlformats.org/spreadsheetml/2006/main" count="1903" uniqueCount="229">
  <si>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</si>
  <si>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</si>
  <si>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</si>
  <si>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</si>
  <si>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</si>
  <si>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</si>
  <si>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</si>
  <si>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</si>
  <si>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</si>
  <si>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</si>
  <si>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</si>
  <si>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</si>
  <si>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</si>
  <si>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</si>
  <si>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</si>
  <si>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</si>
  <si>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</si>
  <si>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</si>
  <si>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</si>
  <si>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</si>
  <si>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</si>
  <si>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</si>
  <si>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</si>
  <si>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</si>
  <si>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</si>
  <si>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</si>
  <si>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</si>
  <si>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</si>
  <si>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</si>
  <si>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</si>
  <si>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</si>
  <si>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</si>
  <si>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</si>
  <si>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</si>
  <si>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</si>
  <si>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</si>
  <si>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</si>
  <si>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</si>
  <si>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</si>
  <si>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</si>
  <si>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</si>
  <si>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</si>
  <si>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</si>
  <si>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</si>
  <si>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</si>
  <si>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</si>
  <si>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</si>
  <si>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</si>
  <si>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</si>
  <si>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</si>
  <si>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</si>
  <si>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</si>
  <si>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</si>
  <si>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</si>
  <si>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</si>
  <si>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</si>
  <si>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</si>
  <si>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</si>
  <si>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</si>
  <si>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</si>
  <si>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</si>
  <si>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</si>
  <si>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</si>
  <si>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</si>
  <si>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</si>
  <si>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</si>
  <si>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</si>
  <si>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</si>
  <si>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</si>
  <si>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</si>
  <si>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</si>
  <si>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</si>
  <si>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</si>
  <si>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</si>
  <si>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</si>
  <si>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</si>
  <si>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</si>
  <si>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</si>
  <si>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</si>
  <si>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</si>
  <si>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</si>
  <si>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</si>
  <si>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</si>
  <si>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</si>
  <si>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</si>
  <si>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</si>
  <si>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</si>
  <si>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</si>
  <si>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</si>
  <si>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</si>
  <si>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</si>
  <si>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</si>
  <si>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</si>
  <si>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</si>
  <si>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</si>
  <si>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</si>
  <si>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</si>
  <si>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</si>
  <si>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</si>
  <si>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</si>
  <si>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</si>
  <si>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</si>
  <si>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</si>
  <si>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</si>
  <si>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</si>
  <si>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</si>
  <si>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</si>
  <si>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</si>
  <si>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</si>
  <si>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</si>
  <si>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</si>
  <si>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</si>
  <si>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</si>
  <si>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</si>
  <si>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</si>
  <si>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</si>
  <si>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</si>
  <si>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</si>
  <si>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</si>
  <si>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</si>
  <si>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</si>
  <si>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</si>
  <si>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</si>
  <si>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</si>
  <si>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</si>
  <si>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</si>
  <si>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</si>
  <si>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</si>
  <si>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</si>
  <si>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</si>
  <si>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</si>
  <si>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</si>
  <si>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</si>
  <si>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</si>
  <si>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</si>
  <si>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</si>
  <si>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</si>
  <si>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</si>
  <si>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</si>
  <si>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</si>
  <si>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</si>
  <si>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</si>
  <si>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</si>
  <si>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</si>
  <si>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</si>
  <si>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</si>
  <si>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</si>
  <si>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</si>
  <si>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</si>
  <si>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</si>
  <si>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</si>
  <si>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</si>
  <si>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</si>
  <si>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</si>
  <si>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</si>
  <si>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</si>
  <si>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</si>
  <si>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</si>
  <si>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</si>
  <si>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</si>
  <si>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</si>
  <si>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</si>
  <si>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</si>
  <si>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</si>
  <si>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</si>
  <si>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</si>
  <si>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</si>
  <si>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</si>
  <si>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</si>
  <si>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</si>
  <si>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</si>
  <si>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</si>
  <si>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</si>
  <si>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</si>
  <si>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</si>
  <si>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</si>
  <si>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</si>
  <si>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</si>
  <si>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</si>
  <si>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</si>
  <si>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</si>
  <si>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</si>
  <si>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</si>
  <si>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</si>
  <si>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</si>
  <si>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</si>
  <si>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</si>
  <si>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</si>
  <si>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</si>
  <si>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</si>
  <si>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</si>
  <si>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</si>
  <si>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</si>
  <si>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</si>
  <si>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</si>
  <si>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</si>
  <si>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</si>
  <si>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</si>
  <si>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</si>
  <si>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</si>
  <si>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</si>
  <si>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</si>
  <si>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</si>
  <si>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</si>
  <si>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</si>
  <si>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</si>
  <si>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</si>
  <si>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</si>
  <si>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</si>
  <si>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</si>
  <si>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</si>
  <si>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</si>
  <si>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</si>
  <si>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</si>
  <si>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</si>
  <si>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</si>
  <si>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</si>
  <si>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</si>
  <si>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</si>
  <si>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</si>
  <si>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</si>
  <si>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</si>
  <si>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</si>
  <si>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</si>
  <si>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</si>
  <si>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</si>
  <si>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Central Pump Services</t>
  </si>
  <si>
    <t>Budd</t>
  </si>
  <si>
    <t>20230406SRT02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</si>
</sst>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6" zoomScaleNormal="100" workbookViewId="0">
      <selection activeCell="D11" sqref="D11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45022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45022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45022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45022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>
        <v>7.7</v>
      </c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7.7</v>
      </c>
      <c r="O8" s="11" t="s">
        <v>24</v>
      </c>
      <c r="P8" s="11" t="s">
        <v>23</v>
      </c>
      <c r="Q8" s="11" t="str">
        <f>VLOOKUP(N8,Lookup!C3:D7,2)</f>
        <v>Neutral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>
        <v>110</v>
      </c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>
        <f t="shared" ref="N10:N11" si="0">IF(D10&lt;5,"&lt;5",D10)</f>
        <v>110</v>
      </c>
      <c r="O10" s="11" t="s">
        <v>28</v>
      </c>
      <c r="P10" s="11" t="s">
        <v>23</v>
      </c>
      <c r="Q10" s="11" t="str">
        <f>VLOOKUP(N10,Lookup!C27:D33,2)</f>
        <v>Moderate</v>
      </c>
      <c r="R10" s="112"/>
      <c r="S10" s="113"/>
      <c r="T10" s="12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110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>
        <f>IF(D12&lt;5,"&lt;5",D12)</f>
        <v>110</v>
      </c>
      <c r="O12" s="11" t="s">
        <v>23</v>
      </c>
      <c r="P12" s="11" t="s">
        <v>23</v>
      </c>
      <c r="Q12" s="11" t="str">
        <f>VLOOKUP(N12,Lookup!C35:D41,2)</f>
        <v>Moderate</v>
      </c>
      <c r="R12" s="112" t="s">
        <v>31</v>
      </c>
      <c r="S12" s="113"/>
      <c r="T12" s="12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0.1975953282908286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 t="str">
        <f>IF(D13&lt;1,"&lt;1",D13)</f>
        <v>&lt;1</v>
      </c>
      <c r="O13" s="11" t="s">
        <v>23</v>
      </c>
      <c r="P13" s="11" t="s">
        <v>23</v>
      </c>
      <c r="Q13" s="11" t="str">
        <f>VLOOKUP(N13,Lookup!C98:D103,2)</f>
        <v>Trace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-1.5999999999999996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-1.5999999999999996</v>
      </c>
      <c r="O14" s="11" t="s">
        <v>23</v>
      </c>
      <c r="P14" s="11" t="s">
        <v>23</v>
      </c>
      <c r="Q14" s="11" t="str">
        <f>VLOOKUP(N14,Lookup!C105:D109,2)</f>
        <v>Corrosive</v>
      </c>
      <c r="R14" s="112" t="s">
        <v>31</v>
      </c>
      <c r="S14" s="113"/>
      <c r="T14" s="12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4.5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.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2" t="s">
        <v>217</v>
      </c>
      <c r="D39" s="113"/>
      <c r="E39" s="140" t="s">
        <v>71</v>
      </c>
      <c r="F39" s="140"/>
      <c r="G39" s="49" t="s">
        <v>218</v>
      </c>
      <c r="H39" s="114" t="s">
        <v>219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63281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45022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45022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45022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45022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5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 ht="14.5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 ht="14.5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E14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228</v>
      </c>
      <c r="J3" s="130"/>
      <c r="K3" s="57"/>
      <c r="M3" s="1" t="str">
        <f>IF(ISBLANK(C3),"DEALER NAME",C3)</f>
        <v>Central Pump Services</v>
      </c>
      <c r="Q3" s="8"/>
      <c r="R3" s="8"/>
      <c r="S3" s="9" t="s">
        <v>4</v>
      </c>
      <c r="U3" s="57" t="str">
        <f>I3</f>
        <v>20230406SRT02</v>
      </c>
    </row>
    <row r="4" spans="1:21" ht="15.5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1">
        <f ca="1">TODAY()</f>
        <v>45022</v>
      </c>
      <c r="J4" s="130"/>
      <c r="K4" s="57"/>
      <c r="M4" s="3" t="str">
        <f>IF(ISBLANK(C4),"REFERENCE NAME",C4)</f>
        <v>Budd</v>
      </c>
      <c r="Q4" s="8"/>
      <c r="R4" s="8"/>
      <c r="S4" s="9" t="s">
        <v>7</v>
      </c>
      <c r="U4" s="58">
        <f ca="1">I4</f>
        <v>45022</v>
      </c>
    </row>
    <row r="5" spans="1:21">
      <c r="B5" s="66" t="s">
        <v>8</v>
      </c>
      <c r="C5" s="119" t="s">
        <v>142</v>
      </c>
      <c r="D5" s="119"/>
      <c r="E5" s="119"/>
      <c r="F5" s="119"/>
      <c r="G5" s="8"/>
      <c r="H5" s="66" t="s">
        <v>10</v>
      </c>
      <c r="I5" s="131">
        <f ca="1">TODAY()</f>
        <v>45022</v>
      </c>
      <c r="J5" s="130"/>
      <c r="K5" s="57"/>
      <c r="M5" s="9" t="s">
        <v>8</v>
      </c>
      <c r="N5" s="57" t="str">
        <f>IF(ISBLANK(C5),"TBC",C5)</f>
        <v>TBC</v>
      </c>
      <c r="Q5" s="8"/>
      <c r="R5" s="8"/>
      <c r="S5" s="9" t="s">
        <v>10</v>
      </c>
      <c r="U5" s="58">
        <f ca="1">I5</f>
        <v>45022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7.1</v>
      </c>
      <c r="E9" s="14">
        <v>7</v>
      </c>
      <c r="F9" s="14">
        <v>7.2</v>
      </c>
      <c r="G9" s="14">
        <v>6.9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7.1</v>
      </c>
      <c r="Q9" s="14">
        <f t="shared" ref="Q9:S9" si="0">E9</f>
        <v>7</v>
      </c>
      <c r="R9" s="14">
        <f t="shared" si="0"/>
        <v>7.2</v>
      </c>
      <c r="S9" s="14">
        <f t="shared" si="0"/>
        <v>6.9</v>
      </c>
    </row>
    <row r="10" spans="1:21" ht="14.5">
      <c r="A10" s="4"/>
      <c r="B10" s="10" t="s">
        <v>25</v>
      </c>
      <c r="C10" s="10" t="s">
        <v>26</v>
      </c>
      <c r="D10" s="15">
        <v>280</v>
      </c>
      <c r="E10" s="15">
        <v>280</v>
      </c>
      <c r="F10" s="15">
        <v>275</v>
      </c>
      <c r="G10" s="15">
        <v>125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280</v>
      </c>
      <c r="Q10" s="15">
        <f t="shared" si="1"/>
        <v>280</v>
      </c>
      <c r="R10" s="15">
        <f t="shared" si="1"/>
        <v>275</v>
      </c>
      <c r="S10" s="15">
        <f t="shared" si="1"/>
        <v>125</v>
      </c>
    </row>
    <row r="11" spans="1:21" ht="14.5">
      <c r="A11" s="4"/>
      <c r="B11" s="10" t="s">
        <v>27</v>
      </c>
      <c r="C11" s="10" t="s">
        <v>26</v>
      </c>
      <c r="D11" s="15">
        <v>155</v>
      </c>
      <c r="E11" s="15">
        <v>170</v>
      </c>
      <c r="F11" s="15">
        <v>5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155</v>
      </c>
      <c r="Q11" s="15">
        <f t="shared" si="1"/>
        <v>170</v>
      </c>
      <c r="R11" s="15">
        <f t="shared" si="1"/>
        <v>5</v>
      </c>
      <c r="S11" s="15" t="str">
        <f t="shared" si="1"/>
        <v>&lt;5</v>
      </c>
    </row>
    <row r="12" spans="1:21" ht="14.5">
      <c r="A12" s="4"/>
      <c r="B12" s="10" t="s">
        <v>32</v>
      </c>
      <c r="C12" s="10" t="s">
        <v>33</v>
      </c>
      <c r="D12" s="75">
        <f>2*(IF(D10&lt;5,5,D10)-(5*10^(D9-10)))/(1+(0.94*10^(D9-10)))*10^(6-D9)</f>
        <v>44.428804546564045</v>
      </c>
      <c r="E12" s="75">
        <f>2*(IF(E10&lt;5,5,E10)-(5*10^(E9-10)))/(1+(0.94*10^(E9-10)))*10^(6-E9)</f>
        <v>55.94641037424821</v>
      </c>
      <c r="F12" s="75">
        <f t="shared" ref="F12:G12" si="2">2*(IF(F10&lt;5,5,F10)-(5*10^(F9-10)))/(1+(0.94*10^(F9-10)))*10^(6-F9)</f>
        <v>34.650032342055766</v>
      </c>
      <c r="G12" s="75">
        <f t="shared" si="2"/>
        <v>31.448653574584487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44.428804546564045</v>
      </c>
      <c r="Q12" s="15">
        <f t="shared" ref="Q12:S12" si="3">IF(E12&lt;1,"&lt;1",E12)</f>
        <v>55.94641037424821</v>
      </c>
      <c r="R12" s="15">
        <f t="shared" si="3"/>
        <v>34.650032342055766</v>
      </c>
      <c r="S12" s="15">
        <f t="shared" si="3"/>
        <v>31.448653574584487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-0.29999999999999893</v>
      </c>
      <c r="E13" s="76">
        <f>+E9+0.5+VLOOKUP(IF(E10&lt;5,5,E10),LSI!$F$2:$G$25,2)+VLOOKUP(IF(E11&lt;5,5,E11),LSI!$H$2:$I$25,2)-12.1</f>
        <v>-0.40000000000000036</v>
      </c>
      <c r="F13" s="76">
        <f>+F9+0.5+VLOOKUP(IF(F10&lt;5,5,F10),LSI!$F$2:$G$25,2)+VLOOKUP(IF(F11&lt;5,5,F11),LSI!$H$2:$I$25,2)-12.1</f>
        <v>-1.7000000000000011</v>
      </c>
      <c r="G13" s="76">
        <f>+G9+0.5+VLOOKUP(IF(G10&lt;5,5,G10),LSI!$F$2:$G$25,2)+VLOOKUP(IF(G11&lt;5,5,G11),LSI!$H$2:$I$25,2)-12.1</f>
        <v>-2.3000000000000007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5">
        <f>D13</f>
        <v>-0.29999999999999893</v>
      </c>
      <c r="Q13" s="15">
        <f t="shared" ref="Q13" si="4">E13</f>
        <v>-0.40000000000000036</v>
      </c>
      <c r="R13" s="15">
        <f t="shared" ref="R13" si="5">F13</f>
        <v>-1.7000000000000011</v>
      </c>
      <c r="S13" s="15">
        <f t="shared" ref="S13" si="6">G13</f>
        <v>-2.3000000000000007</v>
      </c>
    </row>
    <row r="14" spans="1:21">
      <c r="A14" s="4"/>
      <c r="B14" s="10" t="s">
        <v>40</v>
      </c>
      <c r="C14" s="10" t="s">
        <v>41</v>
      </c>
      <c r="D14" s="11">
        <v>0.01</v>
      </c>
      <c r="E14" s="11">
        <v>0.06</v>
      </c>
      <c r="F14" s="11">
        <v>7.0000000000000007E-2</v>
      </c>
      <c r="G14" s="11">
        <v>0.01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0.01</v>
      </c>
      <c r="Q14" s="11">
        <f t="shared" si="7"/>
        <v>0.06</v>
      </c>
      <c r="R14" s="11">
        <f t="shared" si="7"/>
        <v>7.0000000000000007E-2</v>
      </c>
      <c r="S14" s="11">
        <f t="shared" si="7"/>
        <v>0.01</v>
      </c>
    </row>
    <row r="15" spans="1:21">
      <c r="A15" s="4"/>
      <c r="B15" s="10" t="s">
        <v>44</v>
      </c>
      <c r="C15" s="10" t="s">
        <v>41</v>
      </c>
      <c r="D15" s="11" t="s">
        <v>139</v>
      </c>
      <c r="E15" s="11" t="s">
        <v>139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 t="str">
        <f t="shared" si="7"/>
        <v>&lt;0.01</v>
      </c>
      <c r="Q15" s="11" t="str">
        <f t="shared" si="7"/>
        <v>&lt;0.01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620</v>
      </c>
      <c r="E16" s="11">
        <v>600</v>
      </c>
      <c r="F16" s="11">
        <v>640</v>
      </c>
      <c r="G16" s="11">
        <v>690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620</v>
      </c>
      <c r="Q16" s="11">
        <f>IF(E16&lt;10,"&lt;10",E16)</f>
        <v>600</v>
      </c>
      <c r="R16" s="11">
        <f>IF(F16&lt;10,"&lt;10",F16)</f>
        <v>640</v>
      </c>
      <c r="S16" s="11">
        <f>IF(G16&lt;10,"&lt;10",G16)</f>
        <v>690</v>
      </c>
    </row>
    <row r="17" spans="1:22">
      <c r="A17" s="4"/>
      <c r="B17" s="10" t="s">
        <v>53</v>
      </c>
      <c r="C17" s="10" t="s">
        <v>41</v>
      </c>
      <c r="D17" s="15">
        <v>74</v>
      </c>
      <c r="E17" s="15">
        <v>93</v>
      </c>
      <c r="F17" s="15">
        <v>88</v>
      </c>
      <c r="G17" s="15">
        <v>255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74</v>
      </c>
      <c r="Q17" s="11">
        <f t="shared" ref="Q17:S18" si="8">IF(E17&lt;1,"&lt;1",E17)</f>
        <v>93</v>
      </c>
      <c r="R17" s="11">
        <f t="shared" si="8"/>
        <v>88</v>
      </c>
      <c r="S17" s="11">
        <f t="shared" si="8"/>
        <v>255</v>
      </c>
    </row>
    <row r="18" spans="1:22">
      <c r="A18" s="4"/>
      <c r="B18" s="10" t="s">
        <v>55</v>
      </c>
      <c r="C18" s="10" t="s">
        <v>41</v>
      </c>
      <c r="D18" s="15">
        <v>160</v>
      </c>
      <c r="E18" s="15">
        <v>160</v>
      </c>
      <c r="F18" s="15">
        <v>300</v>
      </c>
      <c r="G18" s="15">
        <v>320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160</v>
      </c>
      <c r="Q18" s="11">
        <f t="shared" si="8"/>
        <v>160</v>
      </c>
      <c r="R18" s="11">
        <f t="shared" si="8"/>
        <v>300</v>
      </c>
      <c r="S18" s="11">
        <f t="shared" si="8"/>
        <v>320</v>
      </c>
    </row>
    <row r="19" spans="1:22" hidden="1">
      <c r="A19" s="4"/>
      <c r="B19" s="10" t="s">
        <v>56</v>
      </c>
      <c r="C19" s="10" t="s">
        <v>57</v>
      </c>
      <c r="D19" s="14">
        <f>D20/10</f>
        <v>87</v>
      </c>
      <c r="E19" s="14">
        <f t="shared" ref="E19:G19" si="9">E20/10</f>
        <v>85.1</v>
      </c>
      <c r="F19" s="14">
        <f t="shared" si="9"/>
        <v>90.1</v>
      </c>
      <c r="G19" s="14">
        <f t="shared" si="9"/>
        <v>97.2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87</v>
      </c>
      <c r="Q19" s="14">
        <f t="shared" ref="Q19:S19" si="10">Q20/10</f>
        <v>85.1</v>
      </c>
      <c r="R19" s="14">
        <f t="shared" si="10"/>
        <v>90.1</v>
      </c>
      <c r="S19" s="14">
        <f t="shared" si="10"/>
        <v>97.2</v>
      </c>
    </row>
    <row r="20" spans="1:22">
      <c r="A20" s="4"/>
      <c r="B20" s="10" t="s">
        <v>56</v>
      </c>
      <c r="C20" s="10" t="s">
        <v>58</v>
      </c>
      <c r="D20" s="15">
        <v>870</v>
      </c>
      <c r="E20" s="15">
        <v>851</v>
      </c>
      <c r="F20" s="15">
        <v>901</v>
      </c>
      <c r="G20" s="15">
        <v>972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870</v>
      </c>
      <c r="Q20" s="14">
        <f t="shared" si="11"/>
        <v>851</v>
      </c>
      <c r="R20" s="14">
        <f t="shared" si="11"/>
        <v>901</v>
      </c>
      <c r="S20" s="14">
        <f t="shared" si="11"/>
        <v>972</v>
      </c>
    </row>
    <row r="21" spans="1:22">
      <c r="A21" s="4"/>
      <c r="B21" s="10" t="s">
        <v>59</v>
      </c>
      <c r="C21" s="10" t="s">
        <v>60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 t="str">
        <f>IF(D21&lt;0.05,"&lt;0.05",D21)</f>
        <v>&lt;0.05</v>
      </c>
      <c r="Q21" s="14" t="str">
        <f>IF(E21&lt;0.05,"&lt;0.05",E21)</f>
        <v>&lt;0.05</v>
      </c>
      <c r="R21" s="14" t="str">
        <f>IF(F21&lt;0.05,"&lt;0.05",F21)</f>
        <v>&lt;0.05</v>
      </c>
      <c r="S21" s="14" t="str">
        <f>IF(G21&lt;0.05,"&lt;0.05",G21)</f>
        <v>&lt;0.05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67</v>
      </c>
      <c r="C23" s="10" t="s">
        <v>68</v>
      </c>
      <c r="D23" s="14">
        <v>82.8</v>
      </c>
      <c r="E23" s="14">
        <v>82.7</v>
      </c>
      <c r="F23" s="14">
        <v>1.8</v>
      </c>
      <c r="G23" s="14">
        <v>91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82.8</v>
      </c>
      <c r="Q23" s="14">
        <f t="shared" si="12"/>
        <v>82.7</v>
      </c>
      <c r="R23" s="14" t="str">
        <f t="shared" si="12"/>
        <v>&lt;5</v>
      </c>
      <c r="S23" s="14">
        <f t="shared" si="12"/>
        <v>91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19" t="s">
        <v>70</v>
      </c>
      <c r="D26" s="119"/>
      <c r="E26" s="128" t="s">
        <v>222</v>
      </c>
      <c r="F26" s="128"/>
      <c r="G26" s="10" t="s">
        <v>72</v>
      </c>
      <c r="H26" s="128" t="s">
        <v>73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clear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19" t="s">
        <v>70</v>
      </c>
      <c r="D27" s="119"/>
      <c r="E27" s="128" t="s">
        <v>222</v>
      </c>
      <c r="F27" s="128"/>
      <c r="G27" s="10" t="s">
        <v>72</v>
      </c>
      <c r="H27" s="128" t="s">
        <v>73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clear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19" t="s">
        <v>70</v>
      </c>
      <c r="D28" s="119"/>
      <c r="E28" s="128" t="s">
        <v>222</v>
      </c>
      <c r="F28" s="128"/>
      <c r="G28" s="10" t="s">
        <v>72</v>
      </c>
      <c r="H28" s="128" t="s">
        <v>73</v>
      </c>
      <c r="I28" s="128"/>
      <c r="J28" s="128"/>
      <c r="K28" s="47"/>
      <c r="L28" s="4"/>
      <c r="M28" s="10" t="s">
        <v>95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19" t="s">
        <v>70</v>
      </c>
      <c r="D29" s="119"/>
      <c r="E29" s="128" t="s">
        <v>222</v>
      </c>
      <c r="F29" s="128"/>
      <c r="G29" s="10" t="s">
        <v>72</v>
      </c>
      <c r="H29" s="128" t="s">
        <v>73</v>
      </c>
      <c r="I29" s="128"/>
      <c r="J29" s="128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3632812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 t="s">
        <v>98</v>
      </c>
    </row>
    <row r="4" spans="1:23" ht="15.5">
      <c r="B4" s="66" t="s">
        <v>6</v>
      </c>
      <c r="C4" s="129"/>
      <c r="D4" s="129"/>
      <c r="E4" s="129"/>
      <c r="F4" s="129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45022</v>
      </c>
    </row>
    <row r="5" spans="1:23">
      <c r="B5" s="66" t="s">
        <v>8</v>
      </c>
      <c r="C5" s="119"/>
      <c r="D5" s="119"/>
      <c r="E5" s="119"/>
      <c r="F5" s="119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45022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30</v>
      </c>
      <c r="C13" s="10" t="s">
        <v>26</v>
      </c>
      <c r="D13" s="75">
        <f>D11-D12</f>
        <v>0</v>
      </c>
      <c r="E13" s="75">
        <f t="shared" ref="E13:I13" si="2">E11-E12</f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32</v>
      </c>
      <c r="C14" s="10" t="s">
        <v>33</v>
      </c>
      <c r="D14" s="75">
        <f>2*(IF(D9&lt;5,5,D9)-(5*10^(D8-10)))/(1+(0.94*10^(D8-10)))*10^(6-D8)</f>
        <v>9999999.9980600011</v>
      </c>
      <c r="E14" s="75">
        <f t="shared" ref="E14:I14" si="3">2*(IF(E9&lt;5,5,E9)-(5*10^(E8-10)))/(1+(0.94*10^(E8-10)))*10^(6-E8)</f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+D8+0.5+VLOOKUP(IF(D9&lt;5,5,D9),LSI!$F$2:$G$25,2)+VLOOKUP(IF(D10&lt;5,5,D10),LSI!$H$2:$I$25,2)-12.1</f>
        <v>-10.6</v>
      </c>
      <c r="E15" s="76">
        <f>+E8+0.5+VLOOKUP(IF(E9&lt;5,5,E9),LSI!$F$2:$G$25,2)+VLOOKUP(IF(E10&lt;5,5,E10),LSI!$H$2:$I$25,2)-12.1</f>
        <v>-10.6</v>
      </c>
      <c r="F15" s="76">
        <f>+F8+0.5+VLOOKUP(IF(F9&lt;5,5,F9),LSI!$F$2:$G$25,2)+VLOOKUP(IF(F10&lt;5,5,F10),LSI!$H$2:$I$25,2)-12.1</f>
        <v>-10.6</v>
      </c>
      <c r="G15" s="76">
        <f>+G8+0.5+VLOOKUP(IF(G9&lt;5,5,G9),LSI!$F$2:$G$25,2)+VLOOKUP(IF(G10&lt;5,5,G10),LSI!$H$2:$I$25,2)-12.1</f>
        <v>-10.6</v>
      </c>
      <c r="H15" s="76">
        <f>+H8+0.5+VLOOKUP(IF(H9&lt;5,5,H9),LSI!$F$2:$G$25,2)+VLOOKUP(IF(H10&lt;5,5,H10),LSI!$H$2:$I$25,2)-12.1</f>
        <v>-10.6</v>
      </c>
      <c r="I15" s="76">
        <f>+I8+0.5+VLOOKUP(IF(I9&lt;5,5,I9),LSI!$F$2:$G$25,2)+VLOOKUP(IF(I10&lt;5,5,I10),LSI!$H$2:$I$25,2)-12.1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4.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2" t="s">
        <v>70</v>
      </c>
      <c r="D36" s="113"/>
      <c r="E36" s="114" t="s">
        <v>71</v>
      </c>
      <c r="F36" s="114"/>
      <c r="G36" s="49" t="s">
        <v>72</v>
      </c>
      <c r="H36" s="114" t="s">
        <v>73</v>
      </c>
      <c r="I36" s="115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2" t="s">
        <v>70</v>
      </c>
      <c r="D37" s="113"/>
      <c r="E37" s="114" t="s">
        <v>71</v>
      </c>
      <c r="F37" s="114"/>
      <c r="G37" s="49" t="s">
        <v>72</v>
      </c>
      <c r="H37" s="114" t="s">
        <v>73</v>
      </c>
      <c r="I37" s="115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73</v>
      </c>
      <c r="I38" s="115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2" t="s">
        <v>70</v>
      </c>
      <c r="D40" s="113"/>
      <c r="E40" s="114" t="s">
        <v>71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45022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45022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45022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45022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45022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45022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45022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45022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45022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45022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Laboratory NZ</cp:lastModifiedBy>
  <cp:revision/>
  <dcterms:created xsi:type="dcterms:W3CDTF">2017-07-10T05:27:40Z</dcterms:created>
  <dcterms:modified xsi:type="dcterms:W3CDTF">2023-04-06T02:09:23Z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