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4 April/"/>
    </mc:Choice>
  </mc:AlternateContent>
  <xr:revisionPtr revIDLastSave="109" documentId="13_ncr:1_{437CB799-6185-482E-8983-3DB59875094D}" xr6:coauthVersionLast="47" xr6:coauthVersionMax="47" xr10:uidLastSave="{A02893C6-8872-48B7-ABCA-8B498493CB60}"/>
  <bookViews>
    <workbookView xWindow="16515" yWindow="4800" windowWidth="21600" windowHeight="11385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E15" i="1"/>
  <c r="E14" i="1"/>
  <c r="E13" i="1"/>
  <c r="D15" i="1"/>
  <c r="D14" i="1"/>
  <c r="D1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F15" i="1"/>
  <c r="G15" i="1"/>
  <c r="H15" i="1"/>
  <c r="V15" i="1" s="1"/>
  <c r="I15" i="1"/>
  <c r="R15" i="1"/>
  <c r="S14" i="1"/>
  <c r="F14" i="1"/>
  <c r="G14" i="1"/>
  <c r="H14" i="1"/>
  <c r="V14" i="1" s="1"/>
  <c r="I14" i="1"/>
  <c r="R14" i="1"/>
  <c r="S13" i="1"/>
  <c r="F13" i="1"/>
  <c r="G13" i="1"/>
  <c r="H13" i="1"/>
  <c r="V13" i="1" s="1"/>
  <c r="I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F19" i="9"/>
  <c r="R20" i="9"/>
  <c r="R19" i="9" s="1"/>
  <c r="G19" i="9"/>
  <c r="S20" i="9"/>
  <c r="S19" i="9"/>
  <c r="N25" i="22"/>
  <c r="N25" i="27"/>
  <c r="D25" i="22"/>
  <c r="D24" i="22"/>
  <c r="N24" i="22"/>
  <c r="D25" i="27"/>
  <c r="D24" i="27"/>
  <c r="N24" i="27"/>
</calcChain>
</file>

<file path=xl/sharedStrings.xml><?xml version="1.0" encoding="utf-8"?>
<sst xmlns="http://schemas.openxmlformats.org/spreadsheetml/2006/main" count="1897" uniqueCount="229">
  <si>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</si>
  <si>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</si>
  <si>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</si>
  <si>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</si>
  <si>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</si>
  <si>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</si>
  <si>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</si>
  <si>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</si>
  <si>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</si>
  <si>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</si>
  <si>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</si>
  <si>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</si>
  <si>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</si>
  <si>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</si>
  <si>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</si>
  <si>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</si>
  <si>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</si>
  <si>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</si>
  <si>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</si>
  <si>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</si>
  <si>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</si>
  <si>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</si>
  <si>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</si>
  <si>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</si>
  <si>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</si>
  <si>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</si>
  <si>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</si>
  <si>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</si>
  <si>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</si>
  <si>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</si>
  <si>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</si>
  <si>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</si>
  <si>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</si>
  <si>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</si>
  <si>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</si>
  <si>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</si>
  <si>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</si>
  <si>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</si>
  <si>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</si>
  <si>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</si>
  <si>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</si>
  <si>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</si>
  <si>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</si>
  <si>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</si>
  <si>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</si>
  <si>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</si>
  <si>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</si>
  <si>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</si>
  <si>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</si>
  <si>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</si>
  <si>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</si>
  <si>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</si>
  <si>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</si>
  <si>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</si>
  <si>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</si>
  <si>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</si>
  <si>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</si>
  <si>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</si>
  <si>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</si>
  <si>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</si>
  <si>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</si>
  <si>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</si>
  <si>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</si>
  <si>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</si>
  <si>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</si>
  <si>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</si>
  <si>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</si>
  <si>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</si>
  <si>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</si>
  <si>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</si>
  <si>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</si>
  <si>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</si>
  <si>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</si>
  <si>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</si>
  <si>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</si>
  <si>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</si>
  <si>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</si>
  <si>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</si>
  <si>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</si>
  <si>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</si>
  <si>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</si>
  <si>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</si>
  <si>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</si>
  <si>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</si>
  <si>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</si>
  <si>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</si>
  <si>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</si>
  <si>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</si>
  <si>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</si>
  <si>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</si>
  <si>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</si>
  <si>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</si>
  <si>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</si>
  <si>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</si>
  <si>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</si>
  <si>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</si>
  <si>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</si>
  <si>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</si>
  <si>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</si>
  <si>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</si>
  <si>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</si>
  <si>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</si>
  <si>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</si>
  <si>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</si>
  <si>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</si>
  <si>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</si>
  <si>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</si>
  <si>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</si>
  <si>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</si>
  <si>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</si>
  <si>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</si>
  <si>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</si>
  <si>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</si>
  <si>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</si>
  <si>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</si>
  <si>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</si>
  <si>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</si>
  <si>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</si>
  <si>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</si>
  <si>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</si>
  <si>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</si>
  <si>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</si>
  <si>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</si>
  <si>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</si>
  <si>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</si>
  <si>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</si>
  <si>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</si>
  <si>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</si>
  <si>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</si>
  <si>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</si>
  <si>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</si>
  <si>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</si>
  <si>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</si>
  <si>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</si>
  <si>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</si>
  <si>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</si>
  <si>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</si>
  <si>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</si>
  <si>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</si>
  <si>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</si>
  <si>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</si>
  <si>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</si>
  <si>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</si>
  <si>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</si>
  <si>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</si>
  <si>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</si>
  <si>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</si>
  <si>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</si>
  <si>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</si>
  <si>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</si>
  <si>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</si>
  <si>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</si>
  <si>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</si>
  <si>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</si>
  <si>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</si>
  <si>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</si>
  <si>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</si>
  <si>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</si>
  <si>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</si>
  <si>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</si>
  <si>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</si>
  <si>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</si>
  <si>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</si>
  <si>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</si>
  <si>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</si>
  <si>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</si>
  <si>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</si>
  <si>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</si>
  <si>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</si>
  <si>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</si>
  <si>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</si>
  <si>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</si>
  <si>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</si>
  <si>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</si>
  <si>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</si>
  <si>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</si>
  <si>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</si>
  <si>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</si>
  <si>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</si>
  <si>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</si>
  <si>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</si>
  <si>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</si>
  <si>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</si>
  <si>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</si>
  <si>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</si>
  <si>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</si>
  <si>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</si>
  <si>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</si>
  <si>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</si>
  <si>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</si>
  <si>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</si>
  <si>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</si>
  <si>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</si>
  <si>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</si>
  <si>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</si>
  <si>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</si>
  <si>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</si>
  <si>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</si>
  <si>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</si>
  <si>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</si>
  <si>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</si>
  <si>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</si>
  <si>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</si>
  <si>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</si>
  <si>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</si>
  <si>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</si>
  <si>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</si>
  <si>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</si>
  <si>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</si>
  <si>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</si>
  <si>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</si>
  <si>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</si>
  <si>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</si>
  <si>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</si>
  <si>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</si>
  <si>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</si>
  <si>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</si>
  <si>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</si>
  <si>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</si>
  <si>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</si>
  <si>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</si>
  <si>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</si>
  <si>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</si>
  <si>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</si>
  <si>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</si>
  <si>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</si>
  <si>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New Zealand Electrical &amp; Pumps</t>
  </si>
  <si>
    <t>Chisholm</t>
  </si>
  <si>
    <t>20230418SRT01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</si>
</sst>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S14" sqref="S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8" t="s">
        <v>226</v>
      </c>
      <c r="D3" s="128"/>
      <c r="E3" s="128"/>
      <c r="F3" s="128"/>
      <c r="G3" s="8"/>
      <c r="H3" s="66" t="s">
        <v>4</v>
      </c>
      <c r="I3" s="129" t="s">
        <v>228</v>
      </c>
      <c r="J3" s="129"/>
      <c r="K3" s="57"/>
      <c r="M3" s="1" t="str">
        <f>IF(ISBLANK(C3),"DEALER NAME",C3)</f>
        <v>New Zealand Electrical &amp; Pumps</v>
      </c>
      <c r="Q3" s="8"/>
      <c r="R3" s="8"/>
      <c r="S3" s="9" t="s">
        <v>4</v>
      </c>
      <c r="U3" s="57" t="str">
        <f>I3</f>
        <v>20230418SRT01</v>
      </c>
    </row>
    <row r="4" spans="1:21" ht="15.75">
      <c r="B4" s="66" t="s">
        <v>6</v>
      </c>
      <c r="C4" s="128" t="s">
        <v>227</v>
      </c>
      <c r="D4" s="128"/>
      <c r="E4" s="128"/>
      <c r="F4" s="128"/>
      <c r="G4" s="8"/>
      <c r="H4" s="66" t="s">
        <v>7</v>
      </c>
      <c r="I4" s="130">
        <f ca="1">TODAY()</f>
        <v>45469</v>
      </c>
      <c r="J4" s="129"/>
      <c r="K4" s="57"/>
      <c r="M4" s="3" t="str">
        <f>IF(ISBLANK(C4),"REFERENCE NAME",C4)</f>
        <v>Chisholm</v>
      </c>
      <c r="Q4" s="8"/>
      <c r="R4" s="8"/>
      <c r="S4" s="9" t="s">
        <v>7</v>
      </c>
      <c r="U4" s="58">
        <f ca="1">I4</f>
        <v>45469</v>
      </c>
    </row>
    <row r="5" spans="1:21">
      <c r="B5" s="66" t="s">
        <v>8</v>
      </c>
      <c r="C5" s="119" t="s">
        <v>111</v>
      </c>
      <c r="D5" s="119"/>
      <c r="E5" s="119"/>
      <c r="F5" s="119"/>
      <c r="G5" s="8"/>
      <c r="H5" s="66" t="s">
        <v>10</v>
      </c>
      <c r="I5" s="130">
        <f ca="1">TODAY()</f>
        <v>45469</v>
      </c>
      <c r="J5" s="129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45469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6.7</v>
      </c>
      <c r="E9" s="14">
        <v>6.8</v>
      </c>
      <c r="F9" s="14">
        <v>6.7</v>
      </c>
      <c r="G9" s="14">
        <v>6.2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6.7</v>
      </c>
      <c r="Q9" s="14">
        <f t="shared" ref="Q9:S9" si="0">E9</f>
        <v>6.8</v>
      </c>
      <c r="R9" s="14">
        <f t="shared" si="0"/>
        <v>6.7</v>
      </c>
      <c r="S9" s="14">
        <f t="shared" si="0"/>
        <v>6.2</v>
      </c>
    </row>
    <row r="10" spans="1:21">
      <c r="A10" s="4"/>
      <c r="B10" s="10" t="s">
        <v>25</v>
      </c>
      <c r="C10" s="10" t="s">
        <v>26</v>
      </c>
      <c r="D10" s="15">
        <v>95</v>
      </c>
      <c r="E10" s="15">
        <v>115</v>
      </c>
      <c r="F10" s="15">
        <v>115</v>
      </c>
      <c r="G10" s="15">
        <v>40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95</v>
      </c>
      <c r="Q10" s="15">
        <f t="shared" si="1"/>
        <v>115</v>
      </c>
      <c r="R10" s="15">
        <f t="shared" si="1"/>
        <v>115</v>
      </c>
      <c r="S10" s="15">
        <f t="shared" si="1"/>
        <v>40</v>
      </c>
    </row>
    <row r="11" spans="1:21">
      <c r="A11" s="4"/>
      <c r="B11" s="10" t="s">
        <v>27</v>
      </c>
      <c r="C11" s="10" t="s">
        <v>26</v>
      </c>
      <c r="D11" s="15">
        <v>55</v>
      </c>
      <c r="E11" s="15">
        <v>65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55</v>
      </c>
      <c r="Q11" s="15">
        <f t="shared" si="1"/>
        <v>65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37.891132865472429</v>
      </c>
      <c r="E12" s="75">
        <f>2*(IF(E10&lt;5,5,E10)-(5*10^(E9-10)))/(1+(0.94*10^(E9-10)))*10^(6-E9)</f>
        <v>36.429936834573184</v>
      </c>
      <c r="F12" s="75">
        <f t="shared" ref="F12:G12" si="2">2*(IF(F10&lt;5,5,F10)-(5*10^(F9-10)))/(1+(0.94*10^(F9-10)))*10^(6-F9)</f>
        <v>45.868423895909956</v>
      </c>
      <c r="G12" s="75">
        <f t="shared" si="2"/>
        <v>50.468068827535618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37.891132865472429</v>
      </c>
      <c r="Q12" s="15">
        <f t="shared" ref="Q12:S12" si="3">IF(E12&lt;1,"&lt;1",E12)</f>
        <v>36.429936834573184</v>
      </c>
      <c r="R12" s="15">
        <f t="shared" si="3"/>
        <v>45.868423895909956</v>
      </c>
      <c r="S12" s="15">
        <f t="shared" si="3"/>
        <v>50.468068827535618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-1.7000000000000011</v>
      </c>
      <c r="E13" s="76">
        <f>+E9+0.5+VLOOKUP(IF(E10&lt;5,5,E10),LSI!$F$2:$G$25,2)+VLOOKUP(IF(E11&lt;5,5,E11),LSI!$H$2:$I$25,2)-12.1</f>
        <v>-1.3999999999999986</v>
      </c>
      <c r="F13" s="76">
        <f>+F9+0.5+VLOOKUP(IF(F10&lt;5,5,F10),LSI!$F$2:$G$25,2)+VLOOKUP(IF(F11&lt;5,5,F11),LSI!$H$2:$I$25,2)-12.1</f>
        <v>-2.5999999999999996</v>
      </c>
      <c r="G13" s="76">
        <f>+G9+0.5+VLOOKUP(IF(G10&lt;5,5,G10),LSI!$F$2:$G$25,2)+VLOOKUP(IF(G11&lt;5,5,G11),LSI!$H$2:$I$25,2)-12.1</f>
        <v>-3.5999999999999996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-1.7000000000000011</v>
      </c>
      <c r="Q13" s="11">
        <f t="shared" ref="Q13" si="4">E13</f>
        <v>-1.3999999999999986</v>
      </c>
      <c r="R13" s="11">
        <f t="shared" ref="R13" si="5">F13</f>
        <v>-2.5999999999999996</v>
      </c>
      <c r="S13" s="11">
        <f t="shared" ref="S13" si="6">G13</f>
        <v>-3.5999999999999996</v>
      </c>
    </row>
    <row r="14" spans="1:21">
      <c r="A14" s="4"/>
      <c r="B14" s="10" t="s">
        <v>40</v>
      </c>
      <c r="C14" s="10" t="s">
        <v>41</v>
      </c>
      <c r="D14" s="11">
        <v>3.65</v>
      </c>
      <c r="E14" s="11">
        <v>0.11</v>
      </c>
      <c r="F14" s="11">
        <v>0.1</v>
      </c>
      <c r="G14" s="11">
        <v>7.0000000000000007E-2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3.65</v>
      </c>
      <c r="Q14" s="11">
        <f t="shared" si="7"/>
        <v>0.11</v>
      </c>
      <c r="R14" s="11">
        <f t="shared" si="7"/>
        <v>0.1</v>
      </c>
      <c r="S14" s="11">
        <f t="shared" si="7"/>
        <v>7.0000000000000007E-2</v>
      </c>
    </row>
    <row r="15" spans="1:21">
      <c r="A15" s="4"/>
      <c r="B15" s="10" t="s">
        <v>44</v>
      </c>
      <c r="C15" s="10" t="s">
        <v>41</v>
      </c>
      <c r="D15" s="11">
        <v>0.3</v>
      </c>
      <c r="E15" s="11">
        <v>0.28000000000000003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0.3</v>
      </c>
      <c r="Q15" s="11">
        <f t="shared" si="7"/>
        <v>0.28000000000000003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190</v>
      </c>
      <c r="E16" s="11">
        <v>190</v>
      </c>
      <c r="F16" s="11">
        <v>190</v>
      </c>
      <c r="G16" s="11">
        <v>250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190</v>
      </c>
      <c r="Q16" s="11">
        <f>IF(E16&lt;10,"&lt;10",E16)</f>
        <v>190</v>
      </c>
      <c r="R16" s="11">
        <f>IF(F16&lt;10,"&lt;10",F16)</f>
        <v>190</v>
      </c>
      <c r="S16" s="11">
        <f>IF(G16&lt;10,"&lt;10",G16)</f>
        <v>250</v>
      </c>
    </row>
    <row r="17" spans="1:22">
      <c r="A17" s="4"/>
      <c r="B17" s="10" t="s">
        <v>53</v>
      </c>
      <c r="C17" s="10" t="s">
        <v>41</v>
      </c>
      <c r="D17" s="15">
        <v>24</v>
      </c>
      <c r="E17" s="15">
        <v>31</v>
      </c>
      <c r="F17" s="15">
        <v>15</v>
      </c>
      <c r="G17" s="15">
        <v>115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24</v>
      </c>
      <c r="Q17" s="11">
        <f t="shared" ref="Q17:S18" si="8">IF(E17&lt;1,"&lt;1",E17)</f>
        <v>31</v>
      </c>
      <c r="R17" s="11">
        <f t="shared" si="8"/>
        <v>15</v>
      </c>
      <c r="S17" s="11">
        <f t="shared" si="8"/>
        <v>115</v>
      </c>
    </row>
    <row r="18" spans="1:22">
      <c r="A18" s="4"/>
      <c r="B18" s="10" t="s">
        <v>55</v>
      </c>
      <c r="C18" s="10" t="s">
        <v>41</v>
      </c>
      <c r="D18" s="15">
        <v>30</v>
      </c>
      <c r="E18" s="15">
        <v>30</v>
      </c>
      <c r="F18" s="15">
        <v>77</v>
      </c>
      <c r="G18" s="15">
        <v>82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30</v>
      </c>
      <c r="Q18" s="11">
        <f t="shared" si="8"/>
        <v>30</v>
      </c>
      <c r="R18" s="11">
        <f t="shared" si="8"/>
        <v>77</v>
      </c>
      <c r="S18" s="11">
        <f t="shared" si="8"/>
        <v>82</v>
      </c>
    </row>
    <row r="19" spans="1:22" hidden="1">
      <c r="A19" s="4"/>
      <c r="B19" s="10" t="s">
        <v>56</v>
      </c>
      <c r="C19" s="10" t="s">
        <v>57</v>
      </c>
      <c r="D19" s="14">
        <f>D20/10</f>
        <v>26.4</v>
      </c>
      <c r="E19" s="14">
        <f t="shared" ref="E19:G19" si="9">E20/10</f>
        <v>26.8</v>
      </c>
      <c r="F19" s="14">
        <f t="shared" si="9"/>
        <v>26.3</v>
      </c>
      <c r="G19" s="14">
        <f t="shared" si="9"/>
        <v>34.799999999999997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26.4</v>
      </c>
      <c r="Q19" s="14">
        <f t="shared" ref="Q19:S19" si="10">Q20/10</f>
        <v>26.8</v>
      </c>
      <c r="R19" s="14">
        <f t="shared" si="10"/>
        <v>26.3</v>
      </c>
      <c r="S19" s="14">
        <f t="shared" si="10"/>
        <v>34.799999999999997</v>
      </c>
    </row>
    <row r="20" spans="1:22">
      <c r="A20" s="4"/>
      <c r="B20" s="10" t="s">
        <v>56</v>
      </c>
      <c r="C20" s="10" t="s">
        <v>58</v>
      </c>
      <c r="D20" s="15">
        <v>264</v>
      </c>
      <c r="E20" s="15">
        <v>268</v>
      </c>
      <c r="F20" s="15">
        <v>263</v>
      </c>
      <c r="G20" s="15">
        <v>348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264</v>
      </c>
      <c r="Q20" s="14">
        <f t="shared" si="11"/>
        <v>268</v>
      </c>
      <c r="R20" s="14">
        <f t="shared" si="11"/>
        <v>263</v>
      </c>
      <c r="S20" s="14">
        <f t="shared" si="11"/>
        <v>348</v>
      </c>
    </row>
    <row r="21" spans="1:22">
      <c r="A21" s="4"/>
      <c r="B21" s="10" t="s">
        <v>59</v>
      </c>
      <c r="C21" s="10" t="s">
        <v>60</v>
      </c>
      <c r="D21" s="11">
        <v>13.82</v>
      </c>
      <c r="E21" s="11" t="s">
        <v>140</v>
      </c>
      <c r="F21" s="11">
        <v>0.09</v>
      </c>
      <c r="G21" s="11">
        <v>7.0000000000000007E-2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13.82</v>
      </c>
      <c r="Q21" s="14" t="str">
        <f>IF(E21&lt;0.05,"&lt;0.05",E21)</f>
        <v>&lt;0.05</v>
      </c>
      <c r="R21" s="14">
        <f>IF(F21&lt;0.05,"&lt;0.05",F21)</f>
        <v>0.09</v>
      </c>
      <c r="S21" s="14">
        <f>IF(G21&lt;0.05,"&lt;0.05",G21)</f>
        <v>7.0000000000000007E-2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67.900000000000006</v>
      </c>
      <c r="E23" s="14">
        <v>98.1</v>
      </c>
      <c r="F23" s="14">
        <v>67.099999999999994</v>
      </c>
      <c r="G23" s="14">
        <v>96.1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67.900000000000006</v>
      </c>
      <c r="Q23" s="14">
        <f t="shared" si="12"/>
        <v>98.1</v>
      </c>
      <c r="R23" s="14">
        <f t="shared" si="12"/>
        <v>67.099999999999994</v>
      </c>
      <c r="S23" s="14">
        <f t="shared" si="12"/>
        <v>96.1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31" t="s">
        <v>223</v>
      </c>
      <c r="F26" s="131"/>
      <c r="G26" s="10" t="s">
        <v>72</v>
      </c>
      <c r="H26" s="131" t="s">
        <v>73</v>
      </c>
      <c r="I26" s="131"/>
      <c r="J26" s="131"/>
      <c r="K26" s="47"/>
      <c r="L26" s="4"/>
      <c r="M26" s="10" t="s">
        <v>93</v>
      </c>
      <c r="N26" s="48" t="str">
        <f>CONCATENATE(C26, " ", E26," ", G26, " ", H26)</f>
        <v>The sample was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31" t="s">
        <v>222</v>
      </c>
      <c r="F27" s="131"/>
      <c r="G27" s="10" t="s">
        <v>72</v>
      </c>
      <c r="H27" s="131" t="s">
        <v>73</v>
      </c>
      <c r="I27" s="131"/>
      <c r="J27" s="131"/>
      <c r="K27" s="47"/>
      <c r="L27" s="4"/>
      <c r="M27" s="10" t="s">
        <v>94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31" t="s">
        <v>222</v>
      </c>
      <c r="F28" s="131"/>
      <c r="G28" s="10" t="s">
        <v>72</v>
      </c>
      <c r="H28" s="131" t="s">
        <v>73</v>
      </c>
      <c r="I28" s="131"/>
      <c r="J28" s="131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31" t="s">
        <v>222</v>
      </c>
      <c r="F29" s="131"/>
      <c r="G29" s="10" t="s">
        <v>72</v>
      </c>
      <c r="H29" s="131" t="s">
        <v>73</v>
      </c>
      <c r="I29" s="131"/>
      <c r="J29" s="131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W5" sqref="W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8"/>
      <c r="D3" s="128"/>
      <c r="E3" s="128"/>
      <c r="F3" s="128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6</v>
      </c>
      <c r="C4" s="128"/>
      <c r="D4" s="128"/>
      <c r="E4" s="128"/>
      <c r="F4" s="128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45469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45469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>D11-D12</f>
        <v>0</v>
      </c>
      <c r="E13" s="75">
        <f t="shared" ref="E13" si="2">E11-E12</f>
        <v>0</v>
      </c>
      <c r="F13" s="75">
        <f t="shared" ref="F13:I13" si="3">F11-F12</f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>2*(IF(D10&lt;5,5,D10)-(5*10^(D9-10)))/(1+(0.94*10^(D9-10)))*10^(6-D9)</f>
        <v>9999999.9980600011</v>
      </c>
      <c r="E14" s="75">
        <f t="shared" ref="E14" si="4">2*(IF(E9&lt;5,5,E9)-(5*10^(E8-10)))/(1+(0.94*10^(E8-10)))*10^(6-E8)</f>
        <v>9999999.9980600011</v>
      </c>
      <c r="F14" s="75">
        <f t="shared" ref="F14:I14" si="5">2*(IF(F9&lt;5,5,F9)-(5*10^(F8-10)))/(1+(0.94*10^(F8-10)))*10^(6-F8)</f>
        <v>9999999.9980600011</v>
      </c>
      <c r="G14" s="75">
        <f t="shared" si="5"/>
        <v>9999999.9980600011</v>
      </c>
      <c r="H14" s="75">
        <f t="shared" si="5"/>
        <v>9999999.9980600011</v>
      </c>
      <c r="I14" s="75">
        <f t="shared" si="5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6">IF(E14&lt;1,"&lt;1",E14)</f>
        <v>9999999.9980600011</v>
      </c>
      <c r="T14" s="15">
        <f t="shared" si="6"/>
        <v>9999999.9980600011</v>
      </c>
      <c r="U14" s="15">
        <f t="shared" si="6"/>
        <v>9999999.9980600011</v>
      </c>
      <c r="V14" s="15">
        <f t="shared" si="6"/>
        <v>9999999.9980600011</v>
      </c>
      <c r="W14" s="15">
        <f t="shared" si="6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+D9+0.5+VLOOKUP(IF(D10&lt;5,5,D10),LSI!$F$2:$G$25,2)+VLOOKUP(IF(D11&lt;5,5,D11),LSI!$H$2:$I$25,2)-12.1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7">E15</f>
        <v>-10.6</v>
      </c>
      <c r="T15" s="14">
        <f t="shared" si="7"/>
        <v>-10.6</v>
      </c>
      <c r="U15" s="14">
        <f t="shared" si="7"/>
        <v>-10.6</v>
      </c>
      <c r="V15" s="14">
        <f t="shared" si="7"/>
        <v>-10.6</v>
      </c>
      <c r="W15" s="14">
        <f t="shared" si="7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8">IF(E16&lt;5,"&lt;5",E16)</f>
        <v>&lt;5</v>
      </c>
      <c r="T16" s="15" t="str">
        <f t="shared" si="8"/>
        <v>&lt;5</v>
      </c>
      <c r="U16" s="15" t="str">
        <f t="shared" si="8"/>
        <v>&lt;5</v>
      </c>
      <c r="V16" s="15" t="str">
        <f t="shared" si="8"/>
        <v>&lt;5</v>
      </c>
      <c r="W16" s="15" t="str">
        <f t="shared" si="8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9">IF(E17&lt;1,"&lt;1",E17)</f>
        <v>&lt;1</v>
      </c>
      <c r="T17" s="15" t="str">
        <f t="shared" si="9"/>
        <v>&lt;1</v>
      </c>
      <c r="U17" s="15" t="str">
        <f t="shared" si="9"/>
        <v>&lt;1</v>
      </c>
      <c r="V17" s="15" t="str">
        <f t="shared" si="9"/>
        <v>&lt;1</v>
      </c>
      <c r="W17" s="15" t="str">
        <f t="shared" si="9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10">IF(E18&lt;0.01,"&lt;0.01",E18)</f>
        <v>&lt;0.01</v>
      </c>
      <c r="T18" s="11" t="str">
        <f t="shared" si="10"/>
        <v>&lt;0.01</v>
      </c>
      <c r="U18" s="11" t="str">
        <f t="shared" si="10"/>
        <v>&lt;0.01</v>
      </c>
      <c r="V18" s="11" t="str">
        <f t="shared" si="10"/>
        <v>&lt;0.01</v>
      </c>
      <c r="W18" s="11" t="str">
        <f t="shared" si="10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10"/>
        <v>&lt;0.01</v>
      </c>
      <c r="T19" s="11" t="str">
        <f t="shared" si="10"/>
        <v>&lt;0.01</v>
      </c>
      <c r="U19" s="11" t="str">
        <f t="shared" si="10"/>
        <v>&lt;0.01</v>
      </c>
      <c r="V19" s="11" t="str">
        <f t="shared" si="10"/>
        <v>&lt;0.01</v>
      </c>
      <c r="W19" s="11" t="str">
        <f t="shared" si="10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10"/>
        <v>&lt;0.01</v>
      </c>
      <c r="T20" s="11" t="str">
        <f t="shared" si="10"/>
        <v>&lt;0.01</v>
      </c>
      <c r="U20" s="11" t="str">
        <f t="shared" si="10"/>
        <v>&lt;0.01</v>
      </c>
      <c r="V20" s="11" t="str">
        <f t="shared" si="10"/>
        <v>&lt;0.01</v>
      </c>
      <c r="W20" s="11" t="str">
        <f t="shared" si="10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10"/>
        <v>&lt;0.01</v>
      </c>
      <c r="T21" s="11" t="str">
        <f t="shared" si="10"/>
        <v>&lt;0.01</v>
      </c>
      <c r="U21" s="11" t="str">
        <f t="shared" si="10"/>
        <v>&lt;0.01</v>
      </c>
      <c r="V21" s="11" t="str">
        <f t="shared" si="10"/>
        <v>&lt;0.01</v>
      </c>
      <c r="W21" s="11" t="str">
        <f t="shared" si="10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11">IF(E22&lt;10,"&lt;10",E22)</f>
        <v>&lt;10</v>
      </c>
      <c r="T22" s="11" t="str">
        <f t="shared" si="11"/>
        <v>&lt;10</v>
      </c>
      <c r="U22" s="11" t="str">
        <f t="shared" si="11"/>
        <v>&lt;10</v>
      </c>
      <c r="V22" s="11" t="str">
        <f t="shared" si="11"/>
        <v>&lt;10</v>
      </c>
      <c r="W22" s="11" t="str">
        <f t="shared" si="11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2">IF(E23&lt;1,"&lt;1",E23)</f>
        <v>&lt;1</v>
      </c>
      <c r="T23" s="15" t="str">
        <f t="shared" si="12"/>
        <v>&lt;1</v>
      </c>
      <c r="U23" s="15" t="str">
        <f t="shared" si="12"/>
        <v>&lt;1</v>
      </c>
      <c r="V23" s="15" t="str">
        <f t="shared" si="12"/>
        <v>&lt;1</v>
      </c>
      <c r="W23" s="15" t="str">
        <f t="shared" si="12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2"/>
        <v>&lt;1</v>
      </c>
      <c r="T24" s="15" t="str">
        <f t="shared" si="12"/>
        <v>&lt;1</v>
      </c>
      <c r="U24" s="15" t="str">
        <f t="shared" si="12"/>
        <v>&lt;1</v>
      </c>
      <c r="V24" s="15" t="str">
        <f t="shared" si="12"/>
        <v>&lt;1</v>
      </c>
      <c r="W24" s="15" t="str">
        <f t="shared" si="12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3">IF(I25&lt;5,"&lt;5")</f>
        <v>&lt;5</v>
      </c>
      <c r="T25" s="14" t="str">
        <f t="shared" si="13"/>
        <v>&lt;5</v>
      </c>
      <c r="U25" s="14" t="str">
        <f t="shared" si="13"/>
        <v>&lt;5</v>
      </c>
      <c r="V25" s="14" t="str">
        <f t="shared" si="13"/>
        <v>&lt;5</v>
      </c>
      <c r="W25" s="14" t="str">
        <f t="shared" si="13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4">E26</f>
        <v>0</v>
      </c>
      <c r="T26" s="14">
        <f t="shared" si="14"/>
        <v>0</v>
      </c>
      <c r="U26" s="14">
        <f t="shared" si="14"/>
        <v>0</v>
      </c>
      <c r="V26" s="14">
        <f t="shared" si="14"/>
        <v>0</v>
      </c>
      <c r="W26" s="14">
        <f t="shared" si="14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5">IF(E27&lt;0.05,"&lt;0.05",E27)</f>
        <v>&lt;0.05</v>
      </c>
      <c r="T27" s="14" t="str">
        <f t="shared" si="15"/>
        <v>&lt;0.05</v>
      </c>
      <c r="U27" s="14" t="str">
        <f t="shared" si="15"/>
        <v>&lt;0.05</v>
      </c>
      <c r="V27" s="14" t="str">
        <f t="shared" si="15"/>
        <v>&lt;0.05</v>
      </c>
      <c r="W27" s="14" t="str">
        <f t="shared" si="15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6">IF(E28&lt;5,"&lt;5",E28)</f>
        <v>&lt;5</v>
      </c>
      <c r="T28" s="15" t="str">
        <f t="shared" si="16"/>
        <v>&lt;5</v>
      </c>
      <c r="U28" s="15" t="str">
        <f t="shared" si="16"/>
        <v>&lt;5</v>
      </c>
      <c r="V28" s="15" t="str">
        <f t="shared" si="16"/>
        <v>&lt;5</v>
      </c>
      <c r="W28" s="15" t="str">
        <f t="shared" si="16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6"/>
        <v>&lt;5</v>
      </c>
      <c r="T29" s="101" t="str">
        <f t="shared" si="16"/>
        <v>&lt;5</v>
      </c>
      <c r="U29" s="101" t="str">
        <f t="shared" si="16"/>
        <v>&lt;5</v>
      </c>
      <c r="V29" s="101" t="str">
        <f t="shared" si="16"/>
        <v>&lt;5</v>
      </c>
      <c r="W29" s="101" t="str">
        <f t="shared" si="16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7">IF(ISBLANK(E30)," ",E30)</f>
        <v>-</v>
      </c>
      <c r="S30" s="98" t="str">
        <f t="shared" si="17"/>
        <v>-</v>
      </c>
      <c r="T30" s="98" t="str">
        <f t="shared" si="17"/>
        <v>-</v>
      </c>
      <c r="U30" s="98" t="str">
        <f t="shared" si="17"/>
        <v>-</v>
      </c>
      <c r="V30" s="98" t="str">
        <f t="shared" si="17"/>
        <v>-</v>
      </c>
      <c r="W30" s="98" t="str">
        <f t="shared" si="17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8">IF(ISBLANK(D31)," ",D31)</f>
        <v>-</v>
      </c>
      <c r="R31" s="10" t="str">
        <f t="shared" si="17"/>
        <v>-</v>
      </c>
      <c r="S31" s="10" t="str">
        <f t="shared" si="17"/>
        <v>-</v>
      </c>
      <c r="T31" s="10" t="str">
        <f t="shared" si="17"/>
        <v>-</v>
      </c>
      <c r="U31" s="10" t="str">
        <f t="shared" si="17"/>
        <v>-</v>
      </c>
      <c r="V31" s="10" t="str">
        <f t="shared" si="17"/>
        <v>-</v>
      </c>
      <c r="W31" s="10" t="str">
        <f t="shared" si="17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8"/>
        <v xml:space="preserve"> </v>
      </c>
      <c r="R32" s="10" t="str">
        <f t="shared" si="17"/>
        <v xml:space="preserve"> </v>
      </c>
      <c r="S32" s="10" t="str">
        <f t="shared" si="17"/>
        <v xml:space="preserve"> </v>
      </c>
      <c r="T32" s="10" t="str">
        <f t="shared" si="17"/>
        <v xml:space="preserve"> </v>
      </c>
      <c r="U32" s="10" t="str">
        <f t="shared" si="17"/>
        <v xml:space="preserve"> </v>
      </c>
      <c r="V32" s="10" t="str">
        <f t="shared" si="17"/>
        <v xml:space="preserve"> </v>
      </c>
      <c r="W32" s="10" t="str">
        <f t="shared" si="17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8"/>
        <v xml:space="preserve"> </v>
      </c>
      <c r="R33" s="10" t="str">
        <f t="shared" si="17"/>
        <v xml:space="preserve"> </v>
      </c>
      <c r="S33" s="10" t="str">
        <f t="shared" si="17"/>
        <v xml:space="preserve"> </v>
      </c>
      <c r="T33" s="10" t="str">
        <f t="shared" si="17"/>
        <v xml:space="preserve"> </v>
      </c>
      <c r="U33" s="10" t="str">
        <f t="shared" si="17"/>
        <v xml:space="preserve"> </v>
      </c>
      <c r="V33" s="10" t="str">
        <f t="shared" si="17"/>
        <v xml:space="preserve"> </v>
      </c>
      <c r="W33" s="10" t="str">
        <f t="shared" si="17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9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9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9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9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9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5" operator="equal">
      <formula>"Above MAV"</formula>
    </cfRule>
    <cfRule type="cellIs" dxfId="28" priority="6" operator="equal">
      <formula>"ALERT"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45469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45469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45469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45469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45469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45469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51000F-A006-44DC-94A0-DCFEDA7ED0A4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Lincoln Hannah</cp:lastModifiedBy>
  <cp:revision/>
  <dcterms:created xsi:type="dcterms:W3CDTF">2017-07-10T05:27:40Z</dcterms:created>
  <dcterms:modified xsi:type="dcterms:W3CDTF">2024-06-25T23:33:49Z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