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6 June/"/>
    </mc:Choice>
  </mc:AlternateContent>
  <xr:revisionPtr revIDLastSave="110" documentId="13_ncr:1_{437CB799-6185-482E-8983-3DB59875094D}" xr6:coauthVersionLast="47" xr6:coauthVersionMax="47" xr10:uidLastSave="{5DDEB45B-1CDA-4BB8-A71E-7C8C9DE45A3E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U5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Q20" i="9"/>
  <c r="Q19" i="9" s="1"/>
  <c r="E19" i="9"/>
  <c r="R20" i="9"/>
  <c r="R19" i="9" s="1"/>
  <c r="F19" i="9"/>
  <c r="G19" i="9"/>
  <c r="S20" i="9"/>
  <c r="S19" i="9"/>
  <c r="N25" i="22"/>
  <c r="N25" i="27"/>
  <c r="D25" i="22"/>
  <c r="D24" i="22"/>
  <c r="N24" i="22"/>
  <c r="D25" i="27"/>
  <c r="D24" i="27"/>
  <c r="N24" i="27"/>
</calcChain>
</file>

<file path=xl/sharedStrings.xml><?xml version="1.0" encoding="utf-8"?>
<sst xmlns="http://schemas.openxmlformats.org/spreadsheetml/2006/main" count="1894" uniqueCount="229">
  <si>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</si>
  <si>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</si>
  <si>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</si>
  <si>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</si>
  <si>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</si>
  <si>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</si>
  <si>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</si>
  <si>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</si>
  <si>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</si>
  <si>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</si>
  <si>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</si>
  <si>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</si>
  <si>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</si>
  <si>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</si>
  <si>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</si>
  <si>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</si>
  <si>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</si>
  <si>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</si>
  <si>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</si>
  <si>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</si>
  <si>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</si>
  <si>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</si>
  <si>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</si>
  <si>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</si>
  <si>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</si>
  <si>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</si>
  <si>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</si>
  <si>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</si>
  <si>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</si>
  <si>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</si>
  <si>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</si>
  <si>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</si>
  <si>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</si>
  <si>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</si>
  <si>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</si>
  <si>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</si>
  <si>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</si>
  <si>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</si>
  <si>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</si>
  <si>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</si>
  <si>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</si>
  <si>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</si>
  <si>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</si>
  <si>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</si>
  <si>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</si>
  <si>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</si>
  <si>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</si>
  <si>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</si>
  <si>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</si>
  <si>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</si>
  <si>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</si>
  <si>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</si>
  <si>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</si>
  <si>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</si>
  <si>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</si>
  <si>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</si>
  <si>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</si>
  <si>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</si>
  <si>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</si>
  <si>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</si>
  <si>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</si>
  <si>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</si>
  <si>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</si>
  <si>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</si>
  <si>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</si>
  <si>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</si>
  <si>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</si>
  <si>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</si>
  <si>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</si>
  <si>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</si>
  <si>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</si>
  <si>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</si>
  <si>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</si>
  <si>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</si>
  <si>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</si>
  <si>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</si>
  <si>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</si>
  <si>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</si>
  <si>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</si>
  <si>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</si>
  <si>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</si>
  <si>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</si>
  <si>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</si>
  <si>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</si>
  <si>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</si>
  <si>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</si>
  <si>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</si>
  <si>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</si>
  <si>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</si>
  <si>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</si>
  <si>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</si>
  <si>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</si>
  <si>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</si>
  <si>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</si>
  <si>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</si>
  <si>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</si>
  <si>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</si>
  <si>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</si>
  <si>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</si>
  <si>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</si>
  <si>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</si>
  <si>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</si>
  <si>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</si>
  <si>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</si>
  <si>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</si>
  <si>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</si>
  <si>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</si>
  <si>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</si>
  <si>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</si>
  <si>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</si>
  <si>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</si>
  <si>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</si>
  <si>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</si>
  <si>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</si>
  <si>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</si>
  <si>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</si>
  <si>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</si>
  <si>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</si>
  <si>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</si>
  <si>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</si>
  <si>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</si>
  <si>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</si>
  <si>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</si>
  <si>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</si>
  <si>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</si>
  <si>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</si>
  <si>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</si>
  <si>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</si>
  <si>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</si>
  <si>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</si>
  <si>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</si>
  <si>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</si>
  <si>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</si>
  <si>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</si>
  <si>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</si>
  <si>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</si>
  <si>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</si>
  <si>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</si>
  <si>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</si>
  <si>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</si>
  <si>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</si>
  <si>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</si>
  <si>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</si>
  <si>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</si>
  <si>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</si>
  <si>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</si>
  <si>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</si>
  <si>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</si>
  <si>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</si>
  <si>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</si>
  <si>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</si>
  <si>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</si>
  <si>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</si>
  <si>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</si>
  <si>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</si>
  <si>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</si>
  <si>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</si>
  <si>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</si>
  <si>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</si>
  <si>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</si>
  <si>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</si>
  <si>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</si>
  <si>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</si>
  <si>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</si>
  <si>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</si>
  <si>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</si>
  <si>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</si>
  <si>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</si>
  <si>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</si>
  <si>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</si>
  <si>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</si>
  <si>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</si>
  <si>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</si>
  <si>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</si>
  <si>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</si>
  <si>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</si>
  <si>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</si>
  <si>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</si>
  <si>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</si>
  <si>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</si>
  <si>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</si>
  <si>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</si>
  <si>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</si>
  <si>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</si>
  <si>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</si>
  <si>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</si>
  <si>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</si>
  <si>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</si>
  <si>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</si>
  <si>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</si>
  <si>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</si>
  <si>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</si>
  <si>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</si>
  <si>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</si>
  <si>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</si>
  <si>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</si>
  <si>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</si>
  <si>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</si>
  <si>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</si>
  <si>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</si>
  <si>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</si>
  <si>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</si>
  <si>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</si>
  <si>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</si>
  <si>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</si>
  <si>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</si>
  <si>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</si>
  <si>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</si>
  <si>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</si>
  <si>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</si>
  <si>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</si>
  <si>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</si>
  <si>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</si>
  <si>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</si>
  <si>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</si>
  <si>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</si>
  <si>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</si>
  <si>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</si>
  <si>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</si>
  <si>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</si>
  <si>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</si>
  <si>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</si>
  <si>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</si>
  <si>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</si>
  <si>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</si>
  <si>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</si>
  <si>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King Farm Services</t>
  </si>
  <si>
    <t>John Webb</t>
  </si>
  <si>
    <t>20230630SRT01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</si>
</sst>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19.1796875" style="1" bestFit="1" customWidth="1"/>
    <col min="9" max="9" width="13.81640625" style="1" customWidth="1"/>
    <col min="10" max="11" width="2" style="1" customWidth="1"/>
    <col min="12" max="12" width="18.7265625" style="1" customWidth="1"/>
    <col min="13" max="13" width="10.81640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1796875" customWidth="1"/>
    <col min="8" max="8" width="6.54296875" customWidth="1"/>
    <col min="9" max="9" width="9.17968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7968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22.26953125" style="1" customWidth="1"/>
    <col min="9" max="9" width="13.81640625" style="1" customWidth="1"/>
    <col min="10" max="10" width="3.7265625" style="1" customWidth="1"/>
    <col min="11" max="11" width="2" style="1" customWidth="1"/>
    <col min="12" max="12" width="18.7265625" style="1" customWidth="1"/>
    <col min="13" max="13" width="10.81640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I5" sqref="I5:J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2.453125" style="1" customWidth="1"/>
    <col min="12" max="12" width="2" style="1" customWidth="1"/>
    <col min="13" max="13" width="18.7265625" style="1" customWidth="1"/>
    <col min="14" max="14" width="10.81640625" style="1" customWidth="1"/>
    <col min="15" max="21" width="10" style="1" customWidth="1"/>
    <col min="22" max="22" width="0.54296875" style="1" customWidth="1"/>
    <col min="23" max="16384" width="9.17968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King Farm Services</v>
      </c>
      <c r="Q3" s="8"/>
      <c r="R3" s="8"/>
      <c r="S3" s="9" t="s">
        <v>4</v>
      </c>
      <c r="U3" s="57" t="str">
        <f>I3</f>
        <v>20230630SRT01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v>45107</v>
      </c>
      <c r="J4" s="130"/>
      <c r="K4" s="57"/>
      <c r="M4" s="3" t="str">
        <f>IF(ISBLANK(C4),"REFERENCE NAME",C4)</f>
        <v>John Webb</v>
      </c>
      <c r="Q4" s="8"/>
      <c r="R4" s="8"/>
      <c r="S4" s="9" t="s">
        <v>7</v>
      </c>
      <c r="U4" s="58">
        <f>I4</f>
        <v>45107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v>45107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>I5</f>
        <v>45107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6.7</v>
      </c>
      <c r="E9" s="14">
        <v>6.7</v>
      </c>
      <c r="F9" s="14">
        <v>6.8</v>
      </c>
      <c r="G9" s="14">
        <v>6.5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6.7</v>
      </c>
      <c r="Q9" s="14">
        <f t="shared" ref="Q9:S9" si="0">E9</f>
        <v>6.7</v>
      </c>
      <c r="R9" s="14">
        <f t="shared" si="0"/>
        <v>6.8</v>
      </c>
      <c r="S9" s="14">
        <f t="shared" si="0"/>
        <v>6.5</v>
      </c>
    </row>
    <row r="10" spans="1:21" ht="14.5">
      <c r="A10" s="4"/>
      <c r="B10" s="10" t="s">
        <v>25</v>
      </c>
      <c r="C10" s="10" t="s">
        <v>26</v>
      </c>
      <c r="D10" s="15">
        <v>115</v>
      </c>
      <c r="E10" s="15">
        <v>100</v>
      </c>
      <c r="F10" s="15">
        <v>105</v>
      </c>
      <c r="G10" s="15">
        <v>30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115</v>
      </c>
      <c r="Q10" s="15">
        <f t="shared" si="1"/>
        <v>100</v>
      </c>
      <c r="R10" s="15">
        <f t="shared" si="1"/>
        <v>105</v>
      </c>
      <c r="S10" s="15">
        <f t="shared" si="1"/>
        <v>30</v>
      </c>
    </row>
    <row r="11" spans="1:21" ht="14.5">
      <c r="A11" s="4"/>
      <c r="B11" s="10" t="s">
        <v>27</v>
      </c>
      <c r="C11" s="10" t="s">
        <v>26</v>
      </c>
      <c r="D11" s="15">
        <v>50</v>
      </c>
      <c r="E11" s="15">
        <v>20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50</v>
      </c>
      <c r="Q11" s="15">
        <f t="shared" si="1"/>
        <v>20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45.868423895909956</v>
      </c>
      <c r="E12" s="75">
        <f>2*(IF(E10&lt;5,5,E10)-(5*10^(E9-10)))/(1+(0.94*10^(E9-10)))*10^(6-E9)</f>
        <v>39.88545562308181</v>
      </c>
      <c r="F12" s="75">
        <f t="shared" ref="F12:G12" si="2">2*(IF(F10&lt;5,5,F10)-(5*10^(F9-10)))/(1+(0.94*10^(F9-10)))*10^(6-F9)</f>
        <v>33.262029335284069</v>
      </c>
      <c r="G12" s="75">
        <f t="shared" si="2"/>
        <v>18.967027934190966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45.868423895909956</v>
      </c>
      <c r="Q12" s="15">
        <f t="shared" ref="Q12:S12" si="3">IF(E12&lt;1,"&lt;1",E12)</f>
        <v>39.88545562308181</v>
      </c>
      <c r="R12" s="15">
        <f t="shared" si="3"/>
        <v>33.262029335284069</v>
      </c>
      <c r="S12" s="15">
        <f t="shared" si="3"/>
        <v>18.967027934190966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-1.5999999999999996</v>
      </c>
      <c r="E13" s="76">
        <f>+E9+0.5+VLOOKUP(IF(E10&lt;5,5,E10),LSI!$F$2:$G$25,2)+VLOOKUP(IF(E11&lt;5,5,E11),LSI!$H$2:$I$25,2)-12.1</f>
        <v>-2.0999999999999996</v>
      </c>
      <c r="F13" s="76">
        <f>+F9+0.5+VLOOKUP(IF(F10&lt;5,5,F10),LSI!$F$2:$G$25,2)+VLOOKUP(IF(F11&lt;5,5,F11),LSI!$H$2:$I$25,2)-12.1</f>
        <v>-2.5</v>
      </c>
      <c r="G13" s="76">
        <f>+G9+0.5+VLOOKUP(IF(G10&lt;5,5,G10),LSI!$F$2:$G$25,2)+VLOOKUP(IF(G11&lt;5,5,G11),LSI!$H$2:$I$25,2)-12.1</f>
        <v>-3.4000000000000004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-1.5999999999999996</v>
      </c>
      <c r="Q13" s="11">
        <f t="shared" ref="Q13" si="4">E13</f>
        <v>-2.0999999999999996</v>
      </c>
      <c r="R13" s="11">
        <f t="shared" ref="R13" si="5">F13</f>
        <v>-2.5</v>
      </c>
      <c r="S13" s="11">
        <f t="shared" ref="S13" si="6">G13</f>
        <v>-3.4000000000000004</v>
      </c>
    </row>
    <row r="14" spans="1:21">
      <c r="A14" s="4"/>
      <c r="B14" s="10" t="s">
        <v>40</v>
      </c>
      <c r="C14" s="10" t="s">
        <v>41</v>
      </c>
      <c r="D14" s="11">
        <v>8.4</v>
      </c>
      <c r="E14" s="11">
        <v>8.6999999999999993</v>
      </c>
      <c r="F14" s="11">
        <v>0.64</v>
      </c>
      <c r="G14" s="11">
        <v>0.2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8.4</v>
      </c>
      <c r="Q14" s="11">
        <f t="shared" si="7"/>
        <v>8.6999999999999993</v>
      </c>
      <c r="R14" s="11">
        <f t="shared" si="7"/>
        <v>0.64</v>
      </c>
      <c r="S14" s="11">
        <f t="shared" si="7"/>
        <v>0.2</v>
      </c>
    </row>
    <row r="15" spans="1:21">
      <c r="A15" s="4"/>
      <c r="B15" s="10" t="s">
        <v>44</v>
      </c>
      <c r="C15" s="10" t="s">
        <v>41</v>
      </c>
      <c r="D15" s="11">
        <v>0.4</v>
      </c>
      <c r="E15" s="11">
        <v>0.22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0.4</v>
      </c>
      <c r="Q15" s="11">
        <f t="shared" si="7"/>
        <v>0.22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220</v>
      </c>
      <c r="E16" s="11">
        <v>230</v>
      </c>
      <c r="F16" s="11">
        <v>210</v>
      </c>
      <c r="G16" s="11">
        <v>250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220</v>
      </c>
      <c r="Q16" s="11">
        <f>IF(E16&lt;10,"&lt;10",E16)</f>
        <v>230</v>
      </c>
      <c r="R16" s="11">
        <f>IF(F16&lt;10,"&lt;10",F16)</f>
        <v>210</v>
      </c>
      <c r="S16" s="11">
        <f>IF(G16&lt;10,"&lt;10",G16)</f>
        <v>250</v>
      </c>
    </row>
    <row r="17" spans="1:22">
      <c r="A17" s="4"/>
      <c r="B17" s="10" t="s">
        <v>53</v>
      </c>
      <c r="C17" s="10" t="s">
        <v>41</v>
      </c>
      <c r="D17" s="15">
        <v>34</v>
      </c>
      <c r="E17" s="15">
        <v>33</v>
      </c>
      <c r="F17" s="15">
        <v>27</v>
      </c>
      <c r="G17" s="15">
        <v>110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34</v>
      </c>
      <c r="Q17" s="11">
        <f t="shared" ref="Q17:S18" si="8">IF(E17&lt;1,"&lt;1",E17)</f>
        <v>33</v>
      </c>
      <c r="R17" s="11">
        <f t="shared" si="8"/>
        <v>27</v>
      </c>
      <c r="S17" s="11">
        <f t="shared" si="8"/>
        <v>110</v>
      </c>
    </row>
    <row r="18" spans="1:22">
      <c r="A18" s="4"/>
      <c r="B18" s="10" t="s">
        <v>55</v>
      </c>
      <c r="C18" s="10" t="s">
        <v>41</v>
      </c>
      <c r="D18" s="15">
        <v>35</v>
      </c>
      <c r="E18" s="15">
        <v>35</v>
      </c>
      <c r="F18" s="15">
        <v>99</v>
      </c>
      <c r="G18" s="15">
        <v>97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35</v>
      </c>
      <c r="Q18" s="11">
        <f t="shared" si="8"/>
        <v>35</v>
      </c>
      <c r="R18" s="11">
        <f t="shared" si="8"/>
        <v>99</v>
      </c>
      <c r="S18" s="11">
        <f t="shared" si="8"/>
        <v>97</v>
      </c>
    </row>
    <row r="19" spans="1:22" hidden="1">
      <c r="A19" s="4"/>
      <c r="B19" s="10" t="s">
        <v>56</v>
      </c>
      <c r="C19" s="10" t="s">
        <v>57</v>
      </c>
      <c r="D19" s="14">
        <f>D20/10</f>
        <v>31.3</v>
      </c>
      <c r="E19" s="14">
        <f t="shared" ref="E19:G19" si="9">E20/10</f>
        <v>31.8</v>
      </c>
      <c r="F19" s="14">
        <f t="shared" si="9"/>
        <v>29.3</v>
      </c>
      <c r="G19" s="14">
        <f t="shared" si="9"/>
        <v>35.6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31.3</v>
      </c>
      <c r="Q19" s="14">
        <f t="shared" ref="Q19:S19" si="10">Q20/10</f>
        <v>31.8</v>
      </c>
      <c r="R19" s="14">
        <f t="shared" si="10"/>
        <v>29.3</v>
      </c>
      <c r="S19" s="14">
        <f t="shared" si="10"/>
        <v>35.6</v>
      </c>
    </row>
    <row r="20" spans="1:22">
      <c r="A20" s="4"/>
      <c r="B20" s="10" t="s">
        <v>56</v>
      </c>
      <c r="C20" s="10" t="s">
        <v>58</v>
      </c>
      <c r="D20" s="15">
        <v>313</v>
      </c>
      <c r="E20" s="15">
        <v>318</v>
      </c>
      <c r="F20" s="15">
        <v>293</v>
      </c>
      <c r="G20" s="15">
        <v>356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313</v>
      </c>
      <c r="Q20" s="14">
        <f t="shared" si="11"/>
        <v>318</v>
      </c>
      <c r="R20" s="14">
        <f t="shared" si="11"/>
        <v>293</v>
      </c>
      <c r="S20" s="14">
        <f t="shared" si="11"/>
        <v>356</v>
      </c>
    </row>
    <row r="21" spans="1:22">
      <c r="A21" s="4"/>
      <c r="B21" s="10" t="s">
        <v>59</v>
      </c>
      <c r="C21" s="10" t="s">
        <v>60</v>
      </c>
      <c r="D21" s="11">
        <v>45.36</v>
      </c>
      <c r="E21" s="11">
        <v>64</v>
      </c>
      <c r="F21" s="11">
        <v>2.1</v>
      </c>
      <c r="G21" s="11">
        <v>0.18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45.36</v>
      </c>
      <c r="Q21" s="14">
        <f>IF(E21&lt;0.05,"&lt;0.05",E21)</f>
        <v>64</v>
      </c>
      <c r="R21" s="14">
        <f>IF(F21&lt;0.05,"&lt;0.05",F21)</f>
        <v>2.1</v>
      </c>
      <c r="S21" s="14">
        <f>IF(G21&lt;0.05,"&lt;0.05",G21)</f>
        <v>0.18</v>
      </c>
    </row>
    <row r="22" spans="1:22">
      <c r="A22" s="4"/>
      <c r="B22" s="10" t="s">
        <v>63</v>
      </c>
      <c r="C22" s="10" t="s">
        <v>64</v>
      </c>
      <c r="D22" s="15">
        <v>90</v>
      </c>
      <c r="E22" s="15">
        <v>95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>
        <f>IF(D22&lt;5,"&lt;5",D22)</f>
        <v>90</v>
      </c>
      <c r="Q22" s="11">
        <f t="shared" ref="Q22:S23" si="12">IF(E22&lt;5,"&lt;5",E22)</f>
        <v>95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31.5</v>
      </c>
      <c r="E23" s="14">
        <v>73.900000000000006</v>
      </c>
      <c r="F23" s="14">
        <v>58.7</v>
      </c>
      <c r="G23" s="14">
        <v>98.4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31.5</v>
      </c>
      <c r="Q23" s="14">
        <f t="shared" si="12"/>
        <v>73.900000000000006</v>
      </c>
      <c r="R23" s="14">
        <f t="shared" si="12"/>
        <v>58.7</v>
      </c>
      <c r="S23" s="14">
        <f t="shared" si="12"/>
        <v>98.4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223</v>
      </c>
      <c r="F26" s="128"/>
      <c r="G26" s="10" t="s">
        <v>72</v>
      </c>
      <c r="H26" s="128" t="s">
        <v>219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223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G13" sqref="G13:I1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2" width="3.26953125" style="1" customWidth="1"/>
    <col min="13" max="13" width="3.54296875" style="1" customWidth="1"/>
    <col min="14" max="14" width="1.1796875" style="1" customWidth="1"/>
    <col min="15" max="15" width="18.7265625" style="1" customWidth="1"/>
    <col min="16" max="16" width="10.81640625" style="1" customWidth="1"/>
    <col min="17" max="23" width="10" style="1" customWidth="1"/>
    <col min="24" max="24" width="0.54296875" style="1" customWidth="1"/>
    <col min="25" max="16384" width="9.17968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45111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45111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45111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45111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19.1796875" style="1" bestFit="1" customWidth="1"/>
    <col min="9" max="9" width="13.81640625" style="1" customWidth="1"/>
    <col min="10" max="11" width="2" style="1" customWidth="1"/>
    <col min="12" max="12" width="18.7265625" style="1" customWidth="1"/>
    <col min="13" max="13" width="10.81640625" style="1" customWidth="1"/>
    <col min="14" max="20" width="10" style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19.1796875" style="1" bestFit="1" customWidth="1"/>
    <col min="9" max="9" width="13.81640625" style="1" customWidth="1"/>
    <col min="10" max="11" width="2" style="1" customWidth="1"/>
    <col min="12" max="12" width="18.7265625" style="1" customWidth="1"/>
    <col min="13" max="13" width="10.81640625" style="1" customWidth="1"/>
    <col min="14" max="20" width="10" style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2023-07-03T21:05:03Z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