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0 October/"/>
    </mc:Choice>
  </mc:AlternateContent>
  <xr:revisionPtr revIDLastSave="458" documentId="13_ncr:1_{437CB799-6185-482E-8983-3DB59875094D}" xr6:coauthVersionLast="47" xr6:coauthVersionMax="47" xr10:uidLastSave="{DB94696A-1459-4884-9E5F-C56FC10F0A24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20" i="9"/>
  <c r="P19" i="9" s="1"/>
  <c r="D19" i="9"/>
  <c r="E19" i="9"/>
  <c r="Q20" i="9"/>
  <c r="Q19" i="9" s="1"/>
  <c r="R19" i="9"/>
  <c r="F19" i="9"/>
  <c r="R20" i="9"/>
  <c r="G19" i="9"/>
  <c r="S20" i="9"/>
  <c r="S19" i="9" s="1"/>
</calcChain>
</file>

<file path=xl/sharedStrings.xml><?xml version="1.0" encoding="utf-8"?>
<sst xmlns="http://schemas.openxmlformats.org/spreadsheetml/2006/main" count="1884" uniqueCount="229">
  <si>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</si>
  <si>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</si>
  <si>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</si>
  <si>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</si>
  <si>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</si>
  <si>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</si>
  <si>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</si>
  <si>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</si>
  <si>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</si>
  <si>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</si>
  <si>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</si>
  <si>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</si>
  <si>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</si>
  <si>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</si>
  <si>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</si>
  <si>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</si>
  <si>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</si>
  <si>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</si>
  <si>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</si>
  <si>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</si>
  <si>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</si>
  <si>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</si>
  <si>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</si>
  <si>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</si>
  <si>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</si>
  <si>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</si>
  <si>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</si>
  <si>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</si>
  <si>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</si>
  <si>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</si>
  <si>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</si>
  <si>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</si>
  <si>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</si>
  <si>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</si>
  <si>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</si>
  <si>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</si>
  <si>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</si>
  <si>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</si>
  <si>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</si>
  <si>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</si>
  <si>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</si>
  <si>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</si>
  <si>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</si>
  <si>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</si>
  <si>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</si>
  <si>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</si>
  <si>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</si>
  <si>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</si>
  <si>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</si>
  <si>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</si>
  <si>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</si>
  <si>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</si>
  <si>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</si>
  <si>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</si>
  <si>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</si>
  <si>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</si>
  <si>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</si>
  <si>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</si>
  <si>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</si>
  <si>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</si>
  <si>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</si>
  <si>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</si>
  <si>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</si>
  <si>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</si>
  <si>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</si>
  <si>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</si>
  <si>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</si>
  <si>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</si>
  <si>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</si>
  <si>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</si>
  <si>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</si>
  <si>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</si>
  <si>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</si>
  <si>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</si>
  <si>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</si>
  <si>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</si>
  <si>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</si>
  <si>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</si>
  <si>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</si>
  <si>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</si>
  <si>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</si>
  <si>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</si>
  <si>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</si>
  <si>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</si>
  <si>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</si>
  <si>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</si>
  <si>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</si>
  <si>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</si>
  <si>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</si>
  <si>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</si>
  <si>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</si>
  <si>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</si>
  <si>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</si>
  <si>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</si>
  <si>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</si>
  <si>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</si>
  <si>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</si>
  <si>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</si>
  <si>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</si>
  <si>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</si>
  <si>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</si>
  <si>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</si>
  <si>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</si>
  <si>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</si>
  <si>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</si>
  <si>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</si>
  <si>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</si>
  <si>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</si>
  <si>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</si>
  <si>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</si>
  <si>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</si>
  <si>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</si>
  <si>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</si>
  <si>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</si>
  <si>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</si>
  <si>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</si>
  <si>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</si>
  <si>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</si>
  <si>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</si>
  <si>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</si>
  <si>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</si>
  <si>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</si>
  <si>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</si>
  <si>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</si>
  <si>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</si>
  <si>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</si>
  <si>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</si>
  <si>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</si>
  <si>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</si>
  <si>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</si>
  <si>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</si>
  <si>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</si>
  <si>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</si>
  <si>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</si>
  <si>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</si>
  <si>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</si>
  <si>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</si>
  <si>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</si>
  <si>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</si>
  <si>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</si>
  <si>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</si>
  <si>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</si>
  <si>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</si>
  <si>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</si>
  <si>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</si>
  <si>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</si>
  <si>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</si>
  <si>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</si>
  <si>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</si>
  <si>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</si>
  <si>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</si>
  <si>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</si>
  <si>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</si>
  <si>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</si>
  <si>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</si>
  <si>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</si>
  <si>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</si>
  <si>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</si>
  <si>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</si>
  <si>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</si>
  <si>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</si>
  <si>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</si>
  <si>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</si>
  <si>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</si>
  <si>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</si>
  <si>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</si>
  <si>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</si>
  <si>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</si>
  <si>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</si>
  <si>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</si>
  <si>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</si>
  <si>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</si>
  <si>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</si>
  <si>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</si>
  <si>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</si>
  <si>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</si>
  <si>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</si>
  <si>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</si>
  <si>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</si>
  <si>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</si>
  <si>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</si>
  <si>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</si>
  <si>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</si>
  <si>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</si>
  <si>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</si>
  <si>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</si>
  <si>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</si>
  <si>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</si>
  <si>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</si>
  <si>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</si>
  <si>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</si>
  <si>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</si>
  <si>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</si>
  <si>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</si>
  <si>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</si>
  <si>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</si>
  <si>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</si>
  <si>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</si>
  <si>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</si>
  <si>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</si>
  <si>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</si>
  <si>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</si>
  <si>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</si>
  <si>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</si>
  <si>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</si>
  <si>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</si>
  <si>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</si>
  <si>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</si>
  <si>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</si>
  <si>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</si>
  <si>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</si>
  <si>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</si>
  <si>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</si>
  <si>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</si>
  <si>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</si>
  <si>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</si>
  <si>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</si>
  <si>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</si>
  <si>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</si>
  <si>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</si>
  <si>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</si>
  <si>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</si>
  <si>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</si>
  <si>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</si>
  <si>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</si>
  <si>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Think Water Gisborne</t>
  </si>
  <si>
    <t>Makauri</t>
  </si>
  <si>
    <t>20231012SRT01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</si>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</sst>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45215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45215</v>
      </c>
    </row>
    <row r="5" spans="1:21">
      <c r="B5" s="66" t="s">
        <v>8</v>
      </c>
      <c r="C5" s="113"/>
      <c r="D5" s="114"/>
      <c r="E5" s="114"/>
      <c r="F5" s="115"/>
      <c r="G5" s="8"/>
      <c r="H5" s="66" t="s">
        <v>9</v>
      </c>
      <c r="I5" s="81">
        <f ca="1">TODAY()</f>
        <v>45215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45215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>
        <v>6.7</v>
      </c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6.7</v>
      </c>
      <c r="O8" s="11" t="s">
        <v>24</v>
      </c>
      <c r="P8" s="11" t="s">
        <v>23</v>
      </c>
      <c r="Q8" s="11" t="str">
        <f>VLOOKUP(N8,Lookup!C3:D7,2)</f>
        <v>Acidic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>
        <v>41</v>
      </c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>
        <f>IF(D9&lt;5,"&lt;5",D9)</f>
        <v>41</v>
      </c>
      <c r="O9" s="11" t="s">
        <v>23</v>
      </c>
      <c r="P9" s="11" t="s">
        <v>23</v>
      </c>
      <c r="Q9" s="11" t="str">
        <f>VLOOKUP(N9,Lookup!C18:D25,2)</f>
        <v>Low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>
        <v>49</v>
      </c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49</v>
      </c>
      <c r="O10" s="11" t="s">
        <v>28</v>
      </c>
      <c r="P10" s="11" t="s">
        <v>23</v>
      </c>
      <c r="Q10" s="11" t="str">
        <f>VLOOKUP(N10,Lookup!C27:D33,2)</f>
        <v>Slightly Hard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49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5">
        <f>IF(D12&lt;5,"&lt;5",D12)</f>
        <v>49</v>
      </c>
      <c r="O12" s="11" t="s">
        <v>23</v>
      </c>
      <c r="P12" s="11" t="s">
        <v>23</v>
      </c>
      <c r="Q12" s="11" t="str">
        <f>VLOOKUP(N12,Lookup!C35:D41,2)</f>
        <v>Slightly Hard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16.352447083291093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16.352447083291093</v>
      </c>
      <c r="O13" s="11" t="s">
        <v>23</v>
      </c>
      <c r="P13" s="11" t="s">
        <v>23</v>
      </c>
      <c r="Q13" s="11" t="str">
        <f>VLOOKUP(N13,Lookup!C98:D103,2)</f>
        <v>Significant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-2.1999999999999993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-2.1999999999999993</v>
      </c>
      <c r="O14" s="11" t="s">
        <v>23</v>
      </c>
      <c r="P14" s="11" t="s">
        <v>23</v>
      </c>
      <c r="Q14" s="11" t="str">
        <f>VLOOKUP(N14,Lookup!C105:D109,2)</f>
        <v>Aggressive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28" t="str">
        <f t="shared" ref="H18:H20" si="1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28" t="str">
        <f t="shared" si="1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28" t="str">
        <f t="shared" si="1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2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3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4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15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3" t="s">
        <v>69</v>
      </c>
      <c r="D30" s="114"/>
      <c r="E30" s="119" t="s">
        <v>70</v>
      </c>
      <c r="F30" s="119"/>
      <c r="G30" s="49" t="s">
        <v>71</v>
      </c>
      <c r="H30" s="119" t="s">
        <v>72</v>
      </c>
      <c r="I30" s="120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12" t="s">
        <v>80</v>
      </c>
      <c r="N39" s="112"/>
      <c r="O39" s="112"/>
      <c r="P39" s="112"/>
      <c r="Q39" s="112"/>
      <c r="R39" s="112"/>
      <c r="S39" s="112"/>
      <c r="T39" s="112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11" t="s">
        <v>81</v>
      </c>
      <c r="N40" s="112"/>
      <c r="O40" s="112"/>
      <c r="P40" s="112"/>
      <c r="Q40" s="112"/>
      <c r="R40" s="112"/>
      <c r="S40" s="112"/>
      <c r="T40" s="112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11"/>
      <c r="N41" s="112"/>
      <c r="O41" s="112"/>
      <c r="P41" s="112"/>
      <c r="Q41" s="112"/>
      <c r="R41" s="112"/>
      <c r="S41" s="112"/>
      <c r="T41" s="112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3" t="s">
        <v>218</v>
      </c>
      <c r="D39" s="114"/>
      <c r="E39" s="143" t="s">
        <v>88</v>
      </c>
      <c r="F39" s="143"/>
      <c r="G39" s="49" t="s">
        <v>219</v>
      </c>
      <c r="H39" s="119" t="s">
        <v>72</v>
      </c>
      <c r="I39" s="119"/>
      <c r="J39" s="119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45215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45215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45215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45215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6"/>
      <c r="I11" s="127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15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6"/>
      <c r="I12" s="127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15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6"/>
      <c r="I13" s="127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15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8" t="str">
        <f>IF(D14&gt;=0.01,"Check if need to increase decimal on the right"," ")</f>
        <v xml:space="preserve"> </v>
      </c>
      <c r="I14" s="129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3"/>
      <c r="S14" s="114"/>
      <c r="T14" s="115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28" t="str">
        <f>IF(D15&gt;=0.01,"Check if need to increase decimal on the right"," ")</f>
        <v xml:space="preserve"> </v>
      </c>
      <c r="I15" s="129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3" t="s">
        <v>45</v>
      </c>
      <c r="S15" s="114"/>
      <c r="T15" s="115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26"/>
      <c r="I16" s="127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15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26"/>
      <c r="I17" s="127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15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3" t="s">
        <v>69</v>
      </c>
      <c r="D19" s="114"/>
      <c r="E19" s="119" t="s">
        <v>88</v>
      </c>
      <c r="F19" s="119"/>
      <c r="G19" s="49" t="s">
        <v>71</v>
      </c>
      <c r="H19" s="119" t="s">
        <v>89</v>
      </c>
      <c r="I19" s="120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12" t="s">
        <v>80</v>
      </c>
      <c r="N27" s="112"/>
      <c r="O27" s="112"/>
      <c r="P27" s="112"/>
      <c r="Q27" s="112"/>
      <c r="R27" s="112"/>
      <c r="S27" s="112"/>
      <c r="T27" s="112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11" t="s">
        <v>81</v>
      </c>
      <c r="N28" s="112"/>
      <c r="O28" s="112"/>
      <c r="P28" s="112"/>
      <c r="Q28" s="112"/>
      <c r="R28" s="112"/>
      <c r="S28" s="112"/>
      <c r="T28" s="112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1"/>
      <c r="N29" s="112"/>
      <c r="O29" s="112"/>
      <c r="P29" s="112"/>
      <c r="Q29" s="112"/>
      <c r="R29" s="112"/>
      <c r="S29" s="112"/>
      <c r="T29" s="112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2" zoomScale="115" zoomScaleNormal="110" zoomScaleSheetLayoutView="100" zoomScalePageLayoutView="115" workbookViewId="0">
      <selection activeCell="E33" sqref="E3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1" t="s">
        <v>225</v>
      </c>
      <c r="D3" s="131"/>
      <c r="E3" s="131"/>
      <c r="F3" s="131"/>
      <c r="G3" s="8"/>
      <c r="H3" s="66" t="s">
        <v>4</v>
      </c>
      <c r="I3" s="132" t="s">
        <v>227</v>
      </c>
      <c r="J3" s="132"/>
      <c r="K3" s="57"/>
      <c r="M3" s="1" t="str">
        <f>IF(ISBLANK(C3),"DEALER NAME",C3)</f>
        <v>Think Water Gisborne</v>
      </c>
      <c r="Q3" s="8"/>
      <c r="R3" s="8"/>
      <c r="S3" s="9" t="s">
        <v>4</v>
      </c>
      <c r="U3" s="57" t="str">
        <f>I3</f>
        <v>20231012SRT01</v>
      </c>
    </row>
    <row r="4" spans="1:21" ht="15.75">
      <c r="B4" s="66" t="s">
        <v>6</v>
      </c>
      <c r="C4" s="131" t="s">
        <v>226</v>
      </c>
      <c r="D4" s="131"/>
      <c r="E4" s="131"/>
      <c r="F4" s="131"/>
      <c r="G4" s="8"/>
      <c r="H4" s="66" t="s">
        <v>7</v>
      </c>
      <c r="I4" s="133">
        <v>45211</v>
      </c>
      <c r="J4" s="132"/>
      <c r="K4" s="57"/>
      <c r="M4" s="3" t="str">
        <f>IF(ISBLANK(C4),"REFERENCE NAME",C4)</f>
        <v>Makauri</v>
      </c>
      <c r="Q4" s="8"/>
      <c r="R4" s="8"/>
      <c r="S4" s="9" t="s">
        <v>7</v>
      </c>
      <c r="U4" s="58">
        <f>I4</f>
        <v>45211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133">
        <f ca="1">TODAY()</f>
        <v>45215</v>
      </c>
      <c r="J5" s="132"/>
      <c r="K5" s="57"/>
      <c r="M5" s="9" t="s">
        <v>8</v>
      </c>
      <c r="N5" s="57" t="s">
        <v>228</v>
      </c>
      <c r="O5" s="57"/>
      <c r="Q5" s="8"/>
      <c r="R5" s="8"/>
      <c r="S5" s="9" t="s">
        <v>10</v>
      </c>
      <c r="U5" s="58">
        <f ca="1">I5</f>
        <v>45215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</v>
      </c>
      <c r="E9" s="14">
        <v>7.1</v>
      </c>
      <c r="F9" s="14">
        <v>7.1</v>
      </c>
      <c r="G9" s="14">
        <v>6.9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</v>
      </c>
      <c r="Q9" s="14">
        <f t="shared" ref="Q9:S9" si="0">E9</f>
        <v>7.1</v>
      </c>
      <c r="R9" s="14">
        <f t="shared" si="0"/>
        <v>7.1</v>
      </c>
      <c r="S9" s="14">
        <f t="shared" si="0"/>
        <v>6.9</v>
      </c>
    </row>
    <row r="10" spans="1:21">
      <c r="A10" s="4"/>
      <c r="B10" s="10" t="s">
        <v>25</v>
      </c>
      <c r="C10" s="10" t="s">
        <v>26</v>
      </c>
      <c r="D10" s="15">
        <v>520</v>
      </c>
      <c r="E10" s="15">
        <v>520</v>
      </c>
      <c r="F10" s="15">
        <v>500</v>
      </c>
      <c r="G10" s="15">
        <v>270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520</v>
      </c>
      <c r="Q10" s="15">
        <f t="shared" si="1"/>
        <v>520</v>
      </c>
      <c r="R10" s="15">
        <f t="shared" si="1"/>
        <v>500</v>
      </c>
      <c r="S10" s="15">
        <f t="shared" si="1"/>
        <v>270</v>
      </c>
    </row>
    <row r="11" spans="1:21">
      <c r="A11" s="4"/>
      <c r="B11" s="10" t="s">
        <v>27</v>
      </c>
      <c r="C11" s="10" t="s">
        <v>26</v>
      </c>
      <c r="D11" s="15">
        <v>260</v>
      </c>
      <c r="E11" s="15">
        <v>300</v>
      </c>
      <c r="F11" s="15">
        <v>35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260</v>
      </c>
      <c r="Q11" s="15">
        <f t="shared" si="1"/>
        <v>300</v>
      </c>
      <c r="R11" s="15">
        <f t="shared" si="1"/>
        <v>35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103.90133274721762</v>
      </c>
      <c r="E12" s="75">
        <f>2*(IF(E10&lt;5,5,E10)-(5*10^(E9-10)))/(1+(0.94*10^(E9-10)))*10^(6-E9)</f>
        <v>82.511493144769403</v>
      </c>
      <c r="F12" s="75">
        <f t="shared" ref="F12:G12" si="2">2*(IF(F10&lt;5,5,F10)-(5*10^(F9-10)))/(1+(0.94*10^(F9-10)))*10^(6-F9)</f>
        <v>79.337935761585626</v>
      </c>
      <c r="G12" s="75">
        <f t="shared" si="2"/>
        <v>67.930250855613224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103.90133274721762</v>
      </c>
      <c r="Q12" s="15">
        <f t="shared" ref="Q12:S12" si="3">IF(E12&lt;1,"&lt;1",E12)</f>
        <v>82.511493144769403</v>
      </c>
      <c r="R12" s="15">
        <f t="shared" si="3"/>
        <v>79.337935761585626</v>
      </c>
      <c r="S12" s="15">
        <f t="shared" si="3"/>
        <v>67.930250855613224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0</v>
      </c>
      <c r="E13" s="76">
        <f>+E9+0.5+VLOOKUP(IF(E10&lt;5,5,E10),LSI!$F$2:$G$25,2)+VLOOKUP(IF(E11&lt;5,5,E11),LSI!$H$2:$I$25,2)-12.1</f>
        <v>0.20000000000000107</v>
      </c>
      <c r="F13" s="76">
        <f>+F9+0.5+VLOOKUP(IF(F10&lt;5,5,F10),LSI!$F$2:$G$25,2)+VLOOKUP(IF(F11&lt;5,5,F11),LSI!$H$2:$I$25,2)-12.1</f>
        <v>-0.79999999999999893</v>
      </c>
      <c r="G13" s="76">
        <f>+G9+0.5+VLOOKUP(IF(G10&lt;5,5,G10),LSI!$F$2:$G$25,2)+VLOOKUP(IF(G11&lt;5,5,G11),LSI!$H$2:$I$25,2)-12.1</f>
        <v>-2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0</v>
      </c>
      <c r="Q13" s="11">
        <f t="shared" ref="Q13" si="4">E13</f>
        <v>0.20000000000000107</v>
      </c>
      <c r="R13" s="11">
        <f t="shared" ref="R13" si="5">F13</f>
        <v>-0.79999999999999893</v>
      </c>
      <c r="S13" s="11">
        <f t="shared" ref="S13" si="6">G13</f>
        <v>-2</v>
      </c>
    </row>
    <row r="14" spans="1:21">
      <c r="A14" s="4"/>
      <c r="B14" s="10" t="s">
        <v>40</v>
      </c>
      <c r="C14" s="10" t="s">
        <v>41</v>
      </c>
      <c r="D14" s="11">
        <v>1.26</v>
      </c>
      <c r="E14" s="11">
        <v>3.4</v>
      </c>
      <c r="F14" s="11">
        <v>2.2999999999999998</v>
      </c>
      <c r="G14" s="11">
        <v>0.17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1.26</v>
      </c>
      <c r="Q14" s="11">
        <f t="shared" si="7"/>
        <v>3.4</v>
      </c>
      <c r="R14" s="11">
        <f t="shared" si="7"/>
        <v>2.2999999999999998</v>
      </c>
      <c r="S14" s="11">
        <f t="shared" si="7"/>
        <v>0.17</v>
      </c>
    </row>
    <row r="15" spans="1:21">
      <c r="A15" s="4"/>
      <c r="B15" s="10" t="s">
        <v>43</v>
      </c>
      <c r="C15" s="10" t="s">
        <v>41</v>
      </c>
      <c r="D15" s="11">
        <v>0.6</v>
      </c>
      <c r="E15" s="11">
        <v>2</v>
      </c>
      <c r="F15" s="11">
        <v>0.04</v>
      </c>
      <c r="G15" s="11">
        <v>0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0.6</v>
      </c>
      <c r="Q15" s="11">
        <f t="shared" si="7"/>
        <v>2</v>
      </c>
      <c r="R15" s="11">
        <f t="shared" si="7"/>
        <v>0.04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760</v>
      </c>
      <c r="E16" s="11">
        <v>760</v>
      </c>
      <c r="F16" s="11">
        <v>760</v>
      </c>
      <c r="G16" s="11">
        <v>890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760</v>
      </c>
      <c r="Q16" s="11">
        <f>IF(E16&lt;10,"&lt;10",E16)</f>
        <v>760</v>
      </c>
      <c r="R16" s="11">
        <f>IF(F16&lt;10,"&lt;10",F16)</f>
        <v>760</v>
      </c>
      <c r="S16" s="11">
        <f>IF(G16&lt;10,"&lt;10",G16)</f>
        <v>890</v>
      </c>
    </row>
    <row r="17" spans="1:22">
      <c r="A17" s="4"/>
      <c r="B17" s="10" t="s">
        <v>52</v>
      </c>
      <c r="C17" s="10" t="s">
        <v>41</v>
      </c>
      <c r="D17" s="15">
        <v>45</v>
      </c>
      <c r="E17" s="15">
        <v>76</v>
      </c>
      <c r="F17" s="15">
        <v>41</v>
      </c>
      <c r="G17" s="15">
        <v>255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45</v>
      </c>
      <c r="Q17" s="11">
        <f t="shared" ref="Q17:S18" si="8">IF(E17&lt;1,"&lt;1",E17)</f>
        <v>76</v>
      </c>
      <c r="R17" s="11">
        <f t="shared" si="8"/>
        <v>41</v>
      </c>
      <c r="S17" s="11">
        <f t="shared" si="8"/>
        <v>255</v>
      </c>
    </row>
    <row r="18" spans="1:22">
      <c r="A18" s="4"/>
      <c r="B18" s="10" t="s">
        <v>54</v>
      </c>
      <c r="C18" s="10" t="s">
        <v>41</v>
      </c>
      <c r="D18" s="15">
        <v>120</v>
      </c>
      <c r="E18" s="15">
        <v>130</v>
      </c>
      <c r="F18" s="15">
        <v>360</v>
      </c>
      <c r="G18" s="15">
        <v>410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120</v>
      </c>
      <c r="Q18" s="11">
        <f t="shared" si="8"/>
        <v>130</v>
      </c>
      <c r="R18" s="11">
        <f t="shared" si="8"/>
        <v>360</v>
      </c>
      <c r="S18" s="11">
        <f t="shared" si="8"/>
        <v>410</v>
      </c>
    </row>
    <row r="19" spans="1:22" hidden="1">
      <c r="A19" s="4"/>
      <c r="B19" s="10" t="s">
        <v>55</v>
      </c>
      <c r="C19" s="10" t="s">
        <v>56</v>
      </c>
      <c r="D19" s="14">
        <f>D20/10</f>
        <v>106.6</v>
      </c>
      <c r="E19" s="14">
        <f t="shared" ref="E19:G19" si="9">E20/10</f>
        <v>107.4</v>
      </c>
      <c r="F19" s="14">
        <f t="shared" si="9"/>
        <v>107.6</v>
      </c>
      <c r="G19" s="14">
        <f t="shared" si="9"/>
        <v>124.6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106.6</v>
      </c>
      <c r="Q19" s="14">
        <f t="shared" ref="Q19:S19" si="10">Q20/10</f>
        <v>107.4</v>
      </c>
      <c r="R19" s="14">
        <f t="shared" si="10"/>
        <v>107.6</v>
      </c>
      <c r="S19" s="14">
        <f t="shared" si="10"/>
        <v>124.6</v>
      </c>
    </row>
    <row r="20" spans="1:22">
      <c r="A20" s="4"/>
      <c r="B20" s="10" t="s">
        <v>55</v>
      </c>
      <c r="C20" s="10" t="s">
        <v>57</v>
      </c>
      <c r="D20" s="15">
        <v>1066</v>
      </c>
      <c r="E20" s="15">
        <v>1074</v>
      </c>
      <c r="F20" s="15">
        <v>1076</v>
      </c>
      <c r="G20" s="15">
        <v>1246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1066</v>
      </c>
      <c r="Q20" s="14">
        <f t="shared" si="11"/>
        <v>1074</v>
      </c>
      <c r="R20" s="14">
        <f t="shared" si="11"/>
        <v>1076</v>
      </c>
      <c r="S20" s="14">
        <f t="shared" si="11"/>
        <v>1246</v>
      </c>
    </row>
    <row r="21" spans="1:22">
      <c r="A21" s="4"/>
      <c r="B21" s="10" t="s">
        <v>58</v>
      </c>
      <c r="C21" s="10" t="s">
        <v>59</v>
      </c>
      <c r="D21" s="11">
        <v>8.4700000000000006</v>
      </c>
      <c r="E21" s="11">
        <v>68</v>
      </c>
      <c r="F21" s="11">
        <v>15.15</v>
      </c>
      <c r="G21" s="11">
        <v>0.49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8.4700000000000006</v>
      </c>
      <c r="Q21" s="14">
        <f>IF(E21&lt;0.05,"&lt;0.05",E21)</f>
        <v>68</v>
      </c>
      <c r="R21" s="14">
        <f>IF(F21&lt;0.05,"&lt;0.05",F21)</f>
        <v>15.15</v>
      </c>
      <c r="S21" s="14">
        <f>IF(G21&lt;0.05,"&lt;0.05",G21)</f>
        <v>0.49</v>
      </c>
    </row>
    <row r="22" spans="1:22">
      <c r="A22" s="4"/>
      <c r="B22" s="10" t="s">
        <v>62</v>
      </c>
      <c r="C22" s="10" t="s">
        <v>63</v>
      </c>
      <c r="D22" s="15">
        <v>0</v>
      </c>
      <c r="E22" s="15">
        <v>0</v>
      </c>
      <c r="F22" s="15">
        <v>0</v>
      </c>
      <c r="G22" s="15">
        <v>0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76.5</v>
      </c>
      <c r="E23" s="14">
        <v>73.400000000000006</v>
      </c>
      <c r="F23" s="14">
        <v>30.1</v>
      </c>
      <c r="G23" s="14">
        <v>87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76.5</v>
      </c>
      <c r="Q23" s="14">
        <f t="shared" si="12"/>
        <v>73.400000000000006</v>
      </c>
      <c r="R23" s="14">
        <f t="shared" si="12"/>
        <v>30.1</v>
      </c>
      <c r="S23" s="14">
        <f t="shared" si="12"/>
        <v>87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4" t="s">
        <v>88</v>
      </c>
      <c r="F26" s="134"/>
      <c r="G26" s="10" t="s">
        <v>71</v>
      </c>
      <c r="H26" s="134" t="s">
        <v>72</v>
      </c>
      <c r="I26" s="134"/>
      <c r="J26" s="134"/>
      <c r="K26" s="47"/>
      <c r="L26" s="4"/>
      <c r="M26" s="10" t="s">
        <v>95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4" t="s">
        <v>222</v>
      </c>
      <c r="F27" s="134"/>
      <c r="G27" s="10" t="s">
        <v>71</v>
      </c>
      <c r="H27" s="134" t="s">
        <v>72</v>
      </c>
      <c r="I27" s="134"/>
      <c r="J27" s="134"/>
      <c r="K27" s="47"/>
      <c r="L27" s="4"/>
      <c r="M27" s="10" t="s">
        <v>96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4" t="s">
        <v>222</v>
      </c>
      <c r="F28" s="134"/>
      <c r="G28" s="10" t="s">
        <v>71</v>
      </c>
      <c r="H28" s="134" t="s">
        <v>89</v>
      </c>
      <c r="I28" s="134"/>
      <c r="J28" s="134"/>
      <c r="K28" s="47"/>
      <c r="L28" s="4"/>
      <c r="M28" s="10" t="s">
        <v>97</v>
      </c>
      <c r="N28" s="48" t="str">
        <f>CONCATENATE(C28, " ", E28," ", G28, " ", H28)</f>
        <v>The sample was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4" t="s">
        <v>70</v>
      </c>
      <c r="F29" s="134"/>
      <c r="G29" s="10" t="s">
        <v>71</v>
      </c>
      <c r="H29" s="134" t="s">
        <v>89</v>
      </c>
      <c r="I29" s="134"/>
      <c r="J29" s="134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11" t="s">
        <v>81</v>
      </c>
      <c r="O32" s="112"/>
      <c r="P32" s="112"/>
      <c r="Q32" s="112"/>
      <c r="R32" s="112"/>
      <c r="S32" s="112"/>
      <c r="T32" s="112"/>
      <c r="U32" s="112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1"/>
      <c r="D3" s="131"/>
      <c r="E3" s="131"/>
      <c r="F3" s="131"/>
      <c r="G3" s="8"/>
      <c r="H3" s="66" t="s">
        <v>4</v>
      </c>
      <c r="I3" s="132" t="s">
        <v>100</v>
      </c>
      <c r="J3" s="132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1"/>
      <c r="D4" s="131"/>
      <c r="E4" s="131"/>
      <c r="F4" s="131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45215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45215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3" t="s">
        <v>69</v>
      </c>
      <c r="D36" s="114"/>
      <c r="E36" s="119" t="s">
        <v>88</v>
      </c>
      <c r="F36" s="119"/>
      <c r="G36" s="49" t="s">
        <v>71</v>
      </c>
      <c r="H36" s="119" t="s">
        <v>89</v>
      </c>
      <c r="I36" s="120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3" t="s">
        <v>69</v>
      </c>
      <c r="D37" s="114"/>
      <c r="E37" s="119" t="s">
        <v>88</v>
      </c>
      <c r="F37" s="119"/>
      <c r="G37" s="49" t="s">
        <v>71</v>
      </c>
      <c r="H37" s="119" t="s">
        <v>89</v>
      </c>
      <c r="I37" s="120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3" t="s">
        <v>69</v>
      </c>
      <c r="D38" s="114"/>
      <c r="E38" s="119" t="s">
        <v>88</v>
      </c>
      <c r="F38" s="119"/>
      <c r="G38" s="49" t="s">
        <v>71</v>
      </c>
      <c r="H38" s="119" t="s">
        <v>89</v>
      </c>
      <c r="I38" s="120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3" t="s">
        <v>69</v>
      </c>
      <c r="D39" s="114"/>
      <c r="E39" s="119" t="s">
        <v>88</v>
      </c>
      <c r="F39" s="119"/>
      <c r="G39" s="49" t="s">
        <v>71</v>
      </c>
      <c r="H39" s="119" t="s">
        <v>89</v>
      </c>
      <c r="I39" s="120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69</v>
      </c>
      <c r="D40" s="114"/>
      <c r="E40" s="119" t="s">
        <v>88</v>
      </c>
      <c r="F40" s="119"/>
      <c r="G40" s="49" t="s">
        <v>71</v>
      </c>
      <c r="H40" s="119" t="s">
        <v>89</v>
      </c>
      <c r="I40" s="120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69</v>
      </c>
      <c r="D41" s="114"/>
      <c r="E41" s="119" t="s">
        <v>88</v>
      </c>
      <c r="F41" s="119"/>
      <c r="G41" s="49" t="s">
        <v>71</v>
      </c>
      <c r="H41" s="119" t="s">
        <v>89</v>
      </c>
      <c r="I41" s="120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11" t="s">
        <v>81</v>
      </c>
      <c r="Q44" s="112"/>
      <c r="R44" s="112"/>
      <c r="S44" s="112"/>
      <c r="T44" s="112"/>
      <c r="U44" s="112"/>
      <c r="V44" s="112"/>
      <c r="W44" s="112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45215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15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12" t="s">
        <v>80</v>
      </c>
      <c r="D18" s="112"/>
      <c r="E18" s="112"/>
      <c r="F18" s="112"/>
      <c r="G18" s="112"/>
      <c r="H18" s="112"/>
      <c r="I18" s="112"/>
      <c r="J18" s="112"/>
      <c r="K18" s="5"/>
    </row>
    <row r="19" spans="1:11">
      <c r="A19" s="4"/>
      <c r="B19" s="47"/>
      <c r="C19" s="111"/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45215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3"/>
      <c r="I8" s="114"/>
      <c r="J8" s="115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12" t="s">
        <v>80</v>
      </c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7"/>
      <c r="C20" s="111"/>
      <c r="D20" s="112"/>
      <c r="E20" s="112"/>
      <c r="F20" s="112"/>
      <c r="G20" s="112"/>
      <c r="H20" s="112"/>
      <c r="I20" s="112"/>
      <c r="J20" s="112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3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4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5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26"/>
      <c r="I29" s="127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70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45215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45215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45215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45215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/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/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/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26"/>
      <c r="I29" s="127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88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df3d46c1-1a59-485a-af3a-7064b4cd56c1"/>
    <ds:schemaRef ds:uri="http://www.w3.org/XML/1998/namespace"/>
    <ds:schemaRef ds:uri="7d810c15-f90f-49da-a0e3-a69cb093d57d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2023-10-16T03:43:06Z</cp:lastPrinted>
  <dcterms:created xsi:type="dcterms:W3CDTF">2017-07-10T05:27:40Z</dcterms:created>
  <dcterms:modified xsi:type="dcterms:W3CDTF">2023-10-16T03:43:17Z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