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2 December/"/>
    </mc:Choice>
  </mc:AlternateContent>
  <xr:revisionPtr revIDLastSave="502" documentId="13_ncr:1_{437CB799-6185-482E-8983-3DB59875094D}" xr6:coauthVersionLast="47" xr6:coauthVersionMax="47" xr10:uidLastSave="{E089795F-DC54-4973-8543-A2F76417EA36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T4" i="27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Q20" i="9"/>
  <c r="Q19" i="9" s="1"/>
  <c r="E19" i="9"/>
  <c r="R19" i="9"/>
  <c r="F19" i="9"/>
  <c r="R20" i="9"/>
  <c r="G19" i="9"/>
  <c r="S20" i="9"/>
  <c r="S19" i="9" s="1"/>
</calcChain>
</file>

<file path=xl/sharedStrings.xml><?xml version="1.0" encoding="utf-8"?>
<sst xmlns="http://schemas.openxmlformats.org/spreadsheetml/2006/main" count="1894" uniqueCount="227">
  <si>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</si>
  <si>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</si>
  <si>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</si>
  <si>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</si>
  <si>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</si>
  <si>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</si>
  <si>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</si>
  <si>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</si>
  <si>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</si>
  <si>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</si>
  <si>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</si>
  <si>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</si>
  <si>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</si>
  <si>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</si>
  <si>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</si>
  <si>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</si>
  <si>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</si>
  <si>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</si>
  <si>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</si>
  <si>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</si>
  <si>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</si>
  <si>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</si>
  <si>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</si>
  <si>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</si>
  <si>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</si>
  <si>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</si>
  <si>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</si>
  <si>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</si>
  <si>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</si>
  <si>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</si>
  <si>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</si>
  <si>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</si>
  <si>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</si>
  <si>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</si>
  <si>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</si>
  <si>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</si>
  <si>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</si>
  <si>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</si>
  <si>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</si>
  <si>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</si>
  <si>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</si>
  <si>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</si>
  <si>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</si>
  <si>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</si>
  <si>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</si>
  <si>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</si>
  <si>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</si>
  <si>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</si>
  <si>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</si>
  <si>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</si>
  <si>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</si>
  <si>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</si>
  <si>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</si>
  <si>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</si>
  <si>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</si>
  <si>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</si>
  <si>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</si>
  <si>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</si>
  <si>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</si>
  <si>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</si>
  <si>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</si>
  <si>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</si>
  <si>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</si>
  <si>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</si>
  <si>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</si>
  <si>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</si>
  <si>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</si>
  <si>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</si>
  <si>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</si>
  <si>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</si>
  <si>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</si>
  <si>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</si>
  <si>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</si>
  <si>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</si>
  <si>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</si>
  <si>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</si>
  <si>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</si>
  <si>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</si>
  <si>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</si>
  <si>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</si>
  <si>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</si>
  <si>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</si>
  <si>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</si>
  <si>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</si>
  <si>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</si>
  <si>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</si>
  <si>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</si>
  <si>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</si>
  <si>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</si>
  <si>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</si>
  <si>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</si>
  <si>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</si>
  <si>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</si>
  <si>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</si>
  <si>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</si>
  <si>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</si>
  <si>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</si>
  <si>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</si>
  <si>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</si>
  <si>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</si>
  <si>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</si>
  <si>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</si>
  <si>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</si>
  <si>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</si>
  <si>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</si>
  <si>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</si>
  <si>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</si>
  <si>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</si>
  <si>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</si>
  <si>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</si>
  <si>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</si>
  <si>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</si>
  <si>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</si>
  <si>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</si>
  <si>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</si>
  <si>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</si>
  <si>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</si>
  <si>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</si>
  <si>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</si>
  <si>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</si>
  <si>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</si>
  <si>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</si>
  <si>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</si>
  <si>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</si>
  <si>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</si>
  <si>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</si>
  <si>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</si>
  <si>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</si>
  <si>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</si>
  <si>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</si>
  <si>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</si>
  <si>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</si>
  <si>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</si>
  <si>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</si>
  <si>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</si>
  <si>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</si>
  <si>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</si>
  <si>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</si>
  <si>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</si>
  <si>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</si>
  <si>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</si>
  <si>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</si>
  <si>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</si>
  <si>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</si>
  <si>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</si>
  <si>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</si>
  <si>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</si>
  <si>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</si>
  <si>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</si>
  <si>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</si>
  <si>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</si>
  <si>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</si>
  <si>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</si>
  <si>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</si>
  <si>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</si>
  <si>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</si>
  <si>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</si>
  <si>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</si>
  <si>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</si>
  <si>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</si>
  <si>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</si>
  <si>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</si>
  <si>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</si>
  <si>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</si>
  <si>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</si>
  <si>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</si>
  <si>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</si>
  <si>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</si>
  <si>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</si>
  <si>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</si>
  <si>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</si>
  <si>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</si>
  <si>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</si>
  <si>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</si>
  <si>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</si>
  <si>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</si>
  <si>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</si>
  <si>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</si>
  <si>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</si>
  <si>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</si>
  <si>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</si>
  <si>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</si>
  <si>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</si>
  <si>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</si>
  <si>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</si>
  <si>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</si>
  <si>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</si>
  <si>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</si>
  <si>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</si>
  <si>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</si>
  <si>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</si>
  <si>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</si>
  <si>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</si>
  <si>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</si>
  <si>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</si>
  <si>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</si>
  <si>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</si>
  <si>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</si>
  <si>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</si>
  <si>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</si>
  <si>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</si>
  <si>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</si>
  <si>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</si>
  <si>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</si>
  <si>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</si>
  <si>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</si>
  <si>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</si>
  <si>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</si>
  <si>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</si>
  <si>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</si>
  <si>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</si>
  <si>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</si>
  <si>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</si>
  <si>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</si>
  <si>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</si>
  <si>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</si>
  <si>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</si>
  <si>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</si>
  <si>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</si>
  <si>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</si>
  <si>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</si>
  <si>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</si>
  <si>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</si>
  <si>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</si>
  <si>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Machinery Maintenance</t>
  </si>
  <si>
    <t>Andrew Nowell</t>
  </si>
  <si>
    <t>20231205SRT01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</si>
</sst>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45268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124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125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125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125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125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125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123</v>
      </c>
      <c r="C27" s="48" t="s">
        <v>125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126</v>
      </c>
      <c r="I9" s="68" t="s">
        <v>127</v>
      </c>
      <c r="J9" s="68" t="s">
        <v>128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125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125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125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125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125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123</v>
      </c>
      <c r="C30" s="48" t="s">
        <v>125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123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131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132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125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125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125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125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125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123</v>
      </c>
      <c r="C32" s="48" t="s">
        <v>125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132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133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134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122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122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122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122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122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122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123</v>
      </c>
      <c r="C45" s="48" t="s">
        <v>122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135</v>
      </c>
    </row>
    <row r="2" spans="1:9">
      <c r="E2" t="s">
        <v>136</v>
      </c>
    </row>
    <row r="3" spans="1:9">
      <c r="A3" t="s">
        <v>137</v>
      </c>
    </row>
    <row r="4" spans="1:9">
      <c r="A4" s="6" t="s">
        <v>23</v>
      </c>
      <c r="F4" s="6"/>
      <c r="H4" s="6"/>
    </row>
    <row r="5" spans="1:9">
      <c r="A5" s="6" t="s">
        <v>138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139</v>
      </c>
      <c r="C11" s="6"/>
      <c r="H11" s="6"/>
    </row>
    <row r="12" spans="1:9">
      <c r="A12">
        <v>0.01</v>
      </c>
      <c r="B12" s="6" t="s">
        <v>140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141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134</v>
      </c>
      <c r="H19" s="6"/>
    </row>
    <row r="20" spans="1:8">
      <c r="A20" s="16"/>
      <c r="B20" s="6"/>
      <c r="C20" s="6"/>
      <c r="D20" t="s">
        <v>132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142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131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142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142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142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142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140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140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140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140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49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49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49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138</v>
      </c>
      <c r="D111" s="27" t="s">
        <v>195</v>
      </c>
    </row>
    <row r="112" spans="2:4">
      <c r="C112" s="19" t="s">
        <v>49</v>
      </c>
      <c r="D112" s="27" t="s">
        <v>196</v>
      </c>
    </row>
    <row r="113" spans="2:4">
      <c r="B113" s="26" t="s">
        <v>197</v>
      </c>
      <c r="C113" s="19" t="s">
        <v>138</v>
      </c>
      <c r="D113" s="27" t="s">
        <v>198</v>
      </c>
    </row>
    <row r="114" spans="2:4">
      <c r="C114" s="19" t="s">
        <v>49</v>
      </c>
      <c r="D114" s="27" t="s">
        <v>196</v>
      </c>
    </row>
    <row r="115" spans="2:4">
      <c r="B115" s="26" t="s">
        <v>199</v>
      </c>
      <c r="C115" s="19" t="s">
        <v>117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117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58</v>
      </c>
    </row>
    <row r="124" spans="2:4">
      <c r="C124" s="20" t="s">
        <v>141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142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140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62</v>
      </c>
    </row>
    <row r="149" spans="2:4">
      <c r="C149" s="20" t="s">
        <v>142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132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133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134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217</v>
      </c>
      <c r="D39" s="116"/>
      <c r="E39" s="143" t="s">
        <v>88</v>
      </c>
      <c r="F39" s="143"/>
      <c r="G39" s="49" t="s">
        <v>218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122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122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122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122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122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123</v>
      </c>
      <c r="C45" s="48" t="s">
        <v>122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219</v>
      </c>
    </row>
    <row r="12" spans="2:6">
      <c r="B12" s="71" t="s">
        <v>220</v>
      </c>
    </row>
    <row r="13" spans="2:6">
      <c r="B13" t="s">
        <v>70</v>
      </c>
    </row>
    <row r="14" spans="2:6">
      <c r="B14" t="s">
        <v>88</v>
      </c>
    </row>
    <row r="15" spans="2:6">
      <c r="B15" t="s">
        <v>221</v>
      </c>
    </row>
    <row r="18" spans="2:2">
      <c r="B18" s="71" t="s">
        <v>222</v>
      </c>
    </row>
    <row r="19" spans="2:2">
      <c r="B19" t="s">
        <v>89</v>
      </c>
    </row>
    <row r="20" spans="2:2">
      <c r="B20" t="s">
        <v>72</v>
      </c>
    </row>
    <row r="21" spans="2:2">
      <c r="B21" t="s"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F14" sqref="F1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224</v>
      </c>
      <c r="D3" s="132"/>
      <c r="E3" s="132"/>
      <c r="F3" s="132"/>
      <c r="G3" s="8"/>
      <c r="H3" s="66" t="s">
        <v>4</v>
      </c>
      <c r="I3" s="133" t="s">
        <v>226</v>
      </c>
      <c r="J3" s="133"/>
      <c r="K3" s="57"/>
      <c r="M3" s="1" t="str">
        <f>IF(ISBLANK(C3),"DEALER NAME",C3)</f>
        <v>Machinery Maintenance</v>
      </c>
      <c r="Q3" s="8"/>
      <c r="R3" s="8"/>
      <c r="S3" s="9" t="s">
        <v>4</v>
      </c>
      <c r="U3" s="57" t="str">
        <f>I3</f>
        <v>20231205SRT01</v>
      </c>
    </row>
    <row r="4" spans="1:21" ht="15.75">
      <c r="B4" s="66" t="s">
        <v>6</v>
      </c>
      <c r="C4" s="132" t="s">
        <v>225</v>
      </c>
      <c r="D4" s="132"/>
      <c r="E4" s="132"/>
      <c r="F4" s="132"/>
      <c r="G4" s="8"/>
      <c r="H4" s="66" t="s">
        <v>7</v>
      </c>
      <c r="I4" s="134">
        <v>45265</v>
      </c>
      <c r="J4" s="133"/>
      <c r="K4" s="57"/>
      <c r="M4" s="3" t="str">
        <f>IF(ISBLANK(C4),"REFERENCE NAME",C4)</f>
        <v>Andrew Nowell</v>
      </c>
      <c r="Q4" s="8"/>
      <c r="R4" s="8"/>
      <c r="S4" s="9" t="s">
        <v>7</v>
      </c>
      <c r="U4" s="58">
        <f>I4</f>
        <v>45265</v>
      </c>
    </row>
    <row r="5" spans="1:21">
      <c r="B5" s="66" t="s">
        <v>8</v>
      </c>
      <c r="C5" s="130" t="s">
        <v>131</v>
      </c>
      <c r="D5" s="130"/>
      <c r="E5" s="130"/>
      <c r="F5" s="130"/>
      <c r="G5" s="8"/>
      <c r="H5" s="66" t="s">
        <v>10</v>
      </c>
      <c r="I5" s="134">
        <v>45268</v>
      </c>
      <c r="J5" s="133"/>
      <c r="K5" s="57"/>
      <c r="M5" s="9" t="s">
        <v>8</v>
      </c>
      <c r="N5" s="57" t="str">
        <f>IF(ISBLANK(C5),"TBC",C5)</f>
        <v>Town Supply</v>
      </c>
      <c r="Q5" s="8"/>
      <c r="R5" s="8"/>
      <c r="S5" s="9" t="s">
        <v>10</v>
      </c>
      <c r="U5" s="58">
        <f ca="1">TODAY()</f>
        <v>45268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7.8</v>
      </c>
      <c r="E9" s="14">
        <v>7.6</v>
      </c>
      <c r="F9" s="14">
        <v>7.8</v>
      </c>
      <c r="G9" s="14">
        <v>7.3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7.8</v>
      </c>
      <c r="Q9" s="14">
        <f t="shared" ref="Q9:S9" si="0">E9</f>
        <v>7.6</v>
      </c>
      <c r="R9" s="14">
        <f t="shared" si="0"/>
        <v>7.8</v>
      </c>
      <c r="S9" s="14">
        <f t="shared" si="0"/>
        <v>7.3</v>
      </c>
    </row>
    <row r="10" spans="1:21">
      <c r="A10" s="4"/>
      <c r="B10" s="10" t="s">
        <v>25</v>
      </c>
      <c r="C10" s="10" t="s">
        <v>26</v>
      </c>
      <c r="D10" s="15">
        <v>130</v>
      </c>
      <c r="E10" s="15">
        <v>145</v>
      </c>
      <c r="F10" s="15">
        <v>140</v>
      </c>
      <c r="G10" s="15">
        <v>30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130</v>
      </c>
      <c r="Q10" s="15">
        <f t="shared" si="1"/>
        <v>145</v>
      </c>
      <c r="R10" s="15">
        <f t="shared" si="1"/>
        <v>140</v>
      </c>
      <c r="S10" s="15">
        <f t="shared" si="1"/>
        <v>30</v>
      </c>
    </row>
    <row r="11" spans="1:21">
      <c r="A11" s="4"/>
      <c r="B11" s="10" t="s">
        <v>27</v>
      </c>
      <c r="C11" s="10" t="s">
        <v>26</v>
      </c>
      <c r="D11" s="15">
        <v>155</v>
      </c>
      <c r="E11" s="15">
        <v>160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155</v>
      </c>
      <c r="Q11" s="15">
        <f t="shared" si="1"/>
        <v>160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4.0954322953942519</v>
      </c>
      <c r="E12" s="75">
        <f>2*(IF(E10&lt;5,5,E10)-(5*10^(E9-10)))/(1+(0.94*10^(E9-10)))*10^(6-E9)</f>
        <v>7.256316011878158</v>
      </c>
      <c r="F12" s="75">
        <f t="shared" ref="F12:G12" si="2">2*(IF(F10&lt;5,5,F10)-(5*10^(F9-10)))/(1+(0.94*10^(F9-10)))*10^(6-F9)</f>
        <v>4.4105420184222952</v>
      </c>
      <c r="G12" s="75">
        <f t="shared" si="2"/>
        <v>3.0004958320792627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4.0954322953942519</v>
      </c>
      <c r="Q12" s="15">
        <f t="shared" ref="Q12:S12" si="3">IF(E12&lt;1,"&lt;1",E12)</f>
        <v>7.256316011878158</v>
      </c>
      <c r="R12" s="15">
        <f t="shared" si="3"/>
        <v>4.4105420184222952</v>
      </c>
      <c r="S12" s="15">
        <f t="shared" si="3"/>
        <v>3.0004958320792627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9.9999999999999645E-2</v>
      </c>
      <c r="E13" s="76">
        <f>+E9+0.5+VLOOKUP(IF(E10&lt;5,5,E10),LSI!$F$2:$G$25,2)+VLOOKUP(IF(E11&lt;5,5,E11),LSI!$H$2:$I$25,2)-12.1</f>
        <v>-9.9999999999999645E-2</v>
      </c>
      <c r="F13" s="76">
        <f>+F9+0.5+VLOOKUP(IF(F10&lt;5,5,F10),LSI!$F$2:$G$25,2)+VLOOKUP(IF(F11&lt;5,5,F11),LSI!$H$2:$I$25,2)-12.1</f>
        <v>-1.4000000000000004</v>
      </c>
      <c r="G13" s="76">
        <f>+G9+0.5+VLOOKUP(IF(G10&lt;5,5,G10),LSI!$F$2:$G$25,2)+VLOOKUP(IF(G11&lt;5,5,G11),LSI!$H$2:$I$25,2)-12.1</f>
        <v>-2.5999999999999996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9.9999999999999645E-2</v>
      </c>
      <c r="Q13" s="11">
        <f t="shared" ref="Q13" si="4">E13</f>
        <v>-9.9999999999999645E-2</v>
      </c>
      <c r="R13" s="11">
        <f t="shared" ref="R13" si="5">F13</f>
        <v>-1.4000000000000004</v>
      </c>
      <c r="S13" s="11">
        <f t="shared" ref="S13" si="6">G13</f>
        <v>-2.5999999999999996</v>
      </c>
    </row>
    <row r="14" spans="1:21">
      <c r="A14" s="4"/>
      <c r="B14" s="10" t="s">
        <v>40</v>
      </c>
      <c r="C14" s="10" t="s">
        <v>41</v>
      </c>
      <c r="D14" s="11">
        <v>0.02</v>
      </c>
      <c r="E14" s="11" t="s">
        <v>140</v>
      </c>
      <c r="F14" s="11">
        <v>0.03</v>
      </c>
      <c r="G14" s="11" t="s">
        <v>140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0.02</v>
      </c>
      <c r="Q14" s="11" t="str">
        <f t="shared" si="7"/>
        <v>&lt;0.01</v>
      </c>
      <c r="R14" s="11">
        <f t="shared" si="7"/>
        <v>0.03</v>
      </c>
      <c r="S14" s="11" t="str">
        <f t="shared" si="7"/>
        <v>&lt;0.01</v>
      </c>
    </row>
    <row r="15" spans="1:21">
      <c r="A15" s="4"/>
      <c r="B15" s="10" t="s">
        <v>43</v>
      </c>
      <c r="C15" s="10" t="s">
        <v>41</v>
      </c>
      <c r="D15" s="11" t="s">
        <v>140</v>
      </c>
      <c r="E15" s="11">
        <v>0.01</v>
      </c>
      <c r="F15" s="11" t="s">
        <v>140</v>
      </c>
      <c r="G15" s="11" t="s">
        <v>140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 t="str">
        <f t="shared" si="7"/>
        <v>&lt;0.01</v>
      </c>
      <c r="Q15" s="11">
        <f t="shared" si="7"/>
        <v>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320</v>
      </c>
      <c r="E16" s="11">
        <v>300</v>
      </c>
      <c r="F16" s="11">
        <v>300</v>
      </c>
      <c r="G16" s="11">
        <v>350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320</v>
      </c>
      <c r="Q16" s="11">
        <f>IF(E16&lt;10,"&lt;10",E16)</f>
        <v>300</v>
      </c>
      <c r="R16" s="11">
        <f>IF(F16&lt;10,"&lt;10",F16)</f>
        <v>300</v>
      </c>
      <c r="S16" s="11">
        <f>IF(G16&lt;10,"&lt;10",G16)</f>
        <v>350</v>
      </c>
    </row>
    <row r="17" spans="1:22">
      <c r="A17" s="4"/>
      <c r="B17" s="10" t="s">
        <v>52</v>
      </c>
      <c r="C17" s="10" t="s">
        <v>41</v>
      </c>
      <c r="D17" s="15">
        <v>34</v>
      </c>
      <c r="E17" s="15">
        <v>36</v>
      </c>
      <c r="F17" s="15">
        <v>28</v>
      </c>
      <c r="G17" s="15">
        <v>130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34</v>
      </c>
      <c r="Q17" s="11">
        <f t="shared" ref="Q17:S18" si="8">IF(E17&lt;1,"&lt;1",E17)</f>
        <v>36</v>
      </c>
      <c r="R17" s="11">
        <f t="shared" si="8"/>
        <v>28</v>
      </c>
      <c r="S17" s="11">
        <f t="shared" si="8"/>
        <v>130</v>
      </c>
    </row>
    <row r="18" spans="1:22">
      <c r="A18" s="4"/>
      <c r="B18" s="10" t="s">
        <v>54</v>
      </c>
      <c r="C18" s="10" t="s">
        <v>41</v>
      </c>
      <c r="D18" s="15">
        <v>27</v>
      </c>
      <c r="E18" s="15">
        <v>29</v>
      </c>
      <c r="F18" s="15">
        <v>180</v>
      </c>
      <c r="G18" s="15">
        <v>180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27</v>
      </c>
      <c r="Q18" s="11">
        <f t="shared" si="8"/>
        <v>29</v>
      </c>
      <c r="R18" s="11">
        <f t="shared" si="8"/>
        <v>180</v>
      </c>
      <c r="S18" s="11">
        <f t="shared" si="8"/>
        <v>180</v>
      </c>
    </row>
    <row r="19" spans="1:22" hidden="1">
      <c r="A19" s="4"/>
      <c r="B19" s="10" t="s">
        <v>55</v>
      </c>
      <c r="C19" s="10" t="s">
        <v>56</v>
      </c>
      <c r="D19" s="14">
        <f>D20/10</f>
        <v>45.6</v>
      </c>
      <c r="E19" s="14">
        <f t="shared" ref="E19:G19" si="9">E20/10</f>
        <v>42.2</v>
      </c>
      <c r="F19" s="14">
        <f t="shared" si="9"/>
        <v>42.8</v>
      </c>
      <c r="G19" s="14">
        <f t="shared" si="9"/>
        <v>49.5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45.6</v>
      </c>
      <c r="Q19" s="14">
        <f t="shared" ref="Q19:S19" si="10">Q20/10</f>
        <v>42.2</v>
      </c>
      <c r="R19" s="14">
        <f t="shared" si="10"/>
        <v>42.8</v>
      </c>
      <c r="S19" s="14">
        <f t="shared" si="10"/>
        <v>49.5</v>
      </c>
    </row>
    <row r="20" spans="1:22">
      <c r="A20" s="4"/>
      <c r="B20" s="10" t="s">
        <v>55</v>
      </c>
      <c r="C20" s="10" t="s">
        <v>57</v>
      </c>
      <c r="D20" s="15">
        <v>456</v>
      </c>
      <c r="E20" s="15">
        <v>422</v>
      </c>
      <c r="F20" s="15">
        <v>428</v>
      </c>
      <c r="G20" s="15">
        <v>495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456</v>
      </c>
      <c r="Q20" s="14">
        <f t="shared" si="11"/>
        <v>422</v>
      </c>
      <c r="R20" s="14">
        <f t="shared" si="11"/>
        <v>428</v>
      </c>
      <c r="S20" s="14">
        <f t="shared" si="11"/>
        <v>495</v>
      </c>
    </row>
    <row r="21" spans="1:22">
      <c r="A21" s="4"/>
      <c r="B21" s="10" t="s">
        <v>58</v>
      </c>
      <c r="C21" s="10" t="s">
        <v>59</v>
      </c>
      <c r="D21" s="11">
        <v>1.1000000000000001</v>
      </c>
      <c r="E21" s="11">
        <v>0.7</v>
      </c>
      <c r="F21" s="11">
        <v>0.64</v>
      </c>
      <c r="G21" s="11">
        <v>0.34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1.1000000000000001</v>
      </c>
      <c r="Q21" s="14">
        <f>IF(E21&lt;0.05,"&lt;0.05",E21)</f>
        <v>0.7</v>
      </c>
      <c r="R21" s="14">
        <f>IF(F21&lt;0.05,"&lt;0.05",F21)</f>
        <v>0.64</v>
      </c>
      <c r="S21" s="14">
        <f>IF(G21&lt;0.05,"&lt;0.05",G21)</f>
        <v>0.34</v>
      </c>
    </row>
    <row r="22" spans="1:22">
      <c r="A22" s="4"/>
      <c r="B22" s="10" t="s">
        <v>62</v>
      </c>
      <c r="C22" s="10" t="s">
        <v>63</v>
      </c>
      <c r="D22" s="15" t="s">
        <v>142</v>
      </c>
      <c r="E22" s="15" t="s">
        <v>142</v>
      </c>
      <c r="F22" s="15" t="s">
        <v>142</v>
      </c>
      <c r="G22" s="15" t="s">
        <v>142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71.400000000000006</v>
      </c>
      <c r="E23" s="14">
        <v>95.7</v>
      </c>
      <c r="F23" s="14">
        <v>54.6</v>
      </c>
      <c r="G23" s="14">
        <v>95.8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71.400000000000006</v>
      </c>
      <c r="Q23" s="14">
        <f t="shared" si="12"/>
        <v>95.7</v>
      </c>
      <c r="R23" s="14">
        <f t="shared" si="12"/>
        <v>54.6</v>
      </c>
      <c r="S23" s="14">
        <f t="shared" si="12"/>
        <v>95.8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70</v>
      </c>
      <c r="F26" s="131"/>
      <c r="G26" s="10" t="s">
        <v>71</v>
      </c>
      <c r="H26" s="131" t="s">
        <v>89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70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70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45268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45268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45268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 t="s">
        <v>224</v>
      </c>
      <c r="D3" s="120"/>
      <c r="E3" s="120"/>
      <c r="F3" s="121"/>
      <c r="G3" s="8"/>
      <c r="H3" s="66" t="s">
        <v>4</v>
      </c>
      <c r="I3" s="80" t="s">
        <v>226</v>
      </c>
      <c r="L3" s="1" t="str">
        <f>IF(ISBLANK(C3),"DEALER NAME",C3)</f>
        <v>Machinery Maintenance</v>
      </c>
      <c r="P3" s="8"/>
      <c r="Q3" s="8"/>
      <c r="R3" s="9" t="s">
        <v>4</v>
      </c>
      <c r="T3" s="57" t="str">
        <f>I3</f>
        <v>20231205SRT01</v>
      </c>
    </row>
    <row r="4" spans="1:21" ht="15.75">
      <c r="B4" s="66" t="s">
        <v>6</v>
      </c>
      <c r="C4" s="119" t="s">
        <v>225</v>
      </c>
      <c r="D4" s="120"/>
      <c r="E4" s="120"/>
      <c r="F4" s="121"/>
      <c r="G4" s="8"/>
      <c r="H4" s="66" t="s">
        <v>7</v>
      </c>
      <c r="I4" s="81">
        <v>45265</v>
      </c>
      <c r="L4" s="3" t="str">
        <f>IF(ISBLANK(C4),"REFERENCE NAME",C4)</f>
        <v>Andrew Nowell</v>
      </c>
      <c r="P4" s="8"/>
      <c r="Q4" s="8"/>
      <c r="R4" s="9" t="s">
        <v>7</v>
      </c>
      <c r="T4" s="58">
        <f t="shared" ref="T4:T5" si="0">I4</f>
        <v>45265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45268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45268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122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122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122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122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122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122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123</v>
      </c>
      <c r="C35" s="48" t="s">
        <v>122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df3d46c1-1a59-485a-af3a-7064b4cd56c1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2023-12-08T00:44:29Z</cp:lastPrinted>
  <dcterms:created xsi:type="dcterms:W3CDTF">2017-07-10T05:27:40Z</dcterms:created>
  <dcterms:modified xsi:type="dcterms:W3CDTF">2023-12-08T00:44:35Z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