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1 January/"/>
    </mc:Choice>
  </mc:AlternateContent>
  <xr:revisionPtr revIDLastSave="572" documentId="13_ncr:1_{437CB799-6185-482E-8983-3DB59875094D}" xr6:coauthVersionLast="47" xr6:coauthVersionMax="47" xr10:uidLastSave="{BA510506-4647-44E5-A5D9-A795C6E597BB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7" l="1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D19" i="9"/>
  <c r="P20" i="9"/>
  <c r="P19" i="9"/>
  <c r="E19" i="9"/>
  <c r="Q20" i="9"/>
  <c r="Q19" i="9"/>
  <c r="F19" i="9"/>
  <c r="R20" i="9"/>
  <c r="R19" i="9" s="1"/>
  <c r="S20" i="9"/>
  <c r="S19" i="9" s="1"/>
  <c r="G19" i="9"/>
</calcChain>
</file>

<file path=xl/sharedStrings.xml><?xml version="1.0" encoding="utf-8"?>
<sst xmlns="http://schemas.openxmlformats.org/spreadsheetml/2006/main" count="1890" uniqueCount="230">
  <si>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</si>
  <si>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</si>
  <si>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</si>
  <si>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</si>
  <si>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</si>
  <si>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</si>
  <si>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</si>
  <si>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</si>
  <si>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</si>
  <si>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</si>
  <si>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</si>
  <si>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</si>
  <si>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</si>
  <si>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</si>
  <si>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</si>
  <si>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</si>
  <si>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</si>
  <si>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</si>
  <si>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</si>
  <si>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</si>
  <si>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</si>
  <si>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</si>
  <si>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</si>
  <si>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</si>
  <si>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</si>
  <si>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</si>
  <si>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</si>
  <si>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</si>
  <si>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</si>
  <si>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</si>
  <si>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</si>
  <si>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</si>
  <si>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</si>
  <si>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</si>
  <si>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</si>
  <si>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</si>
  <si>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</si>
  <si>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</si>
  <si>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</si>
  <si>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</si>
  <si>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</si>
  <si>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</si>
  <si>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</si>
  <si>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</si>
  <si>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</si>
  <si>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</si>
  <si>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</si>
  <si>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</si>
  <si>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</si>
  <si>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</si>
  <si>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</si>
  <si>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</si>
  <si>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</si>
  <si>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</si>
  <si>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</si>
  <si>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</si>
  <si>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</si>
  <si>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</si>
  <si>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</si>
  <si>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</si>
  <si>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</si>
  <si>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</si>
  <si>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</si>
  <si>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</si>
  <si>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</si>
  <si>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</si>
  <si>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</si>
  <si>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</si>
  <si>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</si>
  <si>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</si>
  <si>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</si>
  <si>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</si>
  <si>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</si>
  <si>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</si>
  <si>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</si>
  <si>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</si>
  <si>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</si>
  <si>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</si>
  <si>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</si>
  <si>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</si>
  <si>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</si>
  <si>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</si>
  <si>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</si>
  <si>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</si>
  <si>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</si>
  <si>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</si>
  <si>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</si>
  <si>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</si>
  <si>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</si>
  <si>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</si>
  <si>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</si>
  <si>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</si>
  <si>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</si>
  <si>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</si>
  <si>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</si>
  <si>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</si>
  <si>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</si>
  <si>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</si>
  <si>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</si>
  <si>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</si>
  <si>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</si>
  <si>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</si>
  <si>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</si>
  <si>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</si>
  <si>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</si>
  <si>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</si>
  <si>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</si>
  <si>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</si>
  <si>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</si>
  <si>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</si>
  <si>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</si>
  <si>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</si>
  <si>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</si>
  <si>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</si>
  <si>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</si>
  <si>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</si>
  <si>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</si>
  <si>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</si>
  <si>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</si>
  <si>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</si>
  <si>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</si>
  <si>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</si>
  <si>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</si>
  <si>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</si>
  <si>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</si>
  <si>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</si>
  <si>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</si>
  <si>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</si>
  <si>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</si>
  <si>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</si>
  <si>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</si>
  <si>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</si>
  <si>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</si>
  <si>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</si>
  <si>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</si>
  <si>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</si>
  <si>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</si>
  <si>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</si>
  <si>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</si>
  <si>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</si>
  <si>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</si>
  <si>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</si>
  <si>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</si>
  <si>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</si>
  <si>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</si>
  <si>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</si>
  <si>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</si>
  <si>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</si>
  <si>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</si>
  <si>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</si>
  <si>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</si>
  <si>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</si>
  <si>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</si>
  <si>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</si>
  <si>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</si>
  <si>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</si>
  <si>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</si>
  <si>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</si>
  <si>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</si>
  <si>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</si>
  <si>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</si>
  <si>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</si>
  <si>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</si>
  <si>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</si>
  <si>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</si>
  <si>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</si>
  <si>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</si>
  <si>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</si>
  <si>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</si>
  <si>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</si>
  <si>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</si>
  <si>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</si>
  <si>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</si>
  <si>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</si>
  <si>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</si>
  <si>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</si>
  <si>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</si>
  <si>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</si>
  <si>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</si>
  <si>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</si>
  <si>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</si>
  <si>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</si>
  <si>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</si>
  <si>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</si>
  <si>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</si>
  <si>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</si>
  <si>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</si>
  <si>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</si>
  <si>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</si>
  <si>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</si>
  <si>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</si>
  <si>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</si>
  <si>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</si>
  <si>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</si>
  <si>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</si>
  <si>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</si>
  <si>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</si>
  <si>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</si>
  <si>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</si>
  <si>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</si>
  <si>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</si>
  <si>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</si>
  <si>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</si>
  <si>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</si>
  <si>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</si>
  <si>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</si>
  <si>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</si>
  <si>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</si>
  <si>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</si>
  <si>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</si>
  <si>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</si>
  <si>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</si>
  <si>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</si>
  <si>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</si>
  <si>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</si>
  <si>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</si>
  <si>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</si>
  <si>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</si>
  <si>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</si>
  <si>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</si>
  <si>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</si>
  <si>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</si>
  <si>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</si>
  <si>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</si>
  <si>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</si>
  <si>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</si>
  <si>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Rev11</t>
  </si>
  <si>
    <t>Think Water Marlborough</t>
  </si>
  <si>
    <t>D. Frizzell</t>
  </si>
  <si>
    <t>20240126SRT01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</si>
</sst>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T1" sqref="T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226</v>
      </c>
      <c r="L1" s="2" t="s">
        <v>1</v>
      </c>
      <c r="T1" s="13" t="str">
        <f>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5"/>
      <c r="D5" s="116"/>
      <c r="E5" s="116"/>
      <c r="F5" s="122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:N11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1"/>
      <c r="I11" s="11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28</v>
      </c>
      <c r="M12" s="10" t="s">
        <v>25</v>
      </c>
      <c r="N12" s="15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5" t="s">
        <v>29</v>
      </c>
      <c r="S12" s="116"/>
      <c r="T12" s="122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1"/>
      <c r="I13" s="11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5" t="s">
        <v>29</v>
      </c>
      <c r="S13" s="116"/>
      <c r="T13" s="122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1"/>
      <c r="I14" s="11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5" t="s">
        <v>29</v>
      </c>
      <c r="S14" s="116"/>
      <c r="T14" s="122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1"/>
      <c r="I15" s="11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1"/>
      <c r="I16" s="11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38</v>
      </c>
      <c r="C17" s="10" t="s">
        <v>39</v>
      </c>
      <c r="D17" s="11"/>
      <c r="E17" s="11">
        <v>0.01</v>
      </c>
      <c r="F17" s="11" t="s">
        <v>218</v>
      </c>
      <c r="G17" s="11" t="s">
        <v>22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38</v>
      </c>
      <c r="M17" s="10" t="s">
        <v>39</v>
      </c>
      <c r="N17" s="64" t="str">
        <f>IF(D17&lt;0.01,"&lt;0.01",D17)</f>
        <v>&lt;0.01</v>
      </c>
      <c r="O17" s="11" t="s">
        <v>218</v>
      </c>
      <c r="P17" s="11" t="s">
        <v>22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40</v>
      </c>
      <c r="C18" s="10" t="s">
        <v>39</v>
      </c>
      <c r="D18" s="108"/>
      <c r="E18" s="11">
        <v>1.5</v>
      </c>
      <c r="F18" s="11" t="s">
        <v>219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40</v>
      </c>
      <c r="M18" s="10" t="s">
        <v>39</v>
      </c>
      <c r="N18" s="64" t="str">
        <f>IF(D18&lt;0.01,"&lt;0.01",D18)</f>
        <v>&lt;0.01</v>
      </c>
      <c r="O18" s="11" t="s">
        <v>219</v>
      </c>
      <c r="P18" s="11">
        <v>0.4</v>
      </c>
      <c r="Q18" s="11" t="str">
        <f>VLOOKUP(N18,Lookup!C61:D65,2)</f>
        <v>Not Detected</v>
      </c>
      <c r="R18" s="115" t="s">
        <v>41</v>
      </c>
      <c r="S18" s="116"/>
      <c r="T18" s="122"/>
      <c r="U18" s="5"/>
    </row>
    <row r="19" spans="1:21">
      <c r="A19" s="4"/>
      <c r="B19" s="10" t="s">
        <v>42</v>
      </c>
      <c r="C19" s="10" t="s">
        <v>39</v>
      </c>
      <c r="D19" s="108"/>
      <c r="E19" s="11">
        <v>0.01</v>
      </c>
      <c r="F19" s="11" t="s">
        <v>220</v>
      </c>
      <c r="G19" s="11" t="s">
        <v>22</v>
      </c>
      <c r="H19" s="113" t="str">
        <f t="shared" si="1"/>
        <v xml:space="preserve"> </v>
      </c>
      <c r="I19" s="114"/>
      <c r="J19" s="4"/>
      <c r="K19" s="4"/>
      <c r="L19" s="10" t="s">
        <v>42</v>
      </c>
      <c r="M19" s="10" t="s">
        <v>39</v>
      </c>
      <c r="N19" s="64" t="str">
        <f>IF(D19&lt;0.01,"&lt;0.01",D19)</f>
        <v>&lt;0.01</v>
      </c>
      <c r="O19" s="11" t="s">
        <v>220</v>
      </c>
      <c r="P19" s="11" t="s">
        <v>22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44</v>
      </c>
      <c r="C20" s="10" t="s">
        <v>39</v>
      </c>
      <c r="D20" s="108"/>
      <c r="E20" s="11">
        <v>0.01</v>
      </c>
      <c r="F20" s="11" t="s">
        <v>221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44</v>
      </c>
      <c r="M20" s="10" t="s">
        <v>39</v>
      </c>
      <c r="N20" s="64" t="str">
        <f>IF(D20&lt;0.01,"&lt;0.01",D20)</f>
        <v>&lt;0.01</v>
      </c>
      <c r="O20" s="11" t="s">
        <v>221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46</v>
      </c>
      <c r="C21" s="10" t="s">
        <v>39</v>
      </c>
      <c r="D21" s="11"/>
      <c r="E21" s="11">
        <v>10</v>
      </c>
      <c r="F21" s="11" t="s">
        <v>222</v>
      </c>
      <c r="G21" s="11" t="s">
        <v>22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46</v>
      </c>
      <c r="M21" s="10" t="s">
        <v>39</v>
      </c>
      <c r="N21" s="15" t="str">
        <f>IF(D21&lt;10,"&lt;10",D21)</f>
        <v>&lt;10</v>
      </c>
      <c r="O21" s="11" t="s">
        <v>222</v>
      </c>
      <c r="P21" s="11" t="s">
        <v>22</v>
      </c>
      <c r="Q21" s="11" t="str">
        <f>VLOOKUP(N21,Lookup!C9:D16,2)</f>
        <v>Trace</v>
      </c>
      <c r="R21" s="115" t="s">
        <v>29</v>
      </c>
      <c r="S21" s="116"/>
      <c r="T21" s="122"/>
      <c r="U21" s="5"/>
    </row>
    <row r="22" spans="1:21">
      <c r="A22" s="4"/>
      <c r="B22" s="10" t="s">
        <v>47</v>
      </c>
      <c r="C22" s="10" t="s">
        <v>39</v>
      </c>
      <c r="D22" s="15"/>
      <c r="E22" s="15">
        <v>1</v>
      </c>
      <c r="F22" s="11" t="s">
        <v>223</v>
      </c>
      <c r="G22" s="11" t="s">
        <v>22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47</v>
      </c>
      <c r="M22" s="10" t="s">
        <v>39</v>
      </c>
      <c r="N22" s="15" t="str">
        <f>IF(D22&lt;1,"&lt;1",D22)</f>
        <v>&lt;1</v>
      </c>
      <c r="O22" s="11" t="s">
        <v>223</v>
      </c>
      <c r="P22" s="11" t="s">
        <v>22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48</v>
      </c>
      <c r="C23" s="10" t="s">
        <v>39</v>
      </c>
      <c r="D23" s="15"/>
      <c r="E23" s="15"/>
      <c r="F23" s="11" t="s">
        <v>217</v>
      </c>
      <c r="G23" s="11" t="s">
        <v>22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48</v>
      </c>
      <c r="M23" s="10" t="s">
        <v>39</v>
      </c>
      <c r="N23" s="15" t="str">
        <f>IF(D23&lt;1,"&lt;1",D23)</f>
        <v>&lt;1</v>
      </c>
      <c r="O23" s="11" t="s">
        <v>217</v>
      </c>
      <c r="P23" s="11" t="s">
        <v>22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49</v>
      </c>
      <c r="C24" s="10" t="s">
        <v>50</v>
      </c>
      <c r="D24" s="15"/>
      <c r="E24" s="15"/>
      <c r="F24" s="11" t="s">
        <v>22</v>
      </c>
      <c r="G24" s="11" t="s">
        <v>22</v>
      </c>
      <c r="H24" s="111"/>
      <c r="I24" s="112"/>
      <c r="J24" s="4"/>
      <c r="K24" s="4"/>
      <c r="L24" s="10" t="s">
        <v>49</v>
      </c>
      <c r="M24" s="10" t="s">
        <v>50</v>
      </c>
      <c r="N24" s="64" t="str">
        <f>IF(D24&lt;5,"&lt;5")</f>
        <v>&lt;5</v>
      </c>
      <c r="O24" s="11" t="s">
        <v>22</v>
      </c>
      <c r="P24" s="11" t="s">
        <v>22</v>
      </c>
      <c r="Q24" s="11" t="s">
        <v>22</v>
      </c>
      <c r="R24" s="115"/>
      <c r="S24" s="116"/>
      <c r="T24" s="122"/>
      <c r="U24" s="5"/>
    </row>
    <row r="25" spans="1:21">
      <c r="A25" s="4"/>
      <c r="B25" s="10" t="s">
        <v>49</v>
      </c>
      <c r="C25" s="10" t="s">
        <v>51</v>
      </c>
      <c r="D25" s="64"/>
      <c r="E25" s="15"/>
      <c r="F25" s="11" t="s">
        <v>22</v>
      </c>
      <c r="G25" s="11" t="s">
        <v>22</v>
      </c>
      <c r="H25" s="111"/>
      <c r="I25" s="112"/>
      <c r="J25" s="4"/>
      <c r="K25" s="4"/>
      <c r="L25" s="10" t="s">
        <v>49</v>
      </c>
      <c r="M25" s="10" t="s">
        <v>51</v>
      </c>
      <c r="N25" s="14">
        <f>D25</f>
        <v>0</v>
      </c>
      <c r="O25" s="11" t="s">
        <v>22</v>
      </c>
      <c r="P25" s="11" t="s">
        <v>22</v>
      </c>
      <c r="Q25" s="11" t="s">
        <v>22</v>
      </c>
      <c r="R25" s="115"/>
      <c r="S25" s="116"/>
      <c r="T25" s="122"/>
      <c r="U25" s="5"/>
    </row>
    <row r="26" spans="1:21">
      <c r="A26" s="4"/>
      <c r="B26" s="10" t="s">
        <v>52</v>
      </c>
      <c r="C26" s="10" t="s">
        <v>53</v>
      </c>
      <c r="D26" s="109"/>
      <c r="E26" s="11">
        <v>0.05</v>
      </c>
      <c r="F26" s="11" t="s">
        <v>224</v>
      </c>
      <c r="G26" s="11" t="s">
        <v>22</v>
      </c>
      <c r="H26" s="111"/>
      <c r="I26" s="112"/>
      <c r="J26" s="4"/>
      <c r="K26" s="4"/>
      <c r="L26" s="10" t="s">
        <v>52</v>
      </c>
      <c r="M26" s="10" t="s">
        <v>53</v>
      </c>
      <c r="N26" s="14" t="str">
        <f>IF(D26&lt;0.05,"&lt;0.05",D26)</f>
        <v>&lt;0.05</v>
      </c>
      <c r="O26" s="11" t="s">
        <v>224</v>
      </c>
      <c r="P26" s="11" t="s">
        <v>22</v>
      </c>
      <c r="Q26" s="11" t="str">
        <f>VLOOKUP(N26,Lookup!C124:D131,2)</f>
        <v>Very Low</v>
      </c>
      <c r="R26" s="115" t="s">
        <v>54</v>
      </c>
      <c r="S26" s="116"/>
      <c r="T26" s="122"/>
      <c r="U26" s="5"/>
    </row>
    <row r="27" spans="1:21">
      <c r="A27" s="4"/>
      <c r="B27" s="10" t="s">
        <v>55</v>
      </c>
      <c r="C27" s="10" t="s">
        <v>56</v>
      </c>
      <c r="D27" s="15"/>
      <c r="E27" s="15">
        <v>5</v>
      </c>
      <c r="F27" s="11" t="s">
        <v>22</v>
      </c>
      <c r="G27" s="11" t="s">
        <v>22</v>
      </c>
      <c r="H27" s="111"/>
      <c r="I27" s="112"/>
      <c r="J27" s="4"/>
      <c r="K27" s="4"/>
      <c r="L27" s="10" t="s">
        <v>55</v>
      </c>
      <c r="M27" s="10" t="s">
        <v>56</v>
      </c>
      <c r="N27" s="15" t="str">
        <f>IF(D27&lt;5,"&lt;5",D27)</f>
        <v>&lt;5</v>
      </c>
      <c r="O27" s="107" t="s">
        <v>22</v>
      </c>
      <c r="P27" s="11" t="s">
        <v>22</v>
      </c>
      <c r="Q27" s="11" t="str">
        <f>VLOOKUP(N27,Lookup!C149:D152,2)</f>
        <v>Very Low</v>
      </c>
      <c r="R27" s="115" t="s">
        <v>57</v>
      </c>
      <c r="S27" s="116"/>
      <c r="T27" s="122"/>
      <c r="U27" s="5"/>
    </row>
    <row r="28" spans="1:21">
      <c r="A28" s="4"/>
      <c r="B28" s="10" t="s">
        <v>58</v>
      </c>
      <c r="C28" s="10" t="s">
        <v>59</v>
      </c>
      <c r="D28" s="110"/>
      <c r="E28" s="14">
        <v>5</v>
      </c>
      <c r="F28" s="11" t="s">
        <v>22</v>
      </c>
      <c r="G28" s="11" t="s">
        <v>22</v>
      </c>
      <c r="H28" s="111"/>
      <c r="I28" s="112"/>
      <c r="J28" s="4"/>
      <c r="K28" s="4"/>
      <c r="L28" s="10" t="s">
        <v>58</v>
      </c>
      <c r="M28" s="10" t="s">
        <v>59</v>
      </c>
      <c r="N28" s="14" t="str">
        <f>IF(D28&lt;5,"&lt;5",D28)</f>
        <v>&lt;5</v>
      </c>
      <c r="O28" s="11" t="s">
        <v>22</v>
      </c>
      <c r="P28" s="11" t="s">
        <v>22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60</v>
      </c>
      <c r="C30" s="115" t="s">
        <v>61</v>
      </c>
      <c r="D30" s="116"/>
      <c r="E30" s="117" t="s">
        <v>62</v>
      </c>
      <c r="F30" s="117"/>
      <c r="G30" s="49" t="s">
        <v>63</v>
      </c>
      <c r="H30" s="117" t="s">
        <v>64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65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66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67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68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69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70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18</v>
      </c>
      <c r="M38" s="53" t="s">
        <v>215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19</v>
      </c>
      <c r="M39" s="129" t="s">
        <v>216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39</v>
      </c>
      <c r="M40" s="128" t="s">
        <v>71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72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75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 t="s">
        <v>122</v>
      </c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35"/>
      <c r="D3" s="135"/>
      <c r="E3" s="135"/>
      <c r="F3" s="135"/>
      <c r="G3" s="8"/>
      <c r="H3" s="66" t="s">
        <v>3</v>
      </c>
      <c r="I3" s="135"/>
      <c r="J3" s="135"/>
    </row>
    <row r="4" spans="1:11" ht="22.5" customHeight="1">
      <c r="B4" s="66" t="s">
        <v>5</v>
      </c>
      <c r="C4" s="135"/>
      <c r="D4" s="135"/>
      <c r="E4" s="135"/>
      <c r="F4" s="135"/>
      <c r="G4" s="8"/>
      <c r="H4" s="66" t="s">
        <v>6</v>
      </c>
      <c r="I4" s="135"/>
      <c r="J4" s="135"/>
    </row>
    <row r="5" spans="1:11" ht="22.5" customHeight="1">
      <c r="B5" s="66" t="s">
        <v>7</v>
      </c>
      <c r="C5" s="142"/>
      <c r="D5" s="142"/>
      <c r="E5" s="142"/>
      <c r="F5" s="142"/>
      <c r="G5" s="8"/>
      <c r="H5" s="66" t="s">
        <v>8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5" zoomScaleNormal="100" workbookViewId="0">
      <selection activeCell="C105" sqref="C105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35"/>
      <c r="D3" s="135"/>
      <c r="E3" s="135"/>
      <c r="F3" s="135"/>
      <c r="G3" s="8"/>
      <c r="H3" s="66" t="s">
        <v>3</v>
      </c>
      <c r="I3" s="135"/>
      <c r="J3" s="135"/>
    </row>
    <row r="4" spans="1:11" ht="22.5" customHeight="1">
      <c r="B4" s="66" t="s">
        <v>5</v>
      </c>
      <c r="C4" s="135"/>
      <c r="D4" s="135"/>
      <c r="E4" s="135"/>
      <c r="F4" s="135"/>
      <c r="G4" s="8"/>
      <c r="H4" s="66" t="s">
        <v>6</v>
      </c>
      <c r="I4" s="135"/>
      <c r="J4" s="135"/>
    </row>
    <row r="5" spans="1:11" ht="22.5" customHeight="1">
      <c r="B5" s="66" t="s">
        <v>7</v>
      </c>
      <c r="C5" s="142"/>
      <c r="D5" s="142"/>
      <c r="E5" s="142"/>
      <c r="F5" s="142"/>
      <c r="G5" s="8"/>
      <c r="H5" s="66" t="s">
        <v>8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5" t="s">
        <v>208</v>
      </c>
      <c r="D39" s="116"/>
      <c r="E39" s="143" t="s">
        <v>78</v>
      </c>
      <c r="F39" s="143"/>
      <c r="G39" s="49" t="s">
        <v>209</v>
      </c>
      <c r="H39" s="117" t="s">
        <v>64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T6" sqref="T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Rev11</v>
      </c>
      <c r="L1" s="2" t="s">
        <v>1</v>
      </c>
      <c r="T1" s="13" t="str">
        <f>'R-CHE'!I1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5"/>
      <c r="D5" s="116"/>
      <c r="E5" s="116"/>
      <c r="F5" s="122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1"/>
      <c r="I11" s="11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5" t="s">
        <v>29</v>
      </c>
      <c r="S11" s="116"/>
      <c r="T11" s="122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1"/>
      <c r="I12" s="11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5" t="s">
        <v>29</v>
      </c>
      <c r="S12" s="116"/>
      <c r="T12" s="122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1"/>
      <c r="I13" s="11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5" t="s">
        <v>41</v>
      </c>
      <c r="S15" s="116"/>
      <c r="T15" s="122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1"/>
      <c r="I16" s="11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5" t="s">
        <v>29</v>
      </c>
      <c r="S16" s="116"/>
      <c r="T16" s="122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1"/>
      <c r="I17" s="11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5" t="s">
        <v>61</v>
      </c>
      <c r="D19" s="116"/>
      <c r="E19" s="117" t="s">
        <v>78</v>
      </c>
      <c r="F19" s="117"/>
      <c r="G19" s="49" t="s">
        <v>63</v>
      </c>
      <c r="H19" s="117" t="s">
        <v>79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29" t="s">
        <v>216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28" t="s">
        <v>71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T23" sqref="T2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Rev11</v>
      </c>
      <c r="K1" s="13"/>
      <c r="M1" s="2" t="s">
        <v>1</v>
      </c>
      <c r="U1" s="13" t="str">
        <f>'R-CHE'!I1</f>
        <v>Rev11</v>
      </c>
    </row>
    <row r="2" spans="1:21">
      <c r="J2" s="13"/>
      <c r="K2" s="13"/>
      <c r="U2" s="13"/>
    </row>
    <row r="3" spans="1:21">
      <c r="B3" s="66" t="s">
        <v>2</v>
      </c>
      <c r="C3" s="132" t="s">
        <v>227</v>
      </c>
      <c r="D3" s="132"/>
      <c r="E3" s="132"/>
      <c r="F3" s="132"/>
      <c r="G3" s="8"/>
      <c r="H3" s="66" t="s">
        <v>3</v>
      </c>
      <c r="I3" s="133" t="s">
        <v>229</v>
      </c>
      <c r="J3" s="133"/>
      <c r="K3" s="57"/>
      <c r="M3" s="1" t="str">
        <f>IF(ISBLANK(C3),"DEALER NAME",C3)</f>
        <v>Think Water Marlborough</v>
      </c>
      <c r="Q3" s="8"/>
      <c r="R3" s="8"/>
      <c r="S3" s="9" t="s">
        <v>3</v>
      </c>
      <c r="U3" s="57" t="str">
        <f>I3</f>
        <v>20240126SRT01</v>
      </c>
    </row>
    <row r="4" spans="1:21" ht="15.75">
      <c r="B4" s="66" t="s">
        <v>5</v>
      </c>
      <c r="C4" s="132" t="s">
        <v>228</v>
      </c>
      <c r="D4" s="132"/>
      <c r="E4" s="132"/>
      <c r="F4" s="132"/>
      <c r="G4" s="8"/>
      <c r="H4" s="66" t="s">
        <v>6</v>
      </c>
      <c r="I4" s="134">
        <v>45317</v>
      </c>
      <c r="J4" s="133"/>
      <c r="K4" s="57"/>
      <c r="M4" s="3" t="str">
        <f>IF(ISBLANK(C4),"REFERENCE NAME",C4)</f>
        <v>D. Frizzell</v>
      </c>
      <c r="Q4" s="8"/>
      <c r="R4" s="8"/>
      <c r="S4" s="9" t="s">
        <v>6</v>
      </c>
      <c r="U4" s="58">
        <f>I4</f>
        <v>45317</v>
      </c>
    </row>
    <row r="5" spans="1:21">
      <c r="B5" s="66" t="s">
        <v>7</v>
      </c>
      <c r="C5" s="130" t="s">
        <v>77</v>
      </c>
      <c r="D5" s="130"/>
      <c r="E5" s="130"/>
      <c r="F5" s="130"/>
      <c r="G5" s="8"/>
      <c r="H5" s="66" t="s">
        <v>8</v>
      </c>
      <c r="I5" s="134">
        <v>45317</v>
      </c>
      <c r="J5" s="133"/>
      <c r="K5" s="57"/>
      <c r="M5" s="9" t="s">
        <v>7</v>
      </c>
      <c r="N5" s="57" t="str">
        <f>IF(ISBLANK(C5),"TBC",C5)</f>
        <v>TBC</v>
      </c>
      <c r="Q5" s="8"/>
      <c r="R5" s="8"/>
      <c r="S5" s="9" t="s">
        <v>9</v>
      </c>
      <c r="U5" s="58">
        <f ca="1">TODAY()</f>
        <v>45321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7.1</v>
      </c>
      <c r="E9" s="14">
        <v>7.1</v>
      </c>
      <c r="F9" s="14">
        <v>7.1</v>
      </c>
      <c r="G9" s="14">
        <v>6.9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7.1</v>
      </c>
      <c r="Q9" s="14">
        <f t="shared" ref="Q9:S9" si="0">E9</f>
        <v>7.1</v>
      </c>
      <c r="R9" s="14">
        <f t="shared" si="0"/>
        <v>7.1</v>
      </c>
      <c r="S9" s="14">
        <f t="shared" si="0"/>
        <v>6.9</v>
      </c>
    </row>
    <row r="10" spans="1:21">
      <c r="A10" s="4"/>
      <c r="B10" s="10" t="s">
        <v>24</v>
      </c>
      <c r="C10" s="10" t="s">
        <v>25</v>
      </c>
      <c r="D10" s="15">
        <v>95</v>
      </c>
      <c r="E10" s="15">
        <v>100</v>
      </c>
      <c r="F10" s="15">
        <v>100</v>
      </c>
      <c r="G10" s="15">
        <v>40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95</v>
      </c>
      <c r="Q10" s="15">
        <f t="shared" si="1"/>
        <v>100</v>
      </c>
      <c r="R10" s="15">
        <f t="shared" si="1"/>
        <v>100</v>
      </c>
      <c r="S10" s="15">
        <f t="shared" si="1"/>
        <v>40</v>
      </c>
    </row>
    <row r="11" spans="1:21">
      <c r="A11" s="4"/>
      <c r="B11" s="10" t="s">
        <v>26</v>
      </c>
      <c r="C11" s="10" t="s">
        <v>25</v>
      </c>
      <c r="D11" s="15">
        <v>30</v>
      </c>
      <c r="E11" s="15">
        <v>35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30</v>
      </c>
      <c r="Q11" s="15">
        <f t="shared" si="1"/>
        <v>35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15.073398752114082</v>
      </c>
      <c r="E12" s="75">
        <f>2*(IF(E10&lt;5,5,E10)-(5*10^(E9-10)))/(1+(0.94*10^(E9-10)))*10^(6-E9)</f>
        <v>15.866788097910028</v>
      </c>
      <c r="F12" s="75">
        <f t="shared" ref="F12:G12" si="2">2*(IF(F10&lt;5,5,F10)-(5*10^(F9-10)))/(1+(0.94*10^(F9-10)))*10^(6-F9)</f>
        <v>15.866788097910028</v>
      </c>
      <c r="G12" s="75">
        <f t="shared" si="2"/>
        <v>10.062889651222818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15.073398752114082</v>
      </c>
      <c r="Q12" s="15">
        <f t="shared" ref="Q12:S12" si="3">IF(E12&lt;1,"&lt;1",E12)</f>
        <v>15.866788097910028</v>
      </c>
      <c r="R12" s="15">
        <f t="shared" si="3"/>
        <v>15.866788097910028</v>
      </c>
      <c r="S12" s="15">
        <f t="shared" si="3"/>
        <v>10.062889651222818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-1.5999999999999996</v>
      </c>
      <c r="E13" s="76">
        <f>+E9+0.5+VLOOKUP(IF(E10&lt;5,5,E10),LSI!$F$2:$G$25,2)+VLOOKUP(IF(E11&lt;5,5,E11),LSI!$H$2:$I$25,2)-12.1</f>
        <v>-1.4000000000000004</v>
      </c>
      <c r="F13" s="76">
        <f>+F9+0.5+VLOOKUP(IF(F10&lt;5,5,F10),LSI!$F$2:$G$25,2)+VLOOKUP(IF(F11&lt;5,5,F11),LSI!$H$2:$I$25,2)-12.1</f>
        <v>-2.2000000000000011</v>
      </c>
      <c r="G13" s="76">
        <f>+G9+0.5+VLOOKUP(IF(G10&lt;5,5,G10),LSI!$F$2:$G$25,2)+VLOOKUP(IF(G11&lt;5,5,G11),LSI!$H$2:$I$25,2)-12.1</f>
        <v>-2.9000000000000004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-1.5999999999999996</v>
      </c>
      <c r="Q13" s="11">
        <f t="shared" ref="Q13" si="4">E13</f>
        <v>-1.4000000000000004</v>
      </c>
      <c r="R13" s="11">
        <f t="shared" ref="R13" si="5">F13</f>
        <v>-2.2000000000000011</v>
      </c>
      <c r="S13" s="11">
        <f t="shared" ref="S13" si="6">G13</f>
        <v>-2.9000000000000004</v>
      </c>
    </row>
    <row r="14" spans="1:21">
      <c r="A14" s="4"/>
      <c r="B14" s="10" t="s">
        <v>38</v>
      </c>
      <c r="C14" s="10" t="s">
        <v>39</v>
      </c>
      <c r="D14" s="11" t="s">
        <v>131</v>
      </c>
      <c r="E14" s="11">
        <v>0.09</v>
      </c>
      <c r="F14" s="11">
        <v>0.02</v>
      </c>
      <c r="G14" s="11" t="s">
        <v>131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 t="str">
        <f t="shared" ref="P14:S15" si="7">IF(D14&lt;0.01,"&lt;0.01",D14)</f>
        <v>&lt;0.01</v>
      </c>
      <c r="Q14" s="11">
        <f t="shared" si="7"/>
        <v>0.09</v>
      </c>
      <c r="R14" s="11">
        <f t="shared" si="7"/>
        <v>0.02</v>
      </c>
      <c r="S14" s="11" t="str">
        <f t="shared" si="7"/>
        <v>&lt;0.01</v>
      </c>
    </row>
    <row r="15" spans="1:21">
      <c r="A15" s="4"/>
      <c r="B15" s="10" t="s">
        <v>40</v>
      </c>
      <c r="C15" s="10" t="s">
        <v>39</v>
      </c>
      <c r="D15" s="11">
        <v>0.1</v>
      </c>
      <c r="E15" s="11">
        <v>0.09</v>
      </c>
      <c r="F15" s="11">
        <v>0.02</v>
      </c>
      <c r="G15" s="11">
        <v>0.01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0.1</v>
      </c>
      <c r="Q15" s="11">
        <f t="shared" si="7"/>
        <v>0.09</v>
      </c>
      <c r="R15" s="11">
        <f t="shared" si="7"/>
        <v>0.02</v>
      </c>
      <c r="S15" s="11">
        <f t="shared" si="7"/>
        <v>0.01</v>
      </c>
    </row>
    <row r="16" spans="1:21">
      <c r="A16" s="4"/>
      <c r="B16" s="10" t="s">
        <v>46</v>
      </c>
      <c r="C16" s="10" t="s">
        <v>39</v>
      </c>
      <c r="D16" s="11">
        <v>210</v>
      </c>
      <c r="E16" s="11">
        <v>230</v>
      </c>
      <c r="F16" s="11">
        <v>240</v>
      </c>
      <c r="G16" s="11">
        <v>260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210</v>
      </c>
      <c r="Q16" s="11">
        <f>IF(E16&lt;10,"&lt;10",E16)</f>
        <v>230</v>
      </c>
      <c r="R16" s="11">
        <f>IF(F16&lt;10,"&lt;10",F16)</f>
        <v>240</v>
      </c>
      <c r="S16" s="11">
        <f>IF(G16&lt;10,"&lt;10",G16)</f>
        <v>260</v>
      </c>
    </row>
    <row r="17" spans="1:22">
      <c r="A17" s="4"/>
      <c r="B17" s="10" t="s">
        <v>47</v>
      </c>
      <c r="C17" s="10" t="s">
        <v>39</v>
      </c>
      <c r="D17" s="15">
        <v>30</v>
      </c>
      <c r="E17" s="15">
        <v>32</v>
      </c>
      <c r="F17" s="15">
        <v>34</v>
      </c>
      <c r="G17" s="15">
        <v>98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30</v>
      </c>
      <c r="Q17" s="11">
        <f t="shared" ref="Q17:S18" si="8">IF(E17&lt;1,"&lt;1",E17)</f>
        <v>32</v>
      </c>
      <c r="R17" s="11">
        <f t="shared" si="8"/>
        <v>34</v>
      </c>
      <c r="S17" s="11">
        <f t="shared" si="8"/>
        <v>98</v>
      </c>
    </row>
    <row r="18" spans="1:22">
      <c r="A18" s="4"/>
      <c r="B18" s="10" t="s">
        <v>48</v>
      </c>
      <c r="C18" s="10" t="s">
        <v>39</v>
      </c>
      <c r="D18" s="15">
        <v>71</v>
      </c>
      <c r="E18" s="15">
        <v>70</v>
      </c>
      <c r="F18" s="15">
        <v>100</v>
      </c>
      <c r="G18" s="15">
        <v>110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71</v>
      </c>
      <c r="Q18" s="11">
        <f t="shared" si="8"/>
        <v>70</v>
      </c>
      <c r="R18" s="11">
        <f t="shared" si="8"/>
        <v>100</v>
      </c>
      <c r="S18" s="11">
        <f t="shared" si="8"/>
        <v>110</v>
      </c>
    </row>
    <row r="19" spans="1:22" hidden="1">
      <c r="A19" s="4"/>
      <c r="B19" s="10" t="s">
        <v>49</v>
      </c>
      <c r="C19" s="10" t="s">
        <v>50</v>
      </c>
      <c r="D19" s="14">
        <f>D20/10</f>
        <v>30</v>
      </c>
      <c r="E19" s="14">
        <f t="shared" ref="E19:G19" si="9">E20/10</f>
        <v>32</v>
      </c>
      <c r="F19" s="14">
        <f t="shared" si="9"/>
        <v>34</v>
      </c>
      <c r="G19" s="14">
        <f t="shared" si="9"/>
        <v>36.299999999999997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30</v>
      </c>
      <c r="Q19" s="14">
        <f t="shared" ref="Q19:S19" si="10">Q20/10</f>
        <v>32</v>
      </c>
      <c r="R19" s="14">
        <f t="shared" si="10"/>
        <v>34</v>
      </c>
      <c r="S19" s="14">
        <f t="shared" si="10"/>
        <v>36.299999999999997</v>
      </c>
    </row>
    <row r="20" spans="1:22">
      <c r="A20" s="4"/>
      <c r="B20" s="10" t="s">
        <v>49</v>
      </c>
      <c r="C20" s="10" t="s">
        <v>51</v>
      </c>
      <c r="D20" s="15">
        <v>300</v>
      </c>
      <c r="E20" s="15">
        <v>320</v>
      </c>
      <c r="F20" s="15">
        <v>340</v>
      </c>
      <c r="G20" s="15">
        <v>363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300</v>
      </c>
      <c r="Q20" s="14">
        <f t="shared" si="11"/>
        <v>320</v>
      </c>
      <c r="R20" s="14">
        <f t="shared" si="11"/>
        <v>340</v>
      </c>
      <c r="S20" s="14">
        <f t="shared" si="11"/>
        <v>363</v>
      </c>
    </row>
    <row r="21" spans="1:22">
      <c r="A21" s="4"/>
      <c r="B21" s="10" t="s">
        <v>52</v>
      </c>
      <c r="C21" s="10" t="s">
        <v>53</v>
      </c>
      <c r="D21" s="11">
        <v>1.44</v>
      </c>
      <c r="E21" s="11">
        <v>0.41</v>
      </c>
      <c r="F21" s="11" t="s">
        <v>132</v>
      </c>
      <c r="G21" s="11" t="s">
        <v>132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1.44</v>
      </c>
      <c r="Q21" s="14">
        <f>IF(E21&lt;0.05,"&lt;0.05",E21)</f>
        <v>0.41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97.7</v>
      </c>
      <c r="E23" s="14">
        <v>97.7</v>
      </c>
      <c r="F23" s="14">
        <v>84.4</v>
      </c>
      <c r="G23" s="14">
        <v>99.3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97.7</v>
      </c>
      <c r="Q23" s="14">
        <f t="shared" si="12"/>
        <v>97.7</v>
      </c>
      <c r="R23" s="14">
        <f t="shared" si="12"/>
        <v>84.4</v>
      </c>
      <c r="S23" s="14">
        <f t="shared" si="12"/>
        <v>99.3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0" t="s">
        <v>61</v>
      </c>
      <c r="D26" s="130"/>
      <c r="E26" s="131" t="s">
        <v>62</v>
      </c>
      <c r="F26" s="131"/>
      <c r="G26" s="10" t="s">
        <v>63</v>
      </c>
      <c r="H26" s="131" t="s">
        <v>79</v>
      </c>
      <c r="I26" s="131"/>
      <c r="J26" s="131"/>
      <c r="K26" s="47"/>
      <c r="L26" s="4"/>
      <c r="M26" s="10" t="s">
        <v>85</v>
      </c>
      <c r="N26" s="48" t="str">
        <f>CONCATENATE(C26, " ", E26," ", G26, " ", H26)</f>
        <v>The sample was clear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0" t="s">
        <v>61</v>
      </c>
      <c r="D27" s="130"/>
      <c r="E27" s="131" t="s">
        <v>62</v>
      </c>
      <c r="F27" s="131"/>
      <c r="G27" s="10" t="s">
        <v>63</v>
      </c>
      <c r="H27" s="131" t="s">
        <v>79</v>
      </c>
      <c r="I27" s="131"/>
      <c r="J27" s="131"/>
      <c r="K27" s="47"/>
      <c r="L27" s="4"/>
      <c r="M27" s="10" t="s">
        <v>86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0" t="s">
        <v>61</v>
      </c>
      <c r="D28" s="130"/>
      <c r="E28" s="131" t="s">
        <v>62</v>
      </c>
      <c r="F28" s="131"/>
      <c r="G28" s="10" t="s">
        <v>63</v>
      </c>
      <c r="H28" s="131" t="s">
        <v>79</v>
      </c>
      <c r="I28" s="131"/>
      <c r="J28" s="131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0" t="s">
        <v>61</v>
      </c>
      <c r="D29" s="130"/>
      <c r="E29" s="131" t="s">
        <v>62</v>
      </c>
      <c r="F29" s="131"/>
      <c r="G29" s="10" t="s">
        <v>63</v>
      </c>
      <c r="H29" s="131" t="s">
        <v>79</v>
      </c>
      <c r="I29" s="131"/>
      <c r="J29" s="131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28" t="s">
        <v>71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Normal="110" zoomScaleSheetLayoutView="100" workbookViewId="0">
      <selection activeCell="R11" sqref="R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Rev11</v>
      </c>
      <c r="O1" s="2" t="s">
        <v>1</v>
      </c>
      <c r="W1" s="13" t="str">
        <f>'R-CHE'!I1</f>
        <v>Rev11</v>
      </c>
    </row>
    <row r="2" spans="1:23">
      <c r="J2" s="13"/>
      <c r="W2" s="13"/>
    </row>
    <row r="3" spans="1:23">
      <c r="B3" s="66" t="s">
        <v>2</v>
      </c>
      <c r="C3" s="132"/>
      <c r="D3" s="132"/>
      <c r="E3" s="132"/>
      <c r="F3" s="132"/>
      <c r="G3" s="8"/>
      <c r="H3" s="66" t="s">
        <v>3</v>
      </c>
      <c r="I3" s="133" t="s">
        <v>90</v>
      </c>
      <c r="J3" s="133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2"/>
      <c r="D4" s="132"/>
      <c r="E4" s="132"/>
      <c r="F4" s="132"/>
      <c r="G4" s="8"/>
      <c r="H4" s="66" t="s">
        <v>6</v>
      </c>
      <c r="I4" s="135"/>
      <c r="J4" s="135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0" t="s">
        <v>77</v>
      </c>
      <c r="D5" s="130"/>
      <c r="E5" s="130"/>
      <c r="F5" s="130"/>
      <c r="G5" s="8"/>
      <c r="H5" s="66" t="s">
        <v>8</v>
      </c>
      <c r="I5" s="135"/>
      <c r="J5" s="135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45321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K18" s="5"/>
      <c r="N18" s="4"/>
      <c r="O18" s="10" t="s">
        <v>38</v>
      </c>
      <c r="P18" s="10" t="s">
        <v>39</v>
      </c>
      <c r="Q18" s="11" t="s">
        <v>218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40</v>
      </c>
      <c r="P19" s="10" t="s">
        <v>39</v>
      </c>
      <c r="Q19" s="11" t="s">
        <v>219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42</v>
      </c>
      <c r="P20" s="10" t="s">
        <v>39</v>
      </c>
      <c r="Q20" s="11" t="s">
        <v>220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44</v>
      </c>
      <c r="P21" s="10" t="s">
        <v>39</v>
      </c>
      <c r="Q21" s="11" t="s">
        <v>221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46</v>
      </c>
      <c r="P22" s="10" t="s">
        <v>39</v>
      </c>
      <c r="Q22" s="11" t="s">
        <v>222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K23" s="5"/>
      <c r="N23" s="4"/>
      <c r="O23" s="10" t="s">
        <v>47</v>
      </c>
      <c r="P23" s="10" t="s">
        <v>39</v>
      </c>
      <c r="Q23" s="11" t="s">
        <v>223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48</v>
      </c>
      <c r="P24" s="10" t="s">
        <v>39</v>
      </c>
      <c r="Q24" s="11" t="s">
        <v>217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K25" s="5"/>
      <c r="N25" s="4"/>
      <c r="O25" s="10" t="s">
        <v>49</v>
      </c>
      <c r="P25" s="10" t="s">
        <v>50</v>
      </c>
      <c r="Q25" s="11" t="s">
        <v>22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51</v>
      </c>
      <c r="Q26" s="11" t="s">
        <v>22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K27" s="5"/>
      <c r="N27" s="4"/>
      <c r="O27" s="10" t="s">
        <v>52</v>
      </c>
      <c r="P27" s="10" t="s">
        <v>53</v>
      </c>
      <c r="Q27" s="11" t="s">
        <v>224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K28" s="5"/>
      <c r="N28" s="4"/>
      <c r="O28" s="10" t="s">
        <v>55</v>
      </c>
      <c r="P28" s="10" t="s">
        <v>56</v>
      </c>
      <c r="Q28" s="11" t="s">
        <v>22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K29" s="5"/>
      <c r="N29" s="4"/>
      <c r="O29" s="99" t="s">
        <v>58</v>
      </c>
      <c r="P29" s="99" t="s">
        <v>59</v>
      </c>
      <c r="Q29" s="100" t="s">
        <v>22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91</v>
      </c>
      <c r="C30" s="10" t="s">
        <v>92</v>
      </c>
      <c r="D30" s="11" t="s">
        <v>22</v>
      </c>
      <c r="E30" s="11" t="s">
        <v>22</v>
      </c>
      <c r="F30" s="11" t="s">
        <v>22</v>
      </c>
      <c r="G30" s="11" t="s">
        <v>22</v>
      </c>
      <c r="H30" s="11" t="s">
        <v>22</v>
      </c>
      <c r="I30" s="11" t="s">
        <v>22</v>
      </c>
      <c r="K30" s="5"/>
      <c r="N30" s="4"/>
      <c r="O30" s="98" t="s">
        <v>91</v>
      </c>
      <c r="P30" s="98" t="s">
        <v>92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93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10" t="s">
        <v>93</v>
      </c>
      <c r="P31" s="10" t="s">
        <v>92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94</v>
      </c>
      <c r="C32" s="10" t="s">
        <v>95</v>
      </c>
      <c r="D32" s="11"/>
      <c r="E32" s="11"/>
      <c r="F32" s="11"/>
      <c r="G32" s="11"/>
      <c r="H32" s="11"/>
      <c r="I32" s="11"/>
      <c r="K32" s="5"/>
      <c r="N32" s="4"/>
      <c r="O32" s="10" t="s">
        <v>94</v>
      </c>
      <c r="P32" s="10" t="s">
        <v>95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96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96</v>
      </c>
      <c r="P33" s="10" t="s">
        <v>95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20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20</v>
      </c>
      <c r="P35" s="9" t="s">
        <v>84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85</v>
      </c>
      <c r="C36" s="115" t="s">
        <v>61</v>
      </c>
      <c r="D36" s="116"/>
      <c r="E36" s="117" t="s">
        <v>78</v>
      </c>
      <c r="F36" s="117"/>
      <c r="G36" s="49" t="s">
        <v>63</v>
      </c>
      <c r="H36" s="117" t="s">
        <v>79</v>
      </c>
      <c r="I36" s="118"/>
      <c r="K36" s="5"/>
      <c r="N36" s="4"/>
      <c r="O36" s="10" t="s">
        <v>85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86</v>
      </c>
      <c r="C37" s="115" t="s">
        <v>61</v>
      </c>
      <c r="D37" s="116"/>
      <c r="E37" s="117" t="s">
        <v>78</v>
      </c>
      <c r="F37" s="117"/>
      <c r="G37" s="49" t="s">
        <v>63</v>
      </c>
      <c r="H37" s="117" t="s">
        <v>79</v>
      </c>
      <c r="I37" s="118"/>
      <c r="K37" s="5"/>
      <c r="N37" s="4"/>
      <c r="O37" s="10" t="s">
        <v>86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87</v>
      </c>
      <c r="C38" s="115" t="s">
        <v>61</v>
      </c>
      <c r="D38" s="116"/>
      <c r="E38" s="117" t="s">
        <v>78</v>
      </c>
      <c r="F38" s="117"/>
      <c r="G38" s="49" t="s">
        <v>63</v>
      </c>
      <c r="H38" s="117" t="s">
        <v>79</v>
      </c>
      <c r="I38" s="118"/>
      <c r="K38" s="5"/>
      <c r="N38" s="4"/>
      <c r="O38" s="10" t="s">
        <v>87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88</v>
      </c>
      <c r="C39" s="115" t="s">
        <v>61</v>
      </c>
      <c r="D39" s="116"/>
      <c r="E39" s="117" t="s">
        <v>78</v>
      </c>
      <c r="F39" s="117"/>
      <c r="G39" s="49" t="s">
        <v>63</v>
      </c>
      <c r="H39" s="117" t="s">
        <v>79</v>
      </c>
      <c r="I39" s="118"/>
      <c r="K39" s="5"/>
      <c r="N39" s="4"/>
      <c r="O39" s="10" t="s">
        <v>88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97</v>
      </c>
      <c r="C40" s="115" t="s">
        <v>61</v>
      </c>
      <c r="D40" s="116"/>
      <c r="E40" s="117" t="s">
        <v>78</v>
      </c>
      <c r="F40" s="117"/>
      <c r="G40" s="49" t="s">
        <v>63</v>
      </c>
      <c r="H40" s="117" t="s">
        <v>79</v>
      </c>
      <c r="I40" s="118"/>
      <c r="K40" s="5"/>
      <c r="N40" s="4"/>
      <c r="O40" s="10" t="s">
        <v>97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98</v>
      </c>
      <c r="C41" s="115" t="s">
        <v>61</v>
      </c>
      <c r="D41" s="116"/>
      <c r="E41" s="117" t="s">
        <v>78</v>
      </c>
      <c r="F41" s="117"/>
      <c r="G41" s="49" t="s">
        <v>63</v>
      </c>
      <c r="H41" s="117" t="s">
        <v>79</v>
      </c>
      <c r="I41" s="118"/>
      <c r="K41" s="5"/>
      <c r="N41" s="4"/>
      <c r="O41" s="10" t="s">
        <v>98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18</v>
      </c>
      <c r="P43" s="53" t="s">
        <v>215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39</v>
      </c>
      <c r="P44" s="128" t="s">
        <v>71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72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74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89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Rev11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45321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5" t="s">
        <v>20</v>
      </c>
      <c r="H7" s="126"/>
      <c r="I7" s="126"/>
      <c r="J7" s="127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29" t="s">
        <v>216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Rev11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45321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5" t="s">
        <v>20</v>
      </c>
      <c r="H7" s="126"/>
      <c r="I7" s="126"/>
      <c r="J7" s="127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29" t="s">
        <v>216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zoomScaleNormal="110" zoomScaleSheetLayoutView="115" workbookViewId="0">
      <selection activeCell="H22" sqref="H21:I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Rev11</v>
      </c>
      <c r="L1" s="2" t="s">
        <v>1</v>
      </c>
      <c r="T1" s="13" t="str">
        <f>'R-CHE'!I1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0"/>
      <c r="D5" s="130"/>
      <c r="E5" s="130"/>
      <c r="F5" s="13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1"/>
      <c r="I11" s="11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5" t="s">
        <v>29</v>
      </c>
      <c r="S12" s="116"/>
      <c r="T12" s="122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1"/>
      <c r="I13" s="11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5" t="s">
        <v>29</v>
      </c>
      <c r="S13" s="116"/>
      <c r="T13" s="122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1"/>
      <c r="I14" s="11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5" t="s">
        <v>29</v>
      </c>
      <c r="S14" s="116"/>
      <c r="T14" s="122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1"/>
      <c r="I15" s="11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1"/>
      <c r="I16" s="11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38</v>
      </c>
      <c r="C17" s="10" t="s">
        <v>39</v>
      </c>
      <c r="D17" s="11"/>
      <c r="E17" s="11">
        <v>0.01</v>
      </c>
      <c r="F17" s="11" t="s">
        <v>218</v>
      </c>
      <c r="G17" s="11" t="s">
        <v>22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38</v>
      </c>
      <c r="M17" s="10" t="s">
        <v>39</v>
      </c>
      <c r="N17" s="14" t="str">
        <f>IF(D17&lt;0.01,"&lt;0.01",D17)</f>
        <v>&lt;0.01</v>
      </c>
      <c r="O17" s="11" t="s">
        <v>218</v>
      </c>
      <c r="P17" s="11" t="s">
        <v>22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40</v>
      </c>
      <c r="C18" s="10" t="s">
        <v>39</v>
      </c>
      <c r="D18" s="11"/>
      <c r="E18" s="11">
        <v>1.5</v>
      </c>
      <c r="F18" s="11" t="s">
        <v>219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40</v>
      </c>
      <c r="M18" s="10" t="s">
        <v>39</v>
      </c>
      <c r="N18" s="64" t="str">
        <f>IF(D18&lt;0.01,"&lt;0.01",D18)</f>
        <v>&lt;0.01</v>
      </c>
      <c r="O18" s="11" t="s">
        <v>219</v>
      </c>
      <c r="P18" s="11">
        <v>0.4</v>
      </c>
      <c r="Q18" s="11" t="str">
        <f>VLOOKUP(N18,Lookup!C61:D65,2)</f>
        <v>Not Detected</v>
      </c>
      <c r="R18" s="115" t="s">
        <v>41</v>
      </c>
      <c r="S18" s="116"/>
      <c r="T18" s="122"/>
      <c r="U18" s="5"/>
    </row>
    <row r="19" spans="1:21">
      <c r="A19" s="4"/>
      <c r="B19" s="10" t="s">
        <v>42</v>
      </c>
      <c r="C19" s="10" t="s">
        <v>39</v>
      </c>
      <c r="D19" s="11"/>
      <c r="E19" s="11">
        <v>0.01</v>
      </c>
      <c r="F19" s="11" t="s">
        <v>220</v>
      </c>
      <c r="G19" s="11" t="s">
        <v>22</v>
      </c>
      <c r="H19" s="113" t="str">
        <f t="shared" si="2"/>
        <v xml:space="preserve"> </v>
      </c>
      <c r="I19" s="114"/>
      <c r="J19" s="4"/>
      <c r="K19" s="4"/>
      <c r="L19" s="10" t="s">
        <v>42</v>
      </c>
      <c r="M19" s="10" t="s">
        <v>39</v>
      </c>
      <c r="N19" s="64" t="str">
        <f>IF(D19&lt;0.01,"&lt;0.01",D19)</f>
        <v>&lt;0.01</v>
      </c>
      <c r="O19" s="11" t="s">
        <v>220</v>
      </c>
      <c r="P19" s="11" t="s">
        <v>22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44</v>
      </c>
      <c r="C20" s="10" t="s">
        <v>39</v>
      </c>
      <c r="D20" s="11"/>
      <c r="E20" s="11">
        <v>0.01</v>
      </c>
      <c r="F20" s="11" t="s">
        <v>221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44</v>
      </c>
      <c r="M20" s="10" t="s">
        <v>39</v>
      </c>
      <c r="N20" s="64" t="str">
        <f>IF(D20&lt;0.01,"&lt;0.01",D20)</f>
        <v>&lt;0.01</v>
      </c>
      <c r="O20" s="11" t="s">
        <v>221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46</v>
      </c>
      <c r="C21" s="10" t="s">
        <v>39</v>
      </c>
      <c r="D21" s="11"/>
      <c r="E21" s="11">
        <v>10</v>
      </c>
      <c r="F21" s="11" t="s">
        <v>222</v>
      </c>
      <c r="G21" s="11" t="s">
        <v>22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46</v>
      </c>
      <c r="M21" s="10" t="s">
        <v>39</v>
      </c>
      <c r="N21" s="15" t="str">
        <f>IF(D21&lt;10,"&lt;10",D21)</f>
        <v>&lt;10</v>
      </c>
      <c r="O21" s="11" t="s">
        <v>222</v>
      </c>
      <c r="P21" s="11" t="s">
        <v>22</v>
      </c>
      <c r="Q21" s="11" t="str">
        <f>VLOOKUP(N21,Lookup!C9:D16,2)</f>
        <v>Trace</v>
      </c>
      <c r="R21" s="115" t="s">
        <v>29</v>
      </c>
      <c r="S21" s="116"/>
      <c r="T21" s="122"/>
      <c r="U21" s="5"/>
    </row>
    <row r="22" spans="1:21">
      <c r="A22" s="4"/>
      <c r="B22" s="10" t="s">
        <v>47</v>
      </c>
      <c r="C22" s="10" t="s">
        <v>39</v>
      </c>
      <c r="D22" s="15"/>
      <c r="E22" s="15">
        <v>1</v>
      </c>
      <c r="F22" s="11" t="s">
        <v>223</v>
      </c>
      <c r="G22" s="11" t="s">
        <v>22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47</v>
      </c>
      <c r="M22" s="10" t="s">
        <v>39</v>
      </c>
      <c r="N22" s="15" t="str">
        <f>IF(D22&lt;1,"&lt;1",D22)</f>
        <v>&lt;1</v>
      </c>
      <c r="O22" s="11" t="s">
        <v>223</v>
      </c>
      <c r="P22" s="11" t="s">
        <v>22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48</v>
      </c>
      <c r="C23" s="10" t="s">
        <v>39</v>
      </c>
      <c r="D23" s="15"/>
      <c r="E23" s="15"/>
      <c r="F23" s="11" t="s">
        <v>217</v>
      </c>
      <c r="G23" s="11" t="s">
        <v>22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48</v>
      </c>
      <c r="M23" s="10" t="s">
        <v>39</v>
      </c>
      <c r="N23" s="15" t="str">
        <f>IF(D23&lt;1,"&lt;1",D23)</f>
        <v>&lt;1</v>
      </c>
      <c r="O23" s="11" t="s">
        <v>217</v>
      </c>
      <c r="P23" s="11" t="s">
        <v>22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49</v>
      </c>
      <c r="C24" s="10" t="s">
        <v>50</v>
      </c>
      <c r="D24" s="15">
        <f>D25/10</f>
        <v>0</v>
      </c>
      <c r="E24" s="15"/>
      <c r="F24" s="11" t="s">
        <v>22</v>
      </c>
      <c r="G24" s="11" t="s">
        <v>22</v>
      </c>
      <c r="H24" s="111"/>
      <c r="I24" s="112"/>
      <c r="J24" s="4"/>
      <c r="K24" s="4"/>
      <c r="L24" s="10" t="s">
        <v>49</v>
      </c>
      <c r="M24" s="10" t="s">
        <v>50</v>
      </c>
      <c r="N24" s="15">
        <f>D24</f>
        <v>0</v>
      </c>
      <c r="O24" s="11" t="s">
        <v>22</v>
      </c>
      <c r="P24" s="11" t="s">
        <v>22</v>
      </c>
      <c r="Q24" s="11" t="s">
        <v>22</v>
      </c>
      <c r="R24" s="115"/>
      <c r="S24" s="116"/>
      <c r="T24" s="122"/>
      <c r="U24" s="5"/>
    </row>
    <row r="25" spans="1:21">
      <c r="A25" s="4"/>
      <c r="B25" s="10" t="s">
        <v>49</v>
      </c>
      <c r="C25" s="10" t="s">
        <v>51</v>
      </c>
      <c r="D25" s="15"/>
      <c r="E25" s="15"/>
      <c r="F25" s="11" t="s">
        <v>22</v>
      </c>
      <c r="G25" s="11" t="s">
        <v>22</v>
      </c>
      <c r="H25" s="111"/>
      <c r="I25" s="112"/>
      <c r="J25" s="4"/>
      <c r="K25" s="4"/>
      <c r="L25" s="10" t="s">
        <v>49</v>
      </c>
      <c r="M25" s="10" t="s">
        <v>51</v>
      </c>
      <c r="N25" s="14">
        <f>D25</f>
        <v>0</v>
      </c>
      <c r="O25" s="11" t="s">
        <v>22</v>
      </c>
      <c r="P25" s="11" t="s">
        <v>22</v>
      </c>
      <c r="Q25" s="11" t="s">
        <v>22</v>
      </c>
      <c r="R25" s="115"/>
      <c r="S25" s="116"/>
      <c r="T25" s="122"/>
      <c r="U25" s="5"/>
    </row>
    <row r="26" spans="1:21">
      <c r="A26" s="4"/>
      <c r="B26" s="10" t="s">
        <v>52</v>
      </c>
      <c r="C26" s="10" t="s">
        <v>53</v>
      </c>
      <c r="D26" s="11"/>
      <c r="E26" s="11">
        <v>0.05</v>
      </c>
      <c r="F26" s="11" t="s">
        <v>224</v>
      </c>
      <c r="G26" s="11" t="s">
        <v>22</v>
      </c>
      <c r="H26" s="111"/>
      <c r="I26" s="112"/>
      <c r="J26" s="4"/>
      <c r="K26" s="4"/>
      <c r="L26" s="10" t="s">
        <v>52</v>
      </c>
      <c r="M26" s="10" t="s">
        <v>53</v>
      </c>
      <c r="N26" s="14" t="str">
        <f>IF(D26&lt;0.05,"&lt;0.05",D26)</f>
        <v>&lt;0.05</v>
      </c>
      <c r="O26" s="11" t="s">
        <v>224</v>
      </c>
      <c r="P26" s="11" t="s">
        <v>22</v>
      </c>
      <c r="Q26" s="11" t="str">
        <f>VLOOKUP(N26,Lookup!C124:D131,2)</f>
        <v>Very Low</v>
      </c>
      <c r="R26" s="115" t="s">
        <v>54</v>
      </c>
      <c r="S26" s="116"/>
      <c r="T26" s="122"/>
      <c r="U26" s="5"/>
    </row>
    <row r="27" spans="1:21">
      <c r="A27" s="4"/>
      <c r="B27" s="10" t="s">
        <v>55</v>
      </c>
      <c r="C27" s="10" t="s">
        <v>56</v>
      </c>
      <c r="D27" s="15"/>
      <c r="E27" s="15">
        <v>5</v>
      </c>
      <c r="F27" s="11" t="s">
        <v>22</v>
      </c>
      <c r="G27" s="11" t="s">
        <v>22</v>
      </c>
      <c r="H27" s="111"/>
      <c r="I27" s="112"/>
      <c r="J27" s="4"/>
      <c r="K27" s="4"/>
      <c r="L27" s="10" t="s">
        <v>55</v>
      </c>
      <c r="M27" s="10" t="s">
        <v>56</v>
      </c>
      <c r="N27" s="15" t="str">
        <f>IF(D27&lt;5,"&lt;5",D27)</f>
        <v>&lt;5</v>
      </c>
      <c r="O27" s="11" t="s">
        <v>22</v>
      </c>
      <c r="P27" s="11" t="s">
        <v>22</v>
      </c>
      <c r="Q27" s="11" t="str">
        <f>VLOOKUP(N27,Lookup!C149:D152,2)</f>
        <v>Very Low</v>
      </c>
      <c r="R27" s="115" t="s">
        <v>57</v>
      </c>
      <c r="S27" s="116"/>
      <c r="T27" s="122"/>
      <c r="U27" s="5"/>
    </row>
    <row r="28" spans="1:21" ht="15" thickBot="1">
      <c r="A28" s="4"/>
      <c r="B28" s="10" t="s">
        <v>58</v>
      </c>
      <c r="C28" s="10" t="s">
        <v>59</v>
      </c>
      <c r="D28" s="14"/>
      <c r="E28" s="14">
        <v>5</v>
      </c>
      <c r="F28" s="11" t="s">
        <v>22</v>
      </c>
      <c r="G28" s="11" t="s">
        <v>22</v>
      </c>
      <c r="H28" s="111"/>
      <c r="I28" s="112"/>
      <c r="J28" s="4"/>
      <c r="K28" s="4"/>
      <c r="L28" s="99" t="s">
        <v>58</v>
      </c>
      <c r="M28" s="99" t="s">
        <v>59</v>
      </c>
      <c r="N28" s="101" t="str">
        <f>IF(D28&lt;5,"&lt;5",D28)</f>
        <v>&lt;5</v>
      </c>
      <c r="O28" s="100" t="s">
        <v>22</v>
      </c>
      <c r="P28" s="100" t="s">
        <v>22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91</v>
      </c>
      <c r="C29" s="10" t="s">
        <v>92</v>
      </c>
      <c r="D29" s="11"/>
      <c r="E29" s="15"/>
      <c r="F29" s="11" t="s">
        <v>22</v>
      </c>
      <c r="G29" s="11" t="s">
        <v>22</v>
      </c>
      <c r="H29" s="111"/>
      <c r="I29" s="112"/>
      <c r="J29" s="4"/>
      <c r="K29" s="4"/>
      <c r="L29" s="98" t="s">
        <v>91</v>
      </c>
      <c r="M29" s="98" t="s">
        <v>92</v>
      </c>
      <c r="N29" s="102" t="str">
        <f>IF(ISBLANK(D29)," ",D29)</f>
        <v xml:space="preserve"> </v>
      </c>
      <c r="O29" s="102" t="s">
        <v>22</v>
      </c>
      <c r="P29" s="102" t="s">
        <v>22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93</v>
      </c>
      <c r="C30" s="10" t="s">
        <v>92</v>
      </c>
      <c r="D30" s="11"/>
      <c r="E30" s="15"/>
      <c r="F30" s="11" t="s">
        <v>22</v>
      </c>
      <c r="G30" s="11" t="s">
        <v>22</v>
      </c>
      <c r="H30" s="111"/>
      <c r="I30" s="112"/>
      <c r="J30" s="4"/>
      <c r="K30" s="4"/>
      <c r="L30" s="10" t="s">
        <v>93</v>
      </c>
      <c r="M30" s="10" t="s">
        <v>92</v>
      </c>
      <c r="N30" s="11" t="str">
        <f>IF(ISBLANK(D30)," ",D30)</f>
        <v xml:space="preserve"> </v>
      </c>
      <c r="O30" s="11" t="s">
        <v>22</v>
      </c>
      <c r="P30" s="11" t="s">
        <v>45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60</v>
      </c>
      <c r="C32" s="115" t="s">
        <v>61</v>
      </c>
      <c r="D32" s="116"/>
      <c r="E32" s="117" t="s">
        <v>62</v>
      </c>
      <c r="F32" s="117"/>
      <c r="G32" s="49" t="s">
        <v>63</v>
      </c>
      <c r="H32" s="117" t="s">
        <v>79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65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>
      <c r="A34" s="4"/>
      <c r="B34" s="79" t="s">
        <v>66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>
      <c r="A35" s="4"/>
      <c r="B35" s="79" t="s">
        <v>67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68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69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109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70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18</v>
      </c>
      <c r="M41" s="53" t="s">
        <v>215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19</v>
      </c>
      <c r="M42" s="129" t="s">
        <v>216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39</v>
      </c>
      <c r="M43" s="128" t="s">
        <v>71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75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5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C27" sqref="C2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Rev11</v>
      </c>
      <c r="L1" s="2" t="s">
        <v>1</v>
      </c>
      <c r="T1" s="13" t="str">
        <f>'R-CHE'!I1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0" t="s">
        <v>77</v>
      </c>
      <c r="D5" s="130"/>
      <c r="E5" s="130"/>
      <c r="F5" s="13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1"/>
      <c r="I11" s="11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5" t="s">
        <v>29</v>
      </c>
      <c r="S12" s="116"/>
      <c r="T12" s="122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1"/>
      <c r="I13" s="11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5" t="s">
        <v>29</v>
      </c>
      <c r="S13" s="116"/>
      <c r="T13" s="122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1"/>
      <c r="I14" s="11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5" t="s">
        <v>29</v>
      </c>
      <c r="S14" s="116"/>
      <c r="T14" s="122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1"/>
      <c r="I15" s="11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1"/>
      <c r="I16" s="11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38</v>
      </c>
      <c r="C17" s="10" t="s">
        <v>39</v>
      </c>
      <c r="D17" s="11"/>
      <c r="E17" s="11">
        <v>0.01</v>
      </c>
      <c r="F17" s="11" t="s">
        <v>218</v>
      </c>
      <c r="G17" s="11" t="s">
        <v>22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38</v>
      </c>
      <c r="M17" s="10" t="s">
        <v>39</v>
      </c>
      <c r="N17" s="14" t="str">
        <f>IF(D17&lt;0.01,"&lt;0.01",D17)</f>
        <v>&lt;0.01</v>
      </c>
      <c r="O17" s="11" t="s">
        <v>218</v>
      </c>
      <c r="P17" s="11" t="s">
        <v>22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40</v>
      </c>
      <c r="C18" s="10" t="s">
        <v>39</v>
      </c>
      <c r="D18" s="11"/>
      <c r="E18" s="11">
        <v>1.5</v>
      </c>
      <c r="F18" s="11" t="s">
        <v>219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40</v>
      </c>
      <c r="M18" s="10" t="s">
        <v>39</v>
      </c>
      <c r="N18" s="14" t="str">
        <f>IF(D18&lt;0.01,"&lt;0.01",D18)</f>
        <v>&lt;0.01</v>
      </c>
      <c r="O18" s="11" t="s">
        <v>219</v>
      </c>
      <c r="P18" s="11">
        <v>0.4</v>
      </c>
      <c r="Q18" s="11" t="str">
        <f>VLOOKUP(N18,Lookup!C61:D65,2)</f>
        <v>Not Detected</v>
      </c>
      <c r="R18" s="115" t="s">
        <v>41</v>
      </c>
      <c r="S18" s="116"/>
      <c r="T18" s="122"/>
      <c r="U18" s="5"/>
    </row>
    <row r="19" spans="1:21">
      <c r="A19" s="4"/>
      <c r="B19" s="10" t="s">
        <v>42</v>
      </c>
      <c r="C19" s="10" t="s">
        <v>39</v>
      </c>
      <c r="D19" s="11"/>
      <c r="E19" s="11">
        <v>0.01</v>
      </c>
      <c r="F19" s="11" t="s">
        <v>220</v>
      </c>
      <c r="G19" s="11" t="s">
        <v>22</v>
      </c>
      <c r="H19" s="113" t="str">
        <f t="shared" si="2"/>
        <v xml:space="preserve"> </v>
      </c>
      <c r="I19" s="114"/>
      <c r="J19" s="4"/>
      <c r="K19" s="4"/>
      <c r="L19" s="10" t="s">
        <v>42</v>
      </c>
      <c r="M19" s="10" t="s">
        <v>39</v>
      </c>
      <c r="N19" s="64" t="str">
        <f>IF(D19&lt;0.01,"&lt;0.01",D19)</f>
        <v>&lt;0.01</v>
      </c>
      <c r="O19" s="11" t="s">
        <v>220</v>
      </c>
      <c r="P19" s="11" t="s">
        <v>22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44</v>
      </c>
      <c r="C20" s="10" t="s">
        <v>39</v>
      </c>
      <c r="D20" s="11"/>
      <c r="E20" s="11">
        <v>0.01</v>
      </c>
      <c r="F20" s="11" t="s">
        <v>221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44</v>
      </c>
      <c r="M20" s="10" t="s">
        <v>39</v>
      </c>
      <c r="N20" s="64" t="str">
        <f>IF(D20&lt;0.01,"&lt;0.01",D20)</f>
        <v>&lt;0.01</v>
      </c>
      <c r="O20" s="11" t="s">
        <v>221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46</v>
      </c>
      <c r="C21" s="10" t="s">
        <v>39</v>
      </c>
      <c r="D21" s="11"/>
      <c r="E21" s="11">
        <v>10</v>
      </c>
      <c r="F21" s="11" t="s">
        <v>222</v>
      </c>
      <c r="G21" s="11" t="s">
        <v>22</v>
      </c>
      <c r="H21" s="111"/>
      <c r="I21" s="112"/>
      <c r="J21" s="4"/>
      <c r="K21" s="4"/>
      <c r="L21" s="10" t="s">
        <v>46</v>
      </c>
      <c r="M21" s="10" t="s">
        <v>39</v>
      </c>
      <c r="N21" s="15" t="str">
        <f>IF(D21&lt;10,"&lt;10",D21)</f>
        <v>&lt;10</v>
      </c>
      <c r="O21" s="11" t="s">
        <v>222</v>
      </c>
      <c r="P21" s="11" t="s">
        <v>22</v>
      </c>
      <c r="Q21" s="11" t="str">
        <f>VLOOKUP(N21,Lookup!C9:D16,2)</f>
        <v>Trace</v>
      </c>
      <c r="R21" s="115" t="s">
        <v>29</v>
      </c>
      <c r="S21" s="116"/>
      <c r="T21" s="122"/>
      <c r="U21" s="5"/>
    </row>
    <row r="22" spans="1:21">
      <c r="A22" s="4"/>
      <c r="B22" s="10" t="s">
        <v>47</v>
      </c>
      <c r="C22" s="10" t="s">
        <v>39</v>
      </c>
      <c r="D22" s="15"/>
      <c r="E22" s="15">
        <v>1</v>
      </c>
      <c r="F22" s="11" t="s">
        <v>223</v>
      </c>
      <c r="G22" s="11" t="s">
        <v>22</v>
      </c>
      <c r="H22" s="111"/>
      <c r="I22" s="112"/>
      <c r="J22" s="4"/>
      <c r="K22" s="4"/>
      <c r="L22" s="10" t="s">
        <v>47</v>
      </c>
      <c r="M22" s="10" t="s">
        <v>39</v>
      </c>
      <c r="N22" s="15" t="str">
        <f>IF(D22&lt;1,"&lt;1",D22)</f>
        <v>&lt;1</v>
      </c>
      <c r="O22" s="11" t="s">
        <v>223</v>
      </c>
      <c r="P22" s="11" t="s">
        <v>22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48</v>
      </c>
      <c r="C23" s="10" t="s">
        <v>39</v>
      </c>
      <c r="D23" s="15"/>
      <c r="E23" s="15"/>
      <c r="F23" s="11" t="s">
        <v>217</v>
      </c>
      <c r="G23" s="11" t="s">
        <v>22</v>
      </c>
      <c r="H23" s="111"/>
      <c r="I23" s="112"/>
      <c r="J23" s="4"/>
      <c r="K23" s="4"/>
      <c r="L23" s="10" t="s">
        <v>48</v>
      </c>
      <c r="M23" s="10" t="s">
        <v>39</v>
      </c>
      <c r="N23" s="15" t="str">
        <f>IF(D23&lt;1,"&lt;1",D23)</f>
        <v>&lt;1</v>
      </c>
      <c r="O23" s="11" t="s">
        <v>217</v>
      </c>
      <c r="P23" s="11" t="s">
        <v>22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49</v>
      </c>
      <c r="C24" s="10" t="s">
        <v>50</v>
      </c>
      <c r="D24" s="15">
        <f>D25/10</f>
        <v>0</v>
      </c>
      <c r="E24" s="15"/>
      <c r="F24" s="11" t="s">
        <v>22</v>
      </c>
      <c r="G24" s="11" t="s">
        <v>22</v>
      </c>
      <c r="H24" s="111"/>
      <c r="I24" s="112"/>
      <c r="J24" s="4"/>
      <c r="K24" s="4"/>
      <c r="L24" s="10" t="s">
        <v>49</v>
      </c>
      <c r="M24" s="10" t="s">
        <v>50</v>
      </c>
      <c r="N24" s="15">
        <f>D24</f>
        <v>0</v>
      </c>
      <c r="O24" s="11" t="s">
        <v>22</v>
      </c>
      <c r="P24" s="11" t="s">
        <v>22</v>
      </c>
      <c r="Q24" s="11" t="s">
        <v>22</v>
      </c>
      <c r="R24" s="115"/>
      <c r="S24" s="116"/>
      <c r="T24" s="122"/>
      <c r="U24" s="5"/>
    </row>
    <row r="25" spans="1:21">
      <c r="A25" s="4"/>
      <c r="B25" s="10" t="s">
        <v>49</v>
      </c>
      <c r="C25" s="10" t="s">
        <v>51</v>
      </c>
      <c r="D25" s="15"/>
      <c r="E25" s="15"/>
      <c r="F25" s="11" t="s">
        <v>22</v>
      </c>
      <c r="G25" s="11" t="s">
        <v>22</v>
      </c>
      <c r="H25" s="111"/>
      <c r="I25" s="112"/>
      <c r="J25" s="4"/>
      <c r="K25" s="4"/>
      <c r="L25" s="10" t="s">
        <v>49</v>
      </c>
      <c r="M25" s="10" t="s">
        <v>51</v>
      </c>
      <c r="N25" s="14">
        <f>D25</f>
        <v>0</v>
      </c>
      <c r="O25" s="11" t="s">
        <v>22</v>
      </c>
      <c r="P25" s="11" t="s">
        <v>22</v>
      </c>
      <c r="Q25" s="11" t="s">
        <v>22</v>
      </c>
      <c r="R25" s="115"/>
      <c r="S25" s="116"/>
      <c r="T25" s="122"/>
      <c r="U25" s="5"/>
    </row>
    <row r="26" spans="1:21">
      <c r="A26" s="4"/>
      <c r="B26" s="10" t="s">
        <v>52</v>
      </c>
      <c r="C26" s="10" t="s">
        <v>225</v>
      </c>
      <c r="D26" s="11"/>
      <c r="E26" s="11">
        <v>0.05</v>
      </c>
      <c r="F26" s="11" t="s">
        <v>224</v>
      </c>
      <c r="G26" s="11" t="s">
        <v>22</v>
      </c>
      <c r="H26" s="111"/>
      <c r="I26" s="112"/>
      <c r="J26" s="4"/>
      <c r="K26" s="4"/>
      <c r="L26" s="10" t="s">
        <v>52</v>
      </c>
      <c r="M26" s="10" t="s">
        <v>225</v>
      </c>
      <c r="N26" s="15" t="str">
        <f>IF(D26&lt;0.05,"&lt;0.05",D26)</f>
        <v>&lt;0.05</v>
      </c>
      <c r="O26" s="11" t="s">
        <v>224</v>
      </c>
      <c r="P26" s="11" t="s">
        <v>22</v>
      </c>
      <c r="Q26" s="11" t="str">
        <f>VLOOKUP(N26,Lookup!C124:D131,2)</f>
        <v>Very Low</v>
      </c>
      <c r="R26" s="115" t="s">
        <v>54</v>
      </c>
      <c r="S26" s="116"/>
      <c r="T26" s="122"/>
      <c r="U26" s="5"/>
    </row>
    <row r="27" spans="1:21">
      <c r="A27" s="4"/>
      <c r="B27" s="10" t="s">
        <v>55</v>
      </c>
      <c r="C27" s="10" t="s">
        <v>56</v>
      </c>
      <c r="D27" s="15"/>
      <c r="E27" s="15">
        <v>5</v>
      </c>
      <c r="F27" s="11" t="s">
        <v>22</v>
      </c>
      <c r="G27" s="11" t="s">
        <v>22</v>
      </c>
      <c r="H27" s="111"/>
      <c r="I27" s="112"/>
      <c r="J27" s="4"/>
      <c r="K27" s="4"/>
      <c r="L27" s="10" t="s">
        <v>55</v>
      </c>
      <c r="M27" s="10" t="s">
        <v>56</v>
      </c>
      <c r="N27" s="15" t="str">
        <f>IF(D27&lt;5,"&lt;5",D27)</f>
        <v>&lt;5</v>
      </c>
      <c r="O27" s="11" t="s">
        <v>22</v>
      </c>
      <c r="P27" s="11" t="s">
        <v>22</v>
      </c>
      <c r="Q27" s="11" t="str">
        <f>VLOOKUP(N27,Lookup!C149:D152,2)</f>
        <v>Very Low</v>
      </c>
      <c r="R27" s="115" t="s">
        <v>57</v>
      </c>
      <c r="S27" s="116"/>
      <c r="T27" s="122"/>
      <c r="U27" s="5"/>
    </row>
    <row r="28" spans="1:21" ht="15" thickBot="1">
      <c r="A28" s="4"/>
      <c r="B28" s="10" t="s">
        <v>58</v>
      </c>
      <c r="C28" s="10" t="s">
        <v>59</v>
      </c>
      <c r="D28" s="14"/>
      <c r="E28" s="14">
        <v>5</v>
      </c>
      <c r="F28" s="11" t="s">
        <v>22</v>
      </c>
      <c r="G28" s="11" t="s">
        <v>22</v>
      </c>
      <c r="H28" s="111"/>
      <c r="I28" s="112"/>
      <c r="J28" s="4"/>
      <c r="K28" s="4"/>
      <c r="L28" s="99" t="s">
        <v>58</v>
      </c>
      <c r="M28" s="99" t="s">
        <v>59</v>
      </c>
      <c r="N28" s="103" t="str">
        <f>IF(D28&lt;5,"&lt;5",D28)</f>
        <v>&lt;5</v>
      </c>
      <c r="O28" s="100" t="s">
        <v>22</v>
      </c>
      <c r="P28" s="100" t="s">
        <v>22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94</v>
      </c>
      <c r="C29" s="10" t="s">
        <v>95</v>
      </c>
      <c r="D29" s="11" t="s">
        <v>107</v>
      </c>
      <c r="E29" s="15"/>
      <c r="F29" s="11" t="s">
        <v>22</v>
      </c>
      <c r="G29" s="11" t="s">
        <v>22</v>
      </c>
      <c r="H29" s="111"/>
      <c r="I29" s="112"/>
      <c r="J29" s="4"/>
      <c r="K29" s="4"/>
      <c r="L29" s="10" t="s">
        <v>94</v>
      </c>
      <c r="M29" s="10" t="s">
        <v>95</v>
      </c>
      <c r="N29" s="102" t="str">
        <f>D29</f>
        <v>&lt;1.1</v>
      </c>
      <c r="O29" s="102" t="s">
        <v>22</v>
      </c>
      <c r="P29" s="102" t="s">
        <v>22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96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1"/>
      <c r="I30" s="112"/>
      <c r="J30" s="4"/>
      <c r="K30" s="4"/>
      <c r="L30" s="10" t="s">
        <v>96</v>
      </c>
      <c r="M30" s="10" t="s">
        <v>95</v>
      </c>
      <c r="N30" s="11" t="str">
        <f>D30</f>
        <v>&lt;1.1</v>
      </c>
      <c r="O30" s="11" t="s">
        <v>22</v>
      </c>
      <c r="P30" s="11" t="s">
        <v>45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60</v>
      </c>
      <c r="C32" s="115" t="s">
        <v>61</v>
      </c>
      <c r="D32" s="116"/>
      <c r="E32" s="117" t="s">
        <v>78</v>
      </c>
      <c r="F32" s="117"/>
      <c r="G32" s="49" t="s">
        <v>63</v>
      </c>
      <c r="H32" s="117" t="s">
        <v>79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65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66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67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68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69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109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70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18</v>
      </c>
      <c r="M41" s="53" t="s">
        <v>215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19</v>
      </c>
      <c r="M42" s="129" t="s">
        <v>216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39</v>
      </c>
      <c r="M43" s="128" t="s">
        <v>71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75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38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40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42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47</v>
      </c>
      <c r="C21" s="10" t="s">
        <v>39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48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49</v>
      </c>
      <c r="C23" s="69" t="s">
        <v>112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52</v>
      </c>
      <c r="C24" s="10" t="s">
        <v>53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58</v>
      </c>
      <c r="C26" s="10" t="s">
        <v>59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20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85</v>
      </c>
      <c r="C29" s="48" t="s">
        <v>113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86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87</v>
      </c>
      <c r="C31" s="48" t="s">
        <v>113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88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97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98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114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7d810c15-f90f-49da-a0e3-a69cb093d57d"/>
    <ds:schemaRef ds:uri="http://schemas.openxmlformats.org/package/2006/metadata/core-properties"/>
    <ds:schemaRef ds:uri="df3d46c1-1a59-485a-af3a-7064b4cd56c1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2024-01-30T00:59:14Z</cp:lastPrinted>
  <dcterms:created xsi:type="dcterms:W3CDTF">2017-07-10T05:27:40Z</dcterms:created>
  <dcterms:modified xsi:type="dcterms:W3CDTF">2024-01-30T00:59:21Z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