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2 February/"/>
    </mc:Choice>
  </mc:AlternateContent>
  <xr:revisionPtr revIDLastSave="701" documentId="13_ncr:1_{437CB799-6185-482E-8983-3DB59875094D}" xr6:coauthVersionLast="47" xr6:coauthVersionMax="47" xr10:uidLastSave="{9DF85F78-033C-4BCE-B94A-EB5E2F408DF2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7" l="1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C36" i="22"/>
  <c r="L36" i="22" s="1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C34" i="18"/>
  <c r="L34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20" i="9"/>
  <c r="Q19" i="9" s="1"/>
  <c r="E19" i="9"/>
  <c r="F19" i="9"/>
  <c r="R20" i="9"/>
  <c r="R19" i="9" s="1"/>
  <c r="S19" i="9"/>
  <c r="S20" i="9"/>
  <c r="G19" i="9"/>
</calcChain>
</file>

<file path=xl/sharedStrings.xml><?xml version="1.0" encoding="utf-8"?>
<sst xmlns="http://schemas.openxmlformats.org/spreadsheetml/2006/main" count="1924" uniqueCount="233">
  <si>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</si>
  <si>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</si>
  <si>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</si>
  <si>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</si>
  <si>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</si>
  <si>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</si>
  <si>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</si>
  <si>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</si>
  <si>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</si>
  <si>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</si>
  <si>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</si>
  <si>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</si>
  <si>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</si>
  <si>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</si>
  <si>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</si>
  <si>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</si>
  <si>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</si>
  <si>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</si>
  <si>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</si>
  <si>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</si>
  <si>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</si>
  <si>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</si>
  <si>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</si>
  <si>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</si>
  <si>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</si>
  <si>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</si>
  <si>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</si>
  <si>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</si>
  <si>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</si>
  <si>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</si>
  <si>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</si>
  <si>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</si>
  <si>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</si>
  <si>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</si>
  <si>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</si>
  <si>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</si>
  <si>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</si>
  <si>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</si>
  <si>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</si>
  <si>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</si>
  <si>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</si>
  <si>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</si>
  <si>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</si>
  <si>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</si>
  <si>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</si>
  <si>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</si>
  <si>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</si>
  <si>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</si>
  <si>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</si>
  <si>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</si>
  <si>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</si>
  <si>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</si>
  <si>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</si>
  <si>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</si>
  <si>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</si>
  <si>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</si>
  <si>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</si>
  <si>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</si>
  <si>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</si>
  <si>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</si>
  <si>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</si>
  <si>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</si>
  <si>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</si>
  <si>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</si>
  <si>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</si>
  <si>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</si>
  <si>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</si>
  <si>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</si>
  <si>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</si>
  <si>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</si>
  <si>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</si>
  <si>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</si>
  <si>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</si>
  <si>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</si>
  <si>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</si>
  <si>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</si>
  <si>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</si>
  <si>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</si>
  <si>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</si>
  <si>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</si>
  <si>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</si>
  <si>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</si>
  <si>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</si>
  <si>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</si>
  <si>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</si>
  <si>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</si>
  <si>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</si>
  <si>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</si>
  <si>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</si>
  <si>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</si>
  <si>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</si>
  <si>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</si>
  <si>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</si>
  <si>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</si>
  <si>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</si>
  <si>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</si>
  <si>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</si>
  <si>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</si>
  <si>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</si>
  <si>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</si>
  <si>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</si>
  <si>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</si>
  <si>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</si>
  <si>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</si>
  <si>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</si>
  <si>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</si>
  <si>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</si>
  <si>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</si>
  <si>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</si>
  <si>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</si>
  <si>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</si>
  <si>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</si>
  <si>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</si>
  <si>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</si>
  <si>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</si>
  <si>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</si>
  <si>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</si>
  <si>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</si>
  <si>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</si>
  <si>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</si>
  <si>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</si>
  <si>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</si>
  <si>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</si>
  <si>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</si>
  <si>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</si>
  <si>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</si>
  <si>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</si>
  <si>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</si>
  <si>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</si>
  <si>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</si>
  <si>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</si>
  <si>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</si>
  <si>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</si>
  <si>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</si>
  <si>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</si>
  <si>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</si>
  <si>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</si>
  <si>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</si>
  <si>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</si>
  <si>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</si>
  <si>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</si>
  <si>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</si>
  <si>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</si>
  <si>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</si>
  <si>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</si>
  <si>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</si>
  <si>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</si>
  <si>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</si>
  <si>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</si>
  <si>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</si>
  <si>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</si>
  <si>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</si>
  <si>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</si>
  <si>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</si>
  <si>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</si>
  <si>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</si>
  <si>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</si>
  <si>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</si>
  <si>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</si>
  <si>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</si>
  <si>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</si>
  <si>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</si>
  <si>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</si>
  <si>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</si>
  <si>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</si>
  <si>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</si>
  <si>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</si>
  <si>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</si>
  <si>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</si>
  <si>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</si>
  <si>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</si>
  <si>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</si>
  <si>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</si>
  <si>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</si>
  <si>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</si>
  <si>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</si>
  <si>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</si>
  <si>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</si>
  <si>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</si>
  <si>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</si>
  <si>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</si>
  <si>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</si>
  <si>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</si>
  <si>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</si>
  <si>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</si>
  <si>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</si>
  <si>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</si>
  <si>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</si>
  <si>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</si>
  <si>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</si>
  <si>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</si>
  <si>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</si>
  <si>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</si>
  <si>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</si>
  <si>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</si>
  <si>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</si>
  <si>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</si>
  <si>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</si>
  <si>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</si>
  <si>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</si>
  <si>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</si>
  <si>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</si>
  <si>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</si>
  <si>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</si>
  <si>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</si>
  <si>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</si>
  <si>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</si>
  <si>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</si>
  <si>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</si>
  <si>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</si>
  <si>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</si>
  <si>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</si>
  <si>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</si>
  <si>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</si>
  <si>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</si>
  <si>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</si>
  <si>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</si>
  <si>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</si>
  <si>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</si>
  <si>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</si>
  <si>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</si>
  <si>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</si>
  <si>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</si>
  <si>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</si>
  <si>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</si>
  <si>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</si>
  <si>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</si>
  <si>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</si>
  <si>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</si>
  <si>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</si>
  <si>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 xml:space="preserve">Think Water Marlborough </t>
  </si>
  <si>
    <t>Steve Smith</t>
  </si>
  <si>
    <t>20240215SRT01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</si>
</sst>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D10" sqref="D10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19.42578125" style="1" bestFit="1" customWidth="1"/>
    <col min="9" max="9" width="13.5703125" style="1" customWidth="1"/>
    <col min="10" max="11" width="2" style="1" customWidth="1"/>
    <col min="12" max="12" width="18.5703125" style="1" customWidth="1"/>
    <col min="13" max="13" width="10.570312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>
        <v>7.2</v>
      </c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7.2</v>
      </c>
      <c r="O8" s="11" t="s">
        <v>23</v>
      </c>
      <c r="P8" s="11" t="s">
        <v>22</v>
      </c>
      <c r="Q8" s="11" t="str">
        <f>VLOOKUP(N8,Lookup!C3:D7,2)</f>
        <v>Neutral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>
        <v>5</v>
      </c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>
        <f>IF(D9&lt;5,"&lt;5",D9)</f>
        <v>5</v>
      </c>
      <c r="O9" s="11" t="s">
        <v>22</v>
      </c>
      <c r="P9" s="11" t="s">
        <v>22</v>
      </c>
      <c r="Q9" s="11" t="str">
        <f>VLOOKUP(N9,Lookup!C18:D25,2)</f>
        <v>Low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>
        <v>100</v>
      </c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100</v>
      </c>
      <c r="O10" s="11" t="s">
        <v>217</v>
      </c>
      <c r="P10" s="11" t="s">
        <v>22</v>
      </c>
      <c r="Q10" s="11" t="str">
        <f>VLOOKUP(N10,Lookup!C27:D33,2)</f>
        <v>Moderate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100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>
        <f>IF(D12&lt;5,"&lt;5",D12)</f>
        <v>100</v>
      </c>
      <c r="O12" s="11" t="s">
        <v>22</v>
      </c>
      <c r="P12" s="11" t="s">
        <v>22</v>
      </c>
      <c r="Q12" s="11" t="str">
        <f>VLOOKUP(N12,Lookup!C35:D41,2)</f>
        <v>Moderate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0.6290202303919884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 t="str">
        <f>IF(D13&lt;1,"&lt;1",D13)</f>
        <v>&lt;1</v>
      </c>
      <c r="O13" s="11" t="s">
        <v>22</v>
      </c>
      <c r="P13" s="11" t="s">
        <v>22</v>
      </c>
      <c r="Q13" s="11" t="str">
        <f>VLOOKUP(N13,Lookup!C98:D103,2)</f>
        <v>Trace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-2.0999999999999996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-2.0999999999999996</v>
      </c>
      <c r="O14" s="11" t="s">
        <v>22</v>
      </c>
      <c r="P14" s="11" t="s">
        <v>22</v>
      </c>
      <c r="Q14" s="11" t="str">
        <f>VLOOKUP(N14,Lookup!C105:D109,2)</f>
        <v>Aggressive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IF(D18&lt;0.2,"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42578125" customWidth="1"/>
    <col min="8" max="8" width="6.5703125" customWidth="1"/>
    <col min="9" max="9" width="9.425781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425781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T6" sqref="T6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22.42578125" style="1" customWidth="1"/>
    <col min="9" max="9" width="13.5703125" style="1" customWidth="1"/>
    <col min="10" max="10" width="3.5703125" style="1" customWidth="1"/>
    <col min="11" max="11" width="2" style="1" customWidth="1"/>
    <col min="12" max="12" width="18.5703125" style="1" customWidth="1"/>
    <col min="13" max="13" width="10.5703125" style="1" customWidth="1"/>
    <col min="14" max="19" width="10" style="1" customWidth="1"/>
    <col min="20" max="20" width="12.5703125" style="1" bestFit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I5" sqref="I5:J5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2.42578125" style="1" customWidth="1"/>
    <col min="12" max="12" width="2" style="1" customWidth="1"/>
    <col min="13" max="13" width="18.5703125" style="1" customWidth="1"/>
    <col min="14" max="14" width="10.5703125" style="1" customWidth="1"/>
    <col min="15" max="21" width="10" style="1" customWidth="1"/>
    <col min="22" max="22" width="0.5703125" style="1" customWidth="1"/>
    <col min="23" max="16384" width="9.425781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 xml:space="preserve">Think Water Marlborough </v>
      </c>
      <c r="Q3" s="8"/>
      <c r="R3" s="8"/>
      <c r="S3" s="9" t="s">
        <v>3</v>
      </c>
      <c r="U3" s="57" t="str">
        <f>I3</f>
        <v>20240215SRT01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45337</v>
      </c>
      <c r="J4" s="138"/>
      <c r="K4" s="57"/>
      <c r="M4" s="3" t="str">
        <f>IF(ISBLANK(C4),"REFERENCE NAME",C4)</f>
        <v>Steve Smith</v>
      </c>
      <c r="Q4" s="8"/>
      <c r="R4" s="8"/>
      <c r="S4" s="9" t="s">
        <v>6</v>
      </c>
      <c r="U4" s="58">
        <f>I4</f>
        <v>45337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45337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45343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7.5</v>
      </c>
      <c r="E9" s="14">
        <v>7.5</v>
      </c>
      <c r="F9" s="14">
        <v>7.6</v>
      </c>
      <c r="G9" s="14">
        <v>7.3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7.5</v>
      </c>
      <c r="Q9" s="14">
        <f t="shared" ref="Q9:S9" si="0">E9</f>
        <v>7.5</v>
      </c>
      <c r="R9" s="14">
        <f t="shared" si="0"/>
        <v>7.6</v>
      </c>
      <c r="S9" s="14">
        <f t="shared" si="0"/>
        <v>7.3</v>
      </c>
    </row>
    <row r="10" spans="1:21">
      <c r="A10" s="4"/>
      <c r="B10" s="10" t="s">
        <v>24</v>
      </c>
      <c r="C10" s="10" t="s">
        <v>25</v>
      </c>
      <c r="D10" s="15">
        <v>220</v>
      </c>
      <c r="E10" s="15">
        <v>230</v>
      </c>
      <c r="F10" s="15">
        <v>225</v>
      </c>
      <c r="G10" s="15">
        <v>100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220</v>
      </c>
      <c r="Q10" s="15">
        <f t="shared" si="1"/>
        <v>230</v>
      </c>
      <c r="R10" s="15">
        <f t="shared" si="1"/>
        <v>225</v>
      </c>
      <c r="S10" s="15">
        <f t="shared" si="1"/>
        <v>100</v>
      </c>
    </row>
    <row r="11" spans="1:21">
      <c r="A11" s="4"/>
      <c r="B11" s="10" t="s">
        <v>26</v>
      </c>
      <c r="C11" s="10" t="s">
        <v>25</v>
      </c>
      <c r="D11" s="15">
        <v>30</v>
      </c>
      <c r="E11" s="15">
        <v>40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30</v>
      </c>
      <c r="Q11" s="15">
        <f t="shared" si="1"/>
        <v>40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13.871787248393991</v>
      </c>
      <c r="E12" s="75">
        <f>2*(IF(E10&lt;5,5,E10)-(5*10^(E9-10)))/(1+(0.94*10^(E9-10)))*10^(6-E9)</f>
        <v>14.502368352242302</v>
      </c>
      <c r="F12" s="75">
        <f t="shared" ref="F12:G12" si="2">2*(IF(F10&lt;5,5,F10)-(5*10^(F9-10)))/(1+(0.94*10^(F9-10)))*10^(6-F9)</f>
        <v>11.260350375256177</v>
      </c>
      <c r="G12" s="75">
        <f t="shared" si="2"/>
        <v>10.003981738848076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13.871787248393991</v>
      </c>
      <c r="Q12" s="15">
        <f t="shared" ref="Q12:S12" si="3">IF(E12&lt;1,"&lt;1",E12)</f>
        <v>14.502368352242302</v>
      </c>
      <c r="R12" s="15">
        <f t="shared" si="3"/>
        <v>11.260350375256177</v>
      </c>
      <c r="S12" s="15">
        <f t="shared" si="3"/>
        <v>10.003981738848076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-0.79999999999999893</v>
      </c>
      <c r="E13" s="76">
        <f>+E9+0.5+VLOOKUP(IF(E10&lt;5,5,E10),LSI!$F$2:$G$25,2)+VLOOKUP(IF(E11&lt;5,5,E11),LSI!$H$2:$I$25,2)-12.1</f>
        <v>-0.69999999999999929</v>
      </c>
      <c r="F13" s="76">
        <f>+F9+0.5+VLOOKUP(IF(F10&lt;5,5,F10),LSI!$F$2:$G$25,2)+VLOOKUP(IF(F11&lt;5,5,F11),LSI!$H$2:$I$25,2)-12.1</f>
        <v>-1.4000000000000004</v>
      </c>
      <c r="G13" s="76">
        <f>+G9+0.5+VLOOKUP(IF(G10&lt;5,5,G10),LSI!$F$2:$G$25,2)+VLOOKUP(IF(G11&lt;5,5,G11),LSI!$H$2:$I$25,2)-12.1</f>
        <v>-2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-0.79999999999999893</v>
      </c>
      <c r="Q13" s="11">
        <f t="shared" ref="Q13" si="4">E13</f>
        <v>-0.69999999999999929</v>
      </c>
      <c r="R13" s="11">
        <f t="shared" ref="R13" si="5">F13</f>
        <v>-1.4000000000000004</v>
      </c>
      <c r="S13" s="11">
        <f t="shared" ref="S13" si="6">G13</f>
        <v>-2</v>
      </c>
    </row>
    <row r="14" spans="1:21">
      <c r="A14" s="4"/>
      <c r="B14" s="10" t="s">
        <v>38</v>
      </c>
      <c r="C14" s="10" t="s">
        <v>39</v>
      </c>
      <c r="D14" s="11">
        <v>0.04</v>
      </c>
      <c r="E14" s="11">
        <v>0.05</v>
      </c>
      <c r="F14" s="11">
        <v>0.01</v>
      </c>
      <c r="G14" s="11">
        <v>0.03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0.04</v>
      </c>
      <c r="Q14" s="11">
        <f t="shared" si="7"/>
        <v>0.05</v>
      </c>
      <c r="R14" s="11">
        <f t="shared" si="7"/>
        <v>0.01</v>
      </c>
      <c r="S14" s="11">
        <f t="shared" si="7"/>
        <v>0.03</v>
      </c>
    </row>
    <row r="15" spans="1:21">
      <c r="A15" s="4"/>
      <c r="B15" s="10" t="s">
        <v>40</v>
      </c>
      <c r="C15" s="10" t="s">
        <v>39</v>
      </c>
      <c r="D15" s="11">
        <v>0.16</v>
      </c>
      <c r="E15" s="11">
        <v>0.27</v>
      </c>
      <c r="F15" s="11">
        <v>0.01</v>
      </c>
      <c r="G15" s="11">
        <v>0.01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0.16</v>
      </c>
      <c r="Q15" s="11">
        <f t="shared" si="7"/>
        <v>0.27</v>
      </c>
      <c r="R15" s="11">
        <f t="shared" si="7"/>
        <v>0.01</v>
      </c>
      <c r="S15" s="11">
        <f t="shared" si="7"/>
        <v>0.01</v>
      </c>
    </row>
    <row r="16" spans="1:21">
      <c r="A16" s="4"/>
      <c r="B16" s="10" t="s">
        <v>46</v>
      </c>
      <c r="C16" s="10" t="s">
        <v>39</v>
      </c>
      <c r="D16" s="11">
        <v>490</v>
      </c>
      <c r="E16" s="11">
        <v>500</v>
      </c>
      <c r="F16" s="11">
        <v>480</v>
      </c>
      <c r="G16" s="11">
        <v>540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490</v>
      </c>
      <c r="Q16" s="11">
        <f>IF(E16&lt;10,"&lt;10",E16)</f>
        <v>500</v>
      </c>
      <c r="R16" s="11">
        <f>IF(F16&lt;10,"&lt;10",F16)</f>
        <v>480</v>
      </c>
      <c r="S16" s="11">
        <f>IF(G16&lt;10,"&lt;10",G16)</f>
        <v>540</v>
      </c>
    </row>
    <row r="17" spans="1:22">
      <c r="A17" s="4"/>
      <c r="B17" s="10" t="s">
        <v>47</v>
      </c>
      <c r="C17" s="10" t="s">
        <v>39</v>
      </c>
      <c r="D17" s="15">
        <v>92</v>
      </c>
      <c r="E17" s="15">
        <v>90</v>
      </c>
      <c r="F17" s="15">
        <v>77</v>
      </c>
      <c r="G17" s="15">
        <v>205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92</v>
      </c>
      <c r="Q17" s="11">
        <f t="shared" ref="Q17:S18" si="8">IF(E17&lt;1,"&lt;1",E17)</f>
        <v>90</v>
      </c>
      <c r="R17" s="11">
        <f t="shared" si="8"/>
        <v>77</v>
      </c>
      <c r="S17" s="11">
        <f t="shared" si="8"/>
        <v>205</v>
      </c>
    </row>
    <row r="18" spans="1:22">
      <c r="A18" s="4"/>
      <c r="B18" s="10" t="s">
        <v>48</v>
      </c>
      <c r="C18" s="10" t="s">
        <v>39</v>
      </c>
      <c r="D18" s="15">
        <v>210</v>
      </c>
      <c r="E18" s="15">
        <v>210</v>
      </c>
      <c r="F18" s="15">
        <v>250</v>
      </c>
      <c r="G18" s="15">
        <v>250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210</v>
      </c>
      <c r="Q18" s="11">
        <f t="shared" si="8"/>
        <v>210</v>
      </c>
      <c r="R18" s="11">
        <f t="shared" si="8"/>
        <v>250</v>
      </c>
      <c r="S18" s="11">
        <f t="shared" si="8"/>
        <v>250</v>
      </c>
    </row>
    <row r="19" spans="1:22" hidden="1">
      <c r="A19" s="4"/>
      <c r="B19" s="10" t="s">
        <v>49</v>
      </c>
      <c r="C19" s="10" t="s">
        <v>50</v>
      </c>
      <c r="D19" s="14">
        <f>D20/10</f>
        <v>68.3</v>
      </c>
      <c r="E19" s="14">
        <f t="shared" ref="E19:G19" si="9">E20/10</f>
        <v>70.099999999999994</v>
      </c>
      <c r="F19" s="14">
        <f t="shared" si="9"/>
        <v>68</v>
      </c>
      <c r="G19" s="14">
        <f t="shared" si="9"/>
        <v>75.7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68.3</v>
      </c>
      <c r="Q19" s="14">
        <f t="shared" ref="Q19:S19" si="10">Q20/10</f>
        <v>70.099999999999994</v>
      </c>
      <c r="R19" s="14">
        <f t="shared" si="10"/>
        <v>68</v>
      </c>
      <c r="S19" s="14">
        <f t="shared" si="10"/>
        <v>75.7</v>
      </c>
    </row>
    <row r="20" spans="1:22">
      <c r="A20" s="4"/>
      <c r="B20" s="10" t="s">
        <v>49</v>
      </c>
      <c r="C20" s="10" t="s">
        <v>51</v>
      </c>
      <c r="D20" s="15">
        <v>683</v>
      </c>
      <c r="E20" s="15">
        <v>701</v>
      </c>
      <c r="F20" s="15">
        <v>680</v>
      </c>
      <c r="G20" s="15">
        <v>757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683</v>
      </c>
      <c r="Q20" s="14">
        <f t="shared" si="11"/>
        <v>701</v>
      </c>
      <c r="R20" s="14">
        <f t="shared" si="11"/>
        <v>680</v>
      </c>
      <c r="S20" s="14">
        <f t="shared" si="11"/>
        <v>757</v>
      </c>
    </row>
    <row r="21" spans="1:22">
      <c r="A21" s="4"/>
      <c r="B21" s="10" t="s">
        <v>52</v>
      </c>
      <c r="C21" s="10" t="s">
        <v>53</v>
      </c>
      <c r="D21" s="11">
        <v>0.08</v>
      </c>
      <c r="E21" s="11">
        <v>0.04</v>
      </c>
      <c r="F21" s="11" t="s">
        <v>132</v>
      </c>
      <c r="G21" s="11">
        <v>0.02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0.08</v>
      </c>
      <c r="Q21" s="14" t="str">
        <f>IF(E21&lt;0.05,"&lt;0.05",E21)</f>
        <v>&lt;0.05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86.2</v>
      </c>
      <c r="E23" s="14">
        <v>86.4</v>
      </c>
      <c r="F23" s="14">
        <v>74.3</v>
      </c>
      <c r="G23" s="14">
        <v>98.5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86.2</v>
      </c>
      <c r="Q23" s="14">
        <f t="shared" si="12"/>
        <v>86.4</v>
      </c>
      <c r="R23" s="14">
        <f t="shared" si="12"/>
        <v>74.3</v>
      </c>
      <c r="S23" s="14">
        <f t="shared" si="12"/>
        <v>98.5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62</v>
      </c>
      <c r="F26" s="136"/>
      <c r="G26" s="10" t="s">
        <v>63</v>
      </c>
      <c r="H26" s="136" t="s">
        <v>79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62</v>
      </c>
      <c r="F27" s="136"/>
      <c r="G27" s="10" t="s">
        <v>63</v>
      </c>
      <c r="H27" s="136" t="s">
        <v>79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zoomScaleNormal="110" zoomScaleSheetLayoutView="100" workbookViewId="0">
      <selection activeCell="R18" sqref="R18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2" width="3.42578125" style="1" customWidth="1"/>
    <col min="13" max="13" width="3.5703125" style="1" customWidth="1"/>
    <col min="14" max="14" width="1.42578125" style="1" customWidth="1"/>
    <col min="15" max="15" width="18.5703125" style="1" customWidth="1"/>
    <col min="16" max="16" width="10.5703125" style="1" customWidth="1"/>
    <col min="17" max="23" width="10" style="1" customWidth="1"/>
    <col min="24" max="24" width="0.5703125" style="1" customWidth="1"/>
    <col min="25" max="16384" width="9.425781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45343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2" zoomScaleNormal="110" zoomScaleSheetLayoutView="115" workbookViewId="0">
      <selection activeCell="Q31" sqref="Q31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19.42578125" style="1" bestFit="1" customWidth="1"/>
    <col min="9" max="9" width="13.5703125" style="1" customWidth="1"/>
    <col min="10" max="11" width="2" style="1" customWidth="1"/>
    <col min="12" max="12" width="18.5703125" style="1" customWidth="1"/>
    <col min="13" max="13" width="10.5703125" style="1" customWidth="1"/>
    <col min="14" max="20" width="10" style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7" width="10" style="1" customWidth="1"/>
    <col min="8" max="8" width="19.42578125" style="1" bestFit="1" customWidth="1"/>
    <col min="9" max="9" width="13.5703125" style="1" customWidth="1"/>
    <col min="10" max="11" width="2" style="1" customWidth="1"/>
    <col min="12" max="12" width="18.5703125" style="1" customWidth="1"/>
    <col min="13" max="13" width="10.5703125" style="1" customWidth="1"/>
    <col min="14" max="20" width="10" style="1" customWidth="1"/>
    <col min="21" max="21" width="0.5703125" style="1" customWidth="1"/>
    <col min="22" max="16384" width="9.425781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42578125" defaultRowHeight="14.25"/>
  <cols>
    <col min="1" max="1" width="2" style="1" customWidth="1"/>
    <col min="2" max="2" width="18.5703125" style="1" customWidth="1"/>
    <col min="3" max="3" width="10.5703125" style="1" customWidth="1"/>
    <col min="4" max="10" width="10" style="1" customWidth="1"/>
    <col min="11" max="11" width="0.5703125" style="1" customWidth="1"/>
    <col min="12" max="16384" width="9.425781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df3d46c1-1a59-485a-af3a-7064b4cd56c1"/>
    <ds:schemaRef ds:uri="http://purl.org/dc/terms/"/>
    <ds:schemaRef ds:uri="http://schemas.openxmlformats.org/package/2006/metadata/core-properties"/>
    <ds:schemaRef ds:uri="7d810c15-f90f-49da-a0e3-a69cb093d57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2024-02-20T21:05:44Z</cp:lastPrinted>
  <dcterms:created xsi:type="dcterms:W3CDTF">2017-07-10T05:27:40Z</dcterms:created>
  <dcterms:modified xsi:type="dcterms:W3CDTF">2024-02-20T21:05:52Z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