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696" documentId="13_ncr:1_{437CB799-6185-482E-8983-3DB59875094D}" xr6:coauthVersionLast="47" xr6:coauthVersionMax="47" xr10:uidLastSave="{8BCEF12C-8699-4B89-B9E5-1E35DECC52BA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7" l="1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F19" i="9"/>
  <c r="R20" i="9"/>
  <c r="R19" i="9"/>
  <c r="G19" i="9"/>
  <c r="S20" i="9"/>
  <c r="S19" i="9" s="1"/>
</calcChain>
</file>

<file path=xl/sharedStrings.xml><?xml version="1.0" encoding="utf-8"?>
<sst xmlns="http://schemas.openxmlformats.org/spreadsheetml/2006/main" count="1924" uniqueCount="233">
  <si>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</si>
  <si>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</si>
  <si>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</si>
  <si>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</si>
  <si>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</si>
  <si>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</si>
  <si>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</si>
  <si>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</si>
  <si>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</si>
  <si>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</si>
  <si>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</si>
  <si>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</si>
  <si>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</si>
  <si>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</si>
  <si>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</si>
  <si>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</si>
  <si>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</si>
  <si>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</si>
  <si>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</si>
  <si>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</si>
  <si>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</si>
  <si>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</si>
  <si>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</si>
  <si>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</si>
  <si>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</si>
  <si>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</si>
  <si>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</si>
  <si>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</si>
  <si>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</si>
  <si>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</si>
  <si>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</si>
  <si>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</si>
  <si>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</si>
  <si>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</si>
  <si>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</si>
  <si>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</si>
  <si>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</si>
  <si>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</si>
  <si>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</si>
  <si>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</si>
  <si>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</si>
  <si>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</si>
  <si>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</si>
  <si>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</si>
  <si>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</si>
  <si>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</si>
  <si>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</si>
  <si>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</si>
  <si>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</si>
  <si>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</si>
  <si>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</si>
  <si>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</si>
  <si>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</si>
  <si>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</si>
  <si>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</si>
  <si>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</si>
  <si>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</si>
  <si>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</si>
  <si>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</si>
  <si>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</si>
  <si>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</si>
  <si>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</si>
  <si>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</si>
  <si>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</si>
  <si>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</si>
  <si>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</si>
  <si>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</si>
  <si>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</si>
  <si>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</si>
  <si>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</si>
  <si>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</si>
  <si>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</si>
  <si>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</si>
  <si>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</si>
  <si>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</si>
  <si>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</si>
  <si>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</si>
  <si>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</si>
  <si>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</si>
  <si>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</si>
  <si>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</si>
  <si>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</si>
  <si>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</si>
  <si>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</si>
  <si>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</si>
  <si>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</si>
  <si>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</si>
  <si>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</si>
  <si>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</si>
  <si>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</si>
  <si>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</si>
  <si>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</si>
  <si>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</si>
  <si>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</si>
  <si>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</si>
  <si>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</si>
  <si>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</si>
  <si>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</si>
  <si>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</si>
  <si>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</si>
  <si>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</si>
  <si>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</si>
  <si>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</si>
  <si>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</si>
  <si>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</si>
  <si>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</si>
  <si>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</si>
  <si>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</si>
  <si>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</si>
  <si>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</si>
  <si>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</si>
  <si>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</si>
  <si>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</si>
  <si>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</si>
  <si>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</si>
  <si>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</si>
  <si>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</si>
  <si>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</si>
  <si>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</si>
  <si>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</si>
  <si>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</si>
  <si>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</si>
  <si>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</si>
  <si>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</si>
  <si>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</si>
  <si>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</si>
  <si>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</si>
  <si>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</si>
  <si>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</si>
  <si>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</si>
  <si>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</si>
  <si>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</si>
  <si>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</si>
  <si>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</si>
  <si>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</si>
  <si>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</si>
  <si>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</si>
  <si>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</si>
  <si>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</si>
  <si>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</si>
  <si>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</si>
  <si>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</si>
  <si>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</si>
  <si>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</si>
  <si>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</si>
  <si>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</si>
  <si>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</si>
  <si>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</si>
  <si>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</si>
  <si>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</si>
  <si>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</si>
  <si>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</si>
  <si>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</si>
  <si>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</si>
  <si>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</si>
  <si>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</si>
  <si>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</si>
  <si>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</si>
  <si>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</si>
  <si>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</si>
  <si>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</si>
  <si>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</si>
  <si>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</si>
  <si>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</si>
  <si>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</si>
  <si>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</si>
  <si>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</si>
  <si>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</si>
  <si>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</si>
  <si>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</si>
  <si>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</si>
  <si>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</si>
  <si>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</si>
  <si>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</si>
  <si>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</si>
  <si>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</si>
  <si>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</si>
  <si>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</si>
  <si>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</si>
  <si>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</si>
  <si>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</si>
  <si>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</si>
  <si>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</si>
  <si>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</si>
  <si>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</si>
  <si>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</si>
  <si>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</si>
  <si>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</si>
  <si>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</si>
  <si>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</si>
  <si>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</si>
  <si>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</si>
  <si>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</si>
  <si>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</si>
  <si>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</si>
  <si>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</si>
  <si>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</si>
  <si>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</si>
  <si>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</si>
  <si>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</si>
  <si>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</si>
  <si>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</si>
  <si>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</si>
  <si>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</si>
  <si>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</si>
  <si>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</si>
  <si>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</si>
  <si>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</si>
  <si>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</si>
  <si>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</si>
  <si>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</si>
  <si>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</si>
  <si>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</si>
  <si>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</si>
  <si>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</si>
  <si>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</si>
  <si>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</si>
  <si>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</si>
  <si>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</si>
  <si>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</si>
  <si>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</si>
  <si>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</si>
  <si>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</si>
  <si>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</si>
  <si>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</si>
  <si>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</si>
  <si>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</si>
  <si>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</si>
  <si>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</si>
  <si>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</si>
  <si>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Water Force Rangiora</t>
  </si>
  <si>
    <t>Wakeling</t>
  </si>
  <si>
    <t>20240216SRT01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</si>
</sst>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0" sqref="D10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42578125" customWidth="1"/>
    <col min="8" max="8" width="6.5703125" customWidth="1"/>
    <col min="9" max="9" width="9.425781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425781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22.42578125" style="1" customWidth="1"/>
    <col min="9" max="9" width="13.570312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4" zoomScale="115" zoomScaleNormal="110" zoomScaleSheetLayoutView="100" zoomScalePageLayoutView="115" workbookViewId="0">
      <selection activeCell="T14" sqref="T1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5703125" style="1" customWidth="1"/>
    <col min="15" max="21" width="10" style="1" customWidth="1"/>
    <col min="22" max="22" width="0.5703125" style="1" customWidth="1"/>
    <col min="23" max="16384" width="9.425781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Water Force Rangiora</v>
      </c>
      <c r="Q3" s="8"/>
      <c r="R3" s="8"/>
      <c r="S3" s="9" t="s">
        <v>3</v>
      </c>
      <c r="U3" s="57" t="str">
        <f>I3</f>
        <v>20240216SRT01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45338</v>
      </c>
      <c r="J4" s="138"/>
      <c r="K4" s="57"/>
      <c r="M4" s="3" t="str">
        <f>IF(ISBLANK(C4),"REFERENCE NAME",C4)</f>
        <v>Wakeling</v>
      </c>
      <c r="Q4" s="8"/>
      <c r="R4" s="8"/>
      <c r="S4" s="9" t="s">
        <v>6</v>
      </c>
      <c r="U4" s="58">
        <f>I4</f>
        <v>45338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39">
        <v>45342</v>
      </c>
      <c r="J5" s="138"/>
      <c r="K5" s="57"/>
      <c r="M5" s="9" t="s">
        <v>7</v>
      </c>
      <c r="N5" s="57" t="str">
        <f>IF(ISBLANK(C5),"TBC",C5)</f>
        <v>TBC</v>
      </c>
      <c r="Q5" s="8"/>
      <c r="R5" s="8"/>
      <c r="S5" s="9" t="s">
        <v>9</v>
      </c>
      <c r="U5" s="58">
        <f ca="1">TODAY()</f>
        <v>45343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7.2</v>
      </c>
      <c r="F9" s="14">
        <v>7.4</v>
      </c>
      <c r="G9" s="14">
        <v>6.8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0">E9</f>
        <v>7.2</v>
      </c>
      <c r="R9" s="14">
        <f t="shared" si="0"/>
        <v>7.4</v>
      </c>
      <c r="S9" s="14">
        <f t="shared" si="0"/>
        <v>6.8</v>
      </c>
    </row>
    <row r="10" spans="1:21">
      <c r="A10" s="4"/>
      <c r="B10" s="10" t="s">
        <v>24</v>
      </c>
      <c r="C10" s="10" t="s">
        <v>25</v>
      </c>
      <c r="D10" s="15">
        <v>205</v>
      </c>
      <c r="E10" s="15">
        <v>205</v>
      </c>
      <c r="F10" s="15">
        <v>205</v>
      </c>
      <c r="G10" s="15">
        <v>80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205</v>
      </c>
      <c r="Q10" s="15">
        <f t="shared" si="1"/>
        <v>205</v>
      </c>
      <c r="R10" s="15">
        <f t="shared" si="1"/>
        <v>205</v>
      </c>
      <c r="S10" s="15">
        <f t="shared" si="1"/>
        <v>80</v>
      </c>
    </row>
    <row r="11" spans="1:21">
      <c r="A11" s="4"/>
      <c r="B11" s="10" t="s">
        <v>26</v>
      </c>
      <c r="C11" s="10" t="s">
        <v>25</v>
      </c>
      <c r="D11" s="15">
        <v>115</v>
      </c>
      <c r="E11" s="15">
        <v>125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115</v>
      </c>
      <c r="Q11" s="15">
        <f t="shared" si="1"/>
        <v>125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25.829769942735535</v>
      </c>
      <c r="E12" s="75">
        <f>2*(IF(E10&lt;5,5,E10)-(5*10^(E9-10)))/(1+(0.94*10^(E9-10)))*10^(6-E9)</f>
        <v>25.829769942735535</v>
      </c>
      <c r="F12" s="75">
        <f t="shared" ref="F12:G12" si="2">2*(IF(F10&lt;5,5,F10)-(5*10^(F9-10)))/(1+(0.94*10^(F9-10)))*10^(6-F9)</f>
        <v>16.28294713356177</v>
      </c>
      <c r="G12" s="75">
        <f t="shared" si="2"/>
        <v>25.342260587061276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25.829769942735535</v>
      </c>
      <c r="Q12" s="15">
        <f t="shared" ref="Q12:S12" si="3">IF(E12&lt;1,"&lt;1",E12)</f>
        <v>25.829769942735535</v>
      </c>
      <c r="R12" s="15">
        <f t="shared" si="3"/>
        <v>16.28294713356177</v>
      </c>
      <c r="S12" s="15">
        <f t="shared" si="3"/>
        <v>25.342260587061276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-0.5</v>
      </c>
      <c r="E13" s="76">
        <f>+E9+0.5+VLOOKUP(IF(E10&lt;5,5,E10),LSI!$F$2:$G$25,2)+VLOOKUP(IF(E11&lt;5,5,E11),LSI!$H$2:$I$25,2)-12.1</f>
        <v>-0.40000000000000036</v>
      </c>
      <c r="F13" s="76">
        <f>+F9+0.5+VLOOKUP(IF(F10&lt;5,5,F10),LSI!$F$2:$G$25,2)+VLOOKUP(IF(F11&lt;5,5,F11),LSI!$H$2:$I$25,2)-12.1</f>
        <v>-1.5999999999999996</v>
      </c>
      <c r="G13" s="76">
        <f>+G9+0.5+VLOOKUP(IF(G10&lt;5,5,G10),LSI!$F$2:$G$25,2)+VLOOKUP(IF(G11&lt;5,5,G11),LSI!$H$2:$I$25,2)-12.1</f>
        <v>-2.5999999999999996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-0.5</v>
      </c>
      <c r="Q13" s="11">
        <f t="shared" ref="Q13" si="4">E13</f>
        <v>-0.40000000000000036</v>
      </c>
      <c r="R13" s="11">
        <f t="shared" ref="R13" si="5">F13</f>
        <v>-1.5999999999999996</v>
      </c>
      <c r="S13" s="11">
        <f t="shared" ref="S13" si="6">G13</f>
        <v>-2.5999999999999996</v>
      </c>
    </row>
    <row r="14" spans="1:21">
      <c r="A14" s="4"/>
      <c r="B14" s="10" t="s">
        <v>38</v>
      </c>
      <c r="C14" s="10" t="s">
        <v>39</v>
      </c>
      <c r="D14" s="11">
        <v>7.4</v>
      </c>
      <c r="E14" s="11">
        <v>7.5</v>
      </c>
      <c r="F14" s="11">
        <v>2.2000000000000002</v>
      </c>
      <c r="G14" s="11">
        <v>0.24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7.4</v>
      </c>
      <c r="Q14" s="11">
        <f t="shared" si="7"/>
        <v>7.5</v>
      </c>
      <c r="R14" s="11">
        <f t="shared" si="7"/>
        <v>2.2000000000000002</v>
      </c>
      <c r="S14" s="11">
        <f t="shared" si="7"/>
        <v>0.24</v>
      </c>
    </row>
    <row r="15" spans="1:21">
      <c r="A15" s="4"/>
      <c r="B15" s="10" t="s">
        <v>40</v>
      </c>
      <c r="C15" s="10" t="s">
        <v>39</v>
      </c>
      <c r="D15" s="11">
        <v>2</v>
      </c>
      <c r="E15" s="11">
        <v>1.1000000000000001</v>
      </c>
      <c r="F15" s="11">
        <v>0.06</v>
      </c>
      <c r="G15" s="11">
        <v>0.04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2</v>
      </c>
      <c r="Q15" s="11">
        <f t="shared" si="7"/>
        <v>1.1000000000000001</v>
      </c>
      <c r="R15" s="11">
        <f t="shared" si="7"/>
        <v>0.06</v>
      </c>
      <c r="S15" s="11">
        <f t="shared" si="7"/>
        <v>0.04</v>
      </c>
    </row>
    <row r="16" spans="1:21">
      <c r="A16" s="4"/>
      <c r="B16" s="10" t="s">
        <v>46</v>
      </c>
      <c r="C16" s="10" t="s">
        <v>39</v>
      </c>
      <c r="D16" s="11">
        <v>300</v>
      </c>
      <c r="E16" s="11">
        <v>320</v>
      </c>
      <c r="F16" s="11">
        <v>290</v>
      </c>
      <c r="G16" s="11">
        <v>380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300</v>
      </c>
      <c r="Q16" s="11">
        <f>IF(E16&lt;10,"&lt;10",E16)</f>
        <v>320</v>
      </c>
      <c r="R16" s="11">
        <f>IF(F16&lt;10,"&lt;10",F16)</f>
        <v>290</v>
      </c>
      <c r="S16" s="11">
        <f>IF(G16&lt;10,"&lt;10",G16)</f>
        <v>380</v>
      </c>
    </row>
    <row r="17" spans="1:22">
      <c r="A17" s="4"/>
      <c r="B17" s="10" t="s">
        <v>47</v>
      </c>
      <c r="C17" s="10" t="s">
        <v>39</v>
      </c>
      <c r="D17" s="15">
        <v>5</v>
      </c>
      <c r="E17" s="15">
        <v>3</v>
      </c>
      <c r="F17" s="15" t="s">
        <v>45</v>
      </c>
      <c r="G17" s="15">
        <v>150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5</v>
      </c>
      <c r="Q17" s="11">
        <f t="shared" ref="Q17:S18" si="8">IF(E17&lt;1,"&lt;1",E17)</f>
        <v>3</v>
      </c>
      <c r="R17" s="11" t="str">
        <f t="shared" si="8"/>
        <v>&lt;1</v>
      </c>
      <c r="S17" s="11">
        <f t="shared" si="8"/>
        <v>150</v>
      </c>
    </row>
    <row r="18" spans="1:22">
      <c r="A18" s="4"/>
      <c r="B18" s="10" t="s">
        <v>48</v>
      </c>
      <c r="C18" s="10" t="s">
        <v>39</v>
      </c>
      <c r="D18" s="15">
        <v>57</v>
      </c>
      <c r="E18" s="15">
        <v>66</v>
      </c>
      <c r="F18" s="15">
        <v>190</v>
      </c>
      <c r="G18" s="15">
        <v>180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57</v>
      </c>
      <c r="Q18" s="11">
        <f t="shared" si="8"/>
        <v>66</v>
      </c>
      <c r="R18" s="11">
        <f t="shared" si="8"/>
        <v>190</v>
      </c>
      <c r="S18" s="11">
        <f t="shared" si="8"/>
        <v>180</v>
      </c>
    </row>
    <row r="19" spans="1:22" hidden="1">
      <c r="A19" s="4"/>
      <c r="B19" s="10" t="s">
        <v>49</v>
      </c>
      <c r="C19" s="10" t="s">
        <v>50</v>
      </c>
      <c r="D19" s="14">
        <f>D20/10</f>
        <v>42</v>
      </c>
      <c r="E19" s="14">
        <f t="shared" ref="E19:G19" si="9">E20/10</f>
        <v>45.2</v>
      </c>
      <c r="F19" s="14">
        <f t="shared" si="9"/>
        <v>41.5</v>
      </c>
      <c r="G19" s="14">
        <f t="shared" si="9"/>
        <v>53.6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42</v>
      </c>
      <c r="Q19" s="14">
        <f t="shared" ref="Q19:S19" si="10">Q20/10</f>
        <v>45.2</v>
      </c>
      <c r="R19" s="14">
        <f t="shared" si="10"/>
        <v>41.5</v>
      </c>
      <c r="S19" s="14">
        <f t="shared" si="10"/>
        <v>53.6</v>
      </c>
    </row>
    <row r="20" spans="1:22">
      <c r="A20" s="4"/>
      <c r="B20" s="10" t="s">
        <v>49</v>
      </c>
      <c r="C20" s="10" t="s">
        <v>51</v>
      </c>
      <c r="D20" s="15">
        <v>420</v>
      </c>
      <c r="E20" s="15">
        <v>452</v>
      </c>
      <c r="F20" s="15">
        <v>415</v>
      </c>
      <c r="G20" s="15">
        <v>536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420</v>
      </c>
      <c r="Q20" s="14">
        <f t="shared" si="11"/>
        <v>452</v>
      </c>
      <c r="R20" s="14">
        <f t="shared" si="11"/>
        <v>415</v>
      </c>
      <c r="S20" s="14">
        <f t="shared" si="11"/>
        <v>536</v>
      </c>
    </row>
    <row r="21" spans="1:22">
      <c r="A21" s="4"/>
      <c r="B21" s="10" t="s">
        <v>52</v>
      </c>
      <c r="C21" s="10" t="s">
        <v>53</v>
      </c>
      <c r="D21" s="11">
        <v>96</v>
      </c>
      <c r="E21" s="11">
        <v>113</v>
      </c>
      <c r="F21" s="11">
        <v>30.86</v>
      </c>
      <c r="G21" s="11">
        <v>4.58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96</v>
      </c>
      <c r="Q21" s="14">
        <f>IF(E21&lt;0.05,"&lt;0.05",E21)</f>
        <v>113</v>
      </c>
      <c r="R21" s="14">
        <f>IF(F21&lt;0.05,"&lt;0.05",F21)</f>
        <v>30.86</v>
      </c>
      <c r="S21" s="14">
        <f>IF(G21&lt;0.05,"&lt;0.05",G21)</f>
        <v>4.58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54.2</v>
      </c>
      <c r="E23" s="14">
        <v>52.4</v>
      </c>
      <c r="F23" s="14">
        <v>46</v>
      </c>
      <c r="G23" s="14">
        <v>46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54.2</v>
      </c>
      <c r="Q23" s="14">
        <f t="shared" si="12"/>
        <v>52.4</v>
      </c>
      <c r="R23" s="14">
        <f t="shared" si="12"/>
        <v>46</v>
      </c>
      <c r="S23" s="14">
        <f t="shared" si="12"/>
        <v>46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212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42578125" style="1" customWidth="1"/>
    <col min="15" max="15" width="18.5703125" style="1" customWidth="1"/>
    <col min="16" max="16" width="10.5703125" style="1" customWidth="1"/>
    <col min="17" max="23" width="10" style="1" customWidth="1"/>
    <col min="24" max="24" width="0.5703125" style="1" customWidth="1"/>
    <col min="25" max="16384" width="9.425781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2024-01-30T02:22:14Z</cp:lastPrinted>
  <dcterms:created xsi:type="dcterms:W3CDTF">2017-07-10T05:27:40Z</dcterms:created>
  <dcterms:modified xsi:type="dcterms:W3CDTF">2024-02-20T21:27:18Z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