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3 March/"/>
    </mc:Choice>
  </mc:AlternateContent>
  <xr:revisionPtr revIDLastSave="696" documentId="13_ncr:1_{437CB799-6185-482E-8983-3DB59875094D}" xr6:coauthVersionLast="47" xr6:coauthVersionMax="47" xr10:uidLastSave="{A0851CC0-B8B3-4ED5-8E42-F1718C35B325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R16" i="9"/>
  <c r="S16" i="9"/>
  <c r="R17" i="9"/>
  <c r="S17" i="9"/>
  <c r="R18" i="9"/>
  <c r="S18" i="9"/>
  <c r="Q21" i="9"/>
  <c r="R21" i="9"/>
  <c r="S21" i="9"/>
  <c r="R22" i="9"/>
  <c r="S22" i="9"/>
  <c r="Q23" i="9"/>
  <c r="R23" i="9"/>
  <c r="S23" i="9"/>
  <c r="P23" i="9"/>
  <c r="P21" i="9"/>
  <c r="Q14" i="9"/>
  <c r="R14" i="9"/>
  <c r="S14" i="9"/>
  <c r="R15" i="9"/>
  <c r="S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1" i="9"/>
  <c r="D13" i="9"/>
  <c r="P13" i="9" s="1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E19" i="9"/>
  <c r="Q20" i="9"/>
  <c r="Q19" i="9" s="1"/>
  <c r="F19" i="9"/>
  <c r="R20" i="9"/>
  <c r="R19" i="9"/>
  <c r="G19" i="9"/>
  <c r="S20" i="9"/>
  <c r="S19" i="9"/>
</calcChain>
</file>

<file path=xl/sharedStrings.xml><?xml version="1.0" encoding="utf-8"?>
<sst xmlns="http://schemas.openxmlformats.org/spreadsheetml/2006/main" count="1923" uniqueCount="233">
  <si>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</si>
  <si>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</si>
  <si>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</si>
  <si>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</si>
  <si>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</si>
  <si>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</si>
  <si>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</si>
  <si>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</si>
  <si>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</si>
  <si>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</si>
  <si>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</si>
  <si>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</si>
  <si>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</si>
  <si>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</si>
  <si>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</si>
  <si>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</si>
  <si>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</si>
  <si>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</si>
  <si>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</si>
  <si>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</si>
  <si>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</si>
  <si>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</si>
  <si>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</si>
  <si>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</si>
  <si>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</si>
  <si>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</si>
  <si>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</si>
  <si>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</si>
  <si>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</si>
  <si>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</si>
  <si>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</si>
  <si>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</si>
  <si>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</si>
  <si>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</si>
  <si>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</si>
  <si>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</si>
  <si>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</si>
  <si>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</si>
  <si>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</si>
  <si>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</si>
  <si>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</si>
  <si>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</si>
  <si>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</si>
  <si>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</si>
  <si>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</si>
  <si>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</si>
  <si>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</si>
  <si>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</si>
  <si>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</si>
  <si>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</si>
  <si>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</si>
  <si>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</si>
  <si>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</si>
  <si>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</si>
  <si>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</si>
  <si>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</si>
  <si>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</si>
  <si>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</si>
  <si>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</si>
  <si>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</si>
  <si>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</si>
  <si>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</si>
  <si>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</si>
  <si>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</si>
  <si>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</si>
  <si>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</si>
  <si>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</si>
  <si>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</si>
  <si>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</si>
  <si>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</si>
  <si>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</si>
  <si>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</si>
  <si>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</si>
  <si>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</si>
  <si>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</si>
  <si>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</si>
  <si>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</si>
  <si>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</si>
  <si>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</si>
  <si>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</si>
  <si>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</si>
  <si>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</si>
  <si>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</si>
  <si>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</si>
  <si>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</si>
  <si>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</si>
  <si>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</si>
  <si>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</si>
  <si>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</si>
  <si>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</si>
  <si>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</si>
  <si>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</si>
  <si>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</si>
  <si>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</si>
  <si>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</si>
  <si>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</si>
  <si>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</si>
  <si>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</si>
  <si>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</si>
  <si>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</si>
  <si>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</si>
  <si>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</si>
  <si>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</si>
  <si>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</si>
  <si>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</si>
  <si>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</si>
  <si>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</si>
  <si>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</si>
  <si>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</si>
  <si>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</si>
  <si>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</si>
  <si>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</si>
  <si>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</si>
  <si>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</si>
  <si>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</si>
  <si>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</si>
  <si>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</si>
  <si>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</si>
  <si>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</si>
  <si>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</si>
  <si>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</si>
  <si>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</si>
  <si>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</si>
  <si>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</si>
  <si>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</si>
  <si>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</si>
  <si>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</si>
  <si>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</si>
  <si>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</si>
  <si>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</si>
  <si>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</si>
  <si>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</si>
  <si>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</si>
  <si>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</si>
  <si>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</si>
  <si>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</si>
  <si>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</si>
  <si>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</si>
  <si>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</si>
  <si>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</si>
  <si>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</si>
  <si>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</si>
  <si>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</si>
  <si>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</si>
  <si>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</si>
  <si>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</si>
  <si>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</si>
  <si>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</si>
  <si>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</si>
  <si>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</si>
  <si>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</si>
  <si>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</si>
  <si>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</si>
  <si>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</si>
  <si>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</si>
  <si>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</si>
  <si>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</si>
  <si>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</si>
  <si>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</si>
  <si>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</si>
  <si>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</si>
  <si>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</si>
  <si>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</si>
  <si>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</si>
  <si>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</si>
  <si>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</si>
  <si>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</si>
  <si>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</si>
  <si>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</si>
  <si>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</si>
  <si>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</si>
  <si>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</si>
  <si>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</si>
  <si>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</si>
  <si>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</si>
  <si>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</si>
  <si>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</si>
  <si>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</si>
  <si>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</si>
  <si>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</si>
  <si>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</si>
  <si>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</si>
  <si>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</si>
  <si>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</si>
  <si>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</si>
  <si>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</si>
  <si>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</si>
  <si>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</si>
  <si>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</si>
  <si>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</si>
  <si>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</si>
  <si>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</si>
  <si>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</si>
  <si>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</si>
  <si>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</si>
  <si>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</si>
  <si>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</si>
  <si>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</si>
  <si>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</si>
  <si>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</si>
  <si>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</si>
  <si>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</si>
  <si>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</si>
  <si>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</si>
  <si>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</si>
  <si>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</si>
  <si>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</si>
  <si>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</si>
  <si>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</si>
  <si>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</si>
  <si>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</si>
  <si>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</si>
  <si>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</si>
  <si>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</si>
  <si>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</si>
  <si>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</si>
  <si>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</si>
  <si>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</si>
  <si>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</si>
  <si>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</si>
  <si>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</si>
  <si>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</si>
  <si>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</si>
  <si>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</si>
  <si>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</si>
  <si>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</si>
  <si>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</si>
  <si>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</si>
  <si>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</si>
  <si>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</si>
  <si>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Think Water Marlborough</t>
  </si>
  <si>
    <t>20240315SRT01</t>
  </si>
  <si>
    <t>Colin Dalley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</si>
</sst>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>
        <v>7.9</v>
      </c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7.9</v>
      </c>
      <c r="O8" s="11" t="s">
        <v>23</v>
      </c>
      <c r="P8" s="11" t="s">
        <v>22</v>
      </c>
      <c r="Q8" s="11" t="str">
        <f>VLOOKUP(N8,Lookup!C3:D7,2)</f>
        <v>Neutral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>
        <v>90</v>
      </c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>
        <f>IF(D9&lt;5,"&lt;5",D9)</f>
        <v>90</v>
      </c>
      <c r="O9" s="11" t="s">
        <v>22</v>
      </c>
      <c r="P9" s="11" t="s">
        <v>22</v>
      </c>
      <c r="Q9" s="11" t="str">
        <f>VLOOKUP(N9,Lookup!C18:D25,2)</f>
        <v>Moderate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>
        <v>64</v>
      </c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64</v>
      </c>
      <c r="O10" s="11" t="s">
        <v>217</v>
      </c>
      <c r="P10" s="11" t="s">
        <v>22</v>
      </c>
      <c r="Q10" s="11" t="str">
        <f>VLOOKUP(N10,Lookup!C27:D33,2)</f>
        <v>Moderate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64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>
        <f>IF(D12&lt;5,"&lt;5",D12)</f>
        <v>64</v>
      </c>
      <c r="O12" s="11" t="s">
        <v>22</v>
      </c>
      <c r="P12" s="11" t="s">
        <v>22</v>
      </c>
      <c r="Q12" s="11" t="str">
        <f>VLOOKUP(N12,Lookup!C35:D41,2)</f>
        <v>Moderate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2.2482785525714721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2.2482785525714721</v>
      </c>
      <c r="O13" s="11" t="s">
        <v>22</v>
      </c>
      <c r="P13" s="11" t="s">
        <v>22</v>
      </c>
      <c r="Q13" s="11" t="str">
        <f>VLOOKUP(N13,Lookup!C98:D103,2)</f>
        <v>Low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-0.39999999999999858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-0.39999999999999858</v>
      </c>
      <c r="O14" s="11" t="s">
        <v>22</v>
      </c>
      <c r="P14" s="11" t="s">
        <v>22</v>
      </c>
      <c r="Q14" s="11" t="str">
        <f>VLOOKUP(N14,Lookup!C105:D109,2)</f>
        <v>Normal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high hardness will likely cause lime scale, particularity at elevated temperatures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high hardness will likely cause lime scale, particularity at elevated temperatures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3" zoomScale="115" zoomScaleNormal="110" zoomScaleSheetLayoutView="100" zoomScalePageLayoutView="11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5" t="s">
        <v>230</v>
      </c>
      <c r="D3" s="135"/>
      <c r="E3" s="135"/>
      <c r="F3" s="135"/>
      <c r="G3" s="8"/>
      <c r="H3" s="66" t="s">
        <v>3</v>
      </c>
      <c r="I3" s="136" t="s">
        <v>231</v>
      </c>
      <c r="J3" s="136"/>
      <c r="K3" s="57"/>
      <c r="M3" s="1" t="str">
        <f>IF(ISBLANK(C3),"DEALER NAME",C3)</f>
        <v>Think Water Marlborough</v>
      </c>
      <c r="Q3" s="8"/>
      <c r="R3" s="8"/>
      <c r="S3" s="9" t="s">
        <v>3</v>
      </c>
      <c r="U3" s="57" t="str">
        <f>I3</f>
        <v>20240315SRT01</v>
      </c>
    </row>
    <row r="4" spans="1:21" ht="15.75">
      <c r="B4" s="66" t="s">
        <v>5</v>
      </c>
      <c r="C4" s="135" t="s">
        <v>232</v>
      </c>
      <c r="D4" s="135"/>
      <c r="E4" s="135"/>
      <c r="F4" s="135"/>
      <c r="G4" s="8"/>
      <c r="H4" s="66" t="s">
        <v>6</v>
      </c>
      <c r="I4" s="137">
        <v>45366</v>
      </c>
      <c r="J4" s="136"/>
      <c r="K4" s="57"/>
      <c r="M4" s="3" t="str">
        <f>IF(ISBLANK(C4),"REFERENCE NAME",C4)</f>
        <v>Colin Dalley</v>
      </c>
      <c r="Q4" s="8"/>
      <c r="R4" s="8"/>
      <c r="S4" s="9" t="s">
        <v>6</v>
      </c>
      <c r="U4" s="58">
        <f>I4</f>
        <v>45366</v>
      </c>
    </row>
    <row r="5" spans="1:21">
      <c r="B5" s="66" t="s">
        <v>7</v>
      </c>
      <c r="C5" s="138" t="s">
        <v>102</v>
      </c>
      <c r="D5" s="138"/>
      <c r="E5" s="138"/>
      <c r="F5" s="138"/>
      <c r="G5" s="8"/>
      <c r="H5" s="66" t="s">
        <v>8</v>
      </c>
      <c r="I5" s="137">
        <v>45366</v>
      </c>
      <c r="J5" s="136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45369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7.2</v>
      </c>
      <c r="E9" s="14">
        <v>7.1</v>
      </c>
      <c r="F9" s="14">
        <v>6.7</v>
      </c>
      <c r="G9" s="14">
        <v>6.8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7.2</v>
      </c>
      <c r="Q9" s="14">
        <f t="shared" ref="Q9:S9" si="0">E9</f>
        <v>7.1</v>
      </c>
      <c r="R9" s="14">
        <f t="shared" si="0"/>
        <v>6.7</v>
      </c>
      <c r="S9" s="14">
        <f t="shared" si="0"/>
        <v>6.8</v>
      </c>
    </row>
    <row r="10" spans="1:21">
      <c r="A10" s="4"/>
      <c r="B10" s="10" t="s">
        <v>24</v>
      </c>
      <c r="C10" s="10" t="s">
        <v>25</v>
      </c>
      <c r="D10" s="15"/>
      <c r="E10" s="15"/>
      <c r="F10" s="15">
        <v>50</v>
      </c>
      <c r="G10" s="15">
        <v>45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/>
      <c r="Q10" s="15"/>
      <c r="R10" s="15">
        <f t="shared" ref="P10:S11" si="1">IF(F10&lt;5,"&lt;5",F10)</f>
        <v>50</v>
      </c>
      <c r="S10" s="15">
        <f t="shared" si="1"/>
        <v>45</v>
      </c>
    </row>
    <row r="11" spans="1:21">
      <c r="A11" s="4"/>
      <c r="B11" s="10" t="s">
        <v>26</v>
      </c>
      <c r="C11" s="10" t="s">
        <v>25</v>
      </c>
      <c r="D11" s="15">
        <v>50</v>
      </c>
      <c r="E11" s="15">
        <v>135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50</v>
      </c>
      <c r="Q11" s="15">
        <f t="shared" si="1"/>
        <v>135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0.6290202303919884</v>
      </c>
      <c r="E12" s="75">
        <f>2*(IF(E10&lt;5,5,E10)-(5*10^(E9-10)))/(1+(0.94*10^(E9-10)))*10^(6-E9)</f>
        <v>0.79239052778707575</v>
      </c>
      <c r="F12" s="75">
        <f t="shared" ref="F12:G12" si="2">2*(IF(F10&lt;5,5,F10)-(5*10^(F9-10)))/(1+(0.94*10^(F9-10)))*10^(6-F9)</f>
        <v>19.942228046987982</v>
      </c>
      <c r="G12" s="75">
        <f t="shared" si="2"/>
        <v>14.254584339549369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 t="str">
        <f>IF(D12&lt;1,"&lt;1",D12)</f>
        <v>&lt;1</v>
      </c>
      <c r="Q12" s="15" t="str">
        <f t="shared" ref="Q12:S12" si="3">IF(E12&lt;1,"&lt;1",E12)</f>
        <v>&lt;1</v>
      </c>
      <c r="R12" s="15">
        <f t="shared" si="3"/>
        <v>19.942228046987982</v>
      </c>
      <c r="S12" s="15">
        <f t="shared" si="3"/>
        <v>14.254584339549369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-2.4000000000000004</v>
      </c>
      <c r="E13" s="76">
        <f>+E9+0.5+VLOOKUP(IF(E10&lt;5,5,E10),LSI!$F$2:$G$25,2)+VLOOKUP(IF(E11&lt;5,5,E11),LSI!$H$2:$I$25,2)-12.1</f>
        <v>-2.0999999999999996</v>
      </c>
      <c r="F13" s="76">
        <f>+F9+0.5+VLOOKUP(IF(F10&lt;5,5,F10),LSI!$F$2:$G$25,2)+VLOOKUP(IF(F11&lt;5,5,F11),LSI!$H$2:$I$25,2)-12.1</f>
        <v>-2.9000000000000004</v>
      </c>
      <c r="G13" s="76">
        <f>+G9+0.5+VLOOKUP(IF(G10&lt;5,5,G10),LSI!$F$2:$G$25,2)+VLOOKUP(IF(G11&lt;5,5,G11),LSI!$H$2:$I$25,2)-12.1</f>
        <v>-2.9000000000000004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-2.4000000000000004</v>
      </c>
      <c r="Q13" s="11">
        <f t="shared" ref="Q13" si="4">E13</f>
        <v>-2.0999999999999996</v>
      </c>
      <c r="R13" s="11">
        <f t="shared" ref="R13" si="5">F13</f>
        <v>-2.9000000000000004</v>
      </c>
      <c r="S13" s="11">
        <f t="shared" ref="S13" si="6">G13</f>
        <v>-2.9000000000000004</v>
      </c>
    </row>
    <row r="14" spans="1:21">
      <c r="A14" s="4"/>
      <c r="B14" s="10" t="s">
        <v>38</v>
      </c>
      <c r="C14" s="10" t="s">
        <v>39</v>
      </c>
      <c r="D14" s="11">
        <v>1.4</v>
      </c>
      <c r="E14" s="11">
        <v>0.5</v>
      </c>
      <c r="F14" s="11">
        <v>0.25</v>
      </c>
      <c r="G14" s="11">
        <v>0.03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1.4</v>
      </c>
      <c r="Q14" s="11">
        <f t="shared" si="7"/>
        <v>0.5</v>
      </c>
      <c r="R14" s="11">
        <f t="shared" si="7"/>
        <v>0.25</v>
      </c>
      <c r="S14" s="11">
        <f t="shared" si="7"/>
        <v>0.03</v>
      </c>
    </row>
    <row r="15" spans="1:21">
      <c r="A15" s="4"/>
      <c r="B15" s="10" t="s">
        <v>40</v>
      </c>
      <c r="C15" s="10" t="s">
        <v>39</v>
      </c>
      <c r="D15" s="11"/>
      <c r="E15" s="11"/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/>
      <c r="Q15" s="11"/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/>
      <c r="E16" s="11"/>
      <c r="F16" s="11">
        <v>620</v>
      </c>
      <c r="G16" s="11">
        <v>620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/>
      <c r="Q16" s="11"/>
      <c r="R16" s="11">
        <f>IF(F16&lt;10,"&lt;10",F16)</f>
        <v>620</v>
      </c>
      <c r="S16" s="11">
        <f>IF(G16&lt;10,"&lt;10",G16)</f>
        <v>620</v>
      </c>
    </row>
    <row r="17" spans="1:22">
      <c r="A17" s="4"/>
      <c r="B17" s="10" t="s">
        <v>47</v>
      </c>
      <c r="C17" s="10" t="s">
        <v>39</v>
      </c>
      <c r="D17" s="15"/>
      <c r="E17" s="15"/>
      <c r="F17" s="15">
        <v>280</v>
      </c>
      <c r="G17" s="15">
        <v>300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/>
      <c r="Q17" s="11"/>
      <c r="R17" s="11">
        <f t="shared" ref="Q17:S18" si="8">IF(F17&lt;1,"&lt;1",F17)</f>
        <v>280</v>
      </c>
      <c r="S17" s="11">
        <f t="shared" si="8"/>
        <v>300</v>
      </c>
    </row>
    <row r="18" spans="1:22">
      <c r="A18" s="4"/>
      <c r="B18" s="10" t="s">
        <v>48</v>
      </c>
      <c r="C18" s="10" t="s">
        <v>39</v>
      </c>
      <c r="D18" s="15"/>
      <c r="E18" s="15"/>
      <c r="F18" s="15">
        <v>200</v>
      </c>
      <c r="G18" s="15">
        <v>260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/>
      <c r="Q18" s="11"/>
      <c r="R18" s="11">
        <f t="shared" si="8"/>
        <v>200</v>
      </c>
      <c r="S18" s="11">
        <f t="shared" si="8"/>
        <v>260</v>
      </c>
    </row>
    <row r="19" spans="1:22" hidden="1">
      <c r="A19" s="4"/>
      <c r="B19" s="10" t="s">
        <v>49</v>
      </c>
      <c r="C19" s="10" t="s">
        <v>50</v>
      </c>
      <c r="D19" s="14">
        <f>D20/10</f>
        <v>38</v>
      </c>
      <c r="E19" s="14">
        <f t="shared" ref="E19:G19" si="9">E20/10</f>
        <v>87.2</v>
      </c>
      <c r="F19" s="14">
        <f t="shared" si="9"/>
        <v>87.6</v>
      </c>
      <c r="G19" s="14">
        <f t="shared" si="9"/>
        <v>87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38</v>
      </c>
      <c r="Q19" s="14">
        <f t="shared" ref="Q19:S19" si="10">Q20/10</f>
        <v>87.2</v>
      </c>
      <c r="R19" s="14">
        <f t="shared" si="10"/>
        <v>87.6</v>
      </c>
      <c r="S19" s="14">
        <f t="shared" si="10"/>
        <v>87</v>
      </c>
    </row>
    <row r="20" spans="1:22">
      <c r="A20" s="4"/>
      <c r="B20" s="10" t="s">
        <v>49</v>
      </c>
      <c r="C20" s="10" t="s">
        <v>51</v>
      </c>
      <c r="D20" s="15">
        <v>380</v>
      </c>
      <c r="E20" s="15">
        <v>872</v>
      </c>
      <c r="F20" s="15">
        <v>876</v>
      </c>
      <c r="G20" s="15">
        <v>870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380</v>
      </c>
      <c r="Q20" s="14">
        <f t="shared" si="11"/>
        <v>872</v>
      </c>
      <c r="R20" s="14">
        <f t="shared" si="11"/>
        <v>876</v>
      </c>
      <c r="S20" s="14">
        <f t="shared" si="11"/>
        <v>870</v>
      </c>
    </row>
    <row r="21" spans="1:22">
      <c r="A21" s="4"/>
      <c r="B21" s="10" t="s">
        <v>52</v>
      </c>
      <c r="C21" s="10" t="s">
        <v>53</v>
      </c>
      <c r="D21" s="11">
        <v>27.81</v>
      </c>
      <c r="E21" s="11">
        <v>16.21</v>
      </c>
      <c r="F21" s="11">
        <v>11.47</v>
      </c>
      <c r="G21" s="11">
        <v>1.01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27.81</v>
      </c>
      <c r="Q21" s="14">
        <f>IF(E21&lt;0.05,"&lt;0.05",E21)</f>
        <v>16.21</v>
      </c>
      <c r="R21" s="14">
        <f>IF(F21&lt;0.05,"&lt;0.05",F21)</f>
        <v>11.47</v>
      </c>
      <c r="S21" s="14">
        <f>IF(G21&lt;0.05,"&lt;0.05",G21)</f>
        <v>1.01</v>
      </c>
    </row>
    <row r="22" spans="1:22">
      <c r="A22" s="4"/>
      <c r="B22" s="10" t="s">
        <v>55</v>
      </c>
      <c r="C22" s="10" t="s">
        <v>56</v>
      </c>
      <c r="D22" s="15"/>
      <c r="E22" s="15"/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/>
      <c r="Q22" s="11"/>
      <c r="R22" s="11" t="str">
        <f t="shared" ref="Q22:S23" si="12">IF(F22&lt;5,"&lt;5",F22)</f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93.3</v>
      </c>
      <c r="E23" s="14">
        <v>89.1</v>
      </c>
      <c r="F23" s="14">
        <v>61.7</v>
      </c>
      <c r="G23" s="14">
        <v>96.3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93.3</v>
      </c>
      <c r="Q23" s="14">
        <f t="shared" si="12"/>
        <v>89.1</v>
      </c>
      <c r="R23" s="14">
        <f t="shared" si="12"/>
        <v>61.7</v>
      </c>
      <c r="S23" s="14">
        <f t="shared" si="12"/>
        <v>96.3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8" t="s">
        <v>61</v>
      </c>
      <c r="D26" s="138"/>
      <c r="E26" s="139" t="s">
        <v>212</v>
      </c>
      <c r="F26" s="139"/>
      <c r="G26" s="10" t="s">
        <v>63</v>
      </c>
      <c r="H26" s="139" t="s">
        <v>214</v>
      </c>
      <c r="I26" s="139"/>
      <c r="J26" s="139"/>
      <c r="K26" s="47"/>
      <c r="L26" s="4"/>
      <c r="M26" s="10" t="s">
        <v>85</v>
      </c>
      <c r="N26" s="48" t="str">
        <f>CONCATENATE(C26, " ", E26," ", G26, " ", H26)</f>
        <v>The sample was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8" t="s">
        <v>61</v>
      </c>
      <c r="D27" s="138"/>
      <c r="E27" s="139" t="s">
        <v>78</v>
      </c>
      <c r="F27" s="139"/>
      <c r="G27" s="10" t="s">
        <v>63</v>
      </c>
      <c r="H27" s="139" t="s">
        <v>64</v>
      </c>
      <c r="I27" s="139"/>
      <c r="J27" s="139"/>
      <c r="K27" s="47"/>
      <c r="L27" s="4"/>
      <c r="M27" s="10" t="s">
        <v>86</v>
      </c>
      <c r="N27" s="48" t="str">
        <f>CONCATENATE(C27, " ", E27," ", G27, " ", H27)</f>
        <v>The sample was slightly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8" t="s">
        <v>61</v>
      </c>
      <c r="D28" s="138"/>
      <c r="E28" s="139" t="s">
        <v>78</v>
      </c>
      <c r="F28" s="139"/>
      <c r="G28" s="10" t="s">
        <v>63</v>
      </c>
      <c r="H28" s="139" t="s">
        <v>79</v>
      </c>
      <c r="I28" s="139"/>
      <c r="J28" s="139"/>
      <c r="K28" s="47"/>
      <c r="L28" s="4"/>
      <c r="M28" s="10" t="s">
        <v>87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8" t="s">
        <v>61</v>
      </c>
      <c r="D29" s="138"/>
      <c r="E29" s="139" t="s">
        <v>62</v>
      </c>
      <c r="F29" s="139"/>
      <c r="G29" s="10" t="s">
        <v>63</v>
      </c>
      <c r="H29" s="139" t="s">
        <v>79</v>
      </c>
      <c r="I29" s="139"/>
      <c r="J29" s="139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33" t="s">
        <v>71</v>
      </c>
      <c r="O32" s="134"/>
      <c r="P32" s="134"/>
      <c r="Q32" s="134"/>
      <c r="R32" s="134"/>
      <c r="S32" s="134"/>
      <c r="T32" s="134"/>
      <c r="U32" s="134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5"/>
      <c r="D3" s="135"/>
      <c r="E3" s="135"/>
      <c r="F3" s="135"/>
      <c r="G3" s="8"/>
      <c r="H3" s="66" t="s">
        <v>3</v>
      </c>
      <c r="I3" s="136" t="s">
        <v>90</v>
      </c>
      <c r="J3" s="136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5"/>
      <c r="D4" s="135"/>
      <c r="E4" s="135"/>
      <c r="F4" s="135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8" t="s">
        <v>77</v>
      </c>
      <c r="D5" s="138"/>
      <c r="E5" s="138"/>
      <c r="F5" s="138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45369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8"/>
      <c r="D5" s="138"/>
      <c r="E5" s="138"/>
      <c r="F5" s="138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8" t="s">
        <v>77</v>
      </c>
      <c r="D5" s="138"/>
      <c r="E5" s="138"/>
      <c r="F5" s="138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7d810c15-f90f-49da-a0e3-a69cb093d57d"/>
    <ds:schemaRef ds:uri="http://schemas.microsoft.com/office/2006/metadata/properties"/>
    <ds:schemaRef ds:uri="df3d46c1-1a59-485a-af3a-7064b4cd56c1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2024-03-17T22:20:55Z</cp:lastPrinted>
  <dcterms:created xsi:type="dcterms:W3CDTF">2017-07-10T05:27:40Z</dcterms:created>
  <dcterms:modified xsi:type="dcterms:W3CDTF">2024-03-17T22:21:01Z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