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4 April/"/>
    </mc:Choice>
  </mc:AlternateContent>
  <xr:revisionPtr revIDLastSave="708" documentId="13_ncr:1_{437CB799-6185-482E-8983-3DB59875094D}" xr6:coauthVersionLast="47" xr6:coauthVersionMax="47" xr10:uidLastSave="{987BEDD0-EB9C-4AF7-9B48-68D1FCFE82F6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P19" i="9"/>
  <c r="P20" i="9"/>
  <c r="D19" i="9"/>
  <c r="E19" i="9"/>
  <c r="Q20" i="9"/>
  <c r="Q19" i="9" s="1"/>
  <c r="F19" i="9"/>
  <c r="R20" i="9"/>
  <c r="R19" i="9" s="1"/>
  <c r="S19" i="9"/>
  <c r="S20" i="9"/>
  <c r="G19" i="9"/>
</calcChain>
</file>

<file path=xl/sharedStrings.xml><?xml version="1.0" encoding="utf-8"?>
<sst xmlns="http://schemas.openxmlformats.org/spreadsheetml/2006/main" count="1928" uniqueCount="233">
  <si>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</si>
  <si>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</si>
  <si>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</si>
  <si>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</si>
  <si>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</si>
  <si>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</si>
  <si>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</si>
  <si>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</si>
  <si>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</si>
  <si>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</si>
  <si>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</si>
  <si>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</si>
  <si>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</si>
  <si>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</si>
  <si>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</si>
  <si>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</si>
  <si>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</si>
  <si>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</si>
  <si>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</si>
  <si>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</si>
  <si>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</si>
  <si>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</si>
  <si>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</si>
  <si>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</si>
  <si>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</si>
  <si>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</si>
  <si>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</si>
  <si>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</si>
  <si>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</si>
  <si>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</si>
  <si>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</si>
  <si>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</si>
  <si>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</si>
  <si>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</si>
  <si>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</si>
  <si>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</si>
  <si>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</si>
  <si>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</si>
  <si>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</si>
  <si>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</si>
  <si>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</si>
  <si>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</si>
  <si>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</si>
  <si>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</si>
  <si>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</si>
  <si>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</si>
  <si>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</si>
  <si>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</si>
  <si>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</si>
  <si>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</si>
  <si>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</si>
  <si>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</si>
  <si>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</si>
  <si>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</si>
  <si>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</si>
  <si>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</si>
  <si>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</si>
  <si>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</si>
  <si>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</si>
  <si>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</si>
  <si>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</si>
  <si>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</si>
  <si>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</si>
  <si>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</si>
  <si>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</si>
  <si>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</si>
  <si>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</si>
  <si>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</si>
  <si>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</si>
  <si>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</si>
  <si>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</si>
  <si>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</si>
  <si>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</si>
  <si>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</si>
  <si>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</si>
  <si>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</si>
  <si>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</si>
  <si>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</si>
  <si>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</si>
  <si>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</si>
  <si>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</si>
  <si>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</si>
  <si>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</si>
  <si>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</si>
  <si>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</si>
  <si>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</si>
  <si>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</si>
  <si>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</si>
  <si>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</si>
  <si>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</si>
  <si>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</si>
  <si>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</si>
  <si>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</si>
  <si>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</si>
  <si>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</si>
  <si>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</si>
  <si>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</si>
  <si>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</si>
  <si>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</si>
  <si>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</si>
  <si>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</si>
  <si>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</si>
  <si>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</si>
  <si>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</si>
  <si>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</si>
  <si>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</si>
  <si>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</si>
  <si>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</si>
  <si>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</si>
  <si>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</si>
  <si>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</si>
  <si>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</si>
  <si>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</si>
  <si>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</si>
  <si>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</si>
  <si>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</si>
  <si>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</si>
  <si>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</si>
  <si>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</si>
  <si>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</si>
  <si>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</si>
  <si>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</si>
  <si>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</si>
  <si>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</si>
  <si>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</si>
  <si>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</si>
  <si>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</si>
  <si>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</si>
  <si>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</si>
  <si>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</si>
  <si>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</si>
  <si>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</si>
  <si>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</si>
  <si>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</si>
  <si>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</si>
  <si>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</si>
  <si>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</si>
  <si>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</si>
  <si>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</si>
  <si>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</si>
  <si>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</si>
  <si>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</si>
  <si>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</si>
  <si>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</si>
  <si>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</si>
  <si>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</si>
  <si>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</si>
  <si>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</si>
  <si>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</si>
  <si>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</si>
  <si>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</si>
  <si>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</si>
  <si>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</si>
  <si>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</si>
  <si>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</si>
  <si>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</si>
  <si>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</si>
  <si>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</si>
  <si>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</si>
  <si>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</si>
  <si>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</si>
  <si>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</si>
  <si>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</si>
  <si>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</si>
  <si>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</si>
  <si>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</si>
  <si>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</si>
  <si>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</si>
  <si>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</si>
  <si>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</si>
  <si>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</si>
  <si>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</si>
  <si>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</si>
  <si>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</si>
  <si>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</si>
  <si>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</si>
  <si>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</si>
  <si>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</si>
  <si>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</si>
  <si>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</si>
  <si>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</si>
  <si>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</si>
  <si>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</si>
  <si>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</si>
  <si>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</si>
  <si>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</si>
  <si>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</si>
  <si>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</si>
  <si>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</si>
  <si>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</si>
  <si>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</si>
  <si>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</si>
  <si>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</si>
  <si>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</si>
  <si>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</si>
  <si>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</si>
  <si>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</si>
  <si>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</si>
  <si>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</si>
  <si>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</si>
  <si>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</si>
  <si>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</si>
  <si>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</si>
  <si>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</si>
  <si>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</si>
  <si>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</si>
  <si>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</si>
  <si>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</si>
  <si>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</si>
  <si>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</si>
  <si>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</si>
  <si>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</si>
  <si>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</si>
  <si>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</si>
  <si>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</si>
  <si>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</si>
  <si>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</si>
  <si>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</si>
  <si>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</si>
  <si>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</si>
  <si>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</si>
  <si>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</si>
  <si>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</si>
  <si>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</si>
  <si>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</si>
  <si>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</si>
  <si>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</si>
  <si>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</si>
  <si>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</si>
  <si>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</si>
  <si>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Hydramech Ltd</t>
  </si>
  <si>
    <t>Craig Forman</t>
  </si>
  <si>
    <t>20240429SRT01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</si>
</sst>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4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I15" sqref="I1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Hydramech Ltd</v>
      </c>
      <c r="Q3" s="8"/>
      <c r="R3" s="8"/>
      <c r="S3" s="9" t="s">
        <v>3</v>
      </c>
      <c r="U3" s="57" t="str">
        <f>I3</f>
        <v>20240429SRT01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45411</v>
      </c>
      <c r="J4" s="138"/>
      <c r="K4" s="57"/>
      <c r="M4" s="3" t="str">
        <f>IF(ISBLANK(C4),"REFERENCE NAME",C4)</f>
        <v>Craig Forman</v>
      </c>
      <c r="Q4" s="8"/>
      <c r="R4" s="8"/>
      <c r="S4" s="9" t="s">
        <v>6</v>
      </c>
      <c r="U4" s="58">
        <f>I4</f>
        <v>45411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45412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45413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7.7</v>
      </c>
      <c r="E9" s="14">
        <v>7.8</v>
      </c>
      <c r="F9" s="14">
        <v>8</v>
      </c>
      <c r="G9" s="14">
        <v>7.7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7.7</v>
      </c>
      <c r="Q9" s="14">
        <f t="shared" ref="Q9:S9" si="0">E9</f>
        <v>7.8</v>
      </c>
      <c r="R9" s="14">
        <f t="shared" si="0"/>
        <v>8</v>
      </c>
      <c r="S9" s="14">
        <f t="shared" si="0"/>
        <v>7.7</v>
      </c>
    </row>
    <row r="10" spans="1:21">
      <c r="A10" s="4"/>
      <c r="B10" s="10" t="s">
        <v>24</v>
      </c>
      <c r="C10" s="10" t="s">
        <v>25</v>
      </c>
      <c r="D10" s="15">
        <v>125</v>
      </c>
      <c r="E10" s="15">
        <v>145</v>
      </c>
      <c r="F10" s="15">
        <v>140</v>
      </c>
      <c r="G10" s="15">
        <v>25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125</v>
      </c>
      <c r="Q10" s="15">
        <f t="shared" si="1"/>
        <v>145</v>
      </c>
      <c r="R10" s="15">
        <f t="shared" si="1"/>
        <v>140</v>
      </c>
      <c r="S10" s="15">
        <f t="shared" si="1"/>
        <v>25</v>
      </c>
    </row>
    <row r="11" spans="1:21">
      <c r="A11" s="4"/>
      <c r="B11" s="10" t="s">
        <v>26</v>
      </c>
      <c r="C11" s="10" t="s">
        <v>25</v>
      </c>
      <c r="D11" s="15">
        <v>155</v>
      </c>
      <c r="E11" s="15">
        <v>120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155</v>
      </c>
      <c r="Q11" s="15">
        <f t="shared" si="1"/>
        <v>120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4.9637706696137158</v>
      </c>
      <c r="E12" s="75">
        <f>2*(IF(E10&lt;5,5,E10)-(5*10^(E9-10)))/(1+(0.94*10^(E9-10)))*10^(6-E9)</f>
        <v>4.5680968799363164</v>
      </c>
      <c r="F12" s="75">
        <f t="shared" ref="F12:G12" si="2">2*(IF(F10&lt;5,5,F10)-(5*10^(F9-10)))/(1+(0.94*10^(F9-10)))*10^(6-F9)</f>
        <v>2.7729344164850405</v>
      </c>
      <c r="G12" s="75">
        <f t="shared" si="2"/>
        <v>0.99195788517797645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4.9637706696137158</v>
      </c>
      <c r="Q12" s="15">
        <f t="shared" ref="Q12:S12" si="3">IF(E12&lt;1,"&lt;1",E12)</f>
        <v>4.5680968799363164</v>
      </c>
      <c r="R12" s="15">
        <f t="shared" si="3"/>
        <v>2.7729344164850405</v>
      </c>
      <c r="S12" s="15" t="str">
        <f t="shared" si="3"/>
        <v>&lt;1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0</v>
      </c>
      <c r="E13" s="76">
        <f>+E9+0.5+VLOOKUP(IF(E10&lt;5,5,E10),LSI!$F$2:$G$25,2)+VLOOKUP(IF(E11&lt;5,5,E11),LSI!$H$2:$I$25,2)-12.1</f>
        <v>-9.9999999999999645E-2</v>
      </c>
      <c r="F13" s="76">
        <f>+F9+0.5+VLOOKUP(IF(F10&lt;5,5,F10),LSI!$F$2:$G$25,2)+VLOOKUP(IF(F11&lt;5,5,F11),LSI!$H$2:$I$25,2)-12.1</f>
        <v>-1.2000000000000011</v>
      </c>
      <c r="G13" s="76">
        <f>+G9+0.5+VLOOKUP(IF(G10&lt;5,5,G10),LSI!$F$2:$G$25,2)+VLOOKUP(IF(G11&lt;5,5,G11),LSI!$H$2:$I$25,2)-12.1</f>
        <v>-2.2000000000000011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0</v>
      </c>
      <c r="Q13" s="11">
        <f t="shared" ref="Q13" si="4">E13</f>
        <v>-9.9999999999999645E-2</v>
      </c>
      <c r="R13" s="11">
        <f t="shared" ref="R13" si="5">F13</f>
        <v>-1.2000000000000011</v>
      </c>
      <c r="S13" s="11">
        <f t="shared" ref="S13" si="6">G13</f>
        <v>-2.2000000000000011</v>
      </c>
    </row>
    <row r="14" spans="1:21">
      <c r="A14" s="4"/>
      <c r="B14" s="10" t="s">
        <v>38</v>
      </c>
      <c r="C14" s="10" t="s">
        <v>39</v>
      </c>
      <c r="D14" s="11">
        <v>0.08</v>
      </c>
      <c r="E14" s="11">
        <v>0.01</v>
      </c>
      <c r="F14" s="11" t="s">
        <v>131</v>
      </c>
      <c r="G14" s="11">
        <v>0.02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0.08</v>
      </c>
      <c r="Q14" s="11">
        <f t="shared" si="7"/>
        <v>0.01</v>
      </c>
      <c r="R14" s="11" t="str">
        <f t="shared" si="7"/>
        <v>&lt;0.01</v>
      </c>
      <c r="S14" s="11">
        <f t="shared" si="7"/>
        <v>0.02</v>
      </c>
    </row>
    <row r="15" spans="1:21">
      <c r="A15" s="4"/>
      <c r="B15" s="10" t="s">
        <v>40</v>
      </c>
      <c r="C15" s="10" t="s">
        <v>39</v>
      </c>
      <c r="D15" s="11">
        <v>0.01</v>
      </c>
      <c r="E15" s="11" t="s">
        <v>131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310</v>
      </c>
      <c r="E16" s="11">
        <v>280</v>
      </c>
      <c r="F16" s="11">
        <v>290</v>
      </c>
      <c r="G16" s="11">
        <v>360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310</v>
      </c>
      <c r="Q16" s="11">
        <f>IF(E16&lt;10,"&lt;10",E16)</f>
        <v>280</v>
      </c>
      <c r="R16" s="11">
        <f>IF(F16&lt;10,"&lt;10",F16)</f>
        <v>290</v>
      </c>
      <c r="S16" s="11">
        <f>IF(G16&lt;10,"&lt;10",G16)</f>
        <v>360</v>
      </c>
    </row>
    <row r="17" spans="1:22">
      <c r="A17" s="4"/>
      <c r="B17" s="10" t="s">
        <v>47</v>
      </c>
      <c r="C17" s="10" t="s">
        <v>39</v>
      </c>
      <c r="D17" s="15">
        <v>69</v>
      </c>
      <c r="E17" s="15">
        <v>61</v>
      </c>
      <c r="F17" s="15">
        <v>42</v>
      </c>
      <c r="G17" s="15">
        <v>160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69</v>
      </c>
      <c r="Q17" s="11">
        <f t="shared" ref="Q17:S18" si="8">IF(E17&lt;1,"&lt;1",E17)</f>
        <v>61</v>
      </c>
      <c r="R17" s="11">
        <f t="shared" si="8"/>
        <v>42</v>
      </c>
      <c r="S17" s="11">
        <f t="shared" si="8"/>
        <v>160</v>
      </c>
    </row>
    <row r="18" spans="1:22">
      <c r="A18" s="4"/>
      <c r="B18" s="10" t="s">
        <v>48</v>
      </c>
      <c r="C18" s="10" t="s">
        <v>39</v>
      </c>
      <c r="D18" s="15">
        <v>46</v>
      </c>
      <c r="E18" s="15">
        <v>34</v>
      </c>
      <c r="F18" s="15">
        <v>89</v>
      </c>
      <c r="G18" s="15">
        <v>160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46</v>
      </c>
      <c r="Q18" s="11">
        <f t="shared" si="8"/>
        <v>34</v>
      </c>
      <c r="R18" s="11">
        <f t="shared" si="8"/>
        <v>89</v>
      </c>
      <c r="S18" s="11">
        <f t="shared" si="8"/>
        <v>160</v>
      </c>
    </row>
    <row r="19" spans="1:22" hidden="1">
      <c r="A19" s="4"/>
      <c r="B19" s="10" t="s">
        <v>49</v>
      </c>
      <c r="C19" s="10" t="s">
        <v>50</v>
      </c>
      <c r="D19" s="14">
        <f>D20/10</f>
        <v>44.5</v>
      </c>
      <c r="E19" s="14">
        <f t="shared" ref="E19:G19" si="9">E20/10</f>
        <v>39.799999999999997</v>
      </c>
      <c r="F19" s="14">
        <f t="shared" si="9"/>
        <v>41.5</v>
      </c>
      <c r="G19" s="14">
        <f t="shared" si="9"/>
        <v>50.7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44.5</v>
      </c>
      <c r="Q19" s="14">
        <f t="shared" ref="Q19:S19" si="10">Q20/10</f>
        <v>39.799999999999997</v>
      </c>
      <c r="R19" s="14">
        <f t="shared" si="10"/>
        <v>41.5</v>
      </c>
      <c r="S19" s="14">
        <f t="shared" si="10"/>
        <v>50.7</v>
      </c>
    </row>
    <row r="20" spans="1:22">
      <c r="A20" s="4"/>
      <c r="B20" s="10" t="s">
        <v>49</v>
      </c>
      <c r="C20" s="10" t="s">
        <v>51</v>
      </c>
      <c r="D20" s="15">
        <v>445</v>
      </c>
      <c r="E20" s="15">
        <v>398</v>
      </c>
      <c r="F20" s="15">
        <v>415</v>
      </c>
      <c r="G20" s="15">
        <v>507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445</v>
      </c>
      <c r="Q20" s="14">
        <f t="shared" si="11"/>
        <v>398</v>
      </c>
      <c r="R20" s="14">
        <f t="shared" si="11"/>
        <v>415</v>
      </c>
      <c r="S20" s="14">
        <f t="shared" si="11"/>
        <v>507</v>
      </c>
    </row>
    <row r="21" spans="1:22">
      <c r="A21" s="4"/>
      <c r="B21" s="10" t="s">
        <v>52</v>
      </c>
      <c r="C21" s="10" t="s">
        <v>53</v>
      </c>
      <c r="D21" s="11">
        <v>0.13</v>
      </c>
      <c r="E21" s="11">
        <v>0.25</v>
      </c>
      <c r="F21" s="11" t="s">
        <v>132</v>
      </c>
      <c r="G21" s="11">
        <v>0.01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0.13</v>
      </c>
      <c r="Q21" s="14">
        <f>IF(E21&lt;0.05,"&lt;0.05",E21)</f>
        <v>0.25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73.7</v>
      </c>
      <c r="E23" s="14">
        <v>74</v>
      </c>
      <c r="F23" s="14">
        <v>55.3</v>
      </c>
      <c r="G23" s="14">
        <v>98.2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73.7</v>
      </c>
      <c r="Q23" s="14">
        <f t="shared" si="12"/>
        <v>74</v>
      </c>
      <c r="R23" s="14">
        <f t="shared" si="12"/>
        <v>55.3</v>
      </c>
      <c r="S23" s="14">
        <f t="shared" si="12"/>
        <v>98.2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62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clear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62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clear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62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clear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45413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45413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45413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df3d46c1-1a59-485a-af3a-7064b4cd56c1"/>
    <ds:schemaRef ds:uri="http://purl.org/dc/elements/1.1/"/>
    <ds:schemaRef ds:uri="http://schemas.microsoft.com/office/2006/documentManagement/types"/>
    <ds:schemaRef ds:uri="7d810c15-f90f-49da-a0e3-a69cb093d57d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2024-04-30T23:47:35Z</cp:lastPrinted>
  <dcterms:created xsi:type="dcterms:W3CDTF">2017-07-10T05:27:40Z</dcterms:created>
  <dcterms:modified xsi:type="dcterms:W3CDTF">2024-04-30T23:52:57Z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