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5 May/"/>
    </mc:Choice>
  </mc:AlternateContent>
  <xr:revisionPtr revIDLastSave="715" documentId="13_ncr:1_{437CB799-6185-482E-8983-3DB59875094D}" xr6:coauthVersionLast="47" xr6:coauthVersionMax="47" xr10:uidLastSave="{CD9C7A68-7822-436A-9A48-0E87257B623E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P12" i="9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E19" i="9"/>
  <c r="Q20" i="9"/>
  <c r="Q19" i="9" s="1"/>
  <c r="F19" i="9"/>
  <c r="R20" i="9"/>
  <c r="R19" i="9" s="1"/>
  <c r="S19" i="9"/>
  <c r="S20" i="9"/>
  <c r="G19" i="9"/>
</calcChain>
</file>

<file path=xl/sharedStrings.xml><?xml version="1.0" encoding="utf-8"?>
<sst xmlns="http://schemas.openxmlformats.org/spreadsheetml/2006/main" count="1925" uniqueCount="233">
  <si>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</si>
  <si>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</si>
  <si>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</si>
  <si>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</si>
  <si>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</si>
  <si>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</si>
  <si>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</si>
  <si>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</si>
  <si>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</si>
  <si>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</si>
  <si>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</si>
  <si>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</si>
  <si>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</si>
  <si>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</si>
  <si>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</si>
  <si>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</si>
  <si>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</si>
  <si>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</si>
  <si>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</si>
  <si>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</si>
  <si>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</si>
  <si>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</si>
  <si>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</si>
  <si>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</si>
  <si>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</si>
  <si>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</si>
  <si>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</si>
  <si>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</si>
  <si>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</si>
  <si>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</si>
  <si>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</si>
  <si>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</si>
  <si>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</si>
  <si>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</si>
  <si>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</si>
  <si>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</si>
  <si>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</si>
  <si>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</si>
  <si>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</si>
  <si>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</si>
  <si>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</si>
  <si>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</si>
  <si>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</si>
  <si>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</si>
  <si>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</si>
  <si>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</si>
  <si>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</si>
  <si>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</si>
  <si>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</si>
  <si>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</si>
  <si>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</si>
  <si>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</si>
  <si>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</si>
  <si>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</si>
  <si>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</si>
  <si>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</si>
  <si>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</si>
  <si>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</si>
  <si>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</si>
  <si>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</si>
  <si>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</si>
  <si>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</si>
  <si>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</si>
  <si>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</si>
  <si>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</si>
  <si>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</si>
  <si>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</si>
  <si>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</si>
  <si>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</si>
  <si>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</si>
  <si>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</si>
  <si>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</si>
  <si>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</si>
  <si>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</si>
  <si>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</si>
  <si>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</si>
  <si>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</si>
  <si>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</si>
  <si>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</si>
  <si>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</si>
  <si>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</si>
  <si>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</si>
  <si>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</si>
  <si>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</si>
  <si>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</si>
  <si>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</si>
  <si>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</si>
  <si>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</si>
  <si>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</si>
  <si>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</si>
  <si>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</si>
  <si>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</si>
  <si>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</si>
  <si>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</si>
  <si>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</si>
  <si>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</si>
  <si>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</si>
  <si>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</si>
  <si>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</si>
  <si>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</si>
  <si>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</si>
  <si>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</si>
  <si>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</si>
  <si>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</si>
  <si>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</si>
  <si>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</si>
  <si>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</si>
  <si>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</si>
  <si>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</si>
  <si>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</si>
  <si>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</si>
  <si>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</si>
  <si>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</si>
  <si>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</si>
  <si>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</si>
  <si>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</si>
  <si>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</si>
  <si>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</si>
  <si>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</si>
  <si>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</si>
  <si>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</si>
  <si>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</si>
  <si>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</si>
  <si>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</si>
  <si>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</si>
  <si>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</si>
  <si>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</si>
  <si>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</si>
  <si>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</si>
  <si>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</si>
  <si>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</si>
  <si>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</si>
  <si>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</si>
  <si>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</si>
  <si>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</si>
  <si>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</si>
  <si>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</si>
  <si>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</si>
  <si>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</si>
  <si>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</si>
  <si>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</si>
  <si>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</si>
  <si>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</si>
  <si>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</si>
  <si>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</si>
  <si>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</si>
  <si>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</si>
  <si>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</si>
  <si>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</si>
  <si>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</si>
  <si>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</si>
  <si>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</si>
  <si>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</si>
  <si>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</si>
  <si>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</si>
  <si>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</si>
  <si>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</si>
  <si>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</si>
  <si>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</si>
  <si>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</si>
  <si>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</si>
  <si>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</si>
  <si>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</si>
  <si>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</si>
  <si>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</si>
  <si>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</si>
  <si>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</si>
  <si>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</si>
  <si>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</si>
  <si>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</si>
  <si>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</si>
  <si>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</si>
  <si>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</si>
  <si>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</si>
  <si>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</si>
  <si>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</si>
  <si>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</si>
  <si>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</si>
  <si>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</si>
  <si>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</si>
  <si>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</si>
  <si>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</si>
  <si>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</si>
  <si>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</si>
  <si>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</si>
  <si>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</si>
  <si>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</si>
  <si>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</si>
  <si>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</si>
  <si>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</si>
  <si>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</si>
  <si>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</si>
  <si>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</si>
  <si>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</si>
  <si>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</si>
  <si>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</si>
  <si>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</si>
  <si>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</si>
  <si>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</si>
  <si>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</si>
  <si>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</si>
  <si>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</si>
  <si>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</si>
  <si>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</si>
  <si>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</si>
  <si>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</si>
  <si>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</si>
  <si>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</si>
  <si>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</si>
  <si>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</si>
  <si>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</si>
  <si>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</si>
  <si>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</si>
  <si>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</si>
  <si>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</si>
  <si>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</si>
  <si>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</si>
  <si>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</si>
  <si>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</si>
  <si>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</si>
  <si>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</si>
  <si>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</si>
  <si>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</si>
  <si>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</si>
  <si>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</si>
  <si>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</si>
  <si>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</si>
  <si>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</si>
  <si>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</si>
  <si>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</si>
  <si>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Paeroa Farm Services</t>
  </si>
  <si>
    <t>20240501SRT01</t>
  </si>
  <si>
    <t>Robbie Cummings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</si>
</sst>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T9" sqref="T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M3" s="1" t="str">
        <f>IF(ISBLANK(C3),"DEALER NAME",C3)</f>
        <v>Paeroa Farm Services</v>
      </c>
      <c r="Q3" s="8"/>
      <c r="R3" s="8"/>
      <c r="S3" s="9" t="s">
        <v>3</v>
      </c>
      <c r="U3" s="57" t="str">
        <f>I3</f>
        <v>20240501SRT01</v>
      </c>
    </row>
    <row r="4" spans="1:21" ht="15.75">
      <c r="B4" s="66" t="s">
        <v>5</v>
      </c>
      <c r="C4" s="137" t="s">
        <v>232</v>
      </c>
      <c r="D4" s="137"/>
      <c r="E4" s="137"/>
      <c r="F4" s="137"/>
      <c r="G4" s="8"/>
      <c r="H4" s="66" t="s">
        <v>6</v>
      </c>
      <c r="I4" s="139">
        <v>45413</v>
      </c>
      <c r="J4" s="138"/>
      <c r="K4" s="57"/>
      <c r="M4" s="3" t="str">
        <f>IF(ISBLANK(C4),"REFERENCE NAME",C4)</f>
        <v>Robbie Cummings</v>
      </c>
      <c r="Q4" s="8"/>
      <c r="R4" s="8"/>
      <c r="S4" s="9" t="s">
        <v>6</v>
      </c>
      <c r="U4" s="58">
        <f>I4</f>
        <v>45413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45415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45418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7.4</v>
      </c>
      <c r="E9" s="14">
        <v>6.7</v>
      </c>
      <c r="F9" s="14">
        <v>6.8</v>
      </c>
      <c r="G9" s="14">
        <v>6.4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7.4</v>
      </c>
      <c r="Q9" s="14">
        <f t="shared" ref="Q9:S9" si="0">E9</f>
        <v>6.7</v>
      </c>
      <c r="R9" s="14">
        <f t="shared" si="0"/>
        <v>6.8</v>
      </c>
      <c r="S9" s="14">
        <f t="shared" si="0"/>
        <v>6.4</v>
      </c>
    </row>
    <row r="10" spans="1:21">
      <c r="A10" s="4"/>
      <c r="B10" s="10" t="s">
        <v>24</v>
      </c>
      <c r="C10" s="10" t="s">
        <v>25</v>
      </c>
      <c r="D10" s="15">
        <v>70</v>
      </c>
      <c r="E10" s="15">
        <v>90</v>
      </c>
      <c r="F10" s="15">
        <v>95</v>
      </c>
      <c r="G10" s="15">
        <v>25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70</v>
      </c>
      <c r="Q10" s="15">
        <f t="shared" si="1"/>
        <v>90</v>
      </c>
      <c r="R10" s="15">
        <f t="shared" si="1"/>
        <v>95</v>
      </c>
      <c r="S10" s="15">
        <f t="shared" si="1"/>
        <v>25</v>
      </c>
    </row>
    <row r="11" spans="1:21">
      <c r="A11" s="4"/>
      <c r="B11" s="10" t="s">
        <v>26</v>
      </c>
      <c r="C11" s="10" t="s">
        <v>25</v>
      </c>
      <c r="D11" s="15">
        <v>20</v>
      </c>
      <c r="E11" s="15">
        <v>55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20</v>
      </c>
      <c r="Q11" s="15">
        <f t="shared" si="1"/>
        <v>55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v>6</v>
      </c>
      <c r="E12" s="75">
        <f>2*(IF(E10&lt;5,5,E10)-(5*10^(E9-10)))/(1+(0.94*10^(E9-10)))*10^(6-E9)</f>
        <v>35.896810107863047</v>
      </c>
      <c r="F12" s="75">
        <f t="shared" ref="F12:G12" si="2">2*(IF(F10&lt;5,5,F10)-(5*10^(F9-10)))/(1+(0.94*10^(F9-10)))*10^(6-F9)</f>
        <v>30.094121835994947</v>
      </c>
      <c r="G12" s="75">
        <f t="shared" si="2"/>
        <v>19.899659873225886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6</v>
      </c>
      <c r="Q12" s="15">
        <f t="shared" ref="Q12:S12" si="3">IF(E12&lt;1,"&lt;1",E12)</f>
        <v>35.896810107863047</v>
      </c>
      <c r="R12" s="15">
        <f t="shared" si="3"/>
        <v>30.094121835994947</v>
      </c>
      <c r="S12" s="15">
        <f t="shared" si="3"/>
        <v>19.899659873225886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-1.5999999999999996</v>
      </c>
      <c r="E13" s="76">
        <f>+E9+0.5+VLOOKUP(IF(E10&lt;5,5,E10),LSI!$F$2:$G$25,2)+VLOOKUP(IF(E11&lt;5,5,E11),LSI!$H$2:$I$25,2)-12.1</f>
        <v>-1.7000000000000011</v>
      </c>
      <c r="F13" s="76">
        <f>+F9+0.5+VLOOKUP(IF(F10&lt;5,5,F10),LSI!$F$2:$G$25,2)+VLOOKUP(IF(F11&lt;5,5,F11),LSI!$H$2:$I$25,2)-12.1</f>
        <v>-2.5999999999999996</v>
      </c>
      <c r="G13" s="76">
        <f>+G9+0.5+VLOOKUP(IF(G10&lt;5,5,G10),LSI!$F$2:$G$25,2)+VLOOKUP(IF(G11&lt;5,5,G11),LSI!$H$2:$I$25,2)-12.1</f>
        <v>-3.5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-1.5999999999999996</v>
      </c>
      <c r="Q13" s="11">
        <f t="shared" ref="Q13" si="4">E13</f>
        <v>-1.7000000000000011</v>
      </c>
      <c r="R13" s="11">
        <f t="shared" ref="R13" si="5">F13</f>
        <v>-2.5999999999999996</v>
      </c>
      <c r="S13" s="11">
        <f t="shared" ref="S13" si="6">G13</f>
        <v>-3.5</v>
      </c>
    </row>
    <row r="14" spans="1:21">
      <c r="A14" s="4"/>
      <c r="B14" s="10" t="s">
        <v>38</v>
      </c>
      <c r="C14" s="10" t="s">
        <v>39</v>
      </c>
      <c r="D14" s="11">
        <v>0.87</v>
      </c>
      <c r="E14" s="11">
        <v>3.6</v>
      </c>
      <c r="F14" s="11">
        <v>0.28999999999999998</v>
      </c>
      <c r="G14" s="11">
        <v>0.16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0.87</v>
      </c>
      <c r="Q14" s="11">
        <f t="shared" si="7"/>
        <v>3.6</v>
      </c>
      <c r="R14" s="11">
        <f t="shared" si="7"/>
        <v>0.28999999999999998</v>
      </c>
      <c r="S14" s="11">
        <f t="shared" si="7"/>
        <v>0.16</v>
      </c>
    </row>
    <row r="15" spans="1:21">
      <c r="A15" s="4"/>
      <c r="B15" s="10" t="s">
        <v>40</v>
      </c>
      <c r="C15" s="10" t="s">
        <v>39</v>
      </c>
      <c r="D15" s="11">
        <v>0.03</v>
      </c>
      <c r="E15" s="11">
        <v>0.2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0.03</v>
      </c>
      <c r="Q15" s="11">
        <f t="shared" si="7"/>
        <v>0.2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170</v>
      </c>
      <c r="E16" s="11">
        <v>190</v>
      </c>
      <c r="F16" s="11">
        <v>180</v>
      </c>
      <c r="G16" s="11">
        <v>210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170</v>
      </c>
      <c r="Q16" s="11">
        <f>IF(E16&lt;10,"&lt;10",E16)</f>
        <v>190</v>
      </c>
      <c r="R16" s="11">
        <f>IF(F16&lt;10,"&lt;10",F16)</f>
        <v>180</v>
      </c>
      <c r="S16" s="11">
        <f>IF(G16&lt;10,"&lt;10",G16)</f>
        <v>210</v>
      </c>
    </row>
    <row r="17" spans="1:22">
      <c r="A17" s="4"/>
      <c r="B17" s="10" t="s">
        <v>47</v>
      </c>
      <c r="C17" s="10" t="s">
        <v>39</v>
      </c>
      <c r="D17" s="15">
        <v>16</v>
      </c>
      <c r="E17" s="15">
        <v>12</v>
      </c>
      <c r="F17" s="15">
        <v>20</v>
      </c>
      <c r="G17" s="15">
        <v>100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16</v>
      </c>
      <c r="Q17" s="11">
        <f t="shared" ref="Q17:S18" si="8">IF(E17&lt;1,"&lt;1",E17)</f>
        <v>12</v>
      </c>
      <c r="R17" s="11">
        <f t="shared" si="8"/>
        <v>20</v>
      </c>
      <c r="S17" s="11">
        <f t="shared" si="8"/>
        <v>100</v>
      </c>
    </row>
    <row r="18" spans="1:22">
      <c r="A18" s="4"/>
      <c r="B18" s="10" t="s">
        <v>48</v>
      </c>
      <c r="C18" s="10" t="s">
        <v>39</v>
      </c>
      <c r="D18" s="15">
        <v>56</v>
      </c>
      <c r="E18" s="15">
        <v>37</v>
      </c>
      <c r="F18" s="15">
        <v>91</v>
      </c>
      <c r="G18" s="15">
        <v>93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56</v>
      </c>
      <c r="Q18" s="11">
        <f t="shared" si="8"/>
        <v>37</v>
      </c>
      <c r="R18" s="11">
        <f t="shared" si="8"/>
        <v>91</v>
      </c>
      <c r="S18" s="11">
        <f t="shared" si="8"/>
        <v>93</v>
      </c>
    </row>
    <row r="19" spans="1:22" hidden="1">
      <c r="A19" s="4"/>
      <c r="B19" s="10" t="s">
        <v>49</v>
      </c>
      <c r="C19" s="10" t="s">
        <v>50</v>
      </c>
      <c r="D19" s="14">
        <f>D20/10</f>
        <v>23.7</v>
      </c>
      <c r="E19" s="14">
        <f t="shared" ref="E19:G19" si="9">E20/10</f>
        <v>27</v>
      </c>
      <c r="F19" s="14">
        <f t="shared" si="9"/>
        <v>25.4</v>
      </c>
      <c r="G19" s="14">
        <f t="shared" si="9"/>
        <v>29.2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23.7</v>
      </c>
      <c r="Q19" s="14">
        <f t="shared" ref="Q19:S19" si="10">Q20/10</f>
        <v>27</v>
      </c>
      <c r="R19" s="14">
        <f t="shared" si="10"/>
        <v>25.4</v>
      </c>
      <c r="S19" s="14">
        <f t="shared" si="10"/>
        <v>29.2</v>
      </c>
    </row>
    <row r="20" spans="1:22">
      <c r="A20" s="4"/>
      <c r="B20" s="10" t="s">
        <v>49</v>
      </c>
      <c r="C20" s="10" t="s">
        <v>51</v>
      </c>
      <c r="D20" s="15">
        <v>237</v>
      </c>
      <c r="E20" s="15">
        <v>270</v>
      </c>
      <c r="F20" s="15">
        <v>254</v>
      </c>
      <c r="G20" s="15">
        <v>292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237</v>
      </c>
      <c r="Q20" s="14">
        <f t="shared" si="11"/>
        <v>270</v>
      </c>
      <c r="R20" s="14">
        <f t="shared" si="11"/>
        <v>254</v>
      </c>
      <c r="S20" s="14">
        <f t="shared" si="11"/>
        <v>292</v>
      </c>
    </row>
    <row r="21" spans="1:22">
      <c r="A21" s="4"/>
      <c r="B21" s="10" t="s">
        <v>52</v>
      </c>
      <c r="C21" s="10" t="s">
        <v>53</v>
      </c>
      <c r="D21" s="11">
        <v>10.210000000000001</v>
      </c>
      <c r="E21" s="11">
        <v>19.79</v>
      </c>
      <c r="F21" s="11">
        <v>2.02</v>
      </c>
      <c r="G21" s="11">
        <v>0.44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10.210000000000001</v>
      </c>
      <c r="Q21" s="14">
        <f>IF(E21&lt;0.05,"&lt;0.05",E21)</f>
        <v>19.79</v>
      </c>
      <c r="R21" s="14">
        <f>IF(F21&lt;0.05,"&lt;0.05",F21)</f>
        <v>2.02</v>
      </c>
      <c r="S21" s="14">
        <f>IF(G21&lt;0.05,"&lt;0.05",G21)</f>
        <v>0.44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86.2</v>
      </c>
      <c r="E23" s="14">
        <v>88.2</v>
      </c>
      <c r="F23" s="14">
        <v>59.5</v>
      </c>
      <c r="G23" s="14">
        <v>96.7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86.2</v>
      </c>
      <c r="Q23" s="14">
        <f t="shared" si="12"/>
        <v>88.2</v>
      </c>
      <c r="R23" s="14">
        <f t="shared" si="12"/>
        <v>59.5</v>
      </c>
      <c r="S23" s="14">
        <f t="shared" si="12"/>
        <v>96.7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78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45418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45418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45418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www.w3.org/XML/1998/namespace"/>
    <ds:schemaRef ds:uri="df3d46c1-1a59-485a-af3a-7064b4cd56c1"/>
    <ds:schemaRef ds:uri="7d810c15-f90f-49da-a0e3-a69cb093d57d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2024-05-05T22:10:37Z</cp:lastPrinted>
  <dcterms:created xsi:type="dcterms:W3CDTF">2017-07-10T05:27:40Z</dcterms:created>
  <dcterms:modified xsi:type="dcterms:W3CDTF">2024-05-05T22:10:47Z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