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711" documentId="13_ncr:1_{437CB799-6185-482E-8983-3DB59875094D}" xr6:coauthVersionLast="47" xr6:coauthVersionMax="47" xr10:uidLastSave="{2DFA1668-455C-4719-B0D3-0A4FC14F9784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'R-SRT'!$L$1:$V$46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P9" i="9"/>
  <c r="Q16" i="9"/>
  <c r="R16" i="9"/>
  <c r="Q17" i="9"/>
  <c r="R17" i="9"/>
  <c r="Q18" i="9"/>
  <c r="R18" i="9"/>
  <c r="Q21" i="9"/>
  <c r="R21" i="9"/>
  <c r="Q22" i="9"/>
  <c r="R22" i="9"/>
  <c r="Q23" i="9"/>
  <c r="R23" i="9"/>
  <c r="P23" i="9"/>
  <c r="P22" i="9"/>
  <c r="P21" i="9"/>
  <c r="P18" i="9"/>
  <c r="P17" i="9"/>
  <c r="P16" i="9"/>
  <c r="Q14" i="9"/>
  <c r="R14" i="9"/>
  <c r="Q15" i="9"/>
  <c r="R15" i="9"/>
  <c r="P15" i="9"/>
  <c r="P14" i="9"/>
  <c r="F13" i="9"/>
  <c r="R13" i="9" s="1"/>
  <c r="E13" i="9"/>
  <c r="Q13" i="9" s="1"/>
  <c r="F12" i="9"/>
  <c r="R12" i="9" s="1"/>
  <c r="E12" i="9"/>
  <c r="Q12" i="9" s="1"/>
  <c r="P10" i="9"/>
  <c r="P11" i="9"/>
  <c r="D13" i="9"/>
  <c r="P13" i="9" s="1"/>
  <c r="Q11" i="9"/>
  <c r="R11" i="9"/>
  <c r="Q10" i="9"/>
  <c r="R10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 s="1"/>
  <c r="F19" i="9"/>
  <c r="R20" i="9"/>
  <c r="R19" i="9" s="1"/>
</calcChain>
</file>

<file path=xl/sharedStrings.xml><?xml version="1.0" encoding="utf-8"?>
<sst xmlns="http://schemas.openxmlformats.org/spreadsheetml/2006/main" count="1917" uniqueCount="233">
  <si>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</si>
  <si>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</si>
  <si>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</si>
  <si>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</si>
  <si>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</si>
  <si>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</si>
  <si>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</si>
  <si>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</si>
  <si>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</si>
  <si>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</si>
  <si>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</si>
  <si>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</si>
  <si>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</si>
  <si>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</si>
  <si>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</si>
  <si>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</si>
  <si>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</si>
  <si>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</si>
  <si>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</si>
  <si>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</si>
  <si>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</si>
  <si>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</si>
  <si>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</si>
  <si>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</si>
  <si>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</si>
  <si>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</si>
  <si>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</si>
  <si>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</si>
  <si>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</si>
  <si>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</si>
  <si>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</si>
  <si>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</si>
  <si>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</si>
  <si>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</si>
  <si>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</si>
  <si>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</si>
  <si>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</si>
  <si>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</si>
  <si>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</si>
  <si>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</si>
  <si>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</si>
  <si>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</si>
  <si>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</si>
  <si>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</si>
  <si>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</si>
  <si>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</si>
  <si>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</si>
  <si>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</si>
  <si>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</si>
  <si>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</si>
  <si>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</si>
  <si>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</si>
  <si>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</si>
  <si>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</si>
  <si>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</si>
  <si>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</si>
  <si>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</si>
  <si>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</si>
  <si>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</si>
  <si>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</si>
  <si>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</si>
  <si>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</si>
  <si>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</si>
  <si>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</si>
  <si>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</si>
  <si>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</si>
  <si>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</si>
  <si>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</si>
  <si>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</si>
  <si>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</si>
  <si>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</si>
  <si>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</si>
  <si>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</si>
  <si>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</si>
  <si>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</si>
  <si>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</si>
  <si>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</si>
  <si>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</si>
  <si>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</si>
  <si>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</si>
  <si>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</si>
  <si>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</si>
  <si>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</si>
  <si>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</si>
  <si>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</si>
  <si>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</si>
  <si>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</si>
  <si>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</si>
  <si>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</si>
  <si>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</si>
  <si>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</si>
  <si>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</si>
  <si>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</si>
  <si>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</si>
  <si>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</si>
  <si>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</si>
  <si>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</si>
  <si>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</si>
  <si>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</si>
  <si>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</si>
  <si>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</si>
  <si>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</si>
  <si>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</si>
  <si>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</si>
  <si>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</si>
  <si>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</si>
  <si>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</si>
  <si>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</si>
  <si>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</si>
  <si>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</si>
  <si>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</si>
  <si>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</si>
  <si>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</si>
  <si>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</si>
  <si>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</si>
  <si>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</si>
  <si>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</si>
  <si>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</si>
  <si>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</si>
  <si>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</si>
  <si>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</si>
  <si>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</si>
  <si>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</si>
  <si>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</si>
  <si>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</si>
  <si>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</si>
  <si>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</si>
  <si>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</si>
  <si>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</si>
  <si>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</si>
  <si>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</si>
  <si>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</si>
  <si>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</si>
  <si>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</si>
  <si>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</si>
  <si>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</si>
  <si>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</si>
  <si>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</si>
  <si>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</si>
  <si>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</si>
  <si>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</si>
  <si>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</si>
  <si>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</si>
  <si>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</si>
  <si>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</si>
  <si>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</si>
  <si>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</si>
  <si>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</si>
  <si>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</si>
  <si>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</si>
  <si>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</si>
  <si>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</si>
  <si>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</si>
  <si>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</si>
  <si>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</si>
  <si>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</si>
  <si>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</si>
  <si>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</si>
  <si>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</si>
  <si>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</si>
  <si>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</si>
  <si>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</si>
  <si>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</si>
  <si>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</si>
  <si>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</si>
  <si>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</si>
  <si>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</si>
  <si>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</si>
  <si>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</si>
  <si>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</si>
  <si>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</si>
  <si>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</si>
  <si>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</si>
  <si>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</si>
  <si>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</si>
  <si>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</si>
  <si>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</si>
  <si>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</si>
  <si>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</si>
  <si>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</si>
  <si>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</si>
  <si>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</si>
  <si>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</si>
  <si>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</si>
  <si>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</si>
  <si>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</si>
  <si>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</si>
  <si>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</si>
  <si>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</si>
  <si>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</si>
  <si>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</si>
  <si>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</si>
  <si>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</si>
  <si>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</si>
  <si>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</si>
  <si>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</si>
  <si>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</si>
  <si>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</si>
  <si>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</si>
  <si>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</si>
  <si>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</si>
  <si>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</si>
  <si>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</si>
  <si>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</si>
  <si>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</si>
  <si>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</si>
  <si>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</si>
  <si>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</si>
  <si>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</si>
  <si>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</si>
  <si>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</si>
  <si>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</si>
  <si>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</si>
  <si>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</si>
  <si>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</si>
  <si>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</si>
  <si>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</si>
  <si>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</si>
  <si>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</si>
  <si>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</si>
  <si>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</si>
  <si>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</si>
  <si>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</si>
  <si>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</si>
  <si>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</si>
  <si>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</si>
  <si>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</si>
  <si>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</si>
  <si>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</si>
  <si>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</si>
  <si>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Allwater Pump</t>
  </si>
  <si>
    <t>Lance</t>
  </si>
  <si>
    <t>20240506SRT01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</si>
</sst>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32</xdr:row>
      <xdr:rowOff>53613</xdr:rowOff>
    </xdr:from>
    <xdr:to>
      <xdr:col>12</xdr:col>
      <xdr:colOff>876300</xdr:colOff>
      <xdr:row>34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4"/>
  <sheetViews>
    <sheetView tabSelected="1" view="pageLayout" zoomScale="120" zoomScaleNormal="110" zoomScaleSheetLayoutView="100" zoomScalePageLayoutView="120" workbookViewId="0">
      <selection activeCell="I15" sqref="I1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Allwater Pump</v>
      </c>
      <c r="Q3" s="8"/>
      <c r="R3" s="8"/>
      <c r="S3" s="9" t="s">
        <v>3</v>
      </c>
      <c r="U3" s="57" t="str">
        <f>I3</f>
        <v>20240506SRT01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45418</v>
      </c>
      <c r="J4" s="138"/>
      <c r="K4" s="57"/>
      <c r="M4" s="3" t="str">
        <f>IF(ISBLANK(C4),"REFERENCE NAME",C4)</f>
        <v>Lance</v>
      </c>
      <c r="Q4" s="8"/>
      <c r="R4" s="8"/>
      <c r="S4" s="9" t="s">
        <v>6</v>
      </c>
      <c r="U4" s="58">
        <f>I4</f>
        <v>45418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39">
        <v>45419</v>
      </c>
      <c r="J5" s="138"/>
      <c r="K5" s="57"/>
      <c r="M5" s="9" t="s">
        <v>7</v>
      </c>
      <c r="N5" s="57" t="str">
        <f>IF(ISBLANK(C5),"TBC",C5)</f>
        <v>TBC</v>
      </c>
      <c r="Q5" s="8"/>
      <c r="R5" s="8"/>
      <c r="S5" s="9" t="s">
        <v>9</v>
      </c>
      <c r="U5" s="58">
        <f ca="1">TODAY()</f>
        <v>45420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/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/>
      <c r="S7" s="8"/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82</v>
      </c>
      <c r="F8" s="68" t="s">
        <v>83</v>
      </c>
      <c r="G8" s="8"/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82</v>
      </c>
      <c r="R8" s="60" t="s">
        <v>83</v>
      </c>
    </row>
    <row r="9" spans="1:21">
      <c r="A9" s="4"/>
      <c r="B9" s="10" t="s">
        <v>21</v>
      </c>
      <c r="C9" s="11" t="s">
        <v>22</v>
      </c>
      <c r="D9" s="14">
        <v>7.3</v>
      </c>
      <c r="E9" s="14">
        <v>7</v>
      </c>
      <c r="F9" s="14">
        <v>6.9</v>
      </c>
      <c r="G9" s="61"/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7.3</v>
      </c>
      <c r="Q9" s="14">
        <f>E9</f>
        <v>7</v>
      </c>
      <c r="R9" s="14">
        <f>F9</f>
        <v>6.9</v>
      </c>
    </row>
    <row r="10" spans="1:21">
      <c r="A10" s="4"/>
      <c r="B10" s="10" t="s">
        <v>24</v>
      </c>
      <c r="C10" s="10" t="s">
        <v>25</v>
      </c>
      <c r="D10" s="15">
        <v>210</v>
      </c>
      <c r="E10" s="15">
        <v>185</v>
      </c>
      <c r="F10" s="15">
        <v>80</v>
      </c>
      <c r="G10" s="78"/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>IF(D10&lt;5,"&lt;5",D10)</f>
        <v>210</v>
      </c>
      <c r="Q10" s="15">
        <f>IF(E10&lt;5,"&lt;5",E10)</f>
        <v>185</v>
      </c>
      <c r="R10" s="15">
        <f>IF(F10&lt;5,"&lt;5",F10)</f>
        <v>80</v>
      </c>
    </row>
    <row r="11" spans="1:21">
      <c r="A11" s="4"/>
      <c r="B11" s="10" t="s">
        <v>26</v>
      </c>
      <c r="C11" s="10" t="s">
        <v>25</v>
      </c>
      <c r="D11" s="15">
        <v>195</v>
      </c>
      <c r="E11" s="15">
        <v>85</v>
      </c>
      <c r="F11" s="15">
        <v>0</v>
      </c>
      <c r="G11" s="56"/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>IF(D11&lt;5,"&lt;5",D11)</f>
        <v>195</v>
      </c>
      <c r="Q11" s="15">
        <f>IF(E11&lt;5,"&lt;5",E11)</f>
        <v>85</v>
      </c>
      <c r="R11" s="15" t="str">
        <f>IF(F11&lt;5,"&lt;5",F11)</f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21.009459592341923</v>
      </c>
      <c r="E12" s="75">
        <f t="shared" ref="E12:F12" si="0">2*(IF(E10&lt;5,5,E10)-(5*10^(E9-10)))/(1+(0.94*10^(E9-10)))*10^(6-E9)</f>
        <v>36.964253601614487</v>
      </c>
      <c r="F12" s="75">
        <f t="shared" si="0"/>
        <v>20.126778556334191</v>
      </c>
      <c r="G12" s="56"/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21.009459592341923</v>
      </c>
      <c r="Q12" s="15">
        <f>IF(E12&lt;1,"&lt;1",E12)</f>
        <v>36.964253601614487</v>
      </c>
      <c r="R12" s="15">
        <f>IF(F12&lt;1,"&lt;1",F12)</f>
        <v>20.126778556334191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-0.20000000000000107</v>
      </c>
      <c r="E13" s="76">
        <f>+E9+0.5+VLOOKUP(IF(E10&lt;5,5,E10),LSI!$F$2:$G$25,2)+VLOOKUP(IF(E11&lt;5,5,E11),LSI!$H$2:$I$25,2)-12.1</f>
        <v>-0.89999999999999858</v>
      </c>
      <c r="F13" s="76">
        <f>+F9+0.5+VLOOKUP(IF(F10&lt;5,5,F10),LSI!$F$2:$G$25,2)+VLOOKUP(IF(F11&lt;5,5,F11),LSI!$H$2:$I$25,2)-12.1</f>
        <v>-2.5</v>
      </c>
      <c r="G13" s="8"/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-0.20000000000000107</v>
      </c>
      <c r="Q13" s="11">
        <f>E13</f>
        <v>-0.89999999999999858</v>
      </c>
      <c r="R13" s="11">
        <f>F13</f>
        <v>-2.5</v>
      </c>
    </row>
    <row r="14" spans="1:21">
      <c r="A14" s="4"/>
      <c r="B14" s="10" t="s">
        <v>38</v>
      </c>
      <c r="C14" s="10" t="s">
        <v>39</v>
      </c>
      <c r="D14" s="11">
        <v>4.3499999999999996</v>
      </c>
      <c r="E14" s="11">
        <v>2.65</v>
      </c>
      <c r="F14" s="11">
        <v>0.73</v>
      </c>
      <c r="G14" s="8"/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>IF(D14&lt;0.01,"&lt;0.01",D14)</f>
        <v>4.3499999999999996</v>
      </c>
      <c r="Q14" s="11">
        <f>IF(E14&lt;0.01,"&lt;0.01",E14)</f>
        <v>2.65</v>
      </c>
      <c r="R14" s="11">
        <f>IF(F14&lt;0.01,"&lt;0.01",F14)</f>
        <v>0.73</v>
      </c>
    </row>
    <row r="15" spans="1:21">
      <c r="A15" s="4"/>
      <c r="B15" s="10" t="s">
        <v>40</v>
      </c>
      <c r="C15" s="10" t="s">
        <v>39</v>
      </c>
      <c r="D15" s="11">
        <v>0.04</v>
      </c>
      <c r="E15" s="11" t="s">
        <v>131</v>
      </c>
      <c r="F15" s="11" t="s">
        <v>131</v>
      </c>
      <c r="G15" s="8"/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>IF(D15&lt;0.01,"&lt;0.01",D15)</f>
        <v>0.04</v>
      </c>
      <c r="Q15" s="11" t="str">
        <f>IF(E15&lt;0.01,"&lt;0.01",E15)</f>
        <v>&lt;0.01</v>
      </c>
      <c r="R15" s="11" t="str">
        <f>IF(F15&lt;0.01,"&lt;0.01",F15)</f>
        <v>&lt;0.01</v>
      </c>
    </row>
    <row r="16" spans="1:21">
      <c r="A16" s="4"/>
      <c r="B16" s="10" t="s">
        <v>46</v>
      </c>
      <c r="C16" s="10" t="s">
        <v>39</v>
      </c>
      <c r="D16" s="11">
        <v>380</v>
      </c>
      <c r="E16" s="11">
        <v>450</v>
      </c>
      <c r="F16" s="11">
        <v>490</v>
      </c>
      <c r="G16" s="56"/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380</v>
      </c>
      <c r="Q16" s="11">
        <f>IF(E16&lt;10,"&lt;10",E16)</f>
        <v>450</v>
      </c>
      <c r="R16" s="11">
        <f>IF(F16&lt;10,"&lt;10",F16)</f>
        <v>490</v>
      </c>
    </row>
    <row r="17" spans="1:22">
      <c r="A17" s="4"/>
      <c r="B17" s="10" t="s">
        <v>47</v>
      </c>
      <c r="C17" s="10" t="s">
        <v>39</v>
      </c>
      <c r="D17" s="15">
        <v>44</v>
      </c>
      <c r="E17" s="15">
        <v>48</v>
      </c>
      <c r="F17" s="15">
        <v>170</v>
      </c>
      <c r="G17" s="56"/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44</v>
      </c>
      <c r="Q17" s="11">
        <f>IF(E17&lt;1,"&lt;1",E17)</f>
        <v>48</v>
      </c>
      <c r="R17" s="11">
        <f>IF(F17&lt;1,"&lt;1",F17)</f>
        <v>170</v>
      </c>
    </row>
    <row r="18" spans="1:22">
      <c r="A18" s="4"/>
      <c r="B18" s="10" t="s">
        <v>48</v>
      </c>
      <c r="C18" s="10" t="s">
        <v>39</v>
      </c>
      <c r="D18" s="15">
        <v>43</v>
      </c>
      <c r="E18" s="15">
        <v>170</v>
      </c>
      <c r="F18" s="15">
        <v>220</v>
      </c>
      <c r="G18" s="56"/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43</v>
      </c>
      <c r="Q18" s="11">
        <f>IF(E18&lt;1,"&lt;1",E18)</f>
        <v>170</v>
      </c>
      <c r="R18" s="11">
        <f>IF(F18&lt;1,"&lt;1",F18)</f>
        <v>220</v>
      </c>
    </row>
    <row r="19" spans="1:22" hidden="1">
      <c r="A19" s="4"/>
      <c r="B19" s="10" t="s">
        <v>49</v>
      </c>
      <c r="C19" s="10" t="s">
        <v>50</v>
      </c>
      <c r="D19" s="14">
        <f>D20/10</f>
        <v>53.9</v>
      </c>
      <c r="E19" s="14">
        <f t="shared" ref="E19:F19" si="1">E20/10</f>
        <v>63.4</v>
      </c>
      <c r="F19" s="14">
        <f t="shared" si="1"/>
        <v>69.599999999999994</v>
      </c>
      <c r="G19" s="8"/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53.9</v>
      </c>
      <c r="Q19" s="14">
        <f t="shared" ref="Q19:R19" si="2">Q20/10</f>
        <v>63.4</v>
      </c>
      <c r="R19" s="14">
        <f t="shared" si="2"/>
        <v>69.599999999999994</v>
      </c>
    </row>
    <row r="20" spans="1:22">
      <c r="A20" s="4"/>
      <c r="B20" s="10" t="s">
        <v>49</v>
      </c>
      <c r="C20" s="10" t="s">
        <v>51</v>
      </c>
      <c r="D20" s="15">
        <v>539</v>
      </c>
      <c r="E20" s="15">
        <v>634</v>
      </c>
      <c r="F20" s="15">
        <v>696</v>
      </c>
      <c r="G20" s="56"/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>D20</f>
        <v>539</v>
      </c>
      <c r="Q20" s="14">
        <f t="shared" ref="Q20:R20" si="3">E20</f>
        <v>634</v>
      </c>
      <c r="R20" s="14">
        <f t="shared" si="3"/>
        <v>696</v>
      </c>
    </row>
    <row r="21" spans="1:22">
      <c r="A21" s="4"/>
      <c r="B21" s="10" t="s">
        <v>52</v>
      </c>
      <c r="C21" s="10" t="s">
        <v>53</v>
      </c>
      <c r="D21" s="11">
        <v>35.11</v>
      </c>
      <c r="E21" s="11">
        <v>8.67</v>
      </c>
      <c r="F21" s="11">
        <v>2.88</v>
      </c>
      <c r="G21" s="78"/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35.11</v>
      </c>
      <c r="Q21" s="14">
        <f>IF(E21&lt;0.05,"&lt;0.05",E21)</f>
        <v>8.67</v>
      </c>
      <c r="R21" s="14">
        <f>IF(F21&lt;0.05,"&lt;0.05",F21)</f>
        <v>2.88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8"/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R23" si="4">IF(E22&lt;5,"&lt;5",E22)</f>
        <v>&lt;5</v>
      </c>
      <c r="R22" s="11" t="str">
        <f t="shared" si="4"/>
        <v>&lt;5</v>
      </c>
    </row>
    <row r="23" spans="1:22">
      <c r="A23" s="4"/>
      <c r="B23" s="10" t="s">
        <v>58</v>
      </c>
      <c r="C23" s="10" t="s">
        <v>59</v>
      </c>
      <c r="D23" s="14">
        <v>72.7</v>
      </c>
      <c r="E23" s="14" t="s">
        <v>133</v>
      </c>
      <c r="F23" s="14">
        <v>50</v>
      </c>
      <c r="G23" s="8"/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72.7</v>
      </c>
      <c r="Q23" s="14" t="str">
        <f t="shared" si="4"/>
        <v>&lt;5</v>
      </c>
      <c r="R23" s="14">
        <f t="shared" si="4"/>
        <v>50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214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87</v>
      </c>
      <c r="N27" s="48" t="str">
        <f>CONCATENATE(C27, " ", E27," ", G27, " ", H27)</f>
        <v>The sample was discoloured  with some significant sediments</v>
      </c>
      <c r="O27" s="49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64</v>
      </c>
      <c r="I28" s="136"/>
      <c r="J28" s="136"/>
      <c r="K28" s="47"/>
      <c r="L28" s="4"/>
      <c r="M28" s="10" t="s">
        <v>88</v>
      </c>
      <c r="N28" s="48" t="str">
        <f>CONCATENATE(C28, " ", E28," ", G28, " ", H28)</f>
        <v>The sample was slightly discoloured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</row>
    <row r="30" spans="1:22">
      <c r="A30" s="4"/>
      <c r="B30" s="4"/>
      <c r="C30" s="8"/>
      <c r="D30" s="8"/>
      <c r="E30" s="8"/>
      <c r="F30" s="8"/>
      <c r="G30" s="8"/>
      <c r="H30" s="8"/>
      <c r="I30" s="8"/>
      <c r="J30" s="8"/>
      <c r="K30" s="8"/>
      <c r="L30" s="4"/>
      <c r="M30" s="52" t="s">
        <v>18</v>
      </c>
      <c r="N30" s="53" t="s">
        <v>215</v>
      </c>
      <c r="O30" s="54"/>
      <c r="P30" s="54"/>
      <c r="Q30" s="54"/>
      <c r="R30" s="54"/>
      <c r="S30" s="54"/>
      <c r="T30" s="54"/>
      <c r="U30" s="5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47" t="s">
        <v>39</v>
      </c>
      <c r="N31" s="133" t="s">
        <v>71</v>
      </c>
      <c r="O31" s="134"/>
      <c r="P31" s="134"/>
      <c r="Q31" s="134"/>
      <c r="R31" s="134"/>
      <c r="S31" s="134"/>
      <c r="T31" s="134"/>
      <c r="U31" s="13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/>
      <c r="N32" s="8"/>
      <c r="O32" s="8"/>
      <c r="P32" s="8"/>
      <c r="Q32" s="8"/>
      <c r="R32" s="8"/>
      <c r="S32" s="8"/>
      <c r="T32" s="8"/>
      <c r="U32" s="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12"/>
      <c r="C35" s="8"/>
      <c r="D35" s="8"/>
      <c r="E35" s="8"/>
      <c r="F35" s="8"/>
      <c r="G35" s="8"/>
      <c r="H35" s="8"/>
      <c r="I35" s="8"/>
      <c r="J35" s="8"/>
      <c r="K35" s="8"/>
      <c r="L35" s="4"/>
      <c r="M35" s="4" t="s">
        <v>72</v>
      </c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 t="s">
        <v>73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12" t="s">
        <v>89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</row>
    <row r="123" spans="1:22">
      <c r="L123" s="4"/>
    </row>
    <row r="124" spans="1:22">
      <c r="L124" s="4"/>
    </row>
  </sheetData>
  <mergeCells count="16">
    <mergeCell ref="N31:U31"/>
    <mergeCell ref="C3:F3"/>
    <mergeCell ref="I3:J3"/>
    <mergeCell ref="C4:F4"/>
    <mergeCell ref="I4:J4"/>
    <mergeCell ref="C5:F5"/>
    <mergeCell ref="I5:J5"/>
    <mergeCell ref="C27:D27"/>
    <mergeCell ref="E27:F27"/>
    <mergeCell ref="H27:J27"/>
    <mergeCell ref="C28:D28"/>
    <mergeCell ref="E28:F28"/>
    <mergeCell ref="H28:J28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E26:E28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45420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45420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45420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2024-05-07T22:00:20Z</cp:lastPrinted>
  <dcterms:created xsi:type="dcterms:W3CDTF">2017-07-10T05:27:40Z</dcterms:created>
  <dcterms:modified xsi:type="dcterms:W3CDTF">2024-05-07T22:00:35Z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