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16100" windowHeight="9660" activeTab="4" xr2:uid="{00000000-000D-0000-FFFF-FFFF00000000}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71027"/>
</workbook>
</file>

<file path=xl/calcChain.xml><?xml version="1.0" encoding="utf-8"?>
<calcChain xmlns="http://schemas.openxmlformats.org/spreadsheetml/2006/main">
  <c r="AK17" i="9" l="1"/>
  <c r="AI17" i="9"/>
  <c r="AK16" i="9"/>
  <c r="AI16" i="9"/>
  <c r="AK15" i="9"/>
  <c r="AI15" i="9"/>
  <c r="AK14" i="9"/>
  <c r="AI14" i="9"/>
  <c r="AK13" i="9"/>
  <c r="AI13" i="9"/>
  <c r="AK12" i="9"/>
  <c r="AI12" i="9"/>
  <c r="AK11" i="9"/>
  <c r="AI11" i="9"/>
  <c r="AK10" i="9"/>
  <c r="AI10" i="9"/>
  <c r="AK9" i="9"/>
  <c r="AI9" i="9"/>
  <c r="AK8" i="9"/>
  <c r="AI8" i="9"/>
  <c r="AK7" i="9"/>
  <c r="AI7" i="9"/>
  <c r="AK6" i="9"/>
  <c r="AI6" i="9"/>
  <c r="AK5" i="9"/>
  <c r="AI5" i="9"/>
  <c r="AK4" i="9"/>
  <c r="AI4" i="9"/>
  <c r="AK3" i="9"/>
  <c r="AI3" i="9"/>
  <c r="AK42" i="8"/>
  <c r="AI42" i="8"/>
  <c r="AK41" i="8"/>
  <c r="AI41" i="8"/>
  <c r="AK40" i="8"/>
  <c r="AI40" i="8"/>
  <c r="AK39" i="8"/>
  <c r="AI39" i="8"/>
  <c r="AK38" i="8"/>
  <c r="AI38" i="8"/>
  <c r="AK37" i="8"/>
  <c r="AI37" i="8"/>
  <c r="AK36" i="8"/>
  <c r="AI36" i="8"/>
  <c r="AK35" i="8"/>
  <c r="AI35" i="8"/>
  <c r="AK34" i="8"/>
  <c r="AI34" i="8"/>
  <c r="AK33" i="8"/>
  <c r="AI33" i="8"/>
  <c r="AK32" i="8"/>
  <c r="AI32" i="8"/>
  <c r="AK31" i="8"/>
  <c r="AI31" i="8"/>
  <c r="AK30" i="8"/>
  <c r="AI30" i="8"/>
  <c r="AK29" i="8"/>
  <c r="AI29" i="8"/>
  <c r="AK28" i="8"/>
  <c r="AI28" i="8"/>
  <c r="AK27" i="8"/>
  <c r="AI27" i="8"/>
  <c r="AK26" i="8"/>
  <c r="AI26" i="8"/>
  <c r="AK25" i="8"/>
  <c r="AI25" i="8"/>
  <c r="AK24" i="8"/>
  <c r="AI24" i="8"/>
  <c r="AK23" i="8"/>
  <c r="AI23" i="8"/>
  <c r="AK22" i="8"/>
  <c r="AI22" i="8"/>
  <c r="AK21" i="8"/>
  <c r="AI21" i="8"/>
  <c r="AK20" i="8"/>
  <c r="AI20" i="8"/>
  <c r="AK19" i="8"/>
  <c r="AI19" i="8"/>
  <c r="AK18" i="8"/>
  <c r="AI18" i="8"/>
  <c r="AK17" i="8"/>
  <c r="AI17" i="8"/>
  <c r="AK16" i="8"/>
  <c r="AI16" i="8"/>
  <c r="AK15" i="8"/>
  <c r="AI15" i="8"/>
  <c r="AK14" i="8"/>
  <c r="AI14" i="8"/>
  <c r="AK13" i="8"/>
  <c r="AI13" i="8"/>
  <c r="AK12" i="8"/>
  <c r="AI12" i="8"/>
  <c r="AK11" i="8"/>
  <c r="AI11" i="8"/>
  <c r="AK10" i="8"/>
  <c r="AI10" i="8"/>
  <c r="AK9" i="8"/>
  <c r="AI9" i="8"/>
  <c r="AK8" i="8"/>
  <c r="AI8" i="8"/>
  <c r="AK7" i="8"/>
  <c r="AI7" i="8"/>
  <c r="AK6" i="8"/>
  <c r="AI6" i="8"/>
  <c r="AK5" i="8"/>
  <c r="AI5" i="8"/>
  <c r="AK4" i="8"/>
  <c r="AI4" i="8"/>
  <c r="AK3" i="8"/>
  <c r="AI3" i="8"/>
</calcChain>
</file>

<file path=xl/sharedStrings.xml><?xml version="1.0" encoding="utf-8"?>
<sst xmlns="http://schemas.openxmlformats.org/spreadsheetml/2006/main" count="824" uniqueCount="94">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</sst>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/>
  </sheetViews>
  <sheetFormatPr defaultRowHeight="14.5" x14ac:dyDescent="0.35"/>
  <cols>
    <col min="1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</row>
    <row r="2" spans="1:9" x14ac:dyDescent="0.35">
      <c r="A2" s="1" t="s">
        <v>6</v>
      </c>
      <c r="B2" s="1">
        <v>5.9255490000000001E-2</v>
      </c>
      <c r="C2" s="1">
        <v>9.5706000000000003E-4</v>
      </c>
      <c r="D2" s="1">
        <v>9.7627409999999998E-2</v>
      </c>
      <c r="E2" s="1">
        <v>1.15974E-3</v>
      </c>
      <c r="F2" s="1">
        <v>0.79753673000000003</v>
      </c>
      <c r="G2" s="1">
        <v>1.305311E-2</v>
      </c>
      <c r="H2" s="1">
        <v>2.9564590000000002E-2</v>
      </c>
      <c r="I2" s="1">
        <v>8.4749999999999995E-4</v>
      </c>
    </row>
    <row r="3" spans="1:9" x14ac:dyDescent="0.35">
      <c r="A3" s="1" t="s">
        <v>7</v>
      </c>
      <c r="B3" s="1">
        <v>6.1021760000000001E-2</v>
      </c>
      <c r="C3" s="1">
        <v>1.02202E-3</v>
      </c>
      <c r="D3" s="1">
        <v>9.7765379999999999E-2</v>
      </c>
      <c r="E3" s="1">
        <v>1.14977E-3</v>
      </c>
      <c r="F3" s="1">
        <v>0.82252294000000004</v>
      </c>
      <c r="G3" s="1">
        <v>1.3792560000000001E-2</v>
      </c>
      <c r="H3" s="1">
        <v>3.2308730000000001E-2</v>
      </c>
      <c r="I3" s="1">
        <v>9.6776999999999996E-4</v>
      </c>
    </row>
    <row r="4" spans="1:9" x14ac:dyDescent="0.35">
      <c r="A4" s="1" t="s">
        <v>8</v>
      </c>
      <c r="B4" s="1">
        <v>7.3560020000000004E-2</v>
      </c>
      <c r="C4" s="1">
        <v>1.29452E-3</v>
      </c>
      <c r="D4" s="1">
        <v>0.1761913</v>
      </c>
      <c r="E4" s="1">
        <v>2.13131E-3</v>
      </c>
      <c r="F4" s="1">
        <v>1.78690434</v>
      </c>
      <c r="G4" s="1">
        <v>3.1285930000000003E-2</v>
      </c>
      <c r="H4" s="1">
        <v>5.4221999999999999E-2</v>
      </c>
      <c r="I4" s="1">
        <v>1.24256E-3</v>
      </c>
    </row>
    <row r="5" spans="1:9" x14ac:dyDescent="0.35">
      <c r="A5" s="1" t="s">
        <v>9</v>
      </c>
      <c r="B5" s="1">
        <v>6.4260570000000003E-2</v>
      </c>
      <c r="C5" s="1">
        <v>1.2022999999999999E-3</v>
      </c>
      <c r="D5" s="1">
        <v>0.11813725</v>
      </c>
      <c r="E5" s="1">
        <v>1.47579E-3</v>
      </c>
      <c r="F5" s="1">
        <v>1.04662633</v>
      </c>
      <c r="G5" s="1">
        <v>1.9574100000000001E-2</v>
      </c>
      <c r="H5" s="1">
        <v>3.6307359999999997E-2</v>
      </c>
      <c r="I5" s="1">
        <v>7.6258000000000001E-4</v>
      </c>
    </row>
    <row r="6" spans="1:9" x14ac:dyDescent="0.35">
      <c r="A6" s="1" t="s">
        <v>10</v>
      </c>
      <c r="B6" s="1">
        <v>0.14002734</v>
      </c>
      <c r="C6" s="1">
        <v>2.02965E-3</v>
      </c>
      <c r="D6" s="1">
        <v>0.42673820000000001</v>
      </c>
      <c r="E6" s="1">
        <v>5.09699E-3</v>
      </c>
      <c r="F6" s="1">
        <v>8.2381944699999998</v>
      </c>
      <c r="G6" s="1">
        <v>0.12225675</v>
      </c>
      <c r="H6" s="1">
        <v>0.12521041999999999</v>
      </c>
      <c r="I6" s="1">
        <v>2.74793E-3</v>
      </c>
    </row>
    <row r="7" spans="1:9" x14ac:dyDescent="0.35">
      <c r="A7" s="1" t="s">
        <v>11</v>
      </c>
      <c r="B7" s="1">
        <v>7.4676220000000001E-2</v>
      </c>
      <c r="C7" s="1">
        <v>1.82117E-3</v>
      </c>
      <c r="D7" s="1">
        <v>6.3206700000000005E-2</v>
      </c>
      <c r="E7" s="1">
        <v>8.6021000000000003E-4</v>
      </c>
      <c r="F7" s="1">
        <v>0.65076308999999999</v>
      </c>
      <c r="G7" s="1">
        <v>1.535627E-2</v>
      </c>
      <c r="H7" s="1">
        <v>1.9799489999999999E-2</v>
      </c>
      <c r="I7" s="1">
        <v>4.4462000000000001E-4</v>
      </c>
    </row>
    <row r="8" spans="1:9" x14ac:dyDescent="0.35">
      <c r="A8" s="1" t="s">
        <v>12</v>
      </c>
      <c r="B8" s="1">
        <v>0.10839629000000001</v>
      </c>
      <c r="C8" s="1">
        <v>1.7958500000000001E-3</v>
      </c>
      <c r="D8" s="1">
        <v>0.29725765999999998</v>
      </c>
      <c r="E8" s="1">
        <v>3.61408E-3</v>
      </c>
      <c r="F8" s="1">
        <v>4.4425139400000004</v>
      </c>
      <c r="G8" s="1">
        <v>7.3652350000000005E-2</v>
      </c>
      <c r="H8" s="1">
        <v>8.8257050000000004E-2</v>
      </c>
      <c r="I8" s="1">
        <v>2.12575E-3</v>
      </c>
    </row>
    <row r="9" spans="1:9" x14ac:dyDescent="0.35">
      <c r="A9" s="1" t="s">
        <v>13</v>
      </c>
      <c r="B9" s="1">
        <v>6.2337259999999999E-2</v>
      </c>
      <c r="C9" s="1">
        <v>1.7268299999999999E-3</v>
      </c>
      <c r="D9" s="1">
        <v>8.1466720000000006E-2</v>
      </c>
      <c r="E9" s="1">
        <v>1.1503799999999999E-3</v>
      </c>
      <c r="F9" s="1">
        <v>0.70016520999999998</v>
      </c>
      <c r="G9" s="1">
        <v>1.8801470000000001E-2</v>
      </c>
      <c r="H9" s="1">
        <v>2.7713890000000001E-2</v>
      </c>
      <c r="I9" s="1">
        <v>8.1105999999999995E-4</v>
      </c>
    </row>
    <row r="10" spans="1:9" x14ac:dyDescent="0.35">
      <c r="A10" s="1" t="s">
        <v>14</v>
      </c>
      <c r="B10" s="1">
        <v>0.17508344000000001</v>
      </c>
      <c r="C10" s="1">
        <v>3.4998E-3</v>
      </c>
      <c r="D10" s="1">
        <v>0.44849380999999999</v>
      </c>
      <c r="E10" s="1">
        <v>5.9373100000000003E-3</v>
      </c>
      <c r="F10" s="1">
        <v>10.82270527</v>
      </c>
      <c r="G10" s="1">
        <v>0.21751702000000001</v>
      </c>
      <c r="H10" s="1">
        <v>0.13104484999999999</v>
      </c>
      <c r="I10" s="1">
        <v>4.87851E-3</v>
      </c>
    </row>
    <row r="11" spans="1:9" x14ac:dyDescent="0.35">
      <c r="A11" s="1" t="s">
        <v>15</v>
      </c>
      <c r="B11" s="1">
        <v>0.17388043</v>
      </c>
      <c r="C11" s="1">
        <v>4.22406E-3</v>
      </c>
      <c r="D11" s="1">
        <v>0.47403106</v>
      </c>
      <c r="E11" s="1">
        <v>7.09189E-3</v>
      </c>
      <c r="F11" s="1">
        <v>11.36583042</v>
      </c>
      <c r="G11" s="1">
        <v>0.27610224</v>
      </c>
      <c r="H11" s="1">
        <v>9.7551250000000006E-2</v>
      </c>
      <c r="I11" s="1">
        <v>5.0431E-3</v>
      </c>
    </row>
    <row r="12" spans="1:9" x14ac:dyDescent="0.35">
      <c r="A12" s="1" t="s">
        <v>16</v>
      </c>
      <c r="B12" s="1">
        <v>0.17100488999999999</v>
      </c>
      <c r="C12" s="1">
        <v>2.9520900000000001E-3</v>
      </c>
      <c r="D12" s="1">
        <v>0.49699029</v>
      </c>
      <c r="E12" s="1">
        <v>6.1610900000000001E-3</v>
      </c>
      <c r="F12" s="1">
        <v>11.717246060000001</v>
      </c>
      <c r="G12" s="1">
        <v>0.20248807999999999</v>
      </c>
      <c r="H12" s="1">
        <v>0.13523741</v>
      </c>
      <c r="I12" s="1">
        <v>3.9750100000000002E-3</v>
      </c>
    </row>
    <row r="13" spans="1:9" x14ac:dyDescent="0.35">
      <c r="A13" s="1" t="s">
        <v>17</v>
      </c>
      <c r="B13" s="1">
        <v>5.7228050000000003E-2</v>
      </c>
      <c r="C13" s="1">
        <v>1.78174E-3</v>
      </c>
      <c r="D13" s="1">
        <v>5.9423570000000002E-2</v>
      </c>
      <c r="E13" s="1">
        <v>8.8212000000000002E-4</v>
      </c>
      <c r="F13" s="1">
        <v>0.46886104000000001</v>
      </c>
      <c r="G13" s="1">
        <v>1.4165809999999999E-2</v>
      </c>
      <c r="H13" s="1">
        <v>1.924586E-2</v>
      </c>
      <c r="I13" s="1">
        <v>6.3170999999999995E-4</v>
      </c>
    </row>
    <row r="14" spans="1:9" x14ac:dyDescent="0.35">
      <c r="A14" s="1" t="s">
        <v>18</v>
      </c>
      <c r="B14" s="1">
        <v>0.10390117</v>
      </c>
      <c r="C14" s="1">
        <v>2.1055800000000001E-3</v>
      </c>
      <c r="D14" s="1">
        <v>0.27769875999999999</v>
      </c>
      <c r="E14" s="1">
        <v>3.6910799999999998E-3</v>
      </c>
      <c r="F14" s="1">
        <v>3.9782340500000002</v>
      </c>
      <c r="G14" s="1">
        <v>8.0952060000000006E-2</v>
      </c>
      <c r="H14" s="1">
        <v>8.0921019999999996E-2</v>
      </c>
      <c r="I14" s="1">
        <v>2.99898E-3</v>
      </c>
    </row>
    <row r="15" spans="1:9" x14ac:dyDescent="0.35">
      <c r="A15" s="1" t="s">
        <v>19</v>
      </c>
      <c r="B15" s="1">
        <v>5.2251510000000001E-2</v>
      </c>
      <c r="C15" s="1">
        <v>1.2118299999999999E-3</v>
      </c>
      <c r="D15" s="1">
        <v>5.925776E-2</v>
      </c>
      <c r="E15" s="1">
        <v>7.7642E-4</v>
      </c>
      <c r="F15" s="1">
        <v>0.42689079000000002</v>
      </c>
      <c r="G15" s="1">
        <v>9.7259000000000009E-3</v>
      </c>
      <c r="H15" s="1">
        <v>1.8242709999999999E-2</v>
      </c>
      <c r="I15" s="1">
        <v>6.8230999999999999E-4</v>
      </c>
    </row>
    <row r="16" spans="1:9" x14ac:dyDescent="0.35">
      <c r="A16" s="1" t="s">
        <v>20</v>
      </c>
      <c r="B16" s="1">
        <v>6.0371109999999999E-2</v>
      </c>
      <c r="C16" s="1">
        <v>1.2294000000000001E-3</v>
      </c>
      <c r="D16" s="1">
        <v>9.778125E-2</v>
      </c>
      <c r="E16" s="1">
        <v>1.21853E-3</v>
      </c>
      <c r="F16" s="1">
        <v>0.81387657000000002</v>
      </c>
      <c r="G16" s="1">
        <v>1.6357469999999999E-2</v>
      </c>
      <c r="H16" s="1">
        <v>3.2834509999999997E-2</v>
      </c>
      <c r="I16" s="1">
        <v>1.23317E-3</v>
      </c>
    </row>
    <row r="17" spans="1:9" x14ac:dyDescent="0.35">
      <c r="A17" s="1" t="s">
        <v>21</v>
      </c>
      <c r="B17" s="1">
        <v>5.9836540000000001E-2</v>
      </c>
      <c r="C17" s="1">
        <v>1.2361399999999999E-3</v>
      </c>
      <c r="D17" s="1">
        <v>9.7448900000000005E-2</v>
      </c>
      <c r="E17" s="1">
        <v>1.21967E-3</v>
      </c>
      <c r="F17" s="1">
        <v>0.80392814000000001</v>
      </c>
      <c r="G17" s="1">
        <v>1.6382359999999999E-2</v>
      </c>
      <c r="H17" s="1">
        <v>2.8998329999999999E-2</v>
      </c>
      <c r="I17" s="1">
        <v>1.1288800000000001E-3</v>
      </c>
    </row>
    <row r="18" spans="1:9" x14ac:dyDescent="0.35">
      <c r="A18" s="1" t="s">
        <v>20</v>
      </c>
      <c r="B18" s="1">
        <v>6.0289669999999997E-2</v>
      </c>
      <c r="C18" s="1">
        <v>1.0382900000000001E-3</v>
      </c>
      <c r="D18" s="1">
        <v>9.7838839999999996E-2</v>
      </c>
      <c r="E18" s="1">
        <v>1.17964E-3</v>
      </c>
      <c r="F18" s="1">
        <v>0.81325829000000005</v>
      </c>
      <c r="G18" s="1">
        <v>1.407914E-2</v>
      </c>
      <c r="H18" s="1">
        <v>3.248931E-2</v>
      </c>
      <c r="I18" s="1">
        <v>9.9274999999999993E-4</v>
      </c>
    </row>
    <row r="19" spans="1:9" x14ac:dyDescent="0.35">
      <c r="A19" s="1" t="s">
        <v>21</v>
      </c>
      <c r="B19" s="1">
        <v>5.9914950000000002E-2</v>
      </c>
      <c r="C19" s="1">
        <v>1.0378399999999999E-3</v>
      </c>
      <c r="D19" s="1">
        <v>9.7245940000000003E-2</v>
      </c>
      <c r="E19" s="1">
        <v>1.15992E-3</v>
      </c>
      <c r="F19" s="1">
        <v>0.80331068999999999</v>
      </c>
      <c r="G19" s="1">
        <v>1.3927490000000001E-2</v>
      </c>
      <c r="H19" s="1">
        <v>2.9010729999999998E-2</v>
      </c>
      <c r="I19" s="1">
        <v>9.1215999999999997E-4</v>
      </c>
    </row>
    <row r="20" spans="1:9" x14ac:dyDescent="0.35">
      <c r="A20" s="1" t="s">
        <v>22</v>
      </c>
      <c r="B20" s="1">
        <v>7.4901220000000004E-2</v>
      </c>
      <c r="C20" s="1">
        <v>1.60574E-3</v>
      </c>
      <c r="D20" s="1">
        <v>0.17836133000000001</v>
      </c>
      <c r="E20" s="1">
        <v>2.3077100000000001E-3</v>
      </c>
      <c r="F20" s="1">
        <v>1.8420933500000001</v>
      </c>
      <c r="G20" s="1">
        <v>3.862256E-2</v>
      </c>
      <c r="H20" s="1">
        <v>5.4908480000000003E-2</v>
      </c>
      <c r="I20" s="1">
        <v>1.5696E-3</v>
      </c>
    </row>
    <row r="21" spans="1:9" x14ac:dyDescent="0.35">
      <c r="A21" s="1" t="s">
        <v>23</v>
      </c>
      <c r="B21" s="1">
        <v>6.3628160000000003E-2</v>
      </c>
      <c r="C21" s="1">
        <v>2.1572900000000001E-3</v>
      </c>
      <c r="D21" s="1">
        <v>0.12061665000000001</v>
      </c>
      <c r="E21" s="1">
        <v>1.83151E-3</v>
      </c>
      <c r="F21" s="1">
        <v>1.05854285</v>
      </c>
      <c r="G21" s="1">
        <v>3.457375E-2</v>
      </c>
      <c r="H21" s="1">
        <v>3.5623370000000001E-2</v>
      </c>
      <c r="I21" s="1">
        <v>1.30316E-3</v>
      </c>
    </row>
    <row r="22" spans="1:9" x14ac:dyDescent="0.35">
      <c r="A22" s="1" t="s">
        <v>24</v>
      </c>
      <c r="B22" s="1">
        <v>0.1215596</v>
      </c>
      <c r="C22" s="1">
        <v>1.83066E-3</v>
      </c>
      <c r="D22" s="1">
        <v>0.35263106</v>
      </c>
      <c r="E22" s="1">
        <v>4.3044700000000003E-3</v>
      </c>
      <c r="F22" s="1">
        <v>5.9097576099999998</v>
      </c>
      <c r="G22" s="1">
        <v>9.170296E-2</v>
      </c>
      <c r="H22" s="1">
        <v>0.10399723</v>
      </c>
      <c r="I22" s="1">
        <v>2.4036299999999999E-3</v>
      </c>
    </row>
    <row r="23" spans="1:9" x14ac:dyDescent="0.35">
      <c r="A23" s="1" t="s">
        <v>25</v>
      </c>
      <c r="B23" s="1">
        <v>5.5565129999999997E-2</v>
      </c>
      <c r="C23" s="1">
        <v>1.0741500000000001E-3</v>
      </c>
      <c r="D23" s="1">
        <v>6.587759E-2</v>
      </c>
      <c r="E23" s="1">
        <v>8.2744000000000003E-4</v>
      </c>
      <c r="F23" s="1">
        <v>0.50462609999999997</v>
      </c>
      <c r="G23" s="1">
        <v>9.7758099999999994E-3</v>
      </c>
      <c r="H23" s="1">
        <v>2.0492710000000001E-2</v>
      </c>
      <c r="I23" s="1">
        <v>5.6669999999999995E-4</v>
      </c>
    </row>
    <row r="24" spans="1:9" x14ac:dyDescent="0.35">
      <c r="A24" s="1" t="s">
        <v>26</v>
      </c>
      <c r="B24" s="1">
        <v>5.490155E-2</v>
      </c>
      <c r="C24" s="1">
        <v>1.0142300000000001E-3</v>
      </c>
      <c r="D24" s="1">
        <v>5.9409120000000003E-2</v>
      </c>
      <c r="E24" s="1">
        <v>7.1936000000000005E-4</v>
      </c>
      <c r="F24" s="1">
        <v>0.44966462000000001</v>
      </c>
      <c r="G24" s="1">
        <v>8.3019700000000005E-3</v>
      </c>
      <c r="H24" s="1">
        <v>1.731452E-2</v>
      </c>
      <c r="I24" s="1">
        <v>4.0787000000000001E-4</v>
      </c>
    </row>
    <row r="25" spans="1:9" x14ac:dyDescent="0.35">
      <c r="A25" s="1" t="s">
        <v>27</v>
      </c>
      <c r="B25" s="1">
        <v>0.11058337</v>
      </c>
      <c r="C25" s="1">
        <v>2.5151399999999999E-3</v>
      </c>
      <c r="D25" s="1">
        <v>0.32139429000000003</v>
      </c>
      <c r="E25" s="1">
        <v>4.3449999999999999E-3</v>
      </c>
      <c r="F25" s="1">
        <v>4.9013834000000003</v>
      </c>
      <c r="G25" s="1">
        <v>0.1081541</v>
      </c>
      <c r="H25" s="1">
        <v>9.4304520000000003E-2</v>
      </c>
      <c r="I25" s="1">
        <v>3.1764900000000001E-3</v>
      </c>
    </row>
    <row r="26" spans="1:9" x14ac:dyDescent="0.35">
      <c r="A26" s="1" t="s">
        <v>28</v>
      </c>
      <c r="B26" s="1">
        <v>0.11446285</v>
      </c>
      <c r="C26" s="1">
        <v>2.4229799999999999E-3</v>
      </c>
      <c r="D26" s="1">
        <v>0.31895920999999999</v>
      </c>
      <c r="E26" s="1">
        <v>4.3891599999999996E-3</v>
      </c>
      <c r="F26" s="1">
        <v>5.0343131999999997</v>
      </c>
      <c r="G26" s="1">
        <v>0.10671499</v>
      </c>
      <c r="H26" s="1">
        <v>9.5519010000000001E-2</v>
      </c>
      <c r="I26" s="1">
        <v>3.50067E-3</v>
      </c>
    </row>
    <row r="27" spans="1:9" x14ac:dyDescent="0.35">
      <c r="A27" s="1" t="s">
        <v>29</v>
      </c>
      <c r="B27" s="1">
        <v>0.15219173</v>
      </c>
      <c r="C27" s="1">
        <v>6.9058499999999998E-3</v>
      </c>
      <c r="D27" s="1">
        <v>6.7292589999999999E-2</v>
      </c>
      <c r="E27" s="1">
        <v>1.6278899999999999E-3</v>
      </c>
      <c r="F27" s="1">
        <v>1.41188121</v>
      </c>
      <c r="G27" s="1">
        <v>5.79316E-2</v>
      </c>
      <c r="H27" s="1">
        <v>2.0591890000000002E-2</v>
      </c>
      <c r="I27" s="1">
        <v>6.0939999999999996E-4</v>
      </c>
    </row>
    <row r="28" spans="1:9" x14ac:dyDescent="0.35">
      <c r="A28" s="1" t="s">
        <v>30</v>
      </c>
      <c r="B28" s="1">
        <v>0.17591636999999999</v>
      </c>
      <c r="C28" s="1">
        <v>3.9629599999999997E-3</v>
      </c>
      <c r="D28" s="1">
        <v>0.45337144000000001</v>
      </c>
      <c r="E28" s="1">
        <v>6.1500900000000004E-3</v>
      </c>
      <c r="F28" s="1">
        <v>10.99534512</v>
      </c>
      <c r="G28" s="1">
        <v>0.24225868</v>
      </c>
      <c r="H28" s="1">
        <v>0.12764712</v>
      </c>
      <c r="I28" s="1">
        <v>5.1751599999999998E-3</v>
      </c>
    </row>
    <row r="29" spans="1:9" x14ac:dyDescent="0.35">
      <c r="A29" s="1" t="s">
        <v>31</v>
      </c>
      <c r="B29" s="1">
        <v>0.16680987</v>
      </c>
      <c r="C29" s="1">
        <v>2.8237900000000001E-3</v>
      </c>
      <c r="D29" s="1">
        <v>0.43678909999999999</v>
      </c>
      <c r="E29" s="1">
        <v>5.3252000000000004E-3</v>
      </c>
      <c r="F29" s="1">
        <v>10.04393387</v>
      </c>
      <c r="G29" s="1">
        <v>0.17152967999999999</v>
      </c>
      <c r="H29" s="1">
        <v>0.12116589</v>
      </c>
      <c r="I29" s="1">
        <v>3.5975199999999999E-3</v>
      </c>
    </row>
    <row r="30" spans="1:9" x14ac:dyDescent="0.35">
      <c r="A30" s="1" t="s">
        <v>32</v>
      </c>
      <c r="B30" s="1">
        <v>5.3815479999999999E-2</v>
      </c>
      <c r="C30" s="1">
        <v>1.21821E-3</v>
      </c>
      <c r="D30" s="1">
        <v>5.9331759999999997E-2</v>
      </c>
      <c r="E30" s="1">
        <v>7.6228999999999999E-4</v>
      </c>
      <c r="F30" s="1">
        <v>0.44018677</v>
      </c>
      <c r="G30" s="1">
        <v>9.8196900000000007E-3</v>
      </c>
      <c r="H30" s="1">
        <v>1.8540419999999998E-2</v>
      </c>
      <c r="I30" s="1">
        <v>5.4204000000000003E-4</v>
      </c>
    </row>
    <row r="31" spans="1:9" x14ac:dyDescent="0.35">
      <c r="A31" s="1" t="s">
        <v>33</v>
      </c>
      <c r="B31" s="1">
        <v>5.4170639999999999E-2</v>
      </c>
      <c r="C31" s="1">
        <v>1.0549800000000001E-3</v>
      </c>
      <c r="D31" s="1">
        <v>6.0998259999999999E-2</v>
      </c>
      <c r="E31" s="1">
        <v>7.5086E-4</v>
      </c>
      <c r="F31" s="1">
        <v>0.45553296999999998</v>
      </c>
      <c r="G31" s="1">
        <v>8.8389999999999996E-3</v>
      </c>
      <c r="H31" s="1">
        <v>1.934309E-2</v>
      </c>
      <c r="I31" s="1">
        <v>5.7744000000000003E-4</v>
      </c>
    </row>
    <row r="32" spans="1:9" x14ac:dyDescent="0.35">
      <c r="A32" s="1" t="s">
        <v>34</v>
      </c>
      <c r="B32" s="1">
        <v>0.115052</v>
      </c>
      <c r="C32" s="1">
        <v>2.1262999999999998E-3</v>
      </c>
      <c r="D32" s="1">
        <v>0.33738091999999997</v>
      </c>
      <c r="E32" s="1">
        <v>4.2629399999999998E-3</v>
      </c>
      <c r="F32" s="1">
        <v>5.3508806199999999</v>
      </c>
      <c r="G32" s="1">
        <v>9.9566559999999998E-2</v>
      </c>
      <c r="H32" s="1">
        <v>9.3965740000000006E-2</v>
      </c>
      <c r="I32" s="1">
        <v>2.9387300000000001E-3</v>
      </c>
    </row>
    <row r="33" spans="1:9" x14ac:dyDescent="0.35">
      <c r="A33" s="1" t="s">
        <v>35</v>
      </c>
      <c r="B33" s="1">
        <v>0.11392028999999999</v>
      </c>
      <c r="C33" s="1">
        <v>2.22018E-3</v>
      </c>
      <c r="D33" s="1">
        <v>0.33117929000000002</v>
      </c>
      <c r="E33" s="1">
        <v>4.2343099999999998E-3</v>
      </c>
      <c r="F33" s="1">
        <v>5.2009439500000001</v>
      </c>
      <c r="G33" s="1">
        <v>0.10186438</v>
      </c>
      <c r="H33" s="1">
        <v>9.0532710000000002E-2</v>
      </c>
      <c r="I33" s="1">
        <v>3.1380700000000002E-3</v>
      </c>
    </row>
    <row r="34" spans="1:9" x14ac:dyDescent="0.35">
      <c r="A34" s="1" t="s">
        <v>36</v>
      </c>
      <c r="B34" s="1">
        <v>0.21313961000000001</v>
      </c>
      <c r="C34" s="1">
        <v>3.7045400000000001E-3</v>
      </c>
      <c r="D34" s="1">
        <v>0.55079246000000004</v>
      </c>
      <c r="E34" s="1">
        <v>6.6799800000000003E-3</v>
      </c>
      <c r="F34" s="1">
        <v>16.184095379999999</v>
      </c>
      <c r="G34" s="1">
        <v>0.28299115000000002</v>
      </c>
      <c r="H34" s="1">
        <v>0.15494222999999999</v>
      </c>
      <c r="I34" s="1">
        <v>4.8157299999999998E-3</v>
      </c>
    </row>
    <row r="35" spans="1:9" x14ac:dyDescent="0.35">
      <c r="A35" s="1" t="s">
        <v>37</v>
      </c>
      <c r="B35" s="1">
        <v>0.17071074</v>
      </c>
      <c r="C35" s="1">
        <v>3.19185E-3</v>
      </c>
      <c r="D35" s="1">
        <v>0.33106613000000001</v>
      </c>
      <c r="E35" s="1">
        <v>4.0918999999999999E-3</v>
      </c>
      <c r="F35" s="1">
        <v>7.7911939600000002</v>
      </c>
      <c r="G35" s="1">
        <v>0.14631231</v>
      </c>
      <c r="H35" s="1">
        <v>7.9131950000000006E-2</v>
      </c>
      <c r="I35" s="1">
        <v>2.7214299999999999E-3</v>
      </c>
    </row>
    <row r="36" spans="1:9" x14ac:dyDescent="0.35">
      <c r="A36" s="1" t="s">
        <v>38</v>
      </c>
      <c r="B36" s="1">
        <v>5.9915080000000003E-2</v>
      </c>
      <c r="C36" s="1">
        <v>1.2710099999999999E-3</v>
      </c>
      <c r="D36" s="1">
        <v>9.7944690000000001E-2</v>
      </c>
      <c r="E36" s="1">
        <v>1.23767E-3</v>
      </c>
      <c r="F36" s="1">
        <v>0.80903924000000005</v>
      </c>
      <c r="G36" s="1">
        <v>1.6984320000000001E-2</v>
      </c>
      <c r="H36" s="1">
        <v>3.1759870000000003E-2</v>
      </c>
      <c r="I36" s="1">
        <v>1.27495E-3</v>
      </c>
    </row>
    <row r="37" spans="1:9" x14ac:dyDescent="0.35">
      <c r="A37" s="1" t="s">
        <v>39</v>
      </c>
      <c r="B37" s="1">
        <v>6.0316920000000003E-2</v>
      </c>
      <c r="C37" s="1">
        <v>1.2924900000000001E-3</v>
      </c>
      <c r="D37" s="1">
        <v>9.7352910000000001E-2</v>
      </c>
      <c r="E37" s="1">
        <v>1.23456E-3</v>
      </c>
      <c r="F37" s="1">
        <v>0.80955410000000005</v>
      </c>
      <c r="G37" s="1">
        <v>1.71609E-2</v>
      </c>
      <c r="H37" s="1">
        <v>2.99046E-2</v>
      </c>
      <c r="I37" s="1">
        <v>1.23094E-3</v>
      </c>
    </row>
    <row r="38" spans="1:9" x14ac:dyDescent="0.35">
      <c r="A38" s="1" t="s">
        <v>38</v>
      </c>
      <c r="B38" s="1">
        <v>5.9634520000000003E-2</v>
      </c>
      <c r="C38" s="1">
        <v>1.0710100000000001E-3</v>
      </c>
      <c r="D38" s="1">
        <v>9.7952070000000002E-2</v>
      </c>
      <c r="E38" s="1">
        <v>1.1821500000000001E-3</v>
      </c>
      <c r="F38" s="1">
        <v>0.80527788</v>
      </c>
      <c r="G38" s="1">
        <v>1.4502910000000001E-2</v>
      </c>
      <c r="H38" s="1">
        <v>3.1598269999999998E-2</v>
      </c>
      <c r="I38" s="1">
        <v>1.0109100000000001E-3</v>
      </c>
    </row>
    <row r="39" spans="1:9" x14ac:dyDescent="0.35">
      <c r="A39" s="1" t="s">
        <v>39</v>
      </c>
      <c r="B39" s="1">
        <v>6.0200080000000003E-2</v>
      </c>
      <c r="C39" s="1">
        <v>1.0545400000000001E-3</v>
      </c>
      <c r="D39" s="1">
        <v>9.7241170000000002E-2</v>
      </c>
      <c r="E39" s="1">
        <v>1.1650600000000001E-3</v>
      </c>
      <c r="F39" s="1">
        <v>0.80706644000000005</v>
      </c>
      <c r="G39" s="1">
        <v>1.4192730000000001E-2</v>
      </c>
      <c r="H39" s="1">
        <v>2.9952380000000001E-2</v>
      </c>
      <c r="I39" s="1">
        <v>9.4810999999999995E-4</v>
      </c>
    </row>
    <row r="40" spans="1:9" x14ac:dyDescent="0.35">
      <c r="A40" s="1" t="s">
        <v>40</v>
      </c>
      <c r="B40" s="1">
        <v>7.6812859999999997E-2</v>
      </c>
      <c r="C40" s="1">
        <v>1.4986999999999999E-3</v>
      </c>
      <c r="D40" s="1">
        <v>0.17844070000000001</v>
      </c>
      <c r="E40" s="1">
        <v>2.2716899999999998E-3</v>
      </c>
      <c r="F40" s="1">
        <v>1.8896627399999999</v>
      </c>
      <c r="G40" s="1">
        <v>3.664477E-2</v>
      </c>
      <c r="H40" s="1">
        <v>5.4693480000000003E-2</v>
      </c>
      <c r="I40" s="1">
        <v>1.42417E-3</v>
      </c>
    </row>
    <row r="41" spans="1:9" x14ac:dyDescent="0.35">
      <c r="A41" s="1" t="s">
        <v>41</v>
      </c>
      <c r="B41" s="1">
        <v>0.16330543</v>
      </c>
      <c r="C41" s="1">
        <v>2.3179300000000002E-3</v>
      </c>
      <c r="D41" s="1">
        <v>0.44766383999999998</v>
      </c>
      <c r="E41" s="1">
        <v>5.2935999999999999E-3</v>
      </c>
      <c r="F41" s="1">
        <v>10.078094480000001</v>
      </c>
      <c r="G41" s="1">
        <v>0.14951037</v>
      </c>
      <c r="H41" s="1">
        <v>0.12633728999999999</v>
      </c>
      <c r="I41" s="1">
        <v>3.0079E-3</v>
      </c>
    </row>
    <row r="42" spans="1:9" x14ac:dyDescent="0.35">
      <c r="A42" s="1" t="s">
        <v>42</v>
      </c>
      <c r="B42" s="1">
        <v>0.12058843</v>
      </c>
      <c r="C42" s="1">
        <v>2.5444199999999999E-3</v>
      </c>
      <c r="D42" s="1">
        <v>0.37480021000000002</v>
      </c>
      <c r="E42" s="1">
        <v>5.23004E-3</v>
      </c>
      <c r="F42" s="1">
        <v>6.2334003400000002</v>
      </c>
      <c r="G42" s="1">
        <v>0.13236764000000001</v>
      </c>
      <c r="H42" s="1">
        <v>0.10360395</v>
      </c>
      <c r="I42" s="1">
        <v>3.5956199999999999E-3</v>
      </c>
    </row>
    <row r="43" spans="1:9" x14ac:dyDescent="0.35">
      <c r="A43" s="1" t="s">
        <v>43</v>
      </c>
      <c r="B43" s="1">
        <v>0.12883869000000001</v>
      </c>
      <c r="C43" s="1">
        <v>3.0794500000000001E-3</v>
      </c>
      <c r="D43" s="1">
        <v>0.21424579999999999</v>
      </c>
      <c r="E43" s="1">
        <v>3.0139300000000002E-3</v>
      </c>
      <c r="F43" s="1">
        <v>3.80529809</v>
      </c>
      <c r="G43" s="1">
        <v>8.9945209999999998E-2</v>
      </c>
      <c r="H43" s="1">
        <v>3.8266139999999997E-2</v>
      </c>
      <c r="I43" s="1">
        <v>1.6692E-3</v>
      </c>
    </row>
    <row r="44" spans="1:9" x14ac:dyDescent="0.35">
      <c r="A44" s="1" t="s">
        <v>44</v>
      </c>
      <c r="B44" s="1">
        <v>0.12299636999999999</v>
      </c>
      <c r="C44" s="1">
        <v>2.48782E-3</v>
      </c>
      <c r="D44" s="1">
        <v>0.32631573000000003</v>
      </c>
      <c r="E44" s="1">
        <v>4.4378300000000002E-3</v>
      </c>
      <c r="F44" s="1">
        <v>5.53642273</v>
      </c>
      <c r="G44" s="1">
        <v>0.11392299</v>
      </c>
      <c r="H44" s="1">
        <v>6.6863160000000005E-2</v>
      </c>
      <c r="I44" s="1">
        <v>2.4239800000000001E-3</v>
      </c>
    </row>
    <row r="45" spans="1:9" x14ac:dyDescent="0.35">
      <c r="A45" s="1" t="s">
        <v>45</v>
      </c>
      <c r="B45" s="1">
        <v>0.13268896999999999</v>
      </c>
      <c r="C45" s="1">
        <v>2.0386200000000001E-3</v>
      </c>
      <c r="D45" s="1">
        <v>0.36655264999999998</v>
      </c>
      <c r="E45" s="1">
        <v>4.3653299999999997E-3</v>
      </c>
      <c r="F45" s="1">
        <v>6.7051944700000004</v>
      </c>
      <c r="G45" s="1">
        <v>0.10564994</v>
      </c>
      <c r="H45" s="1">
        <v>0.10819405</v>
      </c>
      <c r="I45" s="1">
        <v>2.7888800000000001E-3</v>
      </c>
    </row>
    <row r="46" spans="1:9" x14ac:dyDescent="0.35">
      <c r="A46" s="1" t="s">
        <v>46</v>
      </c>
      <c r="B46" s="1">
        <v>0.17493497</v>
      </c>
      <c r="C46" s="1">
        <v>2.6513299999999999E-3</v>
      </c>
      <c r="D46" s="1">
        <v>0.46346131000000002</v>
      </c>
      <c r="E46" s="1">
        <v>5.4993999999999998E-3</v>
      </c>
      <c r="F46" s="1">
        <v>11.17781162</v>
      </c>
      <c r="G46" s="1">
        <v>0.17249793999999999</v>
      </c>
      <c r="H46" s="1">
        <v>0.11932084</v>
      </c>
      <c r="I46" s="1">
        <v>2.9080199999999999E-3</v>
      </c>
    </row>
    <row r="47" spans="1:9" x14ac:dyDescent="0.35">
      <c r="A47" s="1" t="s">
        <v>47</v>
      </c>
      <c r="B47" s="1">
        <v>6.1173659999999998E-2</v>
      </c>
      <c r="C47" s="1">
        <v>1.4275500000000001E-3</v>
      </c>
      <c r="D47" s="1">
        <v>7.0365499999999997E-2</v>
      </c>
      <c r="E47" s="1">
        <v>9.3132999999999996E-4</v>
      </c>
      <c r="F47" s="1">
        <v>0.59342777999999996</v>
      </c>
      <c r="G47" s="1">
        <v>1.3622570000000001E-2</v>
      </c>
      <c r="H47" s="1">
        <v>2.4270400000000001E-2</v>
      </c>
      <c r="I47" s="1">
        <v>6.8380999999999997E-4</v>
      </c>
    </row>
    <row r="48" spans="1:9" x14ac:dyDescent="0.35">
      <c r="A48" s="1" t="s">
        <v>48</v>
      </c>
      <c r="B48" s="1">
        <v>5.9622469999999997E-2</v>
      </c>
      <c r="C48" s="1">
        <v>1.32273E-3</v>
      </c>
      <c r="D48" s="1">
        <v>7.9703609999999994E-2</v>
      </c>
      <c r="E48" s="1">
        <v>1.02589E-3</v>
      </c>
      <c r="F48" s="1">
        <v>0.65515471000000003</v>
      </c>
      <c r="G48" s="1">
        <v>1.4323239999999999E-2</v>
      </c>
      <c r="H48" s="1">
        <v>2.48712E-2</v>
      </c>
      <c r="I48" s="1">
        <v>6.7170000000000001E-4</v>
      </c>
    </row>
    <row r="49" spans="1:9" x14ac:dyDescent="0.35">
      <c r="A49" s="1" t="s">
        <v>49</v>
      </c>
      <c r="B49" s="1">
        <v>0.11680959</v>
      </c>
      <c r="C49" s="1">
        <v>2.71675E-3</v>
      </c>
      <c r="D49" s="1">
        <v>0.33444476000000001</v>
      </c>
      <c r="E49" s="1">
        <v>4.6894099999999998E-3</v>
      </c>
      <c r="F49" s="1">
        <v>5.3857197799999996</v>
      </c>
      <c r="G49" s="1">
        <v>0.12358516</v>
      </c>
      <c r="H49" s="1">
        <v>8.5144899999999996E-2</v>
      </c>
      <c r="I49" s="1">
        <v>3.3951400000000001E-3</v>
      </c>
    </row>
    <row r="50" spans="1:9" x14ac:dyDescent="0.35">
      <c r="A50" s="1" t="s">
        <v>50</v>
      </c>
      <c r="B50" s="1">
        <v>7.1782789999999999E-2</v>
      </c>
      <c r="C50" s="1">
        <v>1.7252000000000001E-3</v>
      </c>
      <c r="D50" s="1">
        <v>7.4718099999999996E-2</v>
      </c>
      <c r="E50" s="1">
        <v>1.04357E-3</v>
      </c>
      <c r="F50" s="1">
        <v>0.73946917000000001</v>
      </c>
      <c r="G50" s="1">
        <v>1.7563329999999999E-2</v>
      </c>
      <c r="H50" s="1">
        <v>2.1067619999999999E-2</v>
      </c>
      <c r="I50" s="1">
        <v>7.4355999999999999E-4</v>
      </c>
    </row>
    <row r="51" spans="1:9" x14ac:dyDescent="0.35">
      <c r="A51" s="1" t="s">
        <v>51</v>
      </c>
      <c r="B51" s="1">
        <v>0.11659816000000001</v>
      </c>
      <c r="C51" s="1">
        <v>1.9830199999999998E-3</v>
      </c>
      <c r="D51" s="1">
        <v>0.33748509999999998</v>
      </c>
      <c r="E51" s="1">
        <v>4.0931500000000003E-3</v>
      </c>
      <c r="F51" s="1">
        <v>5.4251565900000003</v>
      </c>
      <c r="G51" s="1">
        <v>9.2696890000000004E-2</v>
      </c>
      <c r="H51" s="1">
        <v>9.9581409999999995E-2</v>
      </c>
      <c r="I51" s="1">
        <v>2.8175100000000001E-3</v>
      </c>
    </row>
    <row r="52" spans="1:9" x14ac:dyDescent="0.35">
      <c r="A52" s="1" t="s">
        <v>52</v>
      </c>
      <c r="B52" s="1">
        <v>0.11466347</v>
      </c>
      <c r="C52" s="1">
        <v>2.5881400000000001E-3</v>
      </c>
      <c r="D52" s="1">
        <v>0.32545274000000002</v>
      </c>
      <c r="E52" s="1">
        <v>4.5456400000000001E-3</v>
      </c>
      <c r="F52" s="1">
        <v>5.14422464</v>
      </c>
      <c r="G52" s="1">
        <v>0.11600349</v>
      </c>
      <c r="H52" s="1">
        <v>8.5392850000000006E-2</v>
      </c>
      <c r="I52" s="1">
        <v>3.5063300000000002E-3</v>
      </c>
    </row>
    <row r="53" spans="1:9" x14ac:dyDescent="0.35">
      <c r="A53" s="1" t="s">
        <v>53</v>
      </c>
      <c r="B53" s="1">
        <v>9.4730759999999997E-2</v>
      </c>
      <c r="C53" s="1">
        <v>3.2167900000000002E-3</v>
      </c>
      <c r="D53" s="1">
        <v>7.7980880000000002E-2</v>
      </c>
      <c r="E53" s="1">
        <v>1.3202999999999999E-3</v>
      </c>
      <c r="F53" s="1">
        <v>1.0184210499999999</v>
      </c>
      <c r="G53" s="1">
        <v>3.2975070000000002E-2</v>
      </c>
      <c r="H53" s="1">
        <v>2.4220559999999999E-2</v>
      </c>
      <c r="I53" s="1">
        <v>9.7750000000000007E-4</v>
      </c>
    </row>
    <row r="54" spans="1:9" x14ac:dyDescent="0.35">
      <c r="A54" s="1" t="s">
        <v>54</v>
      </c>
      <c r="B54" s="1">
        <v>6.6698510000000003E-2</v>
      </c>
      <c r="C54" s="1">
        <v>1.56113E-3</v>
      </c>
      <c r="D54" s="1">
        <v>0.13605297999999999</v>
      </c>
      <c r="E54" s="1">
        <v>1.8242099999999999E-3</v>
      </c>
      <c r="F54" s="1">
        <v>1.2510789600000001</v>
      </c>
      <c r="G54" s="1">
        <v>2.884082E-2</v>
      </c>
      <c r="H54" s="1">
        <v>4.2420520000000003E-2</v>
      </c>
      <c r="I54" s="1">
        <v>1.5424E-3</v>
      </c>
    </row>
    <row r="55" spans="1:9" x14ac:dyDescent="0.35">
      <c r="A55" s="1" t="s">
        <v>55</v>
      </c>
      <c r="B55" s="1">
        <v>5.6325279999999998E-2</v>
      </c>
      <c r="C55" s="1">
        <v>1.20608E-3</v>
      </c>
      <c r="D55" s="1">
        <v>8.072696E-2</v>
      </c>
      <c r="E55" s="1">
        <v>1.0392299999999999E-3</v>
      </c>
      <c r="F55" s="1">
        <v>0.62688374999999996</v>
      </c>
      <c r="G55" s="1">
        <v>1.3334500000000001E-2</v>
      </c>
      <c r="H55" s="1">
        <v>2.5587039999999998E-2</v>
      </c>
      <c r="I55" s="1">
        <v>9.1409E-4</v>
      </c>
    </row>
    <row r="56" spans="1:9" x14ac:dyDescent="0.35">
      <c r="A56" s="1" t="s">
        <v>56</v>
      </c>
      <c r="B56" s="1">
        <v>6.0063440000000003E-2</v>
      </c>
      <c r="C56" s="1">
        <v>1.2747399999999999E-3</v>
      </c>
      <c r="D56" s="1">
        <v>9.7717399999999996E-2</v>
      </c>
      <c r="E56" s="1">
        <v>1.2402699999999999E-3</v>
      </c>
      <c r="F56" s="1">
        <v>0.80918389999999996</v>
      </c>
      <c r="G56" s="1">
        <v>1.6963619999999999E-2</v>
      </c>
      <c r="H56" s="1">
        <v>3.1955079999999997E-2</v>
      </c>
      <c r="I56" s="1">
        <v>1.29572E-3</v>
      </c>
    </row>
    <row r="57" spans="1:9" x14ac:dyDescent="0.35">
      <c r="A57" s="1" t="s">
        <v>57</v>
      </c>
      <c r="B57" s="1">
        <v>6.023676E-2</v>
      </c>
      <c r="C57" s="1">
        <v>1.2917200000000001E-3</v>
      </c>
      <c r="D57" s="1">
        <v>9.7514790000000004E-2</v>
      </c>
      <c r="E57" s="1">
        <v>1.2415799999999999E-3</v>
      </c>
      <c r="F57" s="1">
        <v>0.80983448000000002</v>
      </c>
      <c r="G57" s="1">
        <v>1.714048E-2</v>
      </c>
      <c r="H57" s="1">
        <v>2.978652E-2</v>
      </c>
      <c r="I57" s="1">
        <v>1.23464E-3</v>
      </c>
    </row>
    <row r="58" spans="1:9" x14ac:dyDescent="0.35">
      <c r="A58" s="1" t="s">
        <v>56</v>
      </c>
      <c r="B58" s="1">
        <v>6.023009E-2</v>
      </c>
      <c r="C58" s="1">
        <v>1.083E-3</v>
      </c>
      <c r="D58" s="1">
        <v>9.7686519999999999E-2</v>
      </c>
      <c r="E58" s="1">
        <v>1.1789999999999999E-3</v>
      </c>
      <c r="F58" s="1">
        <v>0.81117647999999998</v>
      </c>
      <c r="G58" s="1">
        <v>1.4591170000000001E-2</v>
      </c>
      <c r="H58" s="1">
        <v>3.19346E-2</v>
      </c>
      <c r="I58" s="1">
        <v>1.0412399999999999E-3</v>
      </c>
    </row>
    <row r="59" spans="1:9" x14ac:dyDescent="0.35">
      <c r="A59" s="1" t="s">
        <v>57</v>
      </c>
      <c r="B59" s="1">
        <v>6.0230220000000001E-2</v>
      </c>
      <c r="C59" s="1">
        <v>1.0681099999999999E-3</v>
      </c>
      <c r="D59" s="1">
        <v>9.7560620000000001E-2</v>
      </c>
      <c r="E59" s="1">
        <v>1.17632E-3</v>
      </c>
      <c r="F59" s="1">
        <v>0.81013071999999997</v>
      </c>
      <c r="G59" s="1">
        <v>1.4405070000000001E-2</v>
      </c>
      <c r="H59" s="1">
        <v>2.9633329999999999E-2</v>
      </c>
      <c r="I59" s="1">
        <v>9.6206999999999998E-4</v>
      </c>
    </row>
    <row r="60" spans="1:9" x14ac:dyDescent="0.35">
      <c r="A60" s="1" t="s">
        <v>58</v>
      </c>
      <c r="B60" s="1">
        <v>7.5880550000000005E-2</v>
      </c>
      <c r="C60" s="1">
        <v>1.5169199999999999E-3</v>
      </c>
      <c r="D60" s="1">
        <v>0.17756174999999999</v>
      </c>
      <c r="E60" s="1">
        <v>2.2882000000000002E-3</v>
      </c>
      <c r="F60" s="1">
        <v>1.85756671</v>
      </c>
      <c r="G60" s="1">
        <v>3.6848470000000001E-2</v>
      </c>
      <c r="H60" s="1">
        <v>5.5094070000000002E-2</v>
      </c>
      <c r="I60" s="1">
        <v>1.47119E-3</v>
      </c>
    </row>
    <row r="61" spans="1:9" x14ac:dyDescent="0.35">
      <c r="A61" s="1" t="s">
        <v>59</v>
      </c>
      <c r="B61" s="1">
        <v>5.5918139999999998E-2</v>
      </c>
      <c r="C61" s="1">
        <v>1.36867E-3</v>
      </c>
      <c r="D61" s="1">
        <v>6.0890989999999999E-2</v>
      </c>
      <c r="E61" s="1">
        <v>8.1046999999999998E-4</v>
      </c>
      <c r="F61" s="1">
        <v>0.46942954999999997</v>
      </c>
      <c r="G61" s="1">
        <v>1.1274879999999999E-2</v>
      </c>
      <c r="H61" s="1">
        <v>2.044878E-2</v>
      </c>
      <c r="I61" s="1">
        <v>5.3817999999999997E-4</v>
      </c>
    </row>
    <row r="62" spans="1:9" x14ac:dyDescent="0.35">
      <c r="A62" s="1" t="s">
        <v>60</v>
      </c>
      <c r="B62" s="1">
        <v>0.11247832000000001</v>
      </c>
      <c r="C62" s="1">
        <v>1.66892E-3</v>
      </c>
      <c r="D62" s="1">
        <v>0.3338429</v>
      </c>
      <c r="E62" s="1">
        <v>3.9353299999999999E-3</v>
      </c>
      <c r="F62" s="1">
        <v>5.17700768</v>
      </c>
      <c r="G62" s="1">
        <v>7.8510860000000002E-2</v>
      </c>
      <c r="H62" s="1">
        <v>9.5034579999999994E-2</v>
      </c>
      <c r="I62" s="1">
        <v>2.14415E-3</v>
      </c>
    </row>
    <row r="63" spans="1:9" x14ac:dyDescent="0.35">
      <c r="A63" s="1" t="s">
        <v>61</v>
      </c>
      <c r="B63" s="1">
        <v>0.11168011</v>
      </c>
      <c r="C63" s="1">
        <v>3.63021E-3</v>
      </c>
      <c r="D63" s="1">
        <v>0.33359912000000003</v>
      </c>
      <c r="E63" s="1">
        <v>6.0994899999999999E-3</v>
      </c>
      <c r="F63" s="1">
        <v>5.1370005599999997</v>
      </c>
      <c r="G63" s="1">
        <v>0.16063485999999999</v>
      </c>
      <c r="H63" s="1">
        <v>8.5422460000000006E-2</v>
      </c>
      <c r="I63" s="1">
        <v>3.49935E-3</v>
      </c>
    </row>
    <row r="64" spans="1:9" x14ac:dyDescent="0.35">
      <c r="A64" s="1" t="s">
        <v>62</v>
      </c>
      <c r="B64" s="1">
        <v>0.18385829000000001</v>
      </c>
      <c r="C64" s="1">
        <v>4.5857500000000004E-3</v>
      </c>
      <c r="D64" s="1">
        <v>0.51385707000000003</v>
      </c>
      <c r="E64" s="1">
        <v>8.1776000000000001E-3</v>
      </c>
      <c r="F64" s="1">
        <v>13.024184229999999</v>
      </c>
      <c r="G64" s="1">
        <v>0.31324014</v>
      </c>
      <c r="H64" s="1">
        <v>0.13973019</v>
      </c>
      <c r="I64" s="1">
        <v>4.9804300000000001E-3</v>
      </c>
    </row>
    <row r="65" spans="1:9" x14ac:dyDescent="0.35">
      <c r="A65" s="1" t="s">
        <v>63</v>
      </c>
      <c r="B65" s="1">
        <v>0.11540873</v>
      </c>
      <c r="C65" s="1">
        <v>1.88057E-3</v>
      </c>
      <c r="D65" s="1">
        <v>0.33280069000000001</v>
      </c>
      <c r="E65" s="1">
        <v>4.0595700000000002E-3</v>
      </c>
      <c r="F65" s="1">
        <v>5.2953105000000003</v>
      </c>
      <c r="G65" s="1">
        <v>8.7014880000000003E-2</v>
      </c>
      <c r="H65" s="1">
        <v>9.9523120000000007E-2</v>
      </c>
      <c r="I65" s="1">
        <v>2.3465000000000001E-3</v>
      </c>
    </row>
    <row r="66" spans="1:9" x14ac:dyDescent="0.35">
      <c r="A66" s="1" t="s">
        <v>64</v>
      </c>
      <c r="B66" s="1">
        <v>5.7138380000000003E-2</v>
      </c>
      <c r="C66" s="1">
        <v>1.6203700000000001E-3</v>
      </c>
      <c r="D66" s="1">
        <v>8.0368969999999998E-2</v>
      </c>
      <c r="E66" s="1">
        <v>1.13167E-3</v>
      </c>
      <c r="F66" s="1">
        <v>0.63304846999999997</v>
      </c>
      <c r="G66" s="1">
        <v>1.747628E-2</v>
      </c>
      <c r="H66" s="1">
        <v>2.6490900000000001E-2</v>
      </c>
      <c r="I66" s="1">
        <v>1.13653E-3</v>
      </c>
    </row>
    <row r="67" spans="1:9" x14ac:dyDescent="0.35">
      <c r="A67" s="1" t="s">
        <v>65</v>
      </c>
      <c r="B67" s="1">
        <v>0.11511456</v>
      </c>
      <c r="C67" s="1">
        <v>1.7830599999999999E-3</v>
      </c>
      <c r="D67" s="1">
        <v>0.33271149</v>
      </c>
      <c r="E67" s="1">
        <v>3.9484799999999999E-3</v>
      </c>
      <c r="F67" s="1">
        <v>5.2803430599999999</v>
      </c>
      <c r="G67" s="1">
        <v>8.3569019999999994E-2</v>
      </c>
      <c r="H67" s="1">
        <v>9.435288E-2</v>
      </c>
      <c r="I67" s="1">
        <v>2.4370500000000001E-3</v>
      </c>
    </row>
    <row r="68" spans="1:9" x14ac:dyDescent="0.35">
      <c r="A68" s="1" t="s">
        <v>66</v>
      </c>
      <c r="B68" s="1">
        <v>0.15143419999999999</v>
      </c>
      <c r="C68" s="1">
        <v>4.2175499999999996E-3</v>
      </c>
      <c r="D68" s="1">
        <v>0.42633954000000002</v>
      </c>
      <c r="E68" s="1">
        <v>6.59065E-3</v>
      </c>
      <c r="F68" s="1">
        <v>8.9004878999999999</v>
      </c>
      <c r="G68" s="1">
        <v>0.24280446</v>
      </c>
      <c r="H68" s="1">
        <v>0.10002672999999999</v>
      </c>
      <c r="I68" s="1">
        <v>5.1166199999999997E-3</v>
      </c>
    </row>
    <row r="69" spans="1:9" x14ac:dyDescent="0.35">
      <c r="A69" s="1" t="s">
        <v>67</v>
      </c>
      <c r="B69" s="1">
        <v>6.8182510000000002E-2</v>
      </c>
      <c r="C69" s="1">
        <v>1.8762399999999999E-3</v>
      </c>
      <c r="D69" s="1">
        <v>9.9973160000000005E-2</v>
      </c>
      <c r="E69" s="1">
        <v>1.4835E-3</v>
      </c>
      <c r="F69" s="1">
        <v>0.93976550999999997</v>
      </c>
      <c r="G69" s="1">
        <v>2.5254829999999999E-2</v>
      </c>
      <c r="H69" s="1">
        <v>2.7380620000000001E-2</v>
      </c>
      <c r="I69" s="1">
        <v>1.1513700000000001E-3</v>
      </c>
    </row>
    <row r="70" spans="1:9" x14ac:dyDescent="0.35">
      <c r="A70" s="1" t="s">
        <v>68</v>
      </c>
      <c r="B70" s="1">
        <v>5.4972439999999997E-2</v>
      </c>
      <c r="C70" s="1">
        <v>2.0971200000000001E-3</v>
      </c>
      <c r="D70" s="1">
        <v>5.9481970000000002E-2</v>
      </c>
      <c r="E70" s="1">
        <v>1.00209E-3</v>
      </c>
      <c r="F70" s="1">
        <v>0.45080668000000002</v>
      </c>
      <c r="G70" s="1">
        <v>1.6593989999999999E-2</v>
      </c>
      <c r="H70" s="1">
        <v>1.779495E-2</v>
      </c>
      <c r="I70" s="1">
        <v>7.7223000000000005E-4</v>
      </c>
    </row>
    <row r="71" spans="1:9" x14ac:dyDescent="0.35">
      <c r="A71" s="1" t="s">
        <v>69</v>
      </c>
      <c r="B71" s="1">
        <v>5.3836259999999997E-2</v>
      </c>
      <c r="C71" s="1">
        <v>1.90171E-3</v>
      </c>
      <c r="D71" s="1">
        <v>5.6328299999999998E-2</v>
      </c>
      <c r="E71" s="1">
        <v>9.0753999999999997E-4</v>
      </c>
      <c r="F71" s="1">
        <v>0.41807087999999998</v>
      </c>
      <c r="G71" s="1">
        <v>1.427143E-2</v>
      </c>
      <c r="H71" s="1">
        <v>1.376718E-2</v>
      </c>
      <c r="I71" s="1">
        <v>6.1244000000000001E-4</v>
      </c>
    </row>
    <row r="72" spans="1:9" x14ac:dyDescent="0.35">
      <c r="A72" s="1" t="s">
        <v>70</v>
      </c>
      <c r="B72" s="1">
        <v>0.17937023999999999</v>
      </c>
      <c r="C72" s="1">
        <v>4.3777099999999999E-3</v>
      </c>
      <c r="D72" s="1">
        <v>0.48978381999999998</v>
      </c>
      <c r="E72" s="1">
        <v>7.1227499999999997E-3</v>
      </c>
      <c r="F72" s="1">
        <v>12.11128712</v>
      </c>
      <c r="G72" s="1">
        <v>0.28901926</v>
      </c>
      <c r="H72" s="1">
        <v>0.12799100999999999</v>
      </c>
      <c r="I72" s="1">
        <v>5.5995100000000003E-3</v>
      </c>
    </row>
    <row r="73" spans="1:9" x14ac:dyDescent="0.35">
      <c r="A73" s="1" t="s">
        <v>71</v>
      </c>
      <c r="B73" s="1">
        <v>0.12159556000000001</v>
      </c>
      <c r="C73" s="1">
        <v>2.6964599999999999E-3</v>
      </c>
      <c r="D73" s="1">
        <v>0.34821828999999999</v>
      </c>
      <c r="E73" s="1">
        <v>4.6815299999999997E-3</v>
      </c>
      <c r="F73" s="1">
        <v>5.8374037699999999</v>
      </c>
      <c r="G73" s="1">
        <v>0.12754890999999999</v>
      </c>
      <c r="H73" s="1">
        <v>0.1039528</v>
      </c>
      <c r="I73" s="1">
        <v>4.1288699999999998E-3</v>
      </c>
    </row>
    <row r="74" spans="1:9" x14ac:dyDescent="0.35">
      <c r="A74" s="1" t="s">
        <v>72</v>
      </c>
      <c r="B74" s="1">
        <v>5.6932990000000003E-2</v>
      </c>
      <c r="C74" s="1">
        <v>1.62462E-3</v>
      </c>
      <c r="D74" s="1">
        <v>8.1528180000000006E-2</v>
      </c>
      <c r="E74" s="1">
        <v>1.15814E-3</v>
      </c>
      <c r="F74" s="1">
        <v>0.63992386999999995</v>
      </c>
      <c r="G74" s="1">
        <v>1.7761510000000001E-2</v>
      </c>
      <c r="H74" s="1">
        <v>2.6580400000000001E-2</v>
      </c>
      <c r="I74" s="1">
        <v>1.00172E-3</v>
      </c>
    </row>
    <row r="75" spans="1:9" x14ac:dyDescent="0.35">
      <c r="A75" s="1" t="s">
        <v>73</v>
      </c>
      <c r="B75" s="1">
        <v>0.1159955</v>
      </c>
      <c r="C75" s="1">
        <v>2.6991799999999998E-3</v>
      </c>
      <c r="D75" s="1">
        <v>0.34151148999999997</v>
      </c>
      <c r="E75" s="1">
        <v>4.7816899999999999E-3</v>
      </c>
      <c r="F75" s="1">
        <v>5.4605660399999998</v>
      </c>
      <c r="G75" s="1">
        <v>0.12470795</v>
      </c>
      <c r="H75" s="1">
        <v>9.7741759999999997E-2</v>
      </c>
      <c r="I75" s="1">
        <v>3.9644700000000003E-3</v>
      </c>
    </row>
    <row r="76" spans="1:9" x14ac:dyDescent="0.35">
      <c r="A76" s="1" t="s">
        <v>74</v>
      </c>
      <c r="B76" s="1">
        <v>0.11538436000000001</v>
      </c>
      <c r="C76" s="1">
        <v>2.1682200000000002E-3</v>
      </c>
      <c r="D76" s="1">
        <v>0.31238070000000001</v>
      </c>
      <c r="E76" s="1">
        <v>3.9594399999999998E-3</v>
      </c>
      <c r="F76" s="1">
        <v>4.9693040799999997</v>
      </c>
      <c r="G76" s="1">
        <v>9.3173210000000006E-2</v>
      </c>
      <c r="H76" s="1">
        <v>9.330571E-2</v>
      </c>
      <c r="I76" s="1">
        <v>2.9229400000000002E-3</v>
      </c>
    </row>
    <row r="77" spans="1:9" x14ac:dyDescent="0.35">
      <c r="A77" s="1" t="s">
        <v>75</v>
      </c>
      <c r="B77" s="1">
        <v>5.9502260000000001E-2</v>
      </c>
      <c r="C77" s="1">
        <v>1.2612400000000001E-3</v>
      </c>
      <c r="D77" s="1">
        <v>9.7533579999999995E-2</v>
      </c>
      <c r="E77" s="1">
        <v>1.2416700000000001E-3</v>
      </c>
      <c r="F77" s="1">
        <v>0.80012285999999999</v>
      </c>
      <c r="G77" s="1">
        <v>1.6769679999999999E-2</v>
      </c>
      <c r="H77" s="1">
        <v>3.0572519999999999E-2</v>
      </c>
      <c r="I77" s="1">
        <v>1.2186300000000001E-3</v>
      </c>
    </row>
    <row r="78" spans="1:9" x14ac:dyDescent="0.35">
      <c r="A78" s="1" t="s">
        <v>76</v>
      </c>
      <c r="B78" s="1">
        <v>6.070474E-2</v>
      </c>
      <c r="C78" s="1">
        <v>1.29115E-3</v>
      </c>
      <c r="D78" s="1">
        <v>9.7677249999999993E-2</v>
      </c>
      <c r="E78" s="1">
        <v>1.2460800000000001E-3</v>
      </c>
      <c r="F78" s="1">
        <v>0.81749368</v>
      </c>
      <c r="G78" s="1">
        <v>1.7186719999999999E-2</v>
      </c>
      <c r="H78" s="1">
        <v>3.0964769999999999E-2</v>
      </c>
      <c r="I78" s="1">
        <v>1.24138E-3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 x14ac:dyDescent="0.35">
      <c r="A3" t="s">
        <v>7</v>
      </c>
      <c r="B3">
        <v>640</v>
      </c>
      <c r="C3">
        <v>35.619999999999997</v>
      </c>
      <c r="D3">
        <v>601.29999999999995</v>
      </c>
      <c r="E3">
        <v>6.75</v>
      </c>
      <c r="F3">
        <v>609.5</v>
      </c>
      <c r="G3">
        <v>7.68</v>
      </c>
      <c r="H3">
        <v>642.70000000000005</v>
      </c>
      <c r="I3">
        <v>18.95</v>
      </c>
    </row>
    <row r="4" spans="1:9" x14ac:dyDescent="0.35">
      <c r="A4" t="s">
        <v>8</v>
      </c>
      <c r="B4">
        <v>1029.4000000000001</v>
      </c>
      <c r="C4">
        <v>35.18</v>
      </c>
      <c r="D4">
        <v>1046.0999999999999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 x14ac:dyDescent="0.35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9.7100000000000009</v>
      </c>
      <c r="H5">
        <v>720.8</v>
      </c>
      <c r="I5">
        <v>14.87</v>
      </c>
    </row>
    <row r="6" spans="1:9" x14ac:dyDescent="0.35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 x14ac:dyDescent="0.35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9.4499999999999993</v>
      </c>
      <c r="H7">
        <v>396.3</v>
      </c>
      <c r="I7">
        <v>8.81</v>
      </c>
    </row>
    <row r="8" spans="1:9" x14ac:dyDescent="0.35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39.479999999999997</v>
      </c>
    </row>
    <row r="9" spans="1:9" x14ac:dyDescent="0.35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 x14ac:dyDescent="0.35">
      <c r="A10" t="s">
        <v>14</v>
      </c>
      <c r="B10">
        <v>2606.8000000000002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</v>
      </c>
    </row>
    <row r="11" spans="1:9" x14ac:dyDescent="0.35">
      <c r="A11" t="s">
        <v>15</v>
      </c>
      <c r="B11">
        <v>2595.3000000000002</v>
      </c>
      <c r="C11">
        <v>39.950000000000003</v>
      </c>
      <c r="D11">
        <v>2501.1999999999998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 x14ac:dyDescent="0.35">
      <c r="A12" t="s">
        <v>16</v>
      </c>
      <c r="B12">
        <v>2567.5</v>
      </c>
      <c r="C12">
        <v>28.58</v>
      </c>
      <c r="D12">
        <v>2600.8000000000002</v>
      </c>
      <c r="E12">
        <v>26.53</v>
      </c>
      <c r="F12">
        <v>2582.1</v>
      </c>
      <c r="G12">
        <v>16.170000000000002</v>
      </c>
      <c r="H12">
        <v>2563.8000000000002</v>
      </c>
      <c r="I12">
        <v>70.77</v>
      </c>
    </row>
    <row r="13" spans="1:9" x14ac:dyDescent="0.35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9.7899999999999991</v>
      </c>
      <c r="H13">
        <v>385.3</v>
      </c>
      <c r="I13">
        <v>12.53</v>
      </c>
    </row>
    <row r="14" spans="1:9" x14ac:dyDescent="0.35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16.510000000000002</v>
      </c>
      <c r="H14">
        <v>1572.8</v>
      </c>
      <c r="I14">
        <v>56.08</v>
      </c>
    </row>
    <row r="15" spans="1:9" x14ac:dyDescent="0.35">
      <c r="A15" t="s">
        <v>19</v>
      </c>
      <c r="B15">
        <v>296.39999999999998</v>
      </c>
      <c r="C15">
        <v>52.01</v>
      </c>
      <c r="D15">
        <v>371.1</v>
      </c>
      <c r="E15">
        <v>4.7300000000000004</v>
      </c>
      <c r="F15">
        <v>361</v>
      </c>
      <c r="G15">
        <v>6.92</v>
      </c>
      <c r="H15">
        <v>365.4</v>
      </c>
      <c r="I15">
        <v>13.54</v>
      </c>
    </row>
    <row r="16" spans="1:9" x14ac:dyDescent="0.35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 x14ac:dyDescent="0.35">
      <c r="A17" t="s">
        <v>21</v>
      </c>
      <c r="B17">
        <v>597.70000000000005</v>
      </c>
      <c r="C17">
        <v>44.13</v>
      </c>
      <c r="D17">
        <v>599.4</v>
      </c>
      <c r="E17">
        <v>7.16</v>
      </c>
      <c r="F17">
        <v>599</v>
      </c>
      <c r="G17">
        <v>9.2200000000000006</v>
      </c>
      <c r="H17">
        <v>577.79999999999995</v>
      </c>
      <c r="I17">
        <v>22.17</v>
      </c>
    </row>
    <row r="18" spans="1:9" x14ac:dyDescent="0.35">
      <c r="A18" t="s">
        <v>20</v>
      </c>
      <c r="B18">
        <v>614</v>
      </c>
      <c r="C18">
        <v>36.770000000000003</v>
      </c>
      <c r="D18">
        <v>601.70000000000005</v>
      </c>
      <c r="E18">
        <v>6.93</v>
      </c>
      <c r="F18">
        <v>604.29999999999995</v>
      </c>
      <c r="G18">
        <v>7.88</v>
      </c>
      <c r="H18">
        <v>646.20000000000005</v>
      </c>
      <c r="I18">
        <v>19.43</v>
      </c>
    </row>
    <row r="19" spans="1:9" x14ac:dyDescent="0.35">
      <c r="A19" t="s">
        <v>21</v>
      </c>
      <c r="B19">
        <v>600.5</v>
      </c>
      <c r="C19">
        <v>37.06</v>
      </c>
      <c r="D19">
        <v>598.20000000000005</v>
      </c>
      <c r="E19">
        <v>6.81</v>
      </c>
      <c r="F19">
        <v>598.70000000000005</v>
      </c>
      <c r="G19">
        <v>7.84</v>
      </c>
      <c r="H19">
        <v>578</v>
      </c>
      <c r="I19">
        <v>17.920000000000002</v>
      </c>
    </row>
    <row r="20" spans="1:9" x14ac:dyDescent="0.35">
      <c r="A20" t="s">
        <v>22</v>
      </c>
      <c r="B20">
        <v>1065.9000000000001</v>
      </c>
      <c r="C20">
        <v>42.51</v>
      </c>
      <c r="D20">
        <v>1058</v>
      </c>
      <c r="E20">
        <v>12.62</v>
      </c>
      <c r="F20">
        <v>1060.5999999999999</v>
      </c>
      <c r="G20">
        <v>13.8</v>
      </c>
      <c r="H20">
        <v>1080.4000000000001</v>
      </c>
      <c r="I20">
        <v>30.07</v>
      </c>
    </row>
    <row r="21" spans="1:9" x14ac:dyDescent="0.35">
      <c r="A21" t="s">
        <v>23</v>
      </c>
      <c r="B21">
        <v>729.3</v>
      </c>
      <c r="C21">
        <v>70.260000000000005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 x14ac:dyDescent="0.35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 x14ac:dyDescent="0.35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 x14ac:dyDescent="0.35">
      <c r="A24" t="s">
        <v>26</v>
      </c>
      <c r="B24">
        <v>408.2</v>
      </c>
      <c r="C24">
        <v>40.520000000000003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 x14ac:dyDescent="0.35">
      <c r="A25" t="s">
        <v>27</v>
      </c>
      <c r="B25">
        <v>1809</v>
      </c>
      <c r="C25">
        <v>40.770000000000003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 x14ac:dyDescent="0.35">
      <c r="A26" t="s">
        <v>28</v>
      </c>
      <c r="B26">
        <v>1871.4</v>
      </c>
      <c r="C26">
        <v>37.700000000000003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 x14ac:dyDescent="0.35">
      <c r="A27" t="s">
        <v>29</v>
      </c>
      <c r="B27">
        <v>2370.6999999999998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 x14ac:dyDescent="0.35">
      <c r="A28" t="s">
        <v>30</v>
      </c>
      <c r="B28">
        <v>2614.6999999999998</v>
      </c>
      <c r="C28">
        <v>37.020000000000003</v>
      </c>
      <c r="D28">
        <v>2410.1999999999998</v>
      </c>
      <c r="E28">
        <v>27.28</v>
      </c>
      <c r="F28">
        <v>2522.6999999999998</v>
      </c>
      <c r="G28">
        <v>20.51</v>
      </c>
      <c r="H28">
        <v>2428.1999999999998</v>
      </c>
      <c r="I28">
        <v>92.76</v>
      </c>
    </row>
    <row r="29" spans="1:9" x14ac:dyDescent="0.35">
      <c r="A29" t="s">
        <v>31</v>
      </c>
      <c r="B29">
        <v>2525.9</v>
      </c>
      <c r="C29">
        <v>28.15</v>
      </c>
      <c r="D29">
        <v>2336.3000000000002</v>
      </c>
      <c r="E29">
        <v>23.89</v>
      </c>
      <c r="F29">
        <v>2438.8000000000002</v>
      </c>
      <c r="G29">
        <v>15.77</v>
      </c>
      <c r="H29">
        <v>2311.6999999999998</v>
      </c>
      <c r="I29">
        <v>64.86</v>
      </c>
    </row>
    <row r="30" spans="1:9" x14ac:dyDescent="0.35">
      <c r="A30" t="s">
        <v>32</v>
      </c>
      <c r="B30">
        <v>363.2</v>
      </c>
      <c r="C30">
        <v>50.32</v>
      </c>
      <c r="D30">
        <v>371.6</v>
      </c>
      <c r="E30">
        <v>4.6399999999999997</v>
      </c>
      <c r="F30">
        <v>370.4</v>
      </c>
      <c r="G30">
        <v>6.92</v>
      </c>
      <c r="H30">
        <v>371.3</v>
      </c>
      <c r="I30">
        <v>10.76</v>
      </c>
    </row>
    <row r="31" spans="1:9" x14ac:dyDescent="0.35">
      <c r="A31" t="s">
        <v>33</v>
      </c>
      <c r="B31">
        <v>378</v>
      </c>
      <c r="C31">
        <v>43.21</v>
      </c>
      <c r="D31">
        <v>381.7</v>
      </c>
      <c r="E31">
        <v>4.5599999999999996</v>
      </c>
      <c r="F31">
        <v>381.1</v>
      </c>
      <c r="G31">
        <v>6.17</v>
      </c>
      <c r="H31">
        <v>387.2</v>
      </c>
      <c r="I31">
        <v>11.45</v>
      </c>
    </row>
    <row r="32" spans="1:9" x14ac:dyDescent="0.35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 x14ac:dyDescent="0.35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 x14ac:dyDescent="0.35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 x14ac:dyDescent="0.35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2207.1999999999998</v>
      </c>
      <c r="G35">
        <v>16.899999999999999</v>
      </c>
      <c r="H35">
        <v>1539.3</v>
      </c>
      <c r="I35">
        <v>50.97</v>
      </c>
    </row>
    <row r="36" spans="1:9" x14ac:dyDescent="0.35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9.5299999999999994</v>
      </c>
      <c r="H36">
        <v>632</v>
      </c>
      <c r="I36">
        <v>24.98</v>
      </c>
    </row>
    <row r="37" spans="1:9" x14ac:dyDescent="0.35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602.20000000000005</v>
      </c>
      <c r="G37">
        <v>9.6300000000000008</v>
      </c>
      <c r="H37">
        <v>595.6</v>
      </c>
      <c r="I37">
        <v>24.16</v>
      </c>
    </row>
    <row r="38" spans="1:9" x14ac:dyDescent="0.35">
      <c r="A38" t="s">
        <v>38</v>
      </c>
      <c r="B38">
        <v>590.29999999999995</v>
      </c>
      <c r="C38">
        <v>38.479999999999997</v>
      </c>
      <c r="D38">
        <v>602.4</v>
      </c>
      <c r="E38">
        <v>6.94</v>
      </c>
      <c r="F38">
        <v>599.79999999999995</v>
      </c>
      <c r="G38">
        <v>8.16</v>
      </c>
      <c r="H38">
        <v>628.79999999999995</v>
      </c>
      <c r="I38">
        <v>19.809999999999999</v>
      </c>
    </row>
    <row r="39" spans="1:9" x14ac:dyDescent="0.35">
      <c r="A39" t="s">
        <v>39</v>
      </c>
      <c r="B39">
        <v>610.79999999999995</v>
      </c>
      <c r="C39">
        <v>37.409999999999997</v>
      </c>
      <c r="D39">
        <v>598.20000000000005</v>
      </c>
      <c r="E39">
        <v>6.84</v>
      </c>
      <c r="F39">
        <v>600.79999999999995</v>
      </c>
      <c r="G39">
        <v>7.97</v>
      </c>
      <c r="H39">
        <v>596.5</v>
      </c>
      <c r="I39">
        <v>18.61</v>
      </c>
    </row>
    <row r="40" spans="1:9" x14ac:dyDescent="0.35">
      <c r="A40" t="s">
        <v>40</v>
      </c>
      <c r="B40">
        <v>1116.3</v>
      </c>
      <c r="C40">
        <v>38.450000000000003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 x14ac:dyDescent="0.35">
      <c r="A41" t="s">
        <v>41</v>
      </c>
      <c r="B41">
        <v>2490.1999999999998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2404.6999999999998</v>
      </c>
      <c r="I41">
        <v>53.98</v>
      </c>
    </row>
    <row r="42" spans="1:9" x14ac:dyDescent="0.35">
      <c r="A42" t="s">
        <v>42</v>
      </c>
      <c r="B42">
        <v>1964.9</v>
      </c>
      <c r="C42">
        <v>37.159999999999997</v>
      </c>
      <c r="D42">
        <v>2051.9</v>
      </c>
      <c r="E42">
        <v>24.52</v>
      </c>
      <c r="F42">
        <v>2009.1</v>
      </c>
      <c r="G42">
        <v>18.579999999999998</v>
      </c>
      <c r="H42">
        <v>1992.5</v>
      </c>
      <c r="I42">
        <v>65.849999999999994</v>
      </c>
    </row>
    <row r="43" spans="1:9" x14ac:dyDescent="0.35">
      <c r="A43" t="s">
        <v>43</v>
      </c>
      <c r="B43">
        <v>2082.1999999999998</v>
      </c>
      <c r="C43">
        <v>41.47</v>
      </c>
      <c r="D43">
        <v>1251.4000000000001</v>
      </c>
      <c r="E43">
        <v>16</v>
      </c>
      <c r="F43">
        <v>1593.9</v>
      </c>
      <c r="G43">
        <v>19.010000000000002</v>
      </c>
      <c r="H43">
        <v>759</v>
      </c>
      <c r="I43">
        <v>32.49</v>
      </c>
    </row>
    <row r="44" spans="1:9" x14ac:dyDescent="0.35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 x14ac:dyDescent="0.35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2073.3000000000002</v>
      </c>
      <c r="G45">
        <v>13.92</v>
      </c>
      <c r="H45">
        <v>2076.4</v>
      </c>
      <c r="I45">
        <v>50.87</v>
      </c>
    </row>
    <row r="46" spans="1:9" x14ac:dyDescent="0.35">
      <c r="A46" t="s">
        <v>46</v>
      </c>
      <c r="B46">
        <v>2605.4</v>
      </c>
      <c r="C46">
        <v>25.03</v>
      </c>
      <c r="D46">
        <v>2454.8000000000002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 x14ac:dyDescent="0.35">
      <c r="A47" t="s">
        <v>47</v>
      </c>
      <c r="B47">
        <v>645.29999999999995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 x14ac:dyDescent="0.35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8.7899999999999991</v>
      </c>
      <c r="H48">
        <v>496.6</v>
      </c>
      <c r="I48">
        <v>13.25</v>
      </c>
    </row>
    <row r="49" spans="1:9" x14ac:dyDescent="0.35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19.649999999999999</v>
      </c>
      <c r="H49">
        <v>1651.6</v>
      </c>
      <c r="I49">
        <v>63.24</v>
      </c>
    </row>
    <row r="50" spans="1:9" x14ac:dyDescent="0.35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 x14ac:dyDescent="0.35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 x14ac:dyDescent="0.35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19.170000000000002</v>
      </c>
      <c r="H52">
        <v>1656.2</v>
      </c>
      <c r="I52">
        <v>65.3</v>
      </c>
    </row>
    <row r="53" spans="1:9" x14ac:dyDescent="0.35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 x14ac:dyDescent="0.35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 x14ac:dyDescent="0.35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18.010000000000002</v>
      </c>
    </row>
    <row r="56" spans="1:9" x14ac:dyDescent="0.35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635.79999999999995</v>
      </c>
      <c r="I56">
        <v>25.38</v>
      </c>
    </row>
    <row r="57" spans="1:9" x14ac:dyDescent="0.35">
      <c r="A57" t="s">
        <v>57</v>
      </c>
      <c r="B57">
        <v>612.1</v>
      </c>
      <c r="C57">
        <v>45.67</v>
      </c>
      <c r="D57">
        <v>599.79999999999995</v>
      </c>
      <c r="E57">
        <v>7.29</v>
      </c>
      <c r="F57">
        <v>602.4</v>
      </c>
      <c r="G57">
        <v>9.6199999999999992</v>
      </c>
      <c r="H57">
        <v>593.29999999999995</v>
      </c>
      <c r="I57">
        <v>24.23</v>
      </c>
    </row>
    <row r="58" spans="1:9" x14ac:dyDescent="0.35">
      <c r="A58" t="s">
        <v>56</v>
      </c>
      <c r="B58">
        <v>611.79999999999995</v>
      </c>
      <c r="C58">
        <v>38.380000000000003</v>
      </c>
      <c r="D58">
        <v>600.79999999999995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 x14ac:dyDescent="0.35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590.29999999999995</v>
      </c>
      <c r="I59">
        <v>18.89</v>
      </c>
    </row>
    <row r="60" spans="1:9" x14ac:dyDescent="0.35">
      <c r="A60" t="s">
        <v>58</v>
      </c>
      <c r="B60">
        <v>1091.9000000000001</v>
      </c>
      <c r="C60">
        <v>39.53</v>
      </c>
      <c r="D60">
        <v>1053.5999999999999</v>
      </c>
      <c r="E60">
        <v>12.53</v>
      </c>
      <c r="F60">
        <v>1066.0999999999999</v>
      </c>
      <c r="G60">
        <v>13.09</v>
      </c>
      <c r="H60">
        <v>1084</v>
      </c>
      <c r="I60">
        <v>28.18</v>
      </c>
    </row>
    <row r="61" spans="1:9" x14ac:dyDescent="0.35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 x14ac:dyDescent="0.35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 x14ac:dyDescent="0.35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 x14ac:dyDescent="0.35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88.32</v>
      </c>
    </row>
    <row r="65" spans="1:9" x14ac:dyDescent="0.35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 x14ac:dyDescent="0.35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 x14ac:dyDescent="0.35">
      <c r="A67" t="s">
        <v>65</v>
      </c>
      <c r="B67">
        <v>1881.7</v>
      </c>
      <c r="C67">
        <v>27.65</v>
      </c>
      <c r="D67">
        <v>1851.5</v>
      </c>
      <c r="E67">
        <v>19.100000000000001</v>
      </c>
      <c r="F67">
        <v>1865.7</v>
      </c>
      <c r="G67">
        <v>13.51</v>
      </c>
      <c r="H67">
        <v>1822.4</v>
      </c>
      <c r="I67">
        <v>45.01</v>
      </c>
    </row>
    <row r="68" spans="1:9" x14ac:dyDescent="0.35">
      <c r="A68" t="s">
        <v>66</v>
      </c>
      <c r="B68">
        <v>2362.1999999999998</v>
      </c>
      <c r="C68">
        <v>46.78</v>
      </c>
      <c r="D68">
        <v>2289.1999999999998</v>
      </c>
      <c r="E68">
        <v>29.79</v>
      </c>
      <c r="F68">
        <v>2327.9</v>
      </c>
      <c r="G68">
        <v>24.9</v>
      </c>
      <c r="H68">
        <v>1926.9</v>
      </c>
      <c r="I68">
        <v>94.01</v>
      </c>
    </row>
    <row r="69" spans="1:9" x14ac:dyDescent="0.35">
      <c r="A69" t="s">
        <v>67</v>
      </c>
      <c r="B69">
        <v>874.1</v>
      </c>
      <c r="C69">
        <v>55.97</v>
      </c>
      <c r="D69">
        <v>614.29999999999995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 x14ac:dyDescent="0.35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 x14ac:dyDescent="0.35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10.220000000000001</v>
      </c>
      <c r="H71">
        <v>276.39999999999998</v>
      </c>
      <c r="I71">
        <v>12.21</v>
      </c>
    </row>
    <row r="72" spans="1:9" x14ac:dyDescent="0.35">
      <c r="A72" t="s">
        <v>70</v>
      </c>
      <c r="B72">
        <v>2647.1</v>
      </c>
      <c r="C72">
        <v>39.94</v>
      </c>
      <c r="D72">
        <v>2569.6999999999998</v>
      </c>
      <c r="E72">
        <v>30.82</v>
      </c>
      <c r="F72">
        <v>2613.1</v>
      </c>
      <c r="G72">
        <v>22.38</v>
      </c>
      <c r="H72">
        <v>2434.3000000000002</v>
      </c>
      <c r="I72">
        <v>100.34</v>
      </c>
    </row>
    <row r="73" spans="1:9" x14ac:dyDescent="0.35">
      <c r="A73" t="s">
        <v>71</v>
      </c>
      <c r="B73">
        <v>1979.7</v>
      </c>
      <c r="C73">
        <v>38.979999999999997</v>
      </c>
      <c r="D73">
        <v>1926.1</v>
      </c>
      <c r="E73">
        <v>22.38</v>
      </c>
      <c r="F73">
        <v>1952</v>
      </c>
      <c r="G73">
        <v>18.940000000000001</v>
      </c>
      <c r="H73">
        <v>1998.9</v>
      </c>
      <c r="I73">
        <v>75.599999999999994</v>
      </c>
    </row>
    <row r="74" spans="1:9" x14ac:dyDescent="0.35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530.20000000000005</v>
      </c>
      <c r="I74">
        <v>19.72</v>
      </c>
    </row>
    <row r="75" spans="1:9" x14ac:dyDescent="0.35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19.600000000000001</v>
      </c>
      <c r="H75">
        <v>1884.9</v>
      </c>
      <c r="I75">
        <v>73</v>
      </c>
    </row>
    <row r="76" spans="1:9" x14ac:dyDescent="0.35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 x14ac:dyDescent="0.35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9.4600000000000009</v>
      </c>
      <c r="H77">
        <v>608.70000000000005</v>
      </c>
      <c r="I77">
        <v>23.9</v>
      </c>
    </row>
    <row r="78" spans="1:9" x14ac:dyDescent="0.35">
      <c r="A78" t="s">
        <v>76</v>
      </c>
      <c r="B78">
        <v>628.79999999999995</v>
      </c>
      <c r="C78">
        <v>45.18</v>
      </c>
      <c r="D78">
        <v>600.79999999999995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81"/>
  <sheetViews>
    <sheetView workbookViewId="0"/>
  </sheetViews>
  <sheetFormatPr defaultRowHeight="14.5" x14ac:dyDescent="0.35"/>
  <sheetData>
    <row r="4" spans="1:14" x14ac:dyDescent="0.3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 x14ac:dyDescent="0.35">
      <c r="A5" t="s">
        <v>6</v>
      </c>
      <c r="B5">
        <v>5.9255490000000001E-2</v>
      </c>
      <c r="C5">
        <v>9.5706000000000003E-4</v>
      </c>
      <c r="D5">
        <v>9.7627409999999998E-2</v>
      </c>
      <c r="E5">
        <v>1.15974E-3</v>
      </c>
      <c r="F5">
        <v>0.79753673000000003</v>
      </c>
      <c r="G5">
        <v>1.305311E-2</v>
      </c>
      <c r="H5">
        <v>2.9564590000000002E-2</v>
      </c>
      <c r="I5">
        <v>8.4749999999999995E-4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 x14ac:dyDescent="0.35">
      <c r="A6" t="s">
        <v>7</v>
      </c>
      <c r="B6">
        <v>6.1021760000000001E-2</v>
      </c>
      <c r="C6">
        <v>1.02202E-3</v>
      </c>
      <c r="D6">
        <v>9.7765379999999999E-2</v>
      </c>
      <c r="E6">
        <v>1.14977E-3</v>
      </c>
      <c r="F6">
        <v>0.82252294000000004</v>
      </c>
      <c r="G6">
        <v>1.3792560000000001E-2</v>
      </c>
      <c r="H6">
        <v>3.2308730000000001E-2</v>
      </c>
      <c r="I6">
        <v>9.6776999999999996E-4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 x14ac:dyDescent="0.35">
      <c r="A7" t="s">
        <v>8</v>
      </c>
      <c r="B7">
        <v>7.3560020000000004E-2</v>
      </c>
      <c r="C7">
        <v>1.29452E-3</v>
      </c>
      <c r="D7">
        <v>0.1761913</v>
      </c>
      <c r="E7">
        <v>2.13131E-3</v>
      </c>
      <c r="F7">
        <v>1.78690434</v>
      </c>
      <c r="G7">
        <v>3.1285930000000003E-2</v>
      </c>
      <c r="H7">
        <v>5.4221999999999999E-2</v>
      </c>
      <c r="I7">
        <v>1.24256E-3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 x14ac:dyDescent="0.35">
      <c r="A8" t="s">
        <v>9</v>
      </c>
      <c r="B8">
        <v>6.4260570000000003E-2</v>
      </c>
      <c r="C8">
        <v>1.2022999999999999E-3</v>
      </c>
      <c r="D8">
        <v>0.11813725</v>
      </c>
      <c r="E8">
        <v>1.47579E-3</v>
      </c>
      <c r="F8">
        <v>1.04662633</v>
      </c>
      <c r="G8">
        <v>1.9574100000000001E-2</v>
      </c>
      <c r="H8">
        <v>3.6307359999999997E-2</v>
      </c>
      <c r="I8">
        <v>7.6258000000000001E-4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 x14ac:dyDescent="0.35">
      <c r="A9" t="s">
        <v>10</v>
      </c>
      <c r="B9">
        <v>0.14002734</v>
      </c>
      <c r="C9">
        <v>2.02965E-3</v>
      </c>
      <c r="D9">
        <v>0.42673820000000001</v>
      </c>
      <c r="E9">
        <v>5.09699E-3</v>
      </c>
      <c r="F9">
        <v>8.2381944699999998</v>
      </c>
      <c r="G9">
        <v>0.12225675</v>
      </c>
      <c r="H9">
        <v>0.12521041999999999</v>
      </c>
      <c r="I9">
        <v>2.74793E-3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 x14ac:dyDescent="0.35">
      <c r="A10" t="s">
        <v>11</v>
      </c>
      <c r="B10">
        <v>7.4676220000000001E-2</v>
      </c>
      <c r="C10">
        <v>1.82117E-3</v>
      </c>
      <c r="D10">
        <v>6.3206700000000005E-2</v>
      </c>
      <c r="E10">
        <v>8.6021000000000003E-4</v>
      </c>
      <c r="F10">
        <v>0.65076308999999999</v>
      </c>
      <c r="G10">
        <v>1.535627E-2</v>
      </c>
      <c r="H10">
        <v>1.9799489999999999E-2</v>
      </c>
      <c r="I10">
        <v>4.4462000000000001E-4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 x14ac:dyDescent="0.35">
      <c r="A11" t="s">
        <v>12</v>
      </c>
      <c r="B11">
        <v>0.10839629000000001</v>
      </c>
      <c r="C11">
        <v>1.7958500000000001E-3</v>
      </c>
      <c r="D11">
        <v>0.29725765999999998</v>
      </c>
      <c r="E11">
        <v>3.61408E-3</v>
      </c>
      <c r="F11">
        <v>4.4425139400000004</v>
      </c>
      <c r="G11">
        <v>7.3652350000000005E-2</v>
      </c>
      <c r="H11">
        <v>8.8257050000000004E-2</v>
      </c>
      <c r="I11">
        <v>2.12575E-3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 x14ac:dyDescent="0.35">
      <c r="A12" t="s">
        <v>13</v>
      </c>
      <c r="B12">
        <v>6.2337259999999999E-2</v>
      </c>
      <c r="C12">
        <v>1.7268299999999999E-3</v>
      </c>
      <c r="D12">
        <v>8.1466720000000006E-2</v>
      </c>
      <c r="E12">
        <v>1.1503799999999999E-3</v>
      </c>
      <c r="F12">
        <v>0.70016520999999998</v>
      </c>
      <c r="G12">
        <v>1.8801470000000001E-2</v>
      </c>
      <c r="H12">
        <v>2.7713890000000001E-2</v>
      </c>
      <c r="I12">
        <v>8.1105999999999995E-4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 x14ac:dyDescent="0.35">
      <c r="A13" t="s">
        <v>14</v>
      </c>
      <c r="B13">
        <v>0.17508344000000001</v>
      </c>
      <c r="C13">
        <v>3.4998E-3</v>
      </c>
      <c r="D13">
        <v>0.44849380999999999</v>
      </c>
      <c r="E13">
        <v>5.9373100000000003E-3</v>
      </c>
      <c r="F13">
        <v>10.82270527</v>
      </c>
      <c r="G13">
        <v>0.21751702000000001</v>
      </c>
      <c r="H13">
        <v>0.13104484999999999</v>
      </c>
      <c r="I13">
        <v>4.87851E-3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 x14ac:dyDescent="0.35">
      <c r="A14" t="s">
        <v>15</v>
      </c>
      <c r="B14">
        <v>0.17388043</v>
      </c>
      <c r="C14">
        <v>4.22406E-3</v>
      </c>
      <c r="D14">
        <v>0.47403106</v>
      </c>
      <c r="E14">
        <v>7.09189E-3</v>
      </c>
      <c r="F14">
        <v>11.36583042</v>
      </c>
      <c r="G14">
        <v>0.27610224</v>
      </c>
      <c r="H14">
        <v>9.7551250000000006E-2</v>
      </c>
      <c r="I14">
        <v>5.0431E-3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 x14ac:dyDescent="0.35">
      <c r="A15" t="s">
        <v>16</v>
      </c>
      <c r="B15">
        <v>0.17100488999999999</v>
      </c>
      <c r="C15">
        <v>2.9520900000000001E-3</v>
      </c>
      <c r="D15">
        <v>0.49699029</v>
      </c>
      <c r="E15">
        <v>6.1610900000000001E-3</v>
      </c>
      <c r="F15">
        <v>11.717246060000001</v>
      </c>
      <c r="G15">
        <v>0.20248807999999999</v>
      </c>
      <c r="H15">
        <v>0.13523741</v>
      </c>
      <c r="I15">
        <v>3.9750100000000002E-3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 x14ac:dyDescent="0.35">
      <c r="A16" t="s">
        <v>17</v>
      </c>
      <c r="B16">
        <v>5.7228050000000003E-2</v>
      </c>
      <c r="C16">
        <v>1.78174E-3</v>
      </c>
      <c r="D16">
        <v>5.9423570000000002E-2</v>
      </c>
      <c r="E16">
        <v>8.8212000000000002E-4</v>
      </c>
      <c r="F16">
        <v>0.46886104000000001</v>
      </c>
      <c r="G16">
        <v>1.4165809999999999E-2</v>
      </c>
      <c r="H16">
        <v>1.924586E-2</v>
      </c>
      <c r="I16">
        <v>6.3170999999999995E-4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 x14ac:dyDescent="0.35">
      <c r="A17" t="s">
        <v>18</v>
      </c>
      <c r="B17">
        <v>0.10390117</v>
      </c>
      <c r="C17">
        <v>2.1055800000000001E-3</v>
      </c>
      <c r="D17">
        <v>0.27769875999999999</v>
      </c>
      <c r="E17">
        <v>3.6910799999999998E-3</v>
      </c>
      <c r="F17">
        <v>3.9782340500000002</v>
      </c>
      <c r="G17">
        <v>8.0952060000000006E-2</v>
      </c>
      <c r="H17">
        <v>8.0921019999999996E-2</v>
      </c>
      <c r="I17">
        <v>2.99898E-3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 x14ac:dyDescent="0.35">
      <c r="A18" t="s">
        <v>19</v>
      </c>
      <c r="B18">
        <v>5.2251510000000001E-2</v>
      </c>
      <c r="C18">
        <v>1.2118299999999999E-3</v>
      </c>
      <c r="D18">
        <v>5.925776E-2</v>
      </c>
      <c r="E18">
        <v>7.7642E-4</v>
      </c>
      <c r="F18">
        <v>0.42689079000000002</v>
      </c>
      <c r="G18">
        <v>9.7259000000000009E-3</v>
      </c>
      <c r="H18">
        <v>1.8242709999999999E-2</v>
      </c>
      <c r="I18">
        <v>6.8230999999999999E-4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 x14ac:dyDescent="0.35">
      <c r="A19" t="s">
        <v>20</v>
      </c>
      <c r="B19">
        <v>6.0371109999999999E-2</v>
      </c>
      <c r="C19">
        <v>1.2294000000000001E-3</v>
      </c>
      <c r="D19">
        <v>9.778125E-2</v>
      </c>
      <c r="E19">
        <v>1.21853E-3</v>
      </c>
      <c r="F19">
        <v>0.81387657000000002</v>
      </c>
      <c r="G19">
        <v>1.6357469999999999E-2</v>
      </c>
      <c r="H19">
        <v>3.2834509999999997E-2</v>
      </c>
      <c r="I19">
        <v>1.23317E-3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 x14ac:dyDescent="0.35">
      <c r="A20" t="s">
        <v>21</v>
      </c>
      <c r="B20">
        <v>5.9836540000000001E-2</v>
      </c>
      <c r="C20">
        <v>1.2361399999999999E-3</v>
      </c>
      <c r="D20">
        <v>9.7448900000000005E-2</v>
      </c>
      <c r="E20">
        <v>1.21967E-3</v>
      </c>
      <c r="F20">
        <v>0.80392814000000001</v>
      </c>
      <c r="G20">
        <v>1.6382359999999999E-2</v>
      </c>
      <c r="H20">
        <v>2.8998329999999999E-2</v>
      </c>
      <c r="I20">
        <v>1.1288800000000001E-3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 x14ac:dyDescent="0.35">
      <c r="A21" t="s">
        <v>20</v>
      </c>
      <c r="B21">
        <v>6.0289669999999997E-2</v>
      </c>
      <c r="C21">
        <v>1.0382900000000001E-3</v>
      </c>
      <c r="D21">
        <v>9.7838839999999996E-2</v>
      </c>
      <c r="E21">
        <v>1.17964E-3</v>
      </c>
      <c r="F21">
        <v>0.81325829000000005</v>
      </c>
      <c r="G21">
        <v>1.407914E-2</v>
      </c>
      <c r="H21">
        <v>3.248931E-2</v>
      </c>
      <c r="I21">
        <v>9.9274999999999993E-4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 x14ac:dyDescent="0.35">
      <c r="A22" t="s">
        <v>21</v>
      </c>
      <c r="B22">
        <v>5.9914950000000002E-2</v>
      </c>
      <c r="C22">
        <v>1.0378399999999999E-3</v>
      </c>
      <c r="D22">
        <v>9.7245940000000003E-2</v>
      </c>
      <c r="E22">
        <v>1.15992E-3</v>
      </c>
      <c r="F22">
        <v>0.80331068999999999</v>
      </c>
      <c r="G22">
        <v>1.3927490000000001E-2</v>
      </c>
      <c r="H22">
        <v>2.9010729999999998E-2</v>
      </c>
      <c r="I22">
        <v>9.1215999999999997E-4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 x14ac:dyDescent="0.35">
      <c r="A23" t="s">
        <v>22</v>
      </c>
      <c r="B23">
        <v>7.4901220000000004E-2</v>
      </c>
      <c r="C23">
        <v>1.60574E-3</v>
      </c>
      <c r="D23">
        <v>0.17836133000000001</v>
      </c>
      <c r="E23">
        <v>2.3077100000000001E-3</v>
      </c>
      <c r="F23">
        <v>1.8420933500000001</v>
      </c>
      <c r="G23">
        <v>3.862256E-2</v>
      </c>
      <c r="H23">
        <v>5.4908480000000003E-2</v>
      </c>
      <c r="I23">
        <v>1.5696E-3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 x14ac:dyDescent="0.35">
      <c r="A24" t="s">
        <v>23</v>
      </c>
      <c r="B24">
        <v>6.3628160000000003E-2</v>
      </c>
      <c r="C24">
        <v>2.1572900000000001E-3</v>
      </c>
      <c r="D24">
        <v>0.12061665000000001</v>
      </c>
      <c r="E24">
        <v>1.83151E-3</v>
      </c>
      <c r="F24">
        <v>1.05854285</v>
      </c>
      <c r="G24">
        <v>3.457375E-2</v>
      </c>
      <c r="H24">
        <v>3.5623370000000001E-2</v>
      </c>
      <c r="I24">
        <v>1.30316E-3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 x14ac:dyDescent="0.35">
      <c r="A25" t="s">
        <v>24</v>
      </c>
      <c r="B25">
        <v>0.1215596</v>
      </c>
      <c r="C25">
        <v>1.83066E-3</v>
      </c>
      <c r="D25">
        <v>0.35263106</v>
      </c>
      <c r="E25">
        <v>4.3044700000000003E-3</v>
      </c>
      <c r="F25">
        <v>5.9097576099999998</v>
      </c>
      <c r="G25">
        <v>9.170296E-2</v>
      </c>
      <c r="H25">
        <v>0.10399723</v>
      </c>
      <c r="I25">
        <v>2.4036299999999999E-3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 x14ac:dyDescent="0.35">
      <c r="A26" t="s">
        <v>25</v>
      </c>
      <c r="B26">
        <v>5.5565129999999997E-2</v>
      </c>
      <c r="C26">
        <v>1.0741500000000001E-3</v>
      </c>
      <c r="D26">
        <v>6.587759E-2</v>
      </c>
      <c r="E26">
        <v>8.2744000000000003E-4</v>
      </c>
      <c r="F26">
        <v>0.50462609999999997</v>
      </c>
      <c r="G26">
        <v>9.7758099999999994E-3</v>
      </c>
      <c r="H26">
        <v>2.0492710000000001E-2</v>
      </c>
      <c r="I26">
        <v>5.6669999999999995E-4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 x14ac:dyDescent="0.35">
      <c r="A27" t="s">
        <v>26</v>
      </c>
      <c r="B27">
        <v>5.490155E-2</v>
      </c>
      <c r="C27">
        <v>1.0142300000000001E-3</v>
      </c>
      <c r="D27">
        <v>5.9409120000000003E-2</v>
      </c>
      <c r="E27">
        <v>7.1936000000000005E-4</v>
      </c>
      <c r="F27">
        <v>0.44966462000000001</v>
      </c>
      <c r="G27">
        <v>8.3019700000000005E-3</v>
      </c>
      <c r="H27">
        <v>1.731452E-2</v>
      </c>
      <c r="I27">
        <v>4.0787000000000001E-4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 x14ac:dyDescent="0.35">
      <c r="A28" t="s">
        <v>27</v>
      </c>
      <c r="B28">
        <v>0.11058337</v>
      </c>
      <c r="C28">
        <v>2.5151399999999999E-3</v>
      </c>
      <c r="D28">
        <v>0.32139429000000003</v>
      </c>
      <c r="E28">
        <v>4.3449999999999999E-3</v>
      </c>
      <c r="F28">
        <v>4.9013834000000003</v>
      </c>
      <c r="G28">
        <v>0.1081541</v>
      </c>
      <c r="H28">
        <v>9.4304520000000003E-2</v>
      </c>
      <c r="I28">
        <v>3.1764900000000001E-3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 x14ac:dyDescent="0.35">
      <c r="A29" t="s">
        <v>28</v>
      </c>
      <c r="B29">
        <v>0.11446285</v>
      </c>
      <c r="C29">
        <v>2.4229799999999999E-3</v>
      </c>
      <c r="D29">
        <v>0.31895920999999999</v>
      </c>
      <c r="E29">
        <v>4.3891599999999996E-3</v>
      </c>
      <c r="F29">
        <v>5.0343131999999997</v>
      </c>
      <c r="G29">
        <v>0.10671499</v>
      </c>
      <c r="H29">
        <v>9.5519010000000001E-2</v>
      </c>
      <c r="I29">
        <v>3.50067E-3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 x14ac:dyDescent="0.35">
      <c r="A30" t="s">
        <v>29</v>
      </c>
      <c r="B30">
        <v>0.15219173</v>
      </c>
      <c r="C30">
        <v>6.9058499999999998E-3</v>
      </c>
      <c r="D30">
        <v>6.7292589999999999E-2</v>
      </c>
      <c r="E30">
        <v>1.6278899999999999E-3</v>
      </c>
      <c r="F30">
        <v>1.41188121</v>
      </c>
      <c r="G30">
        <v>5.79316E-2</v>
      </c>
      <c r="H30">
        <v>2.0591890000000002E-2</v>
      </c>
      <c r="I30">
        <v>6.0939999999999996E-4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 x14ac:dyDescent="0.35">
      <c r="A31" t="s">
        <v>30</v>
      </c>
      <c r="B31">
        <v>0.17591636999999999</v>
      </c>
      <c r="C31">
        <v>3.9629599999999997E-3</v>
      </c>
      <c r="D31">
        <v>0.45337144000000001</v>
      </c>
      <c r="E31">
        <v>6.1500900000000004E-3</v>
      </c>
      <c r="F31">
        <v>10.99534512</v>
      </c>
      <c r="G31">
        <v>0.24225868</v>
      </c>
      <c r="H31">
        <v>0.12764712</v>
      </c>
      <c r="I31">
        <v>5.1751599999999998E-3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 x14ac:dyDescent="0.35">
      <c r="A32" t="s">
        <v>31</v>
      </c>
      <c r="B32">
        <v>0.16680987</v>
      </c>
      <c r="C32">
        <v>2.8237900000000001E-3</v>
      </c>
      <c r="D32">
        <v>0.43678909999999999</v>
      </c>
      <c r="E32">
        <v>5.3252000000000004E-3</v>
      </c>
      <c r="F32">
        <v>10.04393387</v>
      </c>
      <c r="G32">
        <v>0.17152967999999999</v>
      </c>
      <c r="H32">
        <v>0.12116589</v>
      </c>
      <c r="I32">
        <v>3.5975199999999999E-3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 x14ac:dyDescent="0.35">
      <c r="A33" t="s">
        <v>32</v>
      </c>
      <c r="B33">
        <v>5.3815479999999999E-2</v>
      </c>
      <c r="C33">
        <v>1.21821E-3</v>
      </c>
      <c r="D33">
        <v>5.9331759999999997E-2</v>
      </c>
      <c r="E33">
        <v>7.6228999999999999E-4</v>
      </c>
      <c r="F33">
        <v>0.44018677</v>
      </c>
      <c r="G33">
        <v>9.8196900000000007E-3</v>
      </c>
      <c r="H33">
        <v>1.8540419999999998E-2</v>
      </c>
      <c r="I33">
        <v>5.4204000000000003E-4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 x14ac:dyDescent="0.35">
      <c r="A34" t="s">
        <v>33</v>
      </c>
      <c r="B34">
        <v>5.4170639999999999E-2</v>
      </c>
      <c r="C34">
        <v>1.0549800000000001E-3</v>
      </c>
      <c r="D34">
        <v>6.0998259999999999E-2</v>
      </c>
      <c r="E34">
        <v>7.5086E-4</v>
      </c>
      <c r="F34">
        <v>0.45553296999999998</v>
      </c>
      <c r="G34">
        <v>8.8389999999999996E-3</v>
      </c>
      <c r="H34">
        <v>1.934309E-2</v>
      </c>
      <c r="I34">
        <v>5.7744000000000003E-4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 x14ac:dyDescent="0.35">
      <c r="A35" t="s">
        <v>34</v>
      </c>
      <c r="B35">
        <v>0.115052</v>
      </c>
      <c r="C35">
        <v>2.1262999999999998E-3</v>
      </c>
      <c r="D35">
        <v>0.33738091999999997</v>
      </c>
      <c r="E35">
        <v>4.2629399999999998E-3</v>
      </c>
      <c r="F35">
        <v>5.3508806199999999</v>
      </c>
      <c r="G35">
        <v>9.9566559999999998E-2</v>
      </c>
      <c r="H35">
        <v>9.3965740000000006E-2</v>
      </c>
      <c r="I35">
        <v>2.9387300000000001E-3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 x14ac:dyDescent="0.35">
      <c r="A36" t="s">
        <v>35</v>
      </c>
      <c r="B36">
        <v>0.11392028999999999</v>
      </c>
      <c r="C36">
        <v>2.22018E-3</v>
      </c>
      <c r="D36">
        <v>0.33117929000000002</v>
      </c>
      <c r="E36">
        <v>4.2343099999999998E-3</v>
      </c>
      <c r="F36">
        <v>5.2009439500000001</v>
      </c>
      <c r="G36">
        <v>0.10186438</v>
      </c>
      <c r="H36">
        <v>9.0532710000000002E-2</v>
      </c>
      <c r="I36">
        <v>3.1380700000000002E-3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 x14ac:dyDescent="0.35">
      <c r="A37" t="s">
        <v>36</v>
      </c>
      <c r="B37">
        <v>0.21313961000000001</v>
      </c>
      <c r="C37">
        <v>3.7045400000000001E-3</v>
      </c>
      <c r="D37">
        <v>0.55079246000000004</v>
      </c>
      <c r="E37">
        <v>6.6799800000000003E-3</v>
      </c>
      <c r="F37">
        <v>16.184095379999999</v>
      </c>
      <c r="G37">
        <v>0.28299115000000002</v>
      </c>
      <c r="H37">
        <v>0.15494222999999999</v>
      </c>
      <c r="I37">
        <v>4.8157299999999998E-3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 x14ac:dyDescent="0.35">
      <c r="A38" t="s">
        <v>37</v>
      </c>
      <c r="B38">
        <v>0.17071074</v>
      </c>
      <c r="C38">
        <v>3.19185E-3</v>
      </c>
      <c r="D38">
        <v>0.33106613000000001</v>
      </c>
      <c r="E38">
        <v>4.0918999999999999E-3</v>
      </c>
      <c r="F38">
        <v>7.7911939600000002</v>
      </c>
      <c r="G38">
        <v>0.14631231</v>
      </c>
      <c r="H38">
        <v>7.9131950000000006E-2</v>
      </c>
      <c r="I38">
        <v>2.7214299999999999E-3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 x14ac:dyDescent="0.35">
      <c r="A39" t="s">
        <v>38</v>
      </c>
      <c r="B39">
        <v>5.9915080000000003E-2</v>
      </c>
      <c r="C39">
        <v>1.2710099999999999E-3</v>
      </c>
      <c r="D39">
        <v>9.7944690000000001E-2</v>
      </c>
      <c r="E39">
        <v>1.23767E-3</v>
      </c>
      <c r="F39">
        <v>0.80903924000000005</v>
      </c>
      <c r="G39">
        <v>1.6984320000000001E-2</v>
      </c>
      <c r="H39">
        <v>3.1759870000000003E-2</v>
      </c>
      <c r="I39">
        <v>1.27495E-3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 x14ac:dyDescent="0.35">
      <c r="A40" t="s">
        <v>39</v>
      </c>
      <c r="B40">
        <v>6.0316920000000003E-2</v>
      </c>
      <c r="C40">
        <v>1.2924900000000001E-3</v>
      </c>
      <c r="D40">
        <v>9.7352910000000001E-2</v>
      </c>
      <c r="E40">
        <v>1.23456E-3</v>
      </c>
      <c r="F40">
        <v>0.80955410000000005</v>
      </c>
      <c r="G40">
        <v>1.71609E-2</v>
      </c>
      <c r="H40">
        <v>2.99046E-2</v>
      </c>
      <c r="I40">
        <v>1.23094E-3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 x14ac:dyDescent="0.35">
      <c r="A41" t="s">
        <v>38</v>
      </c>
      <c r="B41">
        <v>5.9634520000000003E-2</v>
      </c>
      <c r="C41">
        <v>1.0710100000000001E-3</v>
      </c>
      <c r="D41">
        <v>9.7952070000000002E-2</v>
      </c>
      <c r="E41">
        <v>1.1821500000000001E-3</v>
      </c>
      <c r="F41">
        <v>0.80527788</v>
      </c>
      <c r="G41">
        <v>1.4502910000000001E-2</v>
      </c>
      <c r="H41">
        <v>3.1598269999999998E-2</v>
      </c>
      <c r="I41">
        <v>1.0109100000000001E-3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 x14ac:dyDescent="0.35">
      <c r="A42" t="s">
        <v>39</v>
      </c>
      <c r="B42">
        <v>6.0200080000000003E-2</v>
      </c>
      <c r="C42">
        <v>1.0545400000000001E-3</v>
      </c>
      <c r="D42">
        <v>9.7241170000000002E-2</v>
      </c>
      <c r="E42">
        <v>1.1650600000000001E-3</v>
      </c>
      <c r="F42">
        <v>0.80706644000000005</v>
      </c>
      <c r="G42">
        <v>1.4192730000000001E-2</v>
      </c>
      <c r="H42">
        <v>2.9952380000000001E-2</v>
      </c>
      <c r="I42">
        <v>9.4810999999999995E-4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 x14ac:dyDescent="0.35">
      <c r="A43" t="s">
        <v>40</v>
      </c>
      <c r="B43">
        <v>7.6812859999999997E-2</v>
      </c>
      <c r="C43">
        <v>1.4986999999999999E-3</v>
      </c>
      <c r="D43">
        <v>0.17844070000000001</v>
      </c>
      <c r="E43">
        <v>2.2716899999999998E-3</v>
      </c>
      <c r="F43">
        <v>1.8896627399999999</v>
      </c>
      <c r="G43">
        <v>3.664477E-2</v>
      </c>
      <c r="H43">
        <v>5.4693480000000003E-2</v>
      </c>
      <c r="I43">
        <v>1.42417E-3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 x14ac:dyDescent="0.35">
      <c r="A44" t="s">
        <v>41</v>
      </c>
      <c r="B44">
        <v>0.16330543</v>
      </c>
      <c r="C44">
        <v>2.3179300000000002E-3</v>
      </c>
      <c r="D44">
        <v>0.44766383999999998</v>
      </c>
      <c r="E44">
        <v>5.2935999999999999E-3</v>
      </c>
      <c r="F44">
        <v>10.078094480000001</v>
      </c>
      <c r="G44">
        <v>0.14951037</v>
      </c>
      <c r="H44">
        <v>0.12633728999999999</v>
      </c>
      <c r="I44">
        <v>3.0079E-3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 x14ac:dyDescent="0.35">
      <c r="A45" t="s">
        <v>42</v>
      </c>
      <c r="B45">
        <v>0.12058843</v>
      </c>
      <c r="C45">
        <v>2.5444199999999999E-3</v>
      </c>
      <c r="D45">
        <v>0.37480021000000002</v>
      </c>
      <c r="E45">
        <v>5.23004E-3</v>
      </c>
      <c r="F45">
        <v>6.2334003400000002</v>
      </c>
      <c r="G45">
        <v>0.13236764000000001</v>
      </c>
      <c r="H45">
        <v>0.10360395</v>
      </c>
      <c r="I45">
        <v>3.5956199999999999E-3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 x14ac:dyDescent="0.35">
      <c r="A46" t="s">
        <v>43</v>
      </c>
      <c r="B46">
        <v>0.12883869000000001</v>
      </c>
      <c r="C46">
        <v>3.0794500000000001E-3</v>
      </c>
      <c r="D46">
        <v>0.21424579999999999</v>
      </c>
      <c r="E46">
        <v>3.0139300000000002E-3</v>
      </c>
      <c r="F46">
        <v>3.80529809</v>
      </c>
      <c r="G46">
        <v>8.9945209999999998E-2</v>
      </c>
      <c r="H46">
        <v>3.8266139999999997E-2</v>
      </c>
      <c r="I46">
        <v>1.6692E-3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 x14ac:dyDescent="0.35">
      <c r="A47" t="s">
        <v>44</v>
      </c>
      <c r="B47">
        <v>0.12299636999999999</v>
      </c>
      <c r="C47">
        <v>2.48782E-3</v>
      </c>
      <c r="D47">
        <v>0.32631573000000003</v>
      </c>
      <c r="E47">
        <v>4.4378300000000002E-3</v>
      </c>
      <c r="F47">
        <v>5.53642273</v>
      </c>
      <c r="G47">
        <v>0.11392299</v>
      </c>
      <c r="H47">
        <v>6.6863160000000005E-2</v>
      </c>
      <c r="I47">
        <v>2.4239800000000001E-3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 x14ac:dyDescent="0.35">
      <c r="A48" t="s">
        <v>45</v>
      </c>
      <c r="B48">
        <v>0.13268896999999999</v>
      </c>
      <c r="C48">
        <v>2.0386200000000001E-3</v>
      </c>
      <c r="D48">
        <v>0.36655264999999998</v>
      </c>
      <c r="E48">
        <v>4.3653299999999997E-3</v>
      </c>
      <c r="F48">
        <v>6.7051944700000004</v>
      </c>
      <c r="G48">
        <v>0.10564994</v>
      </c>
      <c r="H48">
        <v>0.10819405</v>
      </c>
      <c r="I48">
        <v>2.7888800000000001E-3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 x14ac:dyDescent="0.35">
      <c r="A49" t="s">
        <v>46</v>
      </c>
      <c r="B49">
        <v>0.17493497</v>
      </c>
      <c r="C49">
        <v>2.6513299999999999E-3</v>
      </c>
      <c r="D49">
        <v>0.46346131000000002</v>
      </c>
      <c r="E49">
        <v>5.4993999999999998E-3</v>
      </c>
      <c r="F49">
        <v>11.17781162</v>
      </c>
      <c r="G49">
        <v>0.17249793999999999</v>
      </c>
      <c r="H49">
        <v>0.11932084</v>
      </c>
      <c r="I49">
        <v>2.9080199999999999E-3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 x14ac:dyDescent="0.35">
      <c r="A50" t="s">
        <v>47</v>
      </c>
      <c r="B50">
        <v>6.1173659999999998E-2</v>
      </c>
      <c r="C50">
        <v>1.4275500000000001E-3</v>
      </c>
      <c r="D50">
        <v>7.0365499999999997E-2</v>
      </c>
      <c r="E50">
        <v>9.3132999999999996E-4</v>
      </c>
      <c r="F50">
        <v>0.59342777999999996</v>
      </c>
      <c r="G50">
        <v>1.3622570000000001E-2</v>
      </c>
      <c r="H50">
        <v>2.4270400000000001E-2</v>
      </c>
      <c r="I50">
        <v>6.8380999999999997E-4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 x14ac:dyDescent="0.35">
      <c r="A51" t="s">
        <v>48</v>
      </c>
      <c r="B51">
        <v>5.9622469999999997E-2</v>
      </c>
      <c r="C51">
        <v>1.32273E-3</v>
      </c>
      <c r="D51">
        <v>7.9703609999999994E-2</v>
      </c>
      <c r="E51">
        <v>1.02589E-3</v>
      </c>
      <c r="F51">
        <v>0.65515471000000003</v>
      </c>
      <c r="G51">
        <v>1.4323239999999999E-2</v>
      </c>
      <c r="H51">
        <v>2.48712E-2</v>
      </c>
      <c r="I51">
        <v>6.7170000000000001E-4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 x14ac:dyDescent="0.35">
      <c r="A52" t="s">
        <v>49</v>
      </c>
      <c r="B52">
        <v>0.11680959</v>
      </c>
      <c r="C52">
        <v>2.71675E-3</v>
      </c>
      <c r="D52">
        <v>0.33444476000000001</v>
      </c>
      <c r="E52">
        <v>4.6894099999999998E-3</v>
      </c>
      <c r="F52">
        <v>5.3857197799999996</v>
      </c>
      <c r="G52">
        <v>0.12358516</v>
      </c>
      <c r="H52">
        <v>8.5144899999999996E-2</v>
      </c>
      <c r="I52">
        <v>3.3951400000000001E-3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 x14ac:dyDescent="0.35">
      <c r="A53" t="s">
        <v>50</v>
      </c>
      <c r="B53">
        <v>7.1782789999999999E-2</v>
      </c>
      <c r="C53">
        <v>1.7252000000000001E-3</v>
      </c>
      <c r="D53">
        <v>7.4718099999999996E-2</v>
      </c>
      <c r="E53">
        <v>1.04357E-3</v>
      </c>
      <c r="F53">
        <v>0.73946917000000001</v>
      </c>
      <c r="G53">
        <v>1.7563329999999999E-2</v>
      </c>
      <c r="H53">
        <v>2.1067619999999999E-2</v>
      </c>
      <c r="I53">
        <v>7.4355999999999999E-4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 x14ac:dyDescent="0.35">
      <c r="A54" t="s">
        <v>51</v>
      </c>
      <c r="B54">
        <v>0.11659816000000001</v>
      </c>
      <c r="C54">
        <v>1.9830199999999998E-3</v>
      </c>
      <c r="D54">
        <v>0.33748509999999998</v>
      </c>
      <c r="E54">
        <v>4.0931500000000003E-3</v>
      </c>
      <c r="F54">
        <v>5.4251565900000003</v>
      </c>
      <c r="G54">
        <v>9.2696890000000004E-2</v>
      </c>
      <c r="H54">
        <v>9.9581409999999995E-2</v>
      </c>
      <c r="I54">
        <v>2.8175100000000001E-3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 x14ac:dyDescent="0.35">
      <c r="A55" t="s">
        <v>52</v>
      </c>
      <c r="B55">
        <v>0.11466347</v>
      </c>
      <c r="C55">
        <v>2.5881400000000001E-3</v>
      </c>
      <c r="D55">
        <v>0.32545274000000002</v>
      </c>
      <c r="E55">
        <v>4.5456400000000001E-3</v>
      </c>
      <c r="F55">
        <v>5.14422464</v>
      </c>
      <c r="G55">
        <v>0.11600349</v>
      </c>
      <c r="H55">
        <v>8.5392850000000006E-2</v>
      </c>
      <c r="I55">
        <v>3.5063300000000002E-3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 x14ac:dyDescent="0.35">
      <c r="A56" t="s">
        <v>53</v>
      </c>
      <c r="B56">
        <v>9.4730759999999997E-2</v>
      </c>
      <c r="C56">
        <v>3.2167900000000002E-3</v>
      </c>
      <c r="D56">
        <v>7.7980880000000002E-2</v>
      </c>
      <c r="E56">
        <v>1.3202999999999999E-3</v>
      </c>
      <c r="F56">
        <v>1.0184210499999999</v>
      </c>
      <c r="G56">
        <v>3.2975070000000002E-2</v>
      </c>
      <c r="H56">
        <v>2.4220559999999999E-2</v>
      </c>
      <c r="I56">
        <v>9.7750000000000007E-4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 x14ac:dyDescent="0.35">
      <c r="A57" t="s">
        <v>54</v>
      </c>
      <c r="B57">
        <v>6.6698510000000003E-2</v>
      </c>
      <c r="C57">
        <v>1.56113E-3</v>
      </c>
      <c r="D57">
        <v>0.13605297999999999</v>
      </c>
      <c r="E57">
        <v>1.8242099999999999E-3</v>
      </c>
      <c r="F57">
        <v>1.2510789600000001</v>
      </c>
      <c r="G57">
        <v>2.884082E-2</v>
      </c>
      <c r="H57">
        <v>4.2420520000000003E-2</v>
      </c>
      <c r="I57">
        <v>1.5424E-3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 x14ac:dyDescent="0.35">
      <c r="A58" t="s">
        <v>55</v>
      </c>
      <c r="B58">
        <v>5.6325279999999998E-2</v>
      </c>
      <c r="C58">
        <v>1.20608E-3</v>
      </c>
      <c r="D58">
        <v>8.072696E-2</v>
      </c>
      <c r="E58">
        <v>1.0392299999999999E-3</v>
      </c>
      <c r="F58">
        <v>0.62688374999999996</v>
      </c>
      <c r="G58">
        <v>1.3334500000000001E-2</v>
      </c>
      <c r="H58">
        <v>2.5587039999999998E-2</v>
      </c>
      <c r="I58">
        <v>9.1409E-4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 x14ac:dyDescent="0.35">
      <c r="A59" t="s">
        <v>56</v>
      </c>
      <c r="B59">
        <v>6.0063440000000003E-2</v>
      </c>
      <c r="C59">
        <v>1.2747399999999999E-3</v>
      </c>
      <c r="D59">
        <v>9.7717399999999996E-2</v>
      </c>
      <c r="E59">
        <v>1.2402699999999999E-3</v>
      </c>
      <c r="F59">
        <v>0.80918389999999996</v>
      </c>
      <c r="G59">
        <v>1.6963619999999999E-2</v>
      </c>
      <c r="H59">
        <v>3.1955079999999997E-2</v>
      </c>
      <c r="I59">
        <v>1.29572E-3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 x14ac:dyDescent="0.35">
      <c r="A60" t="s">
        <v>57</v>
      </c>
      <c r="B60">
        <v>6.023676E-2</v>
      </c>
      <c r="C60">
        <v>1.2917200000000001E-3</v>
      </c>
      <c r="D60">
        <v>9.7514790000000004E-2</v>
      </c>
      <c r="E60">
        <v>1.2415799999999999E-3</v>
      </c>
      <c r="F60">
        <v>0.80983448000000002</v>
      </c>
      <c r="G60">
        <v>1.714048E-2</v>
      </c>
      <c r="H60">
        <v>2.978652E-2</v>
      </c>
      <c r="I60">
        <v>1.23464E-3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 x14ac:dyDescent="0.35">
      <c r="A61" t="s">
        <v>56</v>
      </c>
      <c r="B61">
        <v>6.023009E-2</v>
      </c>
      <c r="C61">
        <v>1.083E-3</v>
      </c>
      <c r="D61">
        <v>9.7686519999999999E-2</v>
      </c>
      <c r="E61">
        <v>1.1789999999999999E-3</v>
      </c>
      <c r="F61">
        <v>0.81117647999999998</v>
      </c>
      <c r="G61">
        <v>1.4591170000000001E-2</v>
      </c>
      <c r="H61">
        <v>3.19346E-2</v>
      </c>
      <c r="I61">
        <v>1.0412399999999999E-3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 x14ac:dyDescent="0.35">
      <c r="A62" t="s">
        <v>57</v>
      </c>
      <c r="B62">
        <v>6.0230220000000001E-2</v>
      </c>
      <c r="C62">
        <v>1.0681099999999999E-3</v>
      </c>
      <c r="D62">
        <v>9.7560620000000001E-2</v>
      </c>
      <c r="E62">
        <v>1.17632E-3</v>
      </c>
      <c r="F62">
        <v>0.81013071999999997</v>
      </c>
      <c r="G62">
        <v>1.4405070000000001E-2</v>
      </c>
      <c r="H62">
        <v>2.9633329999999999E-2</v>
      </c>
      <c r="I62">
        <v>9.6206999999999998E-4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 x14ac:dyDescent="0.35">
      <c r="A63" t="s">
        <v>58</v>
      </c>
      <c r="B63">
        <v>7.5880550000000005E-2</v>
      </c>
      <c r="C63">
        <v>1.5169199999999999E-3</v>
      </c>
      <c r="D63">
        <v>0.17756174999999999</v>
      </c>
      <c r="E63">
        <v>2.2882000000000002E-3</v>
      </c>
      <c r="F63">
        <v>1.85756671</v>
      </c>
      <c r="G63">
        <v>3.6848470000000001E-2</v>
      </c>
      <c r="H63">
        <v>5.5094070000000002E-2</v>
      </c>
      <c r="I63">
        <v>1.47119E-3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 x14ac:dyDescent="0.35">
      <c r="A64" t="s">
        <v>59</v>
      </c>
      <c r="B64">
        <v>5.5918139999999998E-2</v>
      </c>
      <c r="C64">
        <v>1.36867E-3</v>
      </c>
      <c r="D64">
        <v>6.0890989999999999E-2</v>
      </c>
      <c r="E64">
        <v>8.1046999999999998E-4</v>
      </c>
      <c r="F64">
        <v>0.46942954999999997</v>
      </c>
      <c r="G64">
        <v>1.1274879999999999E-2</v>
      </c>
      <c r="H64">
        <v>2.044878E-2</v>
      </c>
      <c r="I64">
        <v>5.3817999999999997E-4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 x14ac:dyDescent="0.35">
      <c r="A65" t="s">
        <v>60</v>
      </c>
      <c r="B65">
        <v>0.11247832000000001</v>
      </c>
      <c r="C65">
        <v>1.66892E-3</v>
      </c>
      <c r="D65">
        <v>0.3338429</v>
      </c>
      <c r="E65">
        <v>3.9353299999999999E-3</v>
      </c>
      <c r="F65">
        <v>5.17700768</v>
      </c>
      <c r="G65">
        <v>7.8510860000000002E-2</v>
      </c>
      <c r="H65">
        <v>9.5034579999999994E-2</v>
      </c>
      <c r="I65">
        <v>2.14415E-3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 x14ac:dyDescent="0.35">
      <c r="A66" t="s">
        <v>61</v>
      </c>
      <c r="B66">
        <v>0.11168011</v>
      </c>
      <c r="C66">
        <v>3.63021E-3</v>
      </c>
      <c r="D66">
        <v>0.33359912000000003</v>
      </c>
      <c r="E66">
        <v>6.0994899999999999E-3</v>
      </c>
      <c r="F66">
        <v>5.1370005599999997</v>
      </c>
      <c r="G66">
        <v>0.16063485999999999</v>
      </c>
      <c r="H66">
        <v>8.5422460000000006E-2</v>
      </c>
      <c r="I66">
        <v>3.49935E-3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 x14ac:dyDescent="0.35">
      <c r="A67" t="s">
        <v>62</v>
      </c>
      <c r="B67">
        <v>0.18385829000000001</v>
      </c>
      <c r="C67">
        <v>4.5857500000000004E-3</v>
      </c>
      <c r="D67">
        <v>0.51385707000000003</v>
      </c>
      <c r="E67">
        <v>8.1776000000000001E-3</v>
      </c>
      <c r="F67">
        <v>13.024184229999999</v>
      </c>
      <c r="G67">
        <v>0.31324014</v>
      </c>
      <c r="H67">
        <v>0.13973019</v>
      </c>
      <c r="I67">
        <v>4.9804300000000001E-3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 x14ac:dyDescent="0.35">
      <c r="A68" t="s">
        <v>63</v>
      </c>
      <c r="B68">
        <v>0.11540873</v>
      </c>
      <c r="C68">
        <v>1.88057E-3</v>
      </c>
      <c r="D68">
        <v>0.33280069000000001</v>
      </c>
      <c r="E68">
        <v>4.0595700000000002E-3</v>
      </c>
      <c r="F68">
        <v>5.2953105000000003</v>
      </c>
      <c r="G68">
        <v>8.7014880000000003E-2</v>
      </c>
      <c r="H68">
        <v>9.9523120000000007E-2</v>
      </c>
      <c r="I68">
        <v>2.3465000000000001E-3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 x14ac:dyDescent="0.35">
      <c r="A69" t="s">
        <v>64</v>
      </c>
      <c r="B69">
        <v>5.7138380000000003E-2</v>
      </c>
      <c r="C69">
        <v>1.6203700000000001E-3</v>
      </c>
      <c r="D69">
        <v>8.0368969999999998E-2</v>
      </c>
      <c r="E69">
        <v>1.13167E-3</v>
      </c>
      <c r="F69">
        <v>0.63304846999999997</v>
      </c>
      <c r="G69">
        <v>1.747628E-2</v>
      </c>
      <c r="H69">
        <v>2.6490900000000001E-2</v>
      </c>
      <c r="I69">
        <v>1.13653E-3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 x14ac:dyDescent="0.35">
      <c r="A70" t="s">
        <v>65</v>
      </c>
      <c r="B70">
        <v>0.11511456</v>
      </c>
      <c r="C70">
        <v>1.7830599999999999E-3</v>
      </c>
      <c r="D70">
        <v>0.33271149</v>
      </c>
      <c r="E70">
        <v>3.9484799999999999E-3</v>
      </c>
      <c r="F70">
        <v>5.2803430599999999</v>
      </c>
      <c r="G70">
        <v>8.3569019999999994E-2</v>
      </c>
      <c r="H70">
        <v>9.435288E-2</v>
      </c>
      <c r="I70">
        <v>2.4370500000000001E-3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 x14ac:dyDescent="0.35">
      <c r="A71" t="s">
        <v>66</v>
      </c>
      <c r="B71">
        <v>0.15143419999999999</v>
      </c>
      <c r="C71">
        <v>4.2175499999999996E-3</v>
      </c>
      <c r="D71">
        <v>0.42633954000000002</v>
      </c>
      <c r="E71">
        <v>6.59065E-3</v>
      </c>
      <c r="F71">
        <v>8.9004878999999999</v>
      </c>
      <c r="G71">
        <v>0.24280446</v>
      </c>
      <c r="H71">
        <v>0.10002672999999999</v>
      </c>
      <c r="I71">
        <v>5.1166199999999997E-3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 x14ac:dyDescent="0.35">
      <c r="A72" t="s">
        <v>67</v>
      </c>
      <c r="B72">
        <v>6.8182510000000002E-2</v>
      </c>
      <c r="C72">
        <v>1.8762399999999999E-3</v>
      </c>
      <c r="D72">
        <v>9.9973160000000005E-2</v>
      </c>
      <c r="E72">
        <v>1.4835E-3</v>
      </c>
      <c r="F72">
        <v>0.93976550999999997</v>
      </c>
      <c r="G72">
        <v>2.5254829999999999E-2</v>
      </c>
      <c r="H72">
        <v>2.7380620000000001E-2</v>
      </c>
      <c r="I72">
        <v>1.1513700000000001E-3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 x14ac:dyDescent="0.35">
      <c r="A73" t="s">
        <v>68</v>
      </c>
      <c r="B73">
        <v>5.4972439999999997E-2</v>
      </c>
      <c r="C73">
        <v>2.0971200000000001E-3</v>
      </c>
      <c r="D73">
        <v>5.9481970000000002E-2</v>
      </c>
      <c r="E73">
        <v>1.00209E-3</v>
      </c>
      <c r="F73">
        <v>0.45080668000000002</v>
      </c>
      <c r="G73">
        <v>1.6593989999999999E-2</v>
      </c>
      <c r="H73">
        <v>1.779495E-2</v>
      </c>
      <c r="I73">
        <v>7.7223000000000005E-4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 x14ac:dyDescent="0.35">
      <c r="A74" t="s">
        <v>69</v>
      </c>
      <c r="B74">
        <v>5.3836259999999997E-2</v>
      </c>
      <c r="C74">
        <v>1.90171E-3</v>
      </c>
      <c r="D74">
        <v>5.6328299999999998E-2</v>
      </c>
      <c r="E74">
        <v>9.0753999999999997E-4</v>
      </c>
      <c r="F74">
        <v>0.41807087999999998</v>
      </c>
      <c r="G74">
        <v>1.427143E-2</v>
      </c>
      <c r="H74">
        <v>1.376718E-2</v>
      </c>
      <c r="I74">
        <v>6.1244000000000001E-4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 x14ac:dyDescent="0.35">
      <c r="A75" t="s">
        <v>70</v>
      </c>
      <c r="B75">
        <v>0.17937023999999999</v>
      </c>
      <c r="C75">
        <v>4.3777099999999999E-3</v>
      </c>
      <c r="D75">
        <v>0.48978381999999998</v>
      </c>
      <c r="E75">
        <v>7.1227499999999997E-3</v>
      </c>
      <c r="F75">
        <v>12.11128712</v>
      </c>
      <c r="G75">
        <v>0.28901926</v>
      </c>
      <c r="H75">
        <v>0.12799100999999999</v>
      </c>
      <c r="I75">
        <v>5.5995100000000003E-3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 x14ac:dyDescent="0.35">
      <c r="A76" t="s">
        <v>71</v>
      </c>
      <c r="B76">
        <v>0.12159556000000001</v>
      </c>
      <c r="C76">
        <v>2.6964599999999999E-3</v>
      </c>
      <c r="D76">
        <v>0.34821828999999999</v>
      </c>
      <c r="E76">
        <v>4.6815299999999997E-3</v>
      </c>
      <c r="F76">
        <v>5.8374037699999999</v>
      </c>
      <c r="G76">
        <v>0.12754890999999999</v>
      </c>
      <c r="H76">
        <v>0.1039528</v>
      </c>
      <c r="I76">
        <v>4.1288699999999998E-3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 x14ac:dyDescent="0.35">
      <c r="A77" t="s">
        <v>72</v>
      </c>
      <c r="B77">
        <v>5.6932990000000003E-2</v>
      </c>
      <c r="C77">
        <v>1.62462E-3</v>
      </c>
      <c r="D77">
        <v>8.1528180000000006E-2</v>
      </c>
      <c r="E77">
        <v>1.15814E-3</v>
      </c>
      <c r="F77">
        <v>0.63992386999999995</v>
      </c>
      <c r="G77">
        <v>1.7761510000000001E-2</v>
      </c>
      <c r="H77">
        <v>2.6580400000000001E-2</v>
      </c>
      <c r="I77">
        <v>1.00172E-3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 x14ac:dyDescent="0.35">
      <c r="A78" t="s">
        <v>73</v>
      </c>
      <c r="B78">
        <v>0.1159955</v>
      </c>
      <c r="C78">
        <v>2.6991799999999998E-3</v>
      </c>
      <c r="D78">
        <v>0.34151148999999997</v>
      </c>
      <c r="E78">
        <v>4.7816899999999999E-3</v>
      </c>
      <c r="F78">
        <v>5.4605660399999998</v>
      </c>
      <c r="G78">
        <v>0.12470795</v>
      </c>
      <c r="H78">
        <v>9.7741759999999997E-2</v>
      </c>
      <c r="I78">
        <v>3.9644700000000003E-3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 x14ac:dyDescent="0.35">
      <c r="A79" t="s">
        <v>74</v>
      </c>
      <c r="B79">
        <v>0.11538436000000001</v>
      </c>
      <c r="C79">
        <v>2.1682200000000002E-3</v>
      </c>
      <c r="D79">
        <v>0.31238070000000001</v>
      </c>
      <c r="E79">
        <v>3.9594399999999998E-3</v>
      </c>
      <c r="F79">
        <v>4.9693040799999997</v>
      </c>
      <c r="G79">
        <v>9.3173210000000006E-2</v>
      </c>
      <c r="H79">
        <v>9.330571E-2</v>
      </c>
      <c r="I79">
        <v>2.9229400000000002E-3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 x14ac:dyDescent="0.35">
      <c r="A80" t="s">
        <v>75</v>
      </c>
      <c r="B80">
        <v>5.9502260000000001E-2</v>
      </c>
      <c r="C80">
        <v>1.2612400000000001E-3</v>
      </c>
      <c r="D80">
        <v>9.7533579999999995E-2</v>
      </c>
      <c r="E80">
        <v>1.2416700000000001E-3</v>
      </c>
      <c r="F80">
        <v>0.80012285999999999</v>
      </c>
      <c r="G80">
        <v>1.6769679999999999E-2</v>
      </c>
      <c r="H80">
        <v>3.0572519999999999E-2</v>
      </c>
      <c r="I80">
        <v>1.2186300000000001E-3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 x14ac:dyDescent="0.35">
      <c r="A81" t="s">
        <v>76</v>
      </c>
      <c r="B81">
        <v>6.070474E-2</v>
      </c>
      <c r="C81">
        <v>1.29115E-3</v>
      </c>
      <c r="D81">
        <v>9.7677249999999993E-2</v>
      </c>
      <c r="E81">
        <v>1.2460800000000001E-3</v>
      </c>
      <c r="F81">
        <v>0.81749368</v>
      </c>
      <c r="G81">
        <v>1.7186719999999999E-2</v>
      </c>
      <c r="H81">
        <v>3.0964769999999999E-2</v>
      </c>
      <c r="I81">
        <v>1.24138E-3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 x14ac:dyDescent="0.35">
      <c r="A2" t="s">
        <v>10</v>
      </c>
      <c r="B2">
        <v>0.14002734</v>
      </c>
      <c r="C2">
        <v>2.02965E-3</v>
      </c>
      <c r="D2">
        <v>0.42673820000000001</v>
      </c>
      <c r="E2">
        <v>5.09699E-3</v>
      </c>
      <c r="F2">
        <v>8.2381944699999998</v>
      </c>
      <c r="G2">
        <v>0.12225675</v>
      </c>
      <c r="H2">
        <v>0.12521041999999999</v>
      </c>
      <c r="I2">
        <v>2.74793E-3</v>
      </c>
    </row>
    <row r="3" spans="1:9" x14ac:dyDescent="0.35">
      <c r="A3" t="s">
        <v>11</v>
      </c>
      <c r="B3">
        <v>7.4676220000000001E-2</v>
      </c>
      <c r="C3">
        <v>1.82117E-3</v>
      </c>
      <c r="D3">
        <v>6.3206700000000005E-2</v>
      </c>
      <c r="E3">
        <v>8.6021000000000003E-4</v>
      </c>
      <c r="F3">
        <v>0.65076308999999999</v>
      </c>
      <c r="G3">
        <v>1.535627E-2</v>
      </c>
      <c r="H3">
        <v>1.9799489999999999E-2</v>
      </c>
      <c r="I3">
        <v>4.4462000000000001E-4</v>
      </c>
    </row>
    <row r="4" spans="1:9" x14ac:dyDescent="0.35">
      <c r="A4" t="s">
        <v>12</v>
      </c>
      <c r="B4">
        <v>0.10839629000000001</v>
      </c>
      <c r="C4">
        <v>1.7958500000000001E-3</v>
      </c>
      <c r="D4">
        <v>0.29725765999999998</v>
      </c>
      <c r="E4">
        <v>3.61408E-3</v>
      </c>
      <c r="F4">
        <v>4.4425139400000004</v>
      </c>
      <c r="G4">
        <v>7.3652350000000005E-2</v>
      </c>
      <c r="H4">
        <v>8.8257050000000004E-2</v>
      </c>
      <c r="I4">
        <v>2.12575E-3</v>
      </c>
    </row>
    <row r="5" spans="1:9" x14ac:dyDescent="0.35">
      <c r="A5" t="s">
        <v>13</v>
      </c>
      <c r="B5">
        <v>6.2337259999999999E-2</v>
      </c>
      <c r="C5">
        <v>1.7268299999999999E-3</v>
      </c>
      <c r="D5">
        <v>8.1466720000000006E-2</v>
      </c>
      <c r="E5">
        <v>1.1503799999999999E-3</v>
      </c>
      <c r="F5">
        <v>0.70016520999999998</v>
      </c>
      <c r="G5">
        <v>1.8801470000000001E-2</v>
      </c>
      <c r="H5">
        <v>2.7713890000000001E-2</v>
      </c>
      <c r="I5">
        <v>8.1105999999999995E-4</v>
      </c>
    </row>
    <row r="6" spans="1:9" x14ac:dyDescent="0.35">
      <c r="A6" t="s">
        <v>14</v>
      </c>
      <c r="B6">
        <v>0.17508344000000001</v>
      </c>
      <c r="C6">
        <v>3.4998E-3</v>
      </c>
      <c r="D6">
        <v>0.44849380999999999</v>
      </c>
      <c r="E6">
        <v>5.9373100000000003E-3</v>
      </c>
      <c r="F6">
        <v>10.82270527</v>
      </c>
      <c r="G6">
        <v>0.21751702000000001</v>
      </c>
      <c r="H6">
        <v>0.13104484999999999</v>
      </c>
      <c r="I6">
        <v>4.87851E-3</v>
      </c>
    </row>
    <row r="7" spans="1:9" x14ac:dyDescent="0.35">
      <c r="A7" t="s">
        <v>15</v>
      </c>
      <c r="B7">
        <v>0.17388043</v>
      </c>
      <c r="C7">
        <v>4.22406E-3</v>
      </c>
      <c r="D7">
        <v>0.47403106</v>
      </c>
      <c r="E7">
        <v>7.09189E-3</v>
      </c>
      <c r="F7">
        <v>11.36583042</v>
      </c>
      <c r="G7">
        <v>0.27610224</v>
      </c>
      <c r="H7">
        <v>9.7551250000000006E-2</v>
      </c>
      <c r="I7">
        <v>5.0431E-3</v>
      </c>
    </row>
    <row r="8" spans="1:9" x14ac:dyDescent="0.35">
      <c r="A8" t="s">
        <v>16</v>
      </c>
      <c r="B8">
        <v>0.17100488999999999</v>
      </c>
      <c r="C8">
        <v>2.9520900000000001E-3</v>
      </c>
      <c r="D8">
        <v>0.49699029</v>
      </c>
      <c r="E8">
        <v>6.1610900000000001E-3</v>
      </c>
      <c r="F8">
        <v>11.717246060000001</v>
      </c>
      <c r="G8">
        <v>0.20248807999999999</v>
      </c>
      <c r="H8">
        <v>0.13523741</v>
      </c>
      <c r="I8">
        <v>3.9750100000000002E-3</v>
      </c>
    </row>
    <row r="9" spans="1:9" x14ac:dyDescent="0.35">
      <c r="A9" t="s">
        <v>17</v>
      </c>
      <c r="B9">
        <v>5.7228050000000003E-2</v>
      </c>
      <c r="C9">
        <v>1.78174E-3</v>
      </c>
      <c r="D9">
        <v>5.9423570000000002E-2</v>
      </c>
      <c r="E9">
        <v>8.8212000000000002E-4</v>
      </c>
      <c r="F9">
        <v>0.46886104000000001</v>
      </c>
      <c r="G9">
        <v>1.4165809999999999E-2</v>
      </c>
      <c r="H9">
        <v>1.924586E-2</v>
      </c>
      <c r="I9">
        <v>6.3170999999999995E-4</v>
      </c>
    </row>
    <row r="10" spans="1:9" x14ac:dyDescent="0.35">
      <c r="A10" t="s">
        <v>18</v>
      </c>
      <c r="B10">
        <v>0.10390117</v>
      </c>
      <c r="C10">
        <v>2.1055800000000001E-3</v>
      </c>
      <c r="D10">
        <v>0.27769875999999999</v>
      </c>
      <c r="E10">
        <v>3.6910799999999998E-3</v>
      </c>
      <c r="F10">
        <v>3.9782340500000002</v>
      </c>
      <c r="G10">
        <v>8.0952060000000006E-2</v>
      </c>
      <c r="H10">
        <v>8.0921019999999996E-2</v>
      </c>
      <c r="I10">
        <v>2.99898E-3</v>
      </c>
    </row>
    <row r="11" spans="1:9" x14ac:dyDescent="0.35">
      <c r="A11" t="s">
        <v>19</v>
      </c>
      <c r="B11">
        <v>5.2251510000000001E-2</v>
      </c>
      <c r="C11">
        <v>1.2118299999999999E-3</v>
      </c>
      <c r="D11">
        <v>5.925776E-2</v>
      </c>
      <c r="E11">
        <v>7.7642E-4</v>
      </c>
      <c r="F11">
        <v>0.42689079000000002</v>
      </c>
      <c r="G11">
        <v>9.7259000000000009E-3</v>
      </c>
      <c r="H11">
        <v>1.8242709999999999E-2</v>
      </c>
      <c r="I11">
        <v>6.8230999999999999E-4</v>
      </c>
    </row>
    <row r="12" spans="1:9" x14ac:dyDescent="0.35">
      <c r="A12" t="s">
        <v>24</v>
      </c>
      <c r="B12">
        <v>0.1215596</v>
      </c>
      <c r="C12">
        <v>1.83066E-3</v>
      </c>
      <c r="D12">
        <v>0.35263106</v>
      </c>
      <c r="E12">
        <v>4.3044700000000003E-3</v>
      </c>
      <c r="F12">
        <v>5.9097576099999998</v>
      </c>
      <c r="G12">
        <v>9.170296E-2</v>
      </c>
      <c r="H12">
        <v>0.10399723</v>
      </c>
      <c r="I12">
        <v>2.4036299999999999E-3</v>
      </c>
    </row>
    <row r="13" spans="1:9" x14ac:dyDescent="0.35">
      <c r="A13" t="s">
        <v>25</v>
      </c>
      <c r="B13">
        <v>5.5565129999999997E-2</v>
      </c>
      <c r="C13">
        <v>1.0741500000000001E-3</v>
      </c>
      <c r="D13">
        <v>6.587759E-2</v>
      </c>
      <c r="E13">
        <v>8.2744000000000003E-4</v>
      </c>
      <c r="F13">
        <v>0.50462609999999997</v>
      </c>
      <c r="G13">
        <v>9.7758099999999994E-3</v>
      </c>
      <c r="H13">
        <v>2.0492710000000001E-2</v>
      </c>
      <c r="I13">
        <v>5.6669999999999995E-4</v>
      </c>
    </row>
    <row r="14" spans="1:9" x14ac:dyDescent="0.35">
      <c r="A14" t="s">
        <v>26</v>
      </c>
      <c r="B14">
        <v>5.490155E-2</v>
      </c>
      <c r="C14">
        <v>1.0142300000000001E-3</v>
      </c>
      <c r="D14">
        <v>5.9409120000000003E-2</v>
      </c>
      <c r="E14">
        <v>7.1936000000000005E-4</v>
      </c>
      <c r="F14">
        <v>0.44966462000000001</v>
      </c>
      <c r="G14">
        <v>8.3019700000000005E-3</v>
      </c>
      <c r="H14">
        <v>1.731452E-2</v>
      </c>
      <c r="I14">
        <v>4.0787000000000001E-4</v>
      </c>
    </row>
    <row r="15" spans="1:9" x14ac:dyDescent="0.35">
      <c r="A15" t="s">
        <v>27</v>
      </c>
      <c r="B15">
        <v>0.11058337</v>
      </c>
      <c r="C15">
        <v>2.5151399999999999E-3</v>
      </c>
      <c r="D15">
        <v>0.32139429000000003</v>
      </c>
      <c r="E15">
        <v>4.3449999999999999E-3</v>
      </c>
      <c r="F15">
        <v>4.9013834000000003</v>
      </c>
      <c r="G15">
        <v>0.1081541</v>
      </c>
      <c r="H15">
        <v>9.4304520000000003E-2</v>
      </c>
      <c r="I15">
        <v>3.1764900000000001E-3</v>
      </c>
    </row>
    <row r="16" spans="1:9" x14ac:dyDescent="0.35">
      <c r="A16" t="s">
        <v>28</v>
      </c>
      <c r="B16">
        <v>0.11446285</v>
      </c>
      <c r="C16">
        <v>2.4229799999999999E-3</v>
      </c>
      <c r="D16">
        <v>0.31895920999999999</v>
      </c>
      <c r="E16">
        <v>4.3891599999999996E-3</v>
      </c>
      <c r="F16">
        <v>5.0343131999999997</v>
      </c>
      <c r="G16">
        <v>0.10671499</v>
      </c>
      <c r="H16">
        <v>9.5519010000000001E-2</v>
      </c>
      <c r="I16">
        <v>3.50067E-3</v>
      </c>
    </row>
    <row r="17" spans="1:9" x14ac:dyDescent="0.35">
      <c r="A17" t="s">
        <v>29</v>
      </c>
      <c r="B17">
        <v>0.15219173</v>
      </c>
      <c r="C17">
        <v>6.9058499999999998E-3</v>
      </c>
      <c r="D17">
        <v>6.7292589999999999E-2</v>
      </c>
      <c r="E17">
        <v>1.6278899999999999E-3</v>
      </c>
      <c r="F17">
        <v>1.41188121</v>
      </c>
      <c r="G17">
        <v>5.79316E-2</v>
      </c>
      <c r="H17">
        <v>2.0591890000000002E-2</v>
      </c>
      <c r="I17">
        <v>6.0939999999999996E-4</v>
      </c>
    </row>
    <row r="18" spans="1:9" x14ac:dyDescent="0.35">
      <c r="A18" t="s">
        <v>30</v>
      </c>
      <c r="B18">
        <v>0.17591636999999999</v>
      </c>
      <c r="C18">
        <v>3.9629599999999997E-3</v>
      </c>
      <c r="D18">
        <v>0.45337144000000001</v>
      </c>
      <c r="E18">
        <v>6.1500900000000004E-3</v>
      </c>
      <c r="F18">
        <v>10.99534512</v>
      </c>
      <c r="G18">
        <v>0.24225868</v>
      </c>
      <c r="H18">
        <v>0.12764712</v>
      </c>
      <c r="I18">
        <v>5.1751599999999998E-3</v>
      </c>
    </row>
    <row r="19" spans="1:9" x14ac:dyDescent="0.35">
      <c r="A19" t="s">
        <v>31</v>
      </c>
      <c r="B19">
        <v>0.16680987</v>
      </c>
      <c r="C19">
        <v>2.8237900000000001E-3</v>
      </c>
      <c r="D19">
        <v>0.43678909999999999</v>
      </c>
      <c r="E19">
        <v>5.3252000000000004E-3</v>
      </c>
      <c r="F19">
        <v>10.04393387</v>
      </c>
      <c r="G19">
        <v>0.17152967999999999</v>
      </c>
      <c r="H19">
        <v>0.12116589</v>
      </c>
      <c r="I19">
        <v>3.5975199999999999E-3</v>
      </c>
    </row>
    <row r="20" spans="1:9" x14ac:dyDescent="0.35">
      <c r="A20" t="s">
        <v>32</v>
      </c>
      <c r="B20">
        <v>5.3815479999999999E-2</v>
      </c>
      <c r="C20">
        <v>1.21821E-3</v>
      </c>
      <c r="D20">
        <v>5.9331759999999997E-2</v>
      </c>
      <c r="E20">
        <v>7.6228999999999999E-4</v>
      </c>
      <c r="F20">
        <v>0.44018677</v>
      </c>
      <c r="G20">
        <v>9.8196900000000007E-3</v>
      </c>
      <c r="H20">
        <v>1.8540419999999998E-2</v>
      </c>
      <c r="I20">
        <v>5.4204000000000003E-4</v>
      </c>
    </row>
    <row r="21" spans="1:9" x14ac:dyDescent="0.35">
      <c r="A21" t="s">
        <v>33</v>
      </c>
      <c r="B21">
        <v>5.4170639999999999E-2</v>
      </c>
      <c r="C21">
        <v>1.0549800000000001E-3</v>
      </c>
      <c r="D21">
        <v>6.0998259999999999E-2</v>
      </c>
      <c r="E21">
        <v>7.5086E-4</v>
      </c>
      <c r="F21">
        <v>0.45553296999999998</v>
      </c>
      <c r="G21">
        <v>8.8389999999999996E-3</v>
      </c>
      <c r="H21">
        <v>1.934309E-2</v>
      </c>
      <c r="I21">
        <v>5.7744000000000003E-4</v>
      </c>
    </row>
    <row r="22" spans="1:9" x14ac:dyDescent="0.35">
      <c r="A22" t="s">
        <v>34</v>
      </c>
      <c r="B22">
        <v>0.115052</v>
      </c>
      <c r="C22">
        <v>2.1262999999999998E-3</v>
      </c>
      <c r="D22">
        <v>0.33738091999999997</v>
      </c>
      <c r="E22">
        <v>4.2629399999999998E-3</v>
      </c>
      <c r="F22">
        <v>5.3508806199999999</v>
      </c>
      <c r="G22">
        <v>9.9566559999999998E-2</v>
      </c>
      <c r="H22">
        <v>9.3965740000000006E-2</v>
      </c>
      <c r="I22">
        <v>2.9387300000000001E-3</v>
      </c>
    </row>
    <row r="23" spans="1:9" x14ac:dyDescent="0.35">
      <c r="A23" t="s">
        <v>35</v>
      </c>
      <c r="B23">
        <v>0.11392028999999999</v>
      </c>
      <c r="C23">
        <v>2.22018E-3</v>
      </c>
      <c r="D23">
        <v>0.33117929000000002</v>
      </c>
      <c r="E23">
        <v>4.2343099999999998E-3</v>
      </c>
      <c r="F23">
        <v>5.2009439500000001</v>
      </c>
      <c r="G23">
        <v>0.10186438</v>
      </c>
      <c r="H23">
        <v>9.0532710000000002E-2</v>
      </c>
      <c r="I23">
        <v>3.1380700000000002E-3</v>
      </c>
    </row>
    <row r="24" spans="1:9" x14ac:dyDescent="0.35">
      <c r="A24" t="s">
        <v>36</v>
      </c>
      <c r="B24">
        <v>0.21313961000000001</v>
      </c>
      <c r="C24">
        <v>3.7045400000000001E-3</v>
      </c>
      <c r="D24">
        <v>0.55079246000000004</v>
      </c>
      <c r="E24">
        <v>6.6799800000000003E-3</v>
      </c>
      <c r="F24">
        <v>16.184095379999999</v>
      </c>
      <c r="G24">
        <v>0.28299115000000002</v>
      </c>
      <c r="H24">
        <v>0.15494222999999999</v>
      </c>
      <c r="I24">
        <v>4.8157299999999998E-3</v>
      </c>
    </row>
    <row r="25" spans="1:9" x14ac:dyDescent="0.35">
      <c r="A25" t="s">
        <v>37</v>
      </c>
      <c r="B25">
        <v>0.17071074</v>
      </c>
      <c r="C25">
        <v>3.19185E-3</v>
      </c>
      <c r="D25">
        <v>0.33106613000000001</v>
      </c>
      <c r="E25">
        <v>4.0918999999999999E-3</v>
      </c>
      <c r="F25">
        <v>7.7911939600000002</v>
      </c>
      <c r="G25">
        <v>0.14631231</v>
      </c>
      <c r="H25">
        <v>7.9131950000000006E-2</v>
      </c>
      <c r="I25">
        <v>2.7214299999999999E-3</v>
      </c>
    </row>
    <row r="26" spans="1:9" x14ac:dyDescent="0.35">
      <c r="A26" t="s">
        <v>41</v>
      </c>
      <c r="B26">
        <v>0.16330543</v>
      </c>
      <c r="C26">
        <v>2.3179300000000002E-3</v>
      </c>
      <c r="D26">
        <v>0.44766383999999998</v>
      </c>
      <c r="E26">
        <v>5.2935999999999999E-3</v>
      </c>
      <c r="F26">
        <v>10.078094480000001</v>
      </c>
      <c r="G26">
        <v>0.14951037</v>
      </c>
      <c r="H26">
        <v>0.12633728999999999</v>
      </c>
      <c r="I26">
        <v>3.0079E-3</v>
      </c>
    </row>
    <row r="27" spans="1:9" x14ac:dyDescent="0.35">
      <c r="A27" t="s">
        <v>42</v>
      </c>
      <c r="B27">
        <v>0.12058843</v>
      </c>
      <c r="C27">
        <v>2.5444199999999999E-3</v>
      </c>
      <c r="D27">
        <v>0.37480021000000002</v>
      </c>
      <c r="E27">
        <v>5.23004E-3</v>
      </c>
      <c r="F27">
        <v>6.2334003400000002</v>
      </c>
      <c r="G27">
        <v>0.13236764000000001</v>
      </c>
      <c r="H27">
        <v>0.10360395</v>
      </c>
      <c r="I27">
        <v>3.5956199999999999E-3</v>
      </c>
    </row>
    <row r="28" spans="1:9" x14ac:dyDescent="0.35">
      <c r="A28" t="s">
        <v>43</v>
      </c>
      <c r="B28">
        <v>0.12883869000000001</v>
      </c>
      <c r="C28">
        <v>3.0794500000000001E-3</v>
      </c>
      <c r="D28">
        <v>0.21424579999999999</v>
      </c>
      <c r="E28">
        <v>3.0139300000000002E-3</v>
      </c>
      <c r="F28">
        <v>3.80529809</v>
      </c>
      <c r="G28">
        <v>8.9945209999999998E-2</v>
      </c>
      <c r="H28">
        <v>3.8266139999999997E-2</v>
      </c>
      <c r="I28">
        <v>1.6692E-3</v>
      </c>
    </row>
    <row r="29" spans="1:9" x14ac:dyDescent="0.35">
      <c r="A29" t="s">
        <v>44</v>
      </c>
      <c r="B29">
        <v>0.12299636999999999</v>
      </c>
      <c r="C29">
        <v>2.48782E-3</v>
      </c>
      <c r="D29">
        <v>0.32631573000000003</v>
      </c>
      <c r="E29">
        <v>4.4378300000000002E-3</v>
      </c>
      <c r="F29">
        <v>5.53642273</v>
      </c>
      <c r="G29">
        <v>0.11392299</v>
      </c>
      <c r="H29">
        <v>6.6863160000000005E-2</v>
      </c>
      <c r="I29">
        <v>2.4239800000000001E-3</v>
      </c>
    </row>
    <row r="30" spans="1:9" x14ac:dyDescent="0.35">
      <c r="A30" t="s">
        <v>45</v>
      </c>
      <c r="B30">
        <v>0.13268896999999999</v>
      </c>
      <c r="C30">
        <v>2.0386200000000001E-3</v>
      </c>
      <c r="D30">
        <v>0.36655264999999998</v>
      </c>
      <c r="E30">
        <v>4.3653299999999997E-3</v>
      </c>
      <c r="F30">
        <v>6.7051944700000004</v>
      </c>
      <c r="G30">
        <v>0.10564994</v>
      </c>
      <c r="H30">
        <v>0.10819405</v>
      </c>
      <c r="I30">
        <v>2.7888800000000001E-3</v>
      </c>
    </row>
    <row r="31" spans="1:9" x14ac:dyDescent="0.35">
      <c r="A31" t="s">
        <v>46</v>
      </c>
      <c r="B31">
        <v>0.17493497</v>
      </c>
      <c r="C31">
        <v>2.6513299999999999E-3</v>
      </c>
      <c r="D31">
        <v>0.46346131000000002</v>
      </c>
      <c r="E31">
        <v>5.4993999999999998E-3</v>
      </c>
      <c r="F31">
        <v>11.17781162</v>
      </c>
      <c r="G31">
        <v>0.17249793999999999</v>
      </c>
      <c r="H31">
        <v>0.11932084</v>
      </c>
      <c r="I31">
        <v>2.9080199999999999E-3</v>
      </c>
    </row>
    <row r="32" spans="1:9" x14ac:dyDescent="0.35">
      <c r="A32" t="s">
        <v>47</v>
      </c>
      <c r="B32">
        <v>6.1173659999999998E-2</v>
      </c>
      <c r="C32">
        <v>1.4275500000000001E-3</v>
      </c>
      <c r="D32">
        <v>7.0365499999999997E-2</v>
      </c>
      <c r="E32">
        <v>9.3132999999999996E-4</v>
      </c>
      <c r="F32">
        <v>0.59342777999999996</v>
      </c>
      <c r="G32">
        <v>1.3622570000000001E-2</v>
      </c>
      <c r="H32">
        <v>2.4270400000000001E-2</v>
      </c>
      <c r="I32">
        <v>6.8380999999999997E-4</v>
      </c>
    </row>
    <row r="33" spans="1:9" x14ac:dyDescent="0.35">
      <c r="A33" t="s">
        <v>48</v>
      </c>
      <c r="B33">
        <v>5.9622469999999997E-2</v>
      </c>
      <c r="C33">
        <v>1.32273E-3</v>
      </c>
      <c r="D33">
        <v>7.9703609999999994E-2</v>
      </c>
      <c r="E33">
        <v>1.02589E-3</v>
      </c>
      <c r="F33">
        <v>0.65515471000000003</v>
      </c>
      <c r="G33">
        <v>1.4323239999999999E-2</v>
      </c>
      <c r="H33">
        <v>2.48712E-2</v>
      </c>
      <c r="I33">
        <v>6.7170000000000001E-4</v>
      </c>
    </row>
    <row r="34" spans="1:9" x14ac:dyDescent="0.35">
      <c r="A34" t="s">
        <v>49</v>
      </c>
      <c r="B34">
        <v>0.11680959</v>
      </c>
      <c r="C34">
        <v>2.71675E-3</v>
      </c>
      <c r="D34">
        <v>0.33444476000000001</v>
      </c>
      <c r="E34">
        <v>4.6894099999999998E-3</v>
      </c>
      <c r="F34">
        <v>5.3857197799999996</v>
      </c>
      <c r="G34">
        <v>0.12358516</v>
      </c>
      <c r="H34">
        <v>8.5144899999999996E-2</v>
      </c>
      <c r="I34">
        <v>3.3951400000000001E-3</v>
      </c>
    </row>
    <row r="35" spans="1:9" x14ac:dyDescent="0.35">
      <c r="A35" t="s">
        <v>50</v>
      </c>
      <c r="B35">
        <v>7.1782789999999999E-2</v>
      </c>
      <c r="C35">
        <v>1.7252000000000001E-3</v>
      </c>
      <c r="D35">
        <v>7.4718099999999996E-2</v>
      </c>
      <c r="E35">
        <v>1.04357E-3</v>
      </c>
      <c r="F35">
        <v>0.73946917000000001</v>
      </c>
      <c r="G35">
        <v>1.7563329999999999E-2</v>
      </c>
      <c r="H35">
        <v>2.1067619999999999E-2</v>
      </c>
      <c r="I35">
        <v>7.4355999999999999E-4</v>
      </c>
    </row>
    <row r="36" spans="1:9" x14ac:dyDescent="0.35">
      <c r="A36" t="s">
        <v>51</v>
      </c>
      <c r="B36">
        <v>0.11659816000000001</v>
      </c>
      <c r="C36">
        <v>1.9830199999999998E-3</v>
      </c>
      <c r="D36">
        <v>0.33748509999999998</v>
      </c>
      <c r="E36">
        <v>4.0931500000000003E-3</v>
      </c>
      <c r="F36">
        <v>5.4251565900000003</v>
      </c>
      <c r="G36">
        <v>9.2696890000000004E-2</v>
      </c>
      <c r="H36">
        <v>9.9581409999999995E-2</v>
      </c>
      <c r="I36">
        <v>2.8175100000000001E-3</v>
      </c>
    </row>
    <row r="37" spans="1:9" x14ac:dyDescent="0.35">
      <c r="A37" t="s">
        <v>52</v>
      </c>
      <c r="B37">
        <v>0.11466347</v>
      </c>
      <c r="C37">
        <v>2.5881400000000001E-3</v>
      </c>
      <c r="D37">
        <v>0.32545274000000002</v>
      </c>
      <c r="E37">
        <v>4.5456400000000001E-3</v>
      </c>
      <c r="F37">
        <v>5.14422464</v>
      </c>
      <c r="G37">
        <v>0.11600349</v>
      </c>
      <c r="H37">
        <v>8.5392850000000006E-2</v>
      </c>
      <c r="I37">
        <v>3.5063300000000002E-3</v>
      </c>
    </row>
    <row r="38" spans="1:9" x14ac:dyDescent="0.35">
      <c r="A38" t="s">
        <v>53</v>
      </c>
      <c r="B38">
        <v>9.4730759999999997E-2</v>
      </c>
      <c r="C38">
        <v>3.2167900000000002E-3</v>
      </c>
      <c r="D38">
        <v>7.7980880000000002E-2</v>
      </c>
      <c r="E38">
        <v>1.3202999999999999E-3</v>
      </c>
      <c r="F38">
        <v>1.0184210499999999</v>
      </c>
      <c r="G38">
        <v>3.2975070000000002E-2</v>
      </c>
      <c r="H38">
        <v>2.4220559999999999E-2</v>
      </c>
      <c r="I38">
        <v>9.7750000000000007E-4</v>
      </c>
    </row>
    <row r="39" spans="1:9" x14ac:dyDescent="0.35">
      <c r="A39" t="s">
        <v>54</v>
      </c>
      <c r="B39">
        <v>6.6698510000000003E-2</v>
      </c>
      <c r="C39">
        <v>1.56113E-3</v>
      </c>
      <c r="D39">
        <v>0.13605297999999999</v>
      </c>
      <c r="E39">
        <v>1.8242099999999999E-3</v>
      </c>
      <c r="F39">
        <v>1.2510789600000001</v>
      </c>
      <c r="G39">
        <v>2.884082E-2</v>
      </c>
      <c r="H39">
        <v>4.2420520000000003E-2</v>
      </c>
      <c r="I39">
        <v>1.5424E-3</v>
      </c>
    </row>
    <row r="40" spans="1:9" x14ac:dyDescent="0.35">
      <c r="A40" t="s">
        <v>55</v>
      </c>
      <c r="B40">
        <v>5.6325279999999998E-2</v>
      </c>
      <c r="C40">
        <v>1.20608E-3</v>
      </c>
      <c r="D40">
        <v>8.072696E-2</v>
      </c>
      <c r="E40">
        <v>1.0392299999999999E-3</v>
      </c>
      <c r="F40">
        <v>0.62688374999999996</v>
      </c>
      <c r="G40">
        <v>1.3334500000000001E-2</v>
      </c>
      <c r="H40">
        <v>2.5587039999999998E-2</v>
      </c>
      <c r="I40">
        <v>9.1409E-4</v>
      </c>
    </row>
    <row r="41" spans="1:9" x14ac:dyDescent="0.35">
      <c r="A41" t="s">
        <v>59</v>
      </c>
      <c r="B41">
        <v>5.5918139999999998E-2</v>
      </c>
      <c r="C41">
        <v>1.36867E-3</v>
      </c>
      <c r="D41">
        <v>6.0890989999999999E-2</v>
      </c>
      <c r="E41">
        <v>8.1046999999999998E-4</v>
      </c>
      <c r="F41">
        <v>0.46942954999999997</v>
      </c>
      <c r="G41">
        <v>1.1274879999999999E-2</v>
      </c>
      <c r="H41">
        <v>2.044878E-2</v>
      </c>
      <c r="I41">
        <v>5.3817999999999997E-4</v>
      </c>
    </row>
    <row r="42" spans="1:9" x14ac:dyDescent="0.35">
      <c r="A42" t="s">
        <v>60</v>
      </c>
      <c r="B42">
        <v>0.11247832000000001</v>
      </c>
      <c r="C42">
        <v>1.66892E-3</v>
      </c>
      <c r="D42">
        <v>0.3338429</v>
      </c>
      <c r="E42">
        <v>3.9353299999999999E-3</v>
      </c>
      <c r="F42">
        <v>5.17700768</v>
      </c>
      <c r="G42">
        <v>7.8510860000000002E-2</v>
      </c>
      <c r="H42">
        <v>9.5034579999999994E-2</v>
      </c>
      <c r="I42">
        <v>2.14415E-3</v>
      </c>
    </row>
    <row r="43" spans="1:9" x14ac:dyDescent="0.35">
      <c r="A43" t="s">
        <v>61</v>
      </c>
      <c r="B43">
        <v>0.11168011</v>
      </c>
      <c r="C43">
        <v>3.63021E-3</v>
      </c>
      <c r="D43">
        <v>0.33359912000000003</v>
      </c>
      <c r="E43">
        <v>6.0994899999999999E-3</v>
      </c>
      <c r="F43">
        <v>5.1370005599999997</v>
      </c>
      <c r="G43">
        <v>0.16063485999999999</v>
      </c>
      <c r="H43">
        <v>8.5422460000000006E-2</v>
      </c>
      <c r="I43">
        <v>3.49935E-3</v>
      </c>
    </row>
    <row r="44" spans="1:9" x14ac:dyDescent="0.35">
      <c r="A44" t="s">
        <v>62</v>
      </c>
      <c r="B44">
        <v>0.18385829000000001</v>
      </c>
      <c r="C44">
        <v>4.5857500000000004E-3</v>
      </c>
      <c r="D44">
        <v>0.51385707000000003</v>
      </c>
      <c r="E44">
        <v>8.1776000000000001E-3</v>
      </c>
      <c r="F44">
        <v>13.024184229999999</v>
      </c>
      <c r="G44">
        <v>0.31324014</v>
      </c>
      <c r="H44">
        <v>0.13973019</v>
      </c>
      <c r="I44">
        <v>4.9804300000000001E-3</v>
      </c>
    </row>
    <row r="45" spans="1:9" x14ac:dyDescent="0.35">
      <c r="A45" t="s">
        <v>63</v>
      </c>
      <c r="B45">
        <v>0.11540873</v>
      </c>
      <c r="C45">
        <v>1.88057E-3</v>
      </c>
      <c r="D45">
        <v>0.33280069000000001</v>
      </c>
      <c r="E45">
        <v>4.0595700000000002E-3</v>
      </c>
      <c r="F45">
        <v>5.2953105000000003</v>
      </c>
      <c r="G45">
        <v>8.7014880000000003E-2</v>
      </c>
      <c r="H45">
        <v>9.9523120000000007E-2</v>
      </c>
      <c r="I45">
        <v>2.3465000000000001E-3</v>
      </c>
    </row>
    <row r="46" spans="1:9" x14ac:dyDescent="0.35">
      <c r="A46" t="s">
        <v>64</v>
      </c>
      <c r="B46">
        <v>5.7138380000000003E-2</v>
      </c>
      <c r="C46">
        <v>1.6203700000000001E-3</v>
      </c>
      <c r="D46">
        <v>8.0368969999999998E-2</v>
      </c>
      <c r="E46">
        <v>1.13167E-3</v>
      </c>
      <c r="F46">
        <v>0.63304846999999997</v>
      </c>
      <c r="G46">
        <v>1.747628E-2</v>
      </c>
      <c r="H46">
        <v>2.6490900000000001E-2</v>
      </c>
      <c r="I46">
        <v>1.13653E-3</v>
      </c>
    </row>
    <row r="47" spans="1:9" x14ac:dyDescent="0.35">
      <c r="A47" t="s">
        <v>65</v>
      </c>
      <c r="B47">
        <v>0.11511456</v>
      </c>
      <c r="C47">
        <v>1.7830599999999999E-3</v>
      </c>
      <c r="D47">
        <v>0.33271149</v>
      </c>
      <c r="E47">
        <v>3.9484799999999999E-3</v>
      </c>
      <c r="F47">
        <v>5.2803430599999999</v>
      </c>
      <c r="G47">
        <v>8.3569019999999994E-2</v>
      </c>
      <c r="H47">
        <v>9.435288E-2</v>
      </c>
      <c r="I47">
        <v>2.4370500000000001E-3</v>
      </c>
    </row>
    <row r="48" spans="1:9" x14ac:dyDescent="0.35">
      <c r="A48" t="s">
        <v>66</v>
      </c>
      <c r="B48">
        <v>0.15143419999999999</v>
      </c>
      <c r="C48">
        <v>4.2175499999999996E-3</v>
      </c>
      <c r="D48">
        <v>0.42633954000000002</v>
      </c>
      <c r="E48">
        <v>6.59065E-3</v>
      </c>
      <c r="F48">
        <v>8.9004878999999999</v>
      </c>
      <c r="G48">
        <v>0.24280446</v>
      </c>
      <c r="H48">
        <v>0.10002672999999999</v>
      </c>
      <c r="I48">
        <v>5.1166199999999997E-3</v>
      </c>
    </row>
    <row r="49" spans="1:9" x14ac:dyDescent="0.35">
      <c r="A49" t="s">
        <v>67</v>
      </c>
      <c r="B49">
        <v>6.8182510000000002E-2</v>
      </c>
      <c r="C49">
        <v>1.8762399999999999E-3</v>
      </c>
      <c r="D49">
        <v>9.9973160000000005E-2</v>
      </c>
      <c r="E49">
        <v>1.4835E-3</v>
      </c>
      <c r="F49">
        <v>0.93976550999999997</v>
      </c>
      <c r="G49">
        <v>2.5254829999999999E-2</v>
      </c>
      <c r="H49">
        <v>2.7380620000000001E-2</v>
      </c>
      <c r="I49">
        <v>1.1513700000000001E-3</v>
      </c>
    </row>
    <row r="50" spans="1:9" x14ac:dyDescent="0.35">
      <c r="A50" t="s">
        <v>68</v>
      </c>
      <c r="B50">
        <v>5.4972439999999997E-2</v>
      </c>
      <c r="C50">
        <v>2.0971200000000001E-3</v>
      </c>
      <c r="D50">
        <v>5.9481970000000002E-2</v>
      </c>
      <c r="E50">
        <v>1.00209E-3</v>
      </c>
      <c r="F50">
        <v>0.45080668000000002</v>
      </c>
      <c r="G50">
        <v>1.6593989999999999E-2</v>
      </c>
      <c r="H50">
        <v>1.779495E-2</v>
      </c>
      <c r="I50">
        <v>7.7223000000000005E-4</v>
      </c>
    </row>
    <row r="51" spans="1:9" x14ac:dyDescent="0.35">
      <c r="A51" t="s">
        <v>69</v>
      </c>
      <c r="B51">
        <v>5.3836259999999997E-2</v>
      </c>
      <c r="C51">
        <v>1.90171E-3</v>
      </c>
      <c r="D51">
        <v>5.6328299999999998E-2</v>
      </c>
      <c r="E51">
        <v>9.0753999999999997E-4</v>
      </c>
      <c r="F51">
        <v>0.41807087999999998</v>
      </c>
      <c r="G51">
        <v>1.427143E-2</v>
      </c>
      <c r="H51">
        <v>1.376718E-2</v>
      </c>
      <c r="I51">
        <v>6.1244000000000001E-4</v>
      </c>
    </row>
    <row r="52" spans="1:9" x14ac:dyDescent="0.35">
      <c r="A52" t="s">
        <v>70</v>
      </c>
      <c r="B52">
        <v>0.17937023999999999</v>
      </c>
      <c r="C52">
        <v>4.3777099999999999E-3</v>
      </c>
      <c r="D52">
        <v>0.48978381999999998</v>
      </c>
      <c r="E52">
        <v>7.1227499999999997E-3</v>
      </c>
      <c r="F52">
        <v>12.11128712</v>
      </c>
      <c r="G52">
        <v>0.28901926</v>
      </c>
      <c r="H52">
        <v>0.12799100999999999</v>
      </c>
      <c r="I52">
        <v>5.5995100000000003E-3</v>
      </c>
    </row>
    <row r="53" spans="1:9" x14ac:dyDescent="0.35">
      <c r="A53" t="s">
        <v>71</v>
      </c>
      <c r="B53">
        <v>0.12159556000000001</v>
      </c>
      <c r="C53">
        <v>2.6964599999999999E-3</v>
      </c>
      <c r="D53">
        <v>0.34821828999999999</v>
      </c>
      <c r="E53">
        <v>4.6815299999999997E-3</v>
      </c>
      <c r="F53">
        <v>5.8374037699999999</v>
      </c>
      <c r="G53">
        <v>0.12754890999999999</v>
      </c>
      <c r="H53">
        <v>0.1039528</v>
      </c>
      <c r="I53">
        <v>4.1288699999999998E-3</v>
      </c>
    </row>
    <row r="54" spans="1:9" x14ac:dyDescent="0.35">
      <c r="A54" t="s">
        <v>72</v>
      </c>
      <c r="B54">
        <v>5.6932990000000003E-2</v>
      </c>
      <c r="C54">
        <v>1.62462E-3</v>
      </c>
      <c r="D54">
        <v>8.1528180000000006E-2</v>
      </c>
      <c r="E54">
        <v>1.15814E-3</v>
      </c>
      <c r="F54">
        <v>0.63992386999999995</v>
      </c>
      <c r="G54">
        <v>1.7761510000000001E-2</v>
      </c>
      <c r="H54">
        <v>2.6580400000000001E-2</v>
      </c>
      <c r="I54">
        <v>1.00172E-3</v>
      </c>
    </row>
    <row r="55" spans="1:9" x14ac:dyDescent="0.35">
      <c r="A55" t="s">
        <v>73</v>
      </c>
      <c r="B55">
        <v>0.1159955</v>
      </c>
      <c r="C55">
        <v>2.6991799999999998E-3</v>
      </c>
      <c r="D55">
        <v>0.34151148999999997</v>
      </c>
      <c r="E55">
        <v>4.7816899999999999E-3</v>
      </c>
      <c r="F55">
        <v>5.4605660399999998</v>
      </c>
      <c r="G55">
        <v>0.12470795</v>
      </c>
      <c r="H55">
        <v>9.7741759999999997E-2</v>
      </c>
      <c r="I55">
        <v>3.9644700000000003E-3</v>
      </c>
    </row>
    <row r="56" spans="1:9" x14ac:dyDescent="0.35">
      <c r="A56" t="s">
        <v>74</v>
      </c>
      <c r="B56">
        <v>0.11538436000000001</v>
      </c>
      <c r="C56">
        <v>2.1682200000000002E-3</v>
      </c>
      <c r="D56">
        <v>0.31238070000000001</v>
      </c>
      <c r="E56">
        <v>3.9594399999999998E-3</v>
      </c>
      <c r="F56">
        <v>4.9693040799999997</v>
      </c>
      <c r="G56">
        <v>9.3173210000000006E-2</v>
      </c>
      <c r="H56">
        <v>9.330571E-2</v>
      </c>
      <c r="I56">
        <v>2.9229400000000002E-3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abSelected="1" workbookViewId="0">
      <selection activeCell="J6" sqref="J6"/>
    </sheetView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6</v>
      </c>
      <c r="B3">
        <v>5.9255490000000001E-2</v>
      </c>
      <c r="C3">
        <v>1.9141200000000001E-3</v>
      </c>
      <c r="D3">
        <v>9.7627409999999998E-2</v>
      </c>
      <c r="E3">
        <v>2.3194800000000001E-3</v>
      </c>
      <c r="F3">
        <v>0.79753673000000003</v>
      </c>
      <c r="G3">
        <v>2.6106219999999999E-2</v>
      </c>
      <c r="H3">
        <v>2.9564590000000002E-2</v>
      </c>
      <c r="I3">
        <v>1.6949999999999999E-3</v>
      </c>
      <c r="K3" t="s">
        <v>6</v>
      </c>
      <c r="L3">
        <v>23.109025520703121</v>
      </c>
      <c r="M3">
        <v>333.73021931425808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</row>
    <row r="4" spans="1:25" x14ac:dyDescent="0.35">
      <c r="A4" t="s">
        <v>7</v>
      </c>
      <c r="B4">
        <v>6.1021760000000001E-2</v>
      </c>
      <c r="C4">
        <v>2.04404E-3</v>
      </c>
      <c r="D4">
        <v>9.7765379999999999E-2</v>
      </c>
      <c r="E4">
        <v>2.2995400000000001E-3</v>
      </c>
      <c r="F4">
        <v>0.82252294000000004</v>
      </c>
      <c r="G4">
        <v>2.7585120000000001E-2</v>
      </c>
      <c r="H4">
        <v>3.2308730000000001E-2</v>
      </c>
      <c r="I4">
        <v>1.9355399999999999E-3</v>
      </c>
      <c r="K4" t="s">
        <v>7</v>
      </c>
      <c r="L4">
        <v>20.213473854260819</v>
      </c>
      <c r="M4">
        <v>293.20445106200839</v>
      </c>
      <c r="N4">
        <v>2</v>
      </c>
      <c r="O4">
        <v>2</v>
      </c>
      <c r="Q4" t="s">
        <v>7</v>
      </c>
      <c r="R4">
        <v>640</v>
      </c>
      <c r="S4">
        <v>71.239999999999995</v>
      </c>
      <c r="T4">
        <v>601.29999999999995</v>
      </c>
      <c r="U4">
        <v>13.5</v>
      </c>
      <c r="V4">
        <v>609.5</v>
      </c>
      <c r="W4">
        <v>15.36</v>
      </c>
      <c r="X4">
        <v>642.70000000000005</v>
      </c>
      <c r="Y4">
        <v>37.9</v>
      </c>
    </row>
    <row r="5" spans="1:25" x14ac:dyDescent="0.35">
      <c r="A5" t="s">
        <v>20</v>
      </c>
      <c r="B5">
        <v>6.0371109999999999E-2</v>
      </c>
      <c r="C5">
        <v>2.4588000000000001E-3</v>
      </c>
      <c r="D5">
        <v>9.778125E-2</v>
      </c>
      <c r="E5">
        <v>2.43706E-3</v>
      </c>
      <c r="F5">
        <v>0.81387657000000002</v>
      </c>
      <c r="G5">
        <v>3.2714939999999998E-2</v>
      </c>
      <c r="H5">
        <v>3.2834509999999997E-2</v>
      </c>
      <c r="I5">
        <v>2.46634E-3</v>
      </c>
      <c r="K5" t="s">
        <v>20</v>
      </c>
      <c r="L5">
        <v>18.084120237706021</v>
      </c>
      <c r="M5">
        <v>262.50677238492102</v>
      </c>
      <c r="N5">
        <v>15</v>
      </c>
      <c r="O5">
        <v>3</v>
      </c>
      <c r="Q5" t="s">
        <v>20</v>
      </c>
      <c r="R5">
        <v>616.9</v>
      </c>
      <c r="S5">
        <v>86.74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</row>
    <row r="6" spans="1:25" x14ac:dyDescent="0.35">
      <c r="A6" t="s">
        <v>21</v>
      </c>
      <c r="B6">
        <v>5.9836540000000001E-2</v>
      </c>
      <c r="C6">
        <v>2.4722799999999999E-3</v>
      </c>
      <c r="D6">
        <v>9.7448900000000005E-2</v>
      </c>
      <c r="E6">
        <v>2.4393399999999999E-3</v>
      </c>
      <c r="F6">
        <v>0.80392814000000001</v>
      </c>
      <c r="G6">
        <v>3.2764719999999997E-2</v>
      </c>
      <c r="H6">
        <v>2.8998329999999999E-2</v>
      </c>
      <c r="I6">
        <v>2.2577600000000001E-3</v>
      </c>
      <c r="K6" t="s">
        <v>21</v>
      </c>
      <c r="L6">
        <v>18.59338038733004</v>
      </c>
      <c r="M6">
        <v>270.55855723881251</v>
      </c>
      <c r="N6">
        <v>16</v>
      </c>
      <c r="O6">
        <v>4</v>
      </c>
      <c r="Q6" t="s">
        <v>21</v>
      </c>
      <c r="R6">
        <v>597.70000000000005</v>
      </c>
      <c r="S6">
        <v>88.26</v>
      </c>
      <c r="T6">
        <v>599.4</v>
      </c>
      <c r="U6">
        <v>14.32</v>
      </c>
      <c r="V6">
        <v>599</v>
      </c>
      <c r="W6">
        <v>18.440000000000001</v>
      </c>
      <c r="X6">
        <v>577.79999999999995</v>
      </c>
      <c r="Y6">
        <v>44.34</v>
      </c>
    </row>
    <row r="7" spans="1:25" x14ac:dyDescent="0.35">
      <c r="A7" t="s">
        <v>20</v>
      </c>
      <c r="B7">
        <v>6.0289669999999997E-2</v>
      </c>
      <c r="C7">
        <v>2.0765800000000002E-3</v>
      </c>
      <c r="D7">
        <v>9.7838839999999996E-2</v>
      </c>
      <c r="E7">
        <v>2.3592800000000001E-3</v>
      </c>
      <c r="F7">
        <v>0.81325829000000005</v>
      </c>
      <c r="G7">
        <v>2.8158280000000001E-2</v>
      </c>
      <c r="H7">
        <v>3.248931E-2</v>
      </c>
      <c r="I7">
        <v>1.9854999999999999E-3</v>
      </c>
      <c r="K7" t="s">
        <v>20</v>
      </c>
      <c r="L7">
        <v>20.4525565695712</v>
      </c>
      <c r="M7">
        <v>294.62910060789858</v>
      </c>
      <c r="N7">
        <v>17</v>
      </c>
      <c r="O7">
        <v>5</v>
      </c>
      <c r="Q7" t="s">
        <v>20</v>
      </c>
      <c r="R7">
        <v>614</v>
      </c>
      <c r="S7">
        <v>73.540000000000006</v>
      </c>
      <c r="T7">
        <v>601.70000000000005</v>
      </c>
      <c r="U7">
        <v>13.86</v>
      </c>
      <c r="V7">
        <v>604.29999999999995</v>
      </c>
      <c r="W7">
        <v>15.76</v>
      </c>
      <c r="X7">
        <v>646.20000000000005</v>
      </c>
      <c r="Y7">
        <v>38.86</v>
      </c>
    </row>
    <row r="8" spans="1:25" x14ac:dyDescent="0.35">
      <c r="A8" t="s">
        <v>21</v>
      </c>
      <c r="B8">
        <v>5.9914950000000002E-2</v>
      </c>
      <c r="C8">
        <v>2.0756799999999999E-3</v>
      </c>
      <c r="D8">
        <v>9.7245940000000003E-2</v>
      </c>
      <c r="E8">
        <v>2.3198400000000001E-3</v>
      </c>
      <c r="F8">
        <v>0.80331068999999999</v>
      </c>
      <c r="G8">
        <v>2.7854980000000001E-2</v>
      </c>
      <c r="H8">
        <v>2.9010729999999998E-2</v>
      </c>
      <c r="I8">
        <v>1.8243199999999999E-3</v>
      </c>
      <c r="K8" t="s">
        <v>21</v>
      </c>
      <c r="L8">
        <v>20.14418468975289</v>
      </c>
      <c r="M8">
        <v>292.32043974492632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598.20000000000005</v>
      </c>
      <c r="U8">
        <v>13.62</v>
      </c>
      <c r="V8">
        <v>598.70000000000005</v>
      </c>
      <c r="W8">
        <v>15.68</v>
      </c>
      <c r="X8">
        <v>578</v>
      </c>
      <c r="Y8">
        <v>35.840000000000003</v>
      </c>
    </row>
    <row r="9" spans="1:25" x14ac:dyDescent="0.35">
      <c r="A9" t="s">
        <v>38</v>
      </c>
      <c r="B9">
        <v>5.9915080000000003E-2</v>
      </c>
      <c r="C9">
        <v>2.5420199999999999E-3</v>
      </c>
      <c r="D9">
        <v>9.7944690000000001E-2</v>
      </c>
      <c r="E9">
        <v>2.4753399999999999E-3</v>
      </c>
      <c r="F9">
        <v>0.80903924000000005</v>
      </c>
      <c r="G9">
        <v>3.3968640000000001E-2</v>
      </c>
      <c r="H9">
        <v>3.1759870000000003E-2</v>
      </c>
      <c r="I9">
        <v>2.5498999999999999E-3</v>
      </c>
      <c r="K9" t="s">
        <v>38</v>
      </c>
      <c r="L9">
        <v>19.387423427928489</v>
      </c>
      <c r="M9">
        <v>280.45874868149139</v>
      </c>
      <c r="N9">
        <v>35</v>
      </c>
      <c r="O9">
        <v>7</v>
      </c>
      <c r="Q9" t="s">
        <v>38</v>
      </c>
      <c r="R9">
        <v>600.5</v>
      </c>
      <c r="S9">
        <v>90.54</v>
      </c>
      <c r="T9">
        <v>602.4</v>
      </c>
      <c r="U9">
        <v>14.54</v>
      </c>
      <c r="V9">
        <v>601.9</v>
      </c>
      <c r="W9">
        <v>19.059999999999999</v>
      </c>
      <c r="X9">
        <v>632</v>
      </c>
      <c r="Y9">
        <v>49.96</v>
      </c>
    </row>
    <row r="10" spans="1:25" x14ac:dyDescent="0.35">
      <c r="A10" t="s">
        <v>39</v>
      </c>
      <c r="B10">
        <v>6.0316920000000003E-2</v>
      </c>
      <c r="C10">
        <v>2.5849800000000002E-3</v>
      </c>
      <c r="D10">
        <v>9.7352910000000001E-2</v>
      </c>
      <c r="E10">
        <v>2.46912E-3</v>
      </c>
      <c r="F10">
        <v>0.80955410000000005</v>
      </c>
      <c r="G10">
        <v>3.43218E-2</v>
      </c>
      <c r="H10">
        <v>2.99046E-2</v>
      </c>
      <c r="I10">
        <v>2.4618800000000001E-3</v>
      </c>
      <c r="K10" t="s">
        <v>39</v>
      </c>
      <c r="L10">
        <v>20.015835312747431</v>
      </c>
      <c r="M10">
        <v>292.59171096568372</v>
      </c>
      <c r="N10">
        <v>36</v>
      </c>
      <c r="O10">
        <v>8</v>
      </c>
      <c r="Q10" t="s">
        <v>39</v>
      </c>
      <c r="R10">
        <v>615</v>
      </c>
      <c r="S10">
        <v>91.24</v>
      </c>
      <c r="T10">
        <v>598.9</v>
      </c>
      <c r="U10">
        <v>14.5</v>
      </c>
      <c r="V10">
        <v>602.20000000000005</v>
      </c>
      <c r="W10">
        <v>19.260000000000002</v>
      </c>
      <c r="X10">
        <v>595.6</v>
      </c>
      <c r="Y10">
        <v>48.32</v>
      </c>
    </row>
    <row r="11" spans="1:25" x14ac:dyDescent="0.35">
      <c r="A11" t="s">
        <v>38</v>
      </c>
      <c r="B11">
        <v>5.9634520000000003E-2</v>
      </c>
      <c r="C11">
        <v>2.1420200000000001E-3</v>
      </c>
      <c r="D11">
        <v>9.7952070000000002E-2</v>
      </c>
      <c r="E11">
        <v>2.3643000000000002E-3</v>
      </c>
      <c r="F11">
        <v>0.80527788</v>
      </c>
      <c r="G11">
        <v>2.9005820000000002E-2</v>
      </c>
      <c r="H11">
        <v>3.1598269999999998E-2</v>
      </c>
      <c r="I11">
        <v>2.0218200000000001E-3</v>
      </c>
      <c r="K11" t="s">
        <v>38</v>
      </c>
      <c r="L11">
        <v>20.36150042110264</v>
      </c>
      <c r="M11">
        <v>294.54881110618823</v>
      </c>
      <c r="N11">
        <v>37</v>
      </c>
      <c r="O11">
        <v>9</v>
      </c>
      <c r="Q11" t="s">
        <v>38</v>
      </c>
      <c r="R11">
        <v>590.29999999999995</v>
      </c>
      <c r="S11">
        <v>76.959999999999994</v>
      </c>
      <c r="T11">
        <v>602.4</v>
      </c>
      <c r="U11">
        <v>13.88</v>
      </c>
      <c r="V11">
        <v>599.79999999999995</v>
      </c>
      <c r="W11">
        <v>16.32</v>
      </c>
      <c r="X11">
        <v>628.79999999999995</v>
      </c>
      <c r="Y11">
        <v>39.619999999999997</v>
      </c>
    </row>
    <row r="12" spans="1:25" x14ac:dyDescent="0.35">
      <c r="A12" t="s">
        <v>39</v>
      </c>
      <c r="B12">
        <v>6.0200080000000003E-2</v>
      </c>
      <c r="C12">
        <v>2.1090800000000002E-3</v>
      </c>
      <c r="D12">
        <v>9.7241170000000002E-2</v>
      </c>
      <c r="E12">
        <v>2.3301200000000002E-3</v>
      </c>
      <c r="F12">
        <v>0.80706644000000005</v>
      </c>
      <c r="G12">
        <v>2.8385460000000001E-2</v>
      </c>
      <c r="H12">
        <v>2.9952380000000001E-2</v>
      </c>
      <c r="I12">
        <v>1.8962199999999999E-3</v>
      </c>
      <c r="K12" t="s">
        <v>39</v>
      </c>
      <c r="L12">
        <v>20.73638974669057</v>
      </c>
      <c r="M12">
        <v>302.66282676118738</v>
      </c>
      <c r="N12">
        <v>38</v>
      </c>
      <c r="O12">
        <v>10</v>
      </c>
      <c r="Q12" t="s">
        <v>39</v>
      </c>
      <c r="R12">
        <v>610.79999999999995</v>
      </c>
      <c r="S12">
        <v>74.819999999999993</v>
      </c>
      <c r="T12">
        <v>598.20000000000005</v>
      </c>
      <c r="U12">
        <v>13.68</v>
      </c>
      <c r="V12">
        <v>600.79999999999995</v>
      </c>
      <c r="W12">
        <v>15.94</v>
      </c>
      <c r="X12">
        <v>596.5</v>
      </c>
      <c r="Y12">
        <v>37.22</v>
      </c>
    </row>
    <row r="13" spans="1:25" x14ac:dyDescent="0.35">
      <c r="A13" t="s">
        <v>56</v>
      </c>
      <c r="B13">
        <v>6.0063440000000003E-2</v>
      </c>
      <c r="C13">
        <v>2.5494799999999998E-3</v>
      </c>
      <c r="D13">
        <v>9.7717399999999996E-2</v>
      </c>
      <c r="E13">
        <v>2.4805399999999998E-3</v>
      </c>
      <c r="F13">
        <v>0.80918389999999996</v>
      </c>
      <c r="G13">
        <v>3.3927239999999997E-2</v>
      </c>
      <c r="H13">
        <v>3.1955079999999997E-2</v>
      </c>
      <c r="I13">
        <v>2.59144E-3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635.79999999999995</v>
      </c>
      <c r="Y13">
        <v>50.76</v>
      </c>
    </row>
    <row r="14" spans="1:25" x14ac:dyDescent="0.35">
      <c r="A14" t="s">
        <v>57</v>
      </c>
      <c r="B14">
        <v>6.023676E-2</v>
      </c>
      <c r="C14">
        <v>2.5834400000000002E-3</v>
      </c>
      <c r="D14">
        <v>9.7514790000000004E-2</v>
      </c>
      <c r="E14">
        <v>2.4831599999999999E-3</v>
      </c>
      <c r="F14">
        <v>0.80983448000000002</v>
      </c>
      <c r="G14">
        <v>3.4280959999999999E-2</v>
      </c>
      <c r="H14">
        <v>2.978652E-2</v>
      </c>
      <c r="I14">
        <v>2.4692799999999999E-3</v>
      </c>
      <c r="K14" t="s">
        <v>57</v>
      </c>
      <c r="L14">
        <v>19.87777225905371</v>
      </c>
      <c r="M14">
        <v>286.07295820410582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599.79999999999995</v>
      </c>
      <c r="U14">
        <v>14.58</v>
      </c>
      <c r="V14">
        <v>602.4</v>
      </c>
      <c r="W14">
        <v>19.239999999999998</v>
      </c>
      <c r="X14">
        <v>593.29999999999995</v>
      </c>
      <c r="Y14">
        <v>48.46</v>
      </c>
    </row>
    <row r="15" spans="1:25" x14ac:dyDescent="0.35">
      <c r="A15" t="s">
        <v>56</v>
      </c>
      <c r="B15">
        <v>6.023009E-2</v>
      </c>
      <c r="C15">
        <v>2.166E-3</v>
      </c>
      <c r="D15">
        <v>9.7686519999999999E-2</v>
      </c>
      <c r="E15">
        <v>2.3579999999999999E-3</v>
      </c>
      <c r="F15">
        <v>0.81117647999999998</v>
      </c>
      <c r="G15">
        <v>2.9182340000000001E-2</v>
      </c>
      <c r="H15">
        <v>3.19346E-2</v>
      </c>
      <c r="I15">
        <v>2.0824799999999998E-3</v>
      </c>
      <c r="K15" t="s">
        <v>56</v>
      </c>
      <c r="L15">
        <v>18.924954557257859</v>
      </c>
      <c r="M15">
        <v>278.35855770631122</v>
      </c>
      <c r="N15">
        <v>57</v>
      </c>
      <c r="O15">
        <v>13</v>
      </c>
      <c r="Q15" t="s">
        <v>56</v>
      </c>
      <c r="R15">
        <v>611.79999999999995</v>
      </c>
      <c r="S15">
        <v>76.760000000000005</v>
      </c>
      <c r="T15">
        <v>600.79999999999995</v>
      </c>
      <c r="U15">
        <v>13.84</v>
      </c>
      <c r="V15">
        <v>603.1</v>
      </c>
      <c r="W15">
        <v>16.36</v>
      </c>
      <c r="X15">
        <v>635.4</v>
      </c>
      <c r="Y15">
        <v>40.78</v>
      </c>
    </row>
    <row r="16" spans="1:25" x14ac:dyDescent="0.35">
      <c r="A16" t="s">
        <v>57</v>
      </c>
      <c r="B16">
        <v>6.0230220000000001E-2</v>
      </c>
      <c r="C16">
        <v>2.1362199999999999E-3</v>
      </c>
      <c r="D16">
        <v>9.7560620000000001E-2</v>
      </c>
      <c r="E16">
        <v>2.35264E-3</v>
      </c>
      <c r="F16">
        <v>0.81013071999999997</v>
      </c>
      <c r="G16">
        <v>2.8810140000000001E-2</v>
      </c>
      <c r="H16">
        <v>2.9633329999999999E-2</v>
      </c>
      <c r="I16">
        <v>1.92414E-3</v>
      </c>
      <c r="K16" t="s">
        <v>57</v>
      </c>
      <c r="L16">
        <v>19.918635852159611</v>
      </c>
      <c r="M16">
        <v>289.58774485985998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590.29999999999995</v>
      </c>
      <c r="Y16">
        <v>37.78</v>
      </c>
    </row>
    <row r="17" spans="1:25" x14ac:dyDescent="0.35">
      <c r="A17" t="s">
        <v>75</v>
      </c>
      <c r="B17">
        <v>5.9502260000000001E-2</v>
      </c>
      <c r="C17">
        <v>2.5224800000000001E-3</v>
      </c>
      <c r="D17">
        <v>9.7533579999999995E-2</v>
      </c>
      <c r="E17">
        <v>2.4833400000000001E-3</v>
      </c>
      <c r="F17">
        <v>0.80012285999999999</v>
      </c>
      <c r="G17">
        <v>3.3539359999999997E-2</v>
      </c>
      <c r="H17">
        <v>3.0572519999999999E-2</v>
      </c>
      <c r="I17">
        <v>2.4372600000000001E-3</v>
      </c>
      <c r="K17" t="s">
        <v>75</v>
      </c>
      <c r="L17">
        <v>20.131567558209991</v>
      </c>
      <c r="M17">
        <v>288.24371087623058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18.920000000000002</v>
      </c>
      <c r="X17">
        <v>608.70000000000005</v>
      </c>
      <c r="Y17">
        <v>47.8</v>
      </c>
    </row>
    <row r="18" spans="1:25" x14ac:dyDescent="0.35">
      <c r="A18" t="s">
        <v>76</v>
      </c>
      <c r="B18">
        <v>6.070474E-2</v>
      </c>
      <c r="C18">
        <v>2.5823E-3</v>
      </c>
      <c r="D18">
        <v>9.7677249999999993E-2</v>
      </c>
      <c r="E18">
        <v>2.4921600000000002E-3</v>
      </c>
      <c r="F18">
        <v>0.81749368</v>
      </c>
      <c r="G18">
        <v>3.4373439999999998E-2</v>
      </c>
      <c r="H18">
        <v>3.0964769999999999E-2</v>
      </c>
      <c r="I18">
        <v>2.4827600000000001E-3</v>
      </c>
      <c r="K18" t="s">
        <v>76</v>
      </c>
      <c r="L18">
        <v>21.02484203237254</v>
      </c>
      <c r="M18">
        <v>303.80998655759811</v>
      </c>
      <c r="N18">
        <v>77</v>
      </c>
      <c r="O18">
        <v>16</v>
      </c>
      <c r="Q18" t="s">
        <v>76</v>
      </c>
      <c r="R18">
        <v>628.79999999999995</v>
      </c>
      <c r="S18">
        <v>90.36</v>
      </c>
      <c r="T18">
        <v>600.79999999999995</v>
      </c>
      <c r="U18">
        <v>14.64</v>
      </c>
      <c r="V18">
        <v>606.6</v>
      </c>
      <c r="W18">
        <v>19.2</v>
      </c>
      <c r="X18">
        <v>616.4</v>
      </c>
      <c r="Y18">
        <v>48.68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8</v>
      </c>
      <c r="B3">
        <v>7.3560020000000004E-2</v>
      </c>
      <c r="C3">
        <v>2.5890399999999999E-3</v>
      </c>
      <c r="D3">
        <v>0.1761913</v>
      </c>
      <c r="E3">
        <v>4.26262E-3</v>
      </c>
      <c r="F3">
        <v>1.78690434</v>
      </c>
      <c r="G3">
        <v>6.2571860000000007E-2</v>
      </c>
      <c r="H3">
        <v>5.4221999999999999E-2</v>
      </c>
      <c r="I3">
        <v>2.48512E-3</v>
      </c>
      <c r="K3" t="s">
        <v>8</v>
      </c>
      <c r="L3">
        <v>43.359424582187437</v>
      </c>
      <c r="M3">
        <v>110.8318560168649</v>
      </c>
      <c r="N3">
        <v>3</v>
      </c>
      <c r="O3">
        <v>1</v>
      </c>
      <c r="Q3" t="s">
        <v>8</v>
      </c>
      <c r="R3">
        <v>1029.4000000000001</v>
      </c>
      <c r="S3">
        <v>70.36</v>
      </c>
      <c r="T3">
        <v>1046.0999999999999</v>
      </c>
      <c r="U3">
        <v>23.36</v>
      </c>
      <c r="V3">
        <v>1040.7</v>
      </c>
      <c r="W3">
        <v>22.8</v>
      </c>
      <c r="X3">
        <v>1067.3</v>
      </c>
      <c r="Y3">
        <v>47.64</v>
      </c>
    </row>
    <row r="4" spans="1:25" x14ac:dyDescent="0.35">
      <c r="A4" t="s">
        <v>22</v>
      </c>
      <c r="B4">
        <v>7.4901220000000004E-2</v>
      </c>
      <c r="C4">
        <v>3.2114800000000001E-3</v>
      </c>
      <c r="D4">
        <v>0.17836133000000001</v>
      </c>
      <c r="E4">
        <v>4.6154200000000003E-3</v>
      </c>
      <c r="F4">
        <v>1.8420933500000001</v>
      </c>
      <c r="G4">
        <v>7.724512E-2</v>
      </c>
      <c r="H4">
        <v>5.4908480000000003E-2</v>
      </c>
      <c r="I4">
        <v>3.1392E-3</v>
      </c>
      <c r="K4" t="s">
        <v>22</v>
      </c>
      <c r="L4">
        <v>37.261324332208197</v>
      </c>
      <c r="M4">
        <v>95.754457697567048</v>
      </c>
      <c r="N4">
        <v>19</v>
      </c>
      <c r="O4">
        <v>2</v>
      </c>
      <c r="Q4" t="s">
        <v>22</v>
      </c>
      <c r="R4">
        <v>1065.9000000000001</v>
      </c>
      <c r="S4">
        <v>85.02</v>
      </c>
      <c r="T4">
        <v>1058</v>
      </c>
      <c r="U4">
        <v>25.24</v>
      </c>
      <c r="V4">
        <v>1060.5999999999999</v>
      </c>
      <c r="W4">
        <v>27.6</v>
      </c>
      <c r="X4">
        <v>1080.4000000000001</v>
      </c>
      <c r="Y4">
        <v>60.14</v>
      </c>
    </row>
    <row r="5" spans="1:25" x14ac:dyDescent="0.35">
      <c r="A5" t="s">
        <v>40</v>
      </c>
      <c r="B5">
        <v>7.6812859999999997E-2</v>
      </c>
      <c r="C5">
        <v>2.9973999999999999E-3</v>
      </c>
      <c r="D5">
        <v>0.17844070000000001</v>
      </c>
      <c r="E5">
        <v>4.5433799999999996E-3</v>
      </c>
      <c r="F5">
        <v>1.8896627399999999</v>
      </c>
      <c r="G5">
        <v>7.328954E-2</v>
      </c>
      <c r="H5">
        <v>5.4693480000000003E-2</v>
      </c>
      <c r="I5">
        <v>2.84834E-3</v>
      </c>
      <c r="K5" t="s">
        <v>40</v>
      </c>
      <c r="L5">
        <v>44.492625305029478</v>
      </c>
      <c r="M5">
        <v>113.20484418845071</v>
      </c>
      <c r="N5">
        <v>39</v>
      </c>
      <c r="O5">
        <v>3</v>
      </c>
      <c r="Q5" t="s">
        <v>40</v>
      </c>
      <c r="R5">
        <v>1116.3</v>
      </c>
      <c r="S5">
        <v>76.900000000000006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</row>
    <row r="6" spans="1:25" x14ac:dyDescent="0.35">
      <c r="A6" t="s">
        <v>58</v>
      </c>
      <c r="B6">
        <v>7.5880550000000005E-2</v>
      </c>
      <c r="C6">
        <v>3.0338399999999999E-3</v>
      </c>
      <c r="D6">
        <v>0.17756174999999999</v>
      </c>
      <c r="E6">
        <v>4.5764000000000004E-3</v>
      </c>
      <c r="F6">
        <v>1.85756671</v>
      </c>
      <c r="G6">
        <v>7.3696940000000002E-2</v>
      </c>
      <c r="H6">
        <v>5.5094070000000002E-2</v>
      </c>
      <c r="I6">
        <v>2.9423800000000001E-3</v>
      </c>
      <c r="K6" t="s">
        <v>58</v>
      </c>
      <c r="L6">
        <v>42.532675495542293</v>
      </c>
      <c r="M6">
        <v>110.0687585948244</v>
      </c>
      <c r="N6">
        <v>59</v>
      </c>
      <c r="O6">
        <v>4</v>
      </c>
      <c r="Q6" t="s">
        <v>58</v>
      </c>
      <c r="R6">
        <v>1091.9000000000001</v>
      </c>
      <c r="S6">
        <v>79.06</v>
      </c>
      <c r="T6">
        <v>1053.5999999999999</v>
      </c>
      <c r="U6">
        <v>25.06</v>
      </c>
      <c r="V6">
        <v>1066.0999999999999</v>
      </c>
      <c r="W6">
        <v>26.18</v>
      </c>
      <c r="X6">
        <v>1084</v>
      </c>
      <c r="Y6">
        <v>56.36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"/>
  <sheetViews>
    <sheetView workbookViewId="0"/>
  </sheetViews>
  <sheetFormatPr defaultRowHeight="14.5" x14ac:dyDescent="0.35"/>
  <sheetData>
    <row r="1" spans="1:25" x14ac:dyDescent="0.35">
      <c r="A1" t="s">
        <v>82</v>
      </c>
      <c r="K1" t="s">
        <v>84</v>
      </c>
      <c r="Q1" t="s">
        <v>87</v>
      </c>
    </row>
    <row r="2" spans="1:25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 x14ac:dyDescent="0.35">
      <c r="A3" t="s">
        <v>9</v>
      </c>
      <c r="B3">
        <v>6.4260570000000003E-2</v>
      </c>
      <c r="C3">
        <v>2.4045999999999998E-3</v>
      </c>
      <c r="D3">
        <v>0.11813725</v>
      </c>
      <c r="E3">
        <v>2.9515800000000001E-3</v>
      </c>
      <c r="F3">
        <v>1.04662633</v>
      </c>
      <c r="G3">
        <v>3.9148200000000001E-2</v>
      </c>
      <c r="H3">
        <v>3.6307359999999997E-2</v>
      </c>
      <c r="I3">
        <v>1.52516E-3</v>
      </c>
      <c r="K3" t="s">
        <v>9</v>
      </c>
      <c r="L3">
        <v>138.37567551974149</v>
      </c>
      <c r="M3">
        <v>142.74825497356849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19.420000000000002</v>
      </c>
      <c r="X3">
        <v>720.8</v>
      </c>
      <c r="Y3">
        <v>29.74</v>
      </c>
    </row>
    <row r="4" spans="1:25" x14ac:dyDescent="0.35">
      <c r="A4" t="s">
        <v>23</v>
      </c>
      <c r="B4">
        <v>6.3628160000000003E-2</v>
      </c>
      <c r="C4">
        <v>4.3145800000000002E-3</v>
      </c>
      <c r="D4">
        <v>0.12061665000000001</v>
      </c>
      <c r="E4">
        <v>3.6630199999999999E-3</v>
      </c>
      <c r="F4">
        <v>1.05854285</v>
      </c>
      <c r="G4">
        <v>6.9147500000000001E-2</v>
      </c>
      <c r="H4">
        <v>3.5623370000000001E-2</v>
      </c>
      <c r="I4">
        <v>2.6063200000000001E-3</v>
      </c>
      <c r="K4" t="s">
        <v>23</v>
      </c>
      <c r="L4">
        <v>94.701837729716217</v>
      </c>
      <c r="M4">
        <v>99.774982737845406</v>
      </c>
      <c r="N4">
        <v>20</v>
      </c>
      <c r="O4">
        <v>2</v>
      </c>
      <c r="Q4" t="s">
        <v>23</v>
      </c>
      <c r="R4">
        <v>729.3</v>
      </c>
      <c r="S4">
        <v>140.52000000000001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2"/>
  <sheetViews>
    <sheetView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10</v>
      </c>
      <c r="B3">
        <v>0.14002734</v>
      </c>
      <c r="C3">
        <v>4.0593000000000001E-3</v>
      </c>
      <c r="D3">
        <v>0.42673820000000001</v>
      </c>
      <c r="E3">
        <v>1.019398E-2</v>
      </c>
      <c r="F3">
        <v>8.2381944699999998</v>
      </c>
      <c r="G3">
        <v>0.24451349999999999</v>
      </c>
      <c r="H3">
        <v>0.12521041999999999</v>
      </c>
      <c r="I3">
        <v>5.49586E-3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  <c r="AA3" t="s">
        <v>10</v>
      </c>
      <c r="AB3">
        <v>2.74793E-3</v>
      </c>
      <c r="AC3">
        <v>0.12521041999999999</v>
      </c>
      <c r="AD3">
        <v>0.12225675</v>
      </c>
      <c r="AE3">
        <v>8.2381944699999998</v>
      </c>
      <c r="AF3">
        <v>1.4788508870707791</v>
      </c>
      <c r="AH3" t="s">
        <v>10</v>
      </c>
      <c r="AI3">
        <f>100*0.00274793/AVERAGE($AJ$3:$AJ$42)</f>
        <v>1.1101407768415629E-2</v>
      </c>
      <c r="AJ3">
        <v>7.9865557515101386</v>
      </c>
      <c r="AK3">
        <f>100*0.12225675/AVERAGE($AL$3:$AL$42)</f>
        <v>15.985018007944991</v>
      </c>
      <c r="AL3">
        <v>0.1213858210851388</v>
      </c>
    </row>
    <row r="4" spans="1:38" x14ac:dyDescent="0.35">
      <c r="A4" t="s">
        <v>11</v>
      </c>
      <c r="B4">
        <v>7.4676220000000001E-2</v>
      </c>
      <c r="C4">
        <v>3.64234E-3</v>
      </c>
      <c r="D4">
        <v>6.3206700000000005E-2</v>
      </c>
      <c r="E4">
        <v>1.7204200000000001E-3</v>
      </c>
      <c r="F4">
        <v>0.65076308999999999</v>
      </c>
      <c r="G4">
        <v>3.071254E-2</v>
      </c>
      <c r="H4">
        <v>1.9799489999999999E-2</v>
      </c>
      <c r="I4">
        <v>8.8924000000000002E-4</v>
      </c>
      <c r="K4" t="s">
        <v>11</v>
      </c>
      <c r="L4">
        <v>893.45923803296353</v>
      </c>
      <c r="M4">
        <v>121.47242577843799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18.899999999999999</v>
      </c>
      <c r="X4">
        <v>396.3</v>
      </c>
      <c r="Y4">
        <v>17.62</v>
      </c>
      <c r="AA4" t="s">
        <v>11</v>
      </c>
      <c r="AB4">
        <v>4.4462000000000001E-4</v>
      </c>
      <c r="AC4">
        <v>1.9799489999999999E-2</v>
      </c>
      <c r="AD4">
        <v>1.535627E-2</v>
      </c>
      <c r="AE4">
        <v>0.65076308999999999</v>
      </c>
      <c r="AF4">
        <v>0.95163885061313258</v>
      </c>
      <c r="AH4" t="s">
        <v>11</v>
      </c>
      <c r="AI4">
        <f>100*0.00044462/AVERAGE($AJ$3:$AJ$42)</f>
        <v>1.7962276775583647E-3</v>
      </c>
      <c r="AJ4">
        <v>50.506351426223603</v>
      </c>
      <c r="AK4">
        <f>100*0.01535627/AVERAGE($AL$3:$AL$42)</f>
        <v>2.0078257640978143</v>
      </c>
      <c r="AL4">
        <v>1.5366575261667039</v>
      </c>
    </row>
    <row r="5" spans="1:38" x14ac:dyDescent="0.35">
      <c r="A5" t="s">
        <v>12</v>
      </c>
      <c r="B5">
        <v>0.10839629000000001</v>
      </c>
      <c r="C5">
        <v>3.5917000000000002E-3</v>
      </c>
      <c r="D5">
        <v>0.29725765999999998</v>
      </c>
      <c r="E5">
        <v>7.22816E-3</v>
      </c>
      <c r="F5">
        <v>4.4425139400000004</v>
      </c>
      <c r="G5">
        <v>0.14730470000000001</v>
      </c>
      <c r="H5">
        <v>8.8257050000000004E-2</v>
      </c>
      <c r="I5">
        <v>4.2515000000000001E-3</v>
      </c>
      <c r="K5" t="s">
        <v>12</v>
      </c>
      <c r="L5">
        <v>74.745850722157044</v>
      </c>
      <c r="M5">
        <v>99.045582985892153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78.959999999999994</v>
      </c>
      <c r="AA5" t="s">
        <v>12</v>
      </c>
      <c r="AB5">
        <v>2.12575E-3</v>
      </c>
      <c r="AC5">
        <v>8.8257050000000004E-2</v>
      </c>
      <c r="AD5">
        <v>7.3652350000000005E-2</v>
      </c>
      <c r="AE5">
        <v>4.4425139400000004</v>
      </c>
      <c r="AF5">
        <v>1.452797124819202</v>
      </c>
      <c r="AH5" t="s">
        <v>12</v>
      </c>
      <c r="AI5">
        <f>100*0.00212575/AVERAGE($AJ$3:$AJ$42)</f>
        <v>8.5878525157880754E-3</v>
      </c>
      <c r="AJ5">
        <v>11.33053959995264</v>
      </c>
      <c r="AK5">
        <f>100*0.07365235/AVERAGE($AL$3:$AL$42)</f>
        <v>9.6300134027566351</v>
      </c>
      <c r="AL5">
        <v>0.22509777425706851</v>
      </c>
    </row>
    <row r="6" spans="1:38" x14ac:dyDescent="0.35">
      <c r="A6" t="s">
        <v>13</v>
      </c>
      <c r="B6">
        <v>6.2337259999999999E-2</v>
      </c>
      <c r="C6">
        <v>3.4536599999999999E-3</v>
      </c>
      <c r="D6">
        <v>8.1466720000000006E-2</v>
      </c>
      <c r="E6">
        <v>2.3007599999999998E-3</v>
      </c>
      <c r="F6">
        <v>0.70016520999999998</v>
      </c>
      <c r="G6">
        <v>3.7602940000000001E-2</v>
      </c>
      <c r="H6">
        <v>2.7713890000000001E-2</v>
      </c>
      <c r="I6">
        <v>1.6221199999999999E-3</v>
      </c>
      <c r="K6" t="s">
        <v>13</v>
      </c>
      <c r="L6">
        <v>63.76367867376964</v>
      </c>
      <c r="M6">
        <v>97.274588592637187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  <c r="AA6" t="s">
        <v>13</v>
      </c>
      <c r="AB6">
        <v>8.1105999999999995E-4</v>
      </c>
      <c r="AC6">
        <v>2.7713890000000001E-2</v>
      </c>
      <c r="AD6">
        <v>1.8801470000000001E-2</v>
      </c>
      <c r="AE6">
        <v>0.70016520999999998</v>
      </c>
      <c r="AF6">
        <v>1.0898436949087731</v>
      </c>
      <c r="AH6" t="s">
        <v>13</v>
      </c>
      <c r="AI6">
        <f>100*0.00081106/AVERAGE($AJ$3:$AJ$42)</f>
        <v>3.2766146825614845E-3</v>
      </c>
      <c r="AJ6">
        <v>36.08298943237488</v>
      </c>
      <c r="AK6">
        <f>100*0.01880147/AVERAGE($AL$3:$AL$42)</f>
        <v>2.4582841971984166</v>
      </c>
      <c r="AL6">
        <v>1.4282343448626931</v>
      </c>
    </row>
    <row r="7" spans="1:38" x14ac:dyDescent="0.35">
      <c r="A7" t="s">
        <v>14</v>
      </c>
      <c r="B7">
        <v>0.17508344000000001</v>
      </c>
      <c r="C7">
        <v>6.9995999999999999E-3</v>
      </c>
      <c r="D7">
        <v>0.44849380999999999</v>
      </c>
      <c r="E7">
        <v>1.1874620000000001E-2</v>
      </c>
      <c r="F7">
        <v>10.82270527</v>
      </c>
      <c r="G7">
        <v>0.43503404000000001</v>
      </c>
      <c r="H7">
        <v>0.13104484999999999</v>
      </c>
      <c r="I7">
        <v>9.7570199999999999E-3</v>
      </c>
      <c r="K7" t="s">
        <v>14</v>
      </c>
      <c r="L7">
        <v>223.22672461872801</v>
      </c>
      <c r="M7">
        <v>1009.388476817099</v>
      </c>
      <c r="N7">
        <v>9</v>
      </c>
      <c r="O7">
        <v>5</v>
      </c>
      <c r="Q7" t="s">
        <v>14</v>
      </c>
      <c r="R7">
        <v>2606.8000000000002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  <c r="AA7" t="s">
        <v>14</v>
      </c>
      <c r="AB7">
        <v>4.87851E-3</v>
      </c>
      <c r="AC7">
        <v>0.13104484999999999</v>
      </c>
      <c r="AD7">
        <v>0.21751702000000001</v>
      </c>
      <c r="AE7">
        <v>10.82270527</v>
      </c>
      <c r="AF7">
        <v>1.852293609521912</v>
      </c>
      <c r="AH7" t="s">
        <v>14</v>
      </c>
      <c r="AI7">
        <f>100*0.00487851/AVERAGE($AJ$3:$AJ$42)</f>
        <v>1.9708773080934858E-2</v>
      </c>
      <c r="AJ7">
        <v>7.6309751966597714</v>
      </c>
      <c r="AK7">
        <f>100*0.21751702/AVERAGE($AL$3:$AL$42)</f>
        <v>28.440257750468021</v>
      </c>
      <c r="AL7">
        <v>9.2398339883832017E-2</v>
      </c>
    </row>
    <row r="8" spans="1:38" x14ac:dyDescent="0.35">
      <c r="A8" t="s">
        <v>15</v>
      </c>
      <c r="B8">
        <v>0.17388043</v>
      </c>
      <c r="C8">
        <v>8.4481199999999999E-3</v>
      </c>
      <c r="D8">
        <v>0.47403106</v>
      </c>
      <c r="E8">
        <v>1.418378E-2</v>
      </c>
      <c r="F8">
        <v>11.36583042</v>
      </c>
      <c r="G8">
        <v>0.55220448</v>
      </c>
      <c r="H8">
        <v>9.7551250000000006E-2</v>
      </c>
      <c r="I8">
        <v>1.00862E-2</v>
      </c>
      <c r="K8" t="s">
        <v>15</v>
      </c>
      <c r="L8">
        <v>53.938496451718372</v>
      </c>
      <c r="M8">
        <v>426.23215060273373</v>
      </c>
      <c r="N8">
        <v>10</v>
      </c>
      <c r="O8">
        <v>6</v>
      </c>
      <c r="Q8" t="s">
        <v>15</v>
      </c>
      <c r="R8">
        <v>2595.3000000000002</v>
      </c>
      <c r="S8">
        <v>79.900000000000006</v>
      </c>
      <c r="T8">
        <v>2501.1999999999998</v>
      </c>
      <c r="U8">
        <v>62.04</v>
      </c>
      <c r="V8">
        <v>2553.6</v>
      </c>
      <c r="W8">
        <v>45.34</v>
      </c>
      <c r="X8">
        <v>1881.4</v>
      </c>
      <c r="Y8">
        <v>185.74</v>
      </c>
      <c r="AA8" t="s">
        <v>15</v>
      </c>
      <c r="AB8">
        <v>5.0431E-3</v>
      </c>
      <c r="AC8">
        <v>9.7551250000000006E-2</v>
      </c>
      <c r="AD8">
        <v>0.27610224</v>
      </c>
      <c r="AE8">
        <v>11.36583042</v>
      </c>
      <c r="AF8">
        <v>2.1281193625694832</v>
      </c>
      <c r="AH8" t="s">
        <v>15</v>
      </c>
      <c r="AI8">
        <f>100*0.0050431/AVERAGE($AJ$3:$AJ$42)</f>
        <v>2.037370293890196E-2</v>
      </c>
      <c r="AJ8">
        <v>10.251021898745529</v>
      </c>
      <c r="AK8">
        <f>100*0.27610224/AVERAGE($AL$3:$AL$42)</f>
        <v>36.100250321016631</v>
      </c>
      <c r="AL8">
        <v>8.798301250741343E-2</v>
      </c>
    </row>
    <row r="9" spans="1:38" x14ac:dyDescent="0.35">
      <c r="A9" t="s">
        <v>16</v>
      </c>
      <c r="B9">
        <v>0.17100488999999999</v>
      </c>
      <c r="C9">
        <v>5.9041800000000002E-3</v>
      </c>
      <c r="D9">
        <v>0.49699029</v>
      </c>
      <c r="E9">
        <v>1.232218E-2</v>
      </c>
      <c r="F9">
        <v>11.717246060000001</v>
      </c>
      <c r="G9">
        <v>0.40497615999999997</v>
      </c>
      <c r="H9">
        <v>0.13523741</v>
      </c>
      <c r="I9">
        <v>7.9500200000000004E-3</v>
      </c>
      <c r="K9" t="s">
        <v>16</v>
      </c>
      <c r="L9">
        <v>75.187414658537989</v>
      </c>
      <c r="M9">
        <v>109.07812018966111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2600.8000000000002</v>
      </c>
      <c r="U9">
        <v>53.06</v>
      </c>
      <c r="V9">
        <v>2582.1</v>
      </c>
      <c r="W9">
        <v>32.340000000000003</v>
      </c>
      <c r="X9">
        <v>2563.8000000000002</v>
      </c>
      <c r="Y9">
        <v>141.54</v>
      </c>
      <c r="AA9" t="s">
        <v>16</v>
      </c>
      <c r="AB9">
        <v>3.9750100000000002E-3</v>
      </c>
      <c r="AC9">
        <v>0.13523741</v>
      </c>
      <c r="AD9">
        <v>0.20248807999999999</v>
      </c>
      <c r="AE9">
        <v>11.717246060000001</v>
      </c>
      <c r="AF9">
        <v>1.700855694952305</v>
      </c>
      <c r="AH9" t="s">
        <v>16</v>
      </c>
      <c r="AI9">
        <f>100*0.00397501/AVERAGE($AJ$3:$AJ$42)</f>
        <v>1.6058708516421383E-2</v>
      </c>
      <c r="AJ9">
        <v>7.394403663897438</v>
      </c>
      <c r="AK9">
        <f>100*0.20248808/AVERAGE($AL$3:$AL$42)</f>
        <v>26.475230244499432</v>
      </c>
      <c r="AL9">
        <v>8.5344286095840508E-2</v>
      </c>
    </row>
    <row r="10" spans="1:38" x14ac:dyDescent="0.35">
      <c r="A10" t="s">
        <v>17</v>
      </c>
      <c r="B10">
        <v>5.7228050000000003E-2</v>
      </c>
      <c r="C10">
        <v>3.5634799999999999E-3</v>
      </c>
      <c r="D10">
        <v>5.9423570000000002E-2</v>
      </c>
      <c r="E10">
        <v>1.76424E-3</v>
      </c>
      <c r="F10">
        <v>0.46886104000000001</v>
      </c>
      <c r="G10">
        <v>2.8331619999999998E-2</v>
      </c>
      <c r="H10">
        <v>1.924586E-2</v>
      </c>
      <c r="I10">
        <v>1.2634199999999999E-3</v>
      </c>
      <c r="K10" t="s">
        <v>17</v>
      </c>
      <c r="L10">
        <v>191.90799469200149</v>
      </c>
      <c r="M10">
        <v>142.43892836665071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19.579999999999998</v>
      </c>
      <c r="X10">
        <v>385.3</v>
      </c>
      <c r="Y10">
        <v>25.06</v>
      </c>
      <c r="AA10" t="s">
        <v>17</v>
      </c>
      <c r="AB10">
        <v>6.3170999999999995E-4</v>
      </c>
      <c r="AC10">
        <v>1.924586E-2</v>
      </c>
      <c r="AD10">
        <v>1.4165809999999999E-2</v>
      </c>
      <c r="AE10">
        <v>0.46886104000000001</v>
      </c>
      <c r="AF10">
        <v>1.0863835067530609</v>
      </c>
      <c r="AH10" t="s">
        <v>17</v>
      </c>
      <c r="AI10">
        <f>100*0.00063171/AVERAGE($AJ$3:$AJ$42)</f>
        <v>2.5520556569438944E-3</v>
      </c>
      <c r="AJ10">
        <v>51.959226555737182</v>
      </c>
      <c r="AK10">
        <f>100*0.01416581/AVERAGE($AL$3:$AL$42)</f>
        <v>1.8521736259726127</v>
      </c>
      <c r="AL10">
        <v>2.1328280976384821</v>
      </c>
    </row>
    <row r="11" spans="1:38" x14ac:dyDescent="0.35">
      <c r="A11" t="s">
        <v>18</v>
      </c>
      <c r="B11">
        <v>0.10390117</v>
      </c>
      <c r="C11">
        <v>4.2111600000000003E-3</v>
      </c>
      <c r="D11">
        <v>0.27769875999999999</v>
      </c>
      <c r="E11">
        <v>7.3821599999999996E-3</v>
      </c>
      <c r="F11">
        <v>3.9782340500000002</v>
      </c>
      <c r="G11">
        <v>0.16190412000000001</v>
      </c>
      <c r="H11">
        <v>8.0921019999999996E-2</v>
      </c>
      <c r="I11">
        <v>5.9979600000000001E-3</v>
      </c>
      <c r="K11" t="s">
        <v>18</v>
      </c>
      <c r="L11">
        <v>302.71900301940502</v>
      </c>
      <c r="M11">
        <v>590.15268337512543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33.020000000000003</v>
      </c>
      <c r="X11">
        <v>1572.8</v>
      </c>
      <c r="Y11">
        <v>112.16</v>
      </c>
      <c r="AA11" t="s">
        <v>18</v>
      </c>
      <c r="AB11">
        <v>2.99898E-3</v>
      </c>
      <c r="AC11">
        <v>8.0921019999999996E-2</v>
      </c>
      <c r="AD11">
        <v>8.0952060000000006E-2</v>
      </c>
      <c r="AE11">
        <v>3.9782340500000002</v>
      </c>
      <c r="AF11">
        <v>1.8212713110083061</v>
      </c>
      <c r="AH11" t="s">
        <v>18</v>
      </c>
      <c r="AI11">
        <f>100*0.00299898/AVERAGE($AJ$3:$AJ$42)</f>
        <v>1.2115628807619955E-2</v>
      </c>
      <c r="AJ11">
        <v>12.35772856051493</v>
      </c>
      <c r="AK11">
        <f>100*0.08095206/AVERAGE($AL$3:$AL$42)</f>
        <v>10.584447377181576</v>
      </c>
      <c r="AL11">
        <v>0.25136781482225762</v>
      </c>
    </row>
    <row r="12" spans="1:38" x14ac:dyDescent="0.35">
      <c r="A12" t="s">
        <v>19</v>
      </c>
      <c r="B12">
        <v>5.2251510000000001E-2</v>
      </c>
      <c r="C12">
        <v>2.4236599999999998E-3</v>
      </c>
      <c r="D12">
        <v>5.925776E-2</v>
      </c>
      <c r="E12">
        <v>1.55284E-3</v>
      </c>
      <c r="F12">
        <v>0.42689079000000002</v>
      </c>
      <c r="G12">
        <v>1.9451800000000002E-2</v>
      </c>
      <c r="H12">
        <v>1.8242709999999999E-2</v>
      </c>
      <c r="I12">
        <v>1.36462E-3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296.39999999999998</v>
      </c>
      <c r="S12">
        <v>104.02</v>
      </c>
      <c r="T12">
        <v>371.1</v>
      </c>
      <c r="U12">
        <v>9.4600000000000009</v>
      </c>
      <c r="V12">
        <v>361</v>
      </c>
      <c r="W12">
        <v>13.84</v>
      </c>
      <c r="X12">
        <v>365.4</v>
      </c>
      <c r="Y12">
        <v>27.08</v>
      </c>
      <c r="AA12" t="s">
        <v>19</v>
      </c>
      <c r="AB12">
        <v>6.8230999999999999E-4</v>
      </c>
      <c r="AC12">
        <v>1.8242709999999999E-2</v>
      </c>
      <c r="AD12">
        <v>9.7259000000000009E-3</v>
      </c>
      <c r="AE12">
        <v>0.42689079000000002</v>
      </c>
      <c r="AF12">
        <v>1.6416454500619759</v>
      </c>
      <c r="AH12" t="s">
        <v>19</v>
      </c>
      <c r="AI12">
        <f>100*0.00068231/AVERAGE($AJ$3:$AJ$42)</f>
        <v>2.7564754322226795E-3</v>
      </c>
      <c r="AJ12">
        <v>54.816417078383637</v>
      </c>
      <c r="AK12">
        <f>100*0.0097259/AVERAGE($AL$3:$AL$42)</f>
        <v>1.2716572839002525</v>
      </c>
      <c r="AL12">
        <v>2.34251950012789</v>
      </c>
    </row>
    <row r="13" spans="1:38" x14ac:dyDescent="0.35">
      <c r="A13" t="s">
        <v>24</v>
      </c>
      <c r="B13">
        <v>0.1215596</v>
      </c>
      <c r="C13">
        <v>3.66132E-3</v>
      </c>
      <c r="D13">
        <v>0.35263106</v>
      </c>
      <c r="E13">
        <v>8.6089400000000007E-3</v>
      </c>
      <c r="F13">
        <v>5.9097576099999998</v>
      </c>
      <c r="G13">
        <v>0.18340592</v>
      </c>
      <c r="H13">
        <v>0.10399723</v>
      </c>
      <c r="I13">
        <v>4.8072599999999998E-3</v>
      </c>
      <c r="K13" t="s">
        <v>24</v>
      </c>
      <c r="L13">
        <v>104.7697628870276</v>
      </c>
      <c r="M13">
        <v>171.55620323679241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  <c r="AA13" t="s">
        <v>24</v>
      </c>
      <c r="AB13">
        <v>2.4036299999999999E-3</v>
      </c>
      <c r="AC13">
        <v>0.10399723</v>
      </c>
      <c r="AD13">
        <v>9.170296E-2</v>
      </c>
      <c r="AE13">
        <v>5.9097576099999998</v>
      </c>
      <c r="AF13">
        <v>1.4894713653011189</v>
      </c>
      <c r="AH13" t="s">
        <v>24</v>
      </c>
      <c r="AI13">
        <f>100*0.00240363/AVERAGE($AJ$3:$AJ$42)</f>
        <v>9.7104645148882451E-3</v>
      </c>
      <c r="AJ13">
        <v>9.6156407242769841</v>
      </c>
      <c r="AK13">
        <f>100*0.09170296/AVERAGE($AL$3:$AL$42)</f>
        <v>11.990122974656691</v>
      </c>
      <c r="AL13">
        <v>0.16921167770195569</v>
      </c>
    </row>
    <row r="14" spans="1:38" x14ac:dyDescent="0.35">
      <c r="A14" t="s">
        <v>25</v>
      </c>
      <c r="B14">
        <v>5.5565129999999997E-2</v>
      </c>
      <c r="C14">
        <v>2.1483000000000001E-3</v>
      </c>
      <c r="D14">
        <v>6.587759E-2</v>
      </c>
      <c r="E14">
        <v>1.6548800000000001E-3</v>
      </c>
      <c r="F14">
        <v>0.50462609999999997</v>
      </c>
      <c r="G14">
        <v>1.9551619999999999E-2</v>
      </c>
      <c r="H14">
        <v>2.0492710000000001E-2</v>
      </c>
      <c r="I14">
        <v>1.1333999999999999E-3</v>
      </c>
      <c r="K14" t="s">
        <v>25</v>
      </c>
      <c r="L14">
        <v>908.70192107346759</v>
      </c>
      <c r="M14">
        <v>888.09628897523726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  <c r="AA14" t="s">
        <v>25</v>
      </c>
      <c r="AB14">
        <v>5.6669999999999995E-4</v>
      </c>
      <c r="AC14">
        <v>2.0492710000000001E-2</v>
      </c>
      <c r="AD14">
        <v>9.7758099999999994E-3</v>
      </c>
      <c r="AE14">
        <v>0.50462609999999997</v>
      </c>
      <c r="AF14">
        <v>1.4274824427430779</v>
      </c>
      <c r="AH14" t="s">
        <v>25</v>
      </c>
      <c r="AI14">
        <f>100*0.0005667/AVERAGE($AJ$3:$AJ$42)</f>
        <v>2.2894206847922389E-3</v>
      </c>
      <c r="AJ14">
        <v>48.79784079314058</v>
      </c>
      <c r="AK14">
        <f>100*0.00977581/AVERAGE($AL$3:$AL$42)</f>
        <v>1.2781829951495416</v>
      </c>
      <c r="AL14">
        <v>1.9816652368951979</v>
      </c>
    </row>
    <row r="15" spans="1:38" x14ac:dyDescent="0.35">
      <c r="A15" t="s">
        <v>26</v>
      </c>
      <c r="B15">
        <v>5.490155E-2</v>
      </c>
      <c r="C15">
        <v>2.0284600000000002E-3</v>
      </c>
      <c r="D15">
        <v>5.9409120000000003E-2</v>
      </c>
      <c r="E15">
        <v>1.4387200000000001E-3</v>
      </c>
      <c r="F15">
        <v>0.44966462000000001</v>
      </c>
      <c r="G15">
        <v>1.6603940000000001E-2</v>
      </c>
      <c r="H15">
        <v>1.731452E-2</v>
      </c>
      <c r="I15">
        <v>8.1574000000000002E-4</v>
      </c>
      <c r="K15" t="s">
        <v>26</v>
      </c>
      <c r="L15">
        <v>274.38763178730682</v>
      </c>
      <c r="M15">
        <v>446.37251052652948</v>
      </c>
      <c r="N15">
        <v>23</v>
      </c>
      <c r="O15">
        <v>13</v>
      </c>
      <c r="Q15" t="s">
        <v>26</v>
      </c>
      <c r="R15">
        <v>408.2</v>
      </c>
      <c r="S15">
        <v>81.040000000000006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  <c r="AA15" t="s">
        <v>26</v>
      </c>
      <c r="AB15">
        <v>4.0787000000000001E-4</v>
      </c>
      <c r="AC15">
        <v>1.731452E-2</v>
      </c>
      <c r="AD15">
        <v>8.3019700000000005E-3</v>
      </c>
      <c r="AE15">
        <v>0.44966462000000001</v>
      </c>
      <c r="AF15">
        <v>1.2759065445977</v>
      </c>
      <c r="AH15" t="s">
        <v>26</v>
      </c>
      <c r="AI15">
        <f>100*0.00040787/AVERAGE($AJ$3:$AJ$42)</f>
        <v>1.6477607459082593E-3</v>
      </c>
      <c r="AJ15">
        <v>57.75499407433761</v>
      </c>
      <c r="AK15">
        <f>100*0.00830197/AVERAGE($AL$3:$AL$42)</f>
        <v>1.0854790426820531</v>
      </c>
      <c r="AL15">
        <v>2.223879655019334</v>
      </c>
    </row>
    <row r="16" spans="1:38" x14ac:dyDescent="0.35">
      <c r="A16" t="s">
        <v>27</v>
      </c>
      <c r="B16">
        <v>0.11058337</v>
      </c>
      <c r="C16">
        <v>5.0302799999999998E-3</v>
      </c>
      <c r="D16">
        <v>0.32139429000000003</v>
      </c>
      <c r="E16">
        <v>8.6899999999999998E-3</v>
      </c>
      <c r="F16">
        <v>4.9013834000000003</v>
      </c>
      <c r="G16">
        <v>0.21630820000000001</v>
      </c>
      <c r="H16">
        <v>9.4304520000000003E-2</v>
      </c>
      <c r="I16">
        <v>6.3529800000000003E-3</v>
      </c>
      <c r="K16" t="s">
        <v>27</v>
      </c>
      <c r="L16">
        <v>60.870942201108477</v>
      </c>
      <c r="M16">
        <v>67.726429620257221</v>
      </c>
      <c r="N16">
        <v>24</v>
      </c>
      <c r="O16">
        <v>14</v>
      </c>
      <c r="Q16" t="s">
        <v>27</v>
      </c>
      <c r="R16">
        <v>1809</v>
      </c>
      <c r="S16">
        <v>81.540000000000006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  <c r="AA16" t="s">
        <v>27</v>
      </c>
      <c r="AB16">
        <v>3.1764900000000001E-3</v>
      </c>
      <c r="AC16">
        <v>9.4304520000000003E-2</v>
      </c>
      <c r="AD16">
        <v>0.1081541</v>
      </c>
      <c r="AE16">
        <v>4.9013834000000003</v>
      </c>
      <c r="AF16">
        <v>1.5264784285366619</v>
      </c>
      <c r="AH16" t="s">
        <v>27</v>
      </c>
      <c r="AI16">
        <f>100*0.00317649/AVERAGE($AJ$3:$AJ$42)</f>
        <v>1.283275438686377E-2</v>
      </c>
      <c r="AJ16">
        <v>10.60394560091075</v>
      </c>
      <c r="AK16">
        <f>100*0.1081541/AVERAGE($AL$3:$AL$42)</f>
        <v>14.141102525080074</v>
      </c>
      <c r="AL16">
        <v>0.20402403125615509</v>
      </c>
    </row>
    <row r="17" spans="1:38" x14ac:dyDescent="0.35">
      <c r="A17" t="s">
        <v>28</v>
      </c>
      <c r="B17">
        <v>0.11446285</v>
      </c>
      <c r="C17">
        <v>4.8459599999999999E-3</v>
      </c>
      <c r="D17">
        <v>0.31895920999999999</v>
      </c>
      <c r="E17">
        <v>8.7783199999999992E-3</v>
      </c>
      <c r="F17">
        <v>5.0343131999999997</v>
      </c>
      <c r="G17">
        <v>0.21342997999999999</v>
      </c>
      <c r="H17">
        <v>9.5519010000000001E-2</v>
      </c>
      <c r="I17">
        <v>7.00134E-3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75.400000000000006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  <c r="AA17" t="s">
        <v>28</v>
      </c>
      <c r="AB17">
        <v>3.50067E-3</v>
      </c>
      <c r="AC17">
        <v>9.5519010000000001E-2</v>
      </c>
      <c r="AD17">
        <v>0.10671499</v>
      </c>
      <c r="AE17">
        <v>5.0343131999999997</v>
      </c>
      <c r="AF17">
        <v>1.7289250350784089</v>
      </c>
      <c r="AH17" t="s">
        <v>28</v>
      </c>
      <c r="AI17">
        <f>100*0.00350067/AVERAGE($AJ$3:$AJ$42)</f>
        <v>1.4142414520260538E-2</v>
      </c>
      <c r="AJ17">
        <v>10.46912023062216</v>
      </c>
      <c r="AK17">
        <f>100*0.10671499/AVERAGE($AL$3:$AL$42)</f>
        <v>13.952939505325224</v>
      </c>
      <c r="AL17">
        <v>0.19863682696579149</v>
      </c>
    </row>
    <row r="18" spans="1:38" x14ac:dyDescent="0.35">
      <c r="A18" t="s">
        <v>29</v>
      </c>
      <c r="B18">
        <v>0.15219173</v>
      </c>
      <c r="C18">
        <v>1.38117E-2</v>
      </c>
      <c r="D18">
        <v>6.7292589999999999E-2</v>
      </c>
      <c r="E18">
        <v>3.2557799999999998E-3</v>
      </c>
      <c r="F18">
        <v>1.41188121</v>
      </c>
      <c r="G18">
        <v>0.1158632</v>
      </c>
      <c r="H18">
        <v>2.0591890000000002E-2</v>
      </c>
      <c r="I18">
        <v>1.2187999999999999E-3</v>
      </c>
      <c r="K18" t="s">
        <v>29</v>
      </c>
      <c r="L18">
        <v>208.9827895153561</v>
      </c>
      <c r="M18">
        <v>23.069475710517668</v>
      </c>
      <c r="N18">
        <v>26</v>
      </c>
      <c r="O18">
        <v>16</v>
      </c>
      <c r="Q18" t="s">
        <v>29</v>
      </c>
      <c r="R18">
        <v>2370.6999999999998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  <c r="AA18" t="s">
        <v>29</v>
      </c>
      <c r="AB18">
        <v>6.0939999999999996E-4</v>
      </c>
      <c r="AC18">
        <v>2.0591890000000002E-2</v>
      </c>
      <c r="AD18">
        <v>5.79316E-2</v>
      </c>
      <c r="AE18">
        <v>1.41188121</v>
      </c>
      <c r="AF18">
        <v>0.72125506400141548</v>
      </c>
      <c r="AH18" t="s">
        <v>29</v>
      </c>
      <c r="AI18">
        <f>100*0.0006094/AVERAGE($AJ$3:$AJ$42)</f>
        <v>2.4619251196618848E-3</v>
      </c>
      <c r="AJ18">
        <v>48.562807979257848</v>
      </c>
      <c r="AK18">
        <f>100*0.0579316/AVERAGE($AL$3:$AL$42)</f>
        <v>7.5745320338473423</v>
      </c>
      <c r="AL18">
        <v>0.70827488383388859</v>
      </c>
    </row>
    <row r="19" spans="1:38" x14ac:dyDescent="0.35">
      <c r="A19" t="s">
        <v>30</v>
      </c>
      <c r="B19">
        <v>0.17591636999999999</v>
      </c>
      <c r="C19">
        <v>7.9259199999999995E-3</v>
      </c>
      <c r="D19">
        <v>0.45337144000000001</v>
      </c>
      <c r="E19">
        <v>1.2300180000000001E-2</v>
      </c>
      <c r="F19">
        <v>10.99534512</v>
      </c>
      <c r="G19">
        <v>0.48451736000000001</v>
      </c>
      <c r="H19">
        <v>0.12764712</v>
      </c>
      <c r="I19">
        <v>1.035032E-2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2614.6999999999998</v>
      </c>
      <c r="S19">
        <v>74.040000000000006</v>
      </c>
      <c r="T19">
        <v>2410.1999999999998</v>
      </c>
      <c r="U19">
        <v>54.56</v>
      </c>
      <c r="V19">
        <v>2522.6999999999998</v>
      </c>
      <c r="W19">
        <v>41.02</v>
      </c>
      <c r="X19">
        <v>2428.1999999999998</v>
      </c>
      <c r="Y19">
        <v>185.52</v>
      </c>
      <c r="AA19" t="s">
        <v>30</v>
      </c>
      <c r="AB19">
        <v>5.1751599999999998E-3</v>
      </c>
      <c r="AC19">
        <v>0.12764712</v>
      </c>
      <c r="AD19">
        <v>0.24225868</v>
      </c>
      <c r="AE19">
        <v>10.99534512</v>
      </c>
      <c r="AF19">
        <v>1.840103619965787</v>
      </c>
      <c r="AH19" t="s">
        <v>30</v>
      </c>
      <c r="AI19">
        <f>100*0.00517516/AVERAGE($AJ$3:$AJ$42)</f>
        <v>2.0907214312880541E-2</v>
      </c>
      <c r="AJ19">
        <v>7.8340976278979113</v>
      </c>
      <c r="AK19">
        <f>100*0.24225868/AVERAGE($AL$3:$AL$42)</f>
        <v>31.675219260948648</v>
      </c>
      <c r="AL19">
        <v>9.0947577278047281E-2</v>
      </c>
    </row>
    <row r="20" spans="1:38" x14ac:dyDescent="0.35">
      <c r="A20" t="s">
        <v>31</v>
      </c>
      <c r="B20">
        <v>0.16680987</v>
      </c>
      <c r="C20">
        <v>5.6475800000000001E-3</v>
      </c>
      <c r="D20">
        <v>0.43678909999999999</v>
      </c>
      <c r="E20">
        <v>1.0650400000000001E-2</v>
      </c>
      <c r="F20">
        <v>10.04393387</v>
      </c>
      <c r="G20">
        <v>0.34305935999999998</v>
      </c>
      <c r="H20">
        <v>0.12116589</v>
      </c>
      <c r="I20">
        <v>7.1950399999999998E-3</v>
      </c>
      <c r="K20" t="s">
        <v>31</v>
      </c>
      <c r="L20">
        <v>80.215026878359808</v>
      </c>
      <c r="M20">
        <v>242.60784692622869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2336.3000000000002</v>
      </c>
      <c r="U20">
        <v>47.78</v>
      </c>
      <c r="V20">
        <v>2438.8000000000002</v>
      </c>
      <c r="W20">
        <v>31.54</v>
      </c>
      <c r="X20">
        <v>2311.6999999999998</v>
      </c>
      <c r="Y20">
        <v>129.72</v>
      </c>
      <c r="AA20" t="s">
        <v>31</v>
      </c>
      <c r="AB20">
        <v>3.5975199999999999E-3</v>
      </c>
      <c r="AC20">
        <v>0.12116589</v>
      </c>
      <c r="AD20">
        <v>0.17152967999999999</v>
      </c>
      <c r="AE20">
        <v>10.04393387</v>
      </c>
      <c r="AF20">
        <v>1.738550889598081</v>
      </c>
      <c r="AH20" t="s">
        <v>31</v>
      </c>
      <c r="AI20">
        <f>100*0.00359752/AVERAGE($AJ$3:$AJ$42)</f>
        <v>1.4533680434010541E-2</v>
      </c>
      <c r="AJ20">
        <v>8.2531478124742872</v>
      </c>
      <c r="AK20">
        <f>100*0.17152968/AVERAGE($AL$3:$AL$42)</f>
        <v>22.427432625986224</v>
      </c>
      <c r="AL20">
        <v>9.956258304197696E-2</v>
      </c>
    </row>
    <row r="21" spans="1:38" x14ac:dyDescent="0.35">
      <c r="A21" t="s">
        <v>32</v>
      </c>
      <c r="B21">
        <v>5.3815479999999999E-2</v>
      </c>
      <c r="C21">
        <v>2.4364199999999999E-3</v>
      </c>
      <c r="D21">
        <v>5.9331759999999997E-2</v>
      </c>
      <c r="E21">
        <v>1.52458E-3</v>
      </c>
      <c r="F21">
        <v>0.44018677</v>
      </c>
      <c r="G21">
        <v>1.9639380000000001E-2</v>
      </c>
      <c r="H21">
        <v>1.8540419999999998E-2</v>
      </c>
      <c r="I21">
        <v>1.0840800000000001E-3</v>
      </c>
      <c r="K21" t="s">
        <v>32</v>
      </c>
      <c r="L21">
        <v>262.67783472934121</v>
      </c>
      <c r="M21">
        <v>311.65779455512882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9.2799999999999994</v>
      </c>
      <c r="V21">
        <v>370.4</v>
      </c>
      <c r="W21">
        <v>13.84</v>
      </c>
      <c r="X21">
        <v>371.3</v>
      </c>
      <c r="Y21">
        <v>21.52</v>
      </c>
      <c r="AA21" t="s">
        <v>32</v>
      </c>
      <c r="AB21">
        <v>5.4204000000000003E-4</v>
      </c>
      <c r="AC21">
        <v>1.8540419999999998E-2</v>
      </c>
      <c r="AD21">
        <v>9.8196900000000007E-3</v>
      </c>
      <c r="AE21">
        <v>0.44018677</v>
      </c>
      <c r="AF21">
        <v>1.310542098612449</v>
      </c>
      <c r="AH21" t="s">
        <v>32</v>
      </c>
      <c r="AI21">
        <f>100*0.00054204/AVERAGE($AJ$3:$AJ$42)</f>
        <v>2.1897963437176376E-3</v>
      </c>
      <c r="AJ21">
        <v>53.936210722302953</v>
      </c>
      <c r="AK21">
        <f>100*0.00981969/AVERAGE($AL$3:$AL$42)</f>
        <v>1.2839202864662882</v>
      </c>
      <c r="AL21">
        <v>2.271762960981313</v>
      </c>
    </row>
    <row r="22" spans="1:38" x14ac:dyDescent="0.35">
      <c r="A22" t="s">
        <v>33</v>
      </c>
      <c r="B22">
        <v>5.4170639999999999E-2</v>
      </c>
      <c r="C22">
        <v>2.1099600000000001E-3</v>
      </c>
      <c r="D22">
        <v>6.0998259999999999E-2</v>
      </c>
      <c r="E22">
        <v>1.50172E-3</v>
      </c>
      <c r="F22">
        <v>0.45553296999999998</v>
      </c>
      <c r="G22">
        <v>1.7677999999999999E-2</v>
      </c>
      <c r="H22">
        <v>1.934309E-2</v>
      </c>
      <c r="I22">
        <v>1.1548800000000001E-3</v>
      </c>
      <c r="K22" t="s">
        <v>33</v>
      </c>
      <c r="L22">
        <v>270.78051423094553</v>
      </c>
      <c r="M22">
        <v>662.47858692802572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9.1199999999999992</v>
      </c>
      <c r="V22">
        <v>381.1</v>
      </c>
      <c r="W22">
        <v>12.34</v>
      </c>
      <c r="X22">
        <v>387.2</v>
      </c>
      <c r="Y22">
        <v>22.9</v>
      </c>
      <c r="AA22" t="s">
        <v>33</v>
      </c>
      <c r="AB22">
        <v>5.7744000000000003E-4</v>
      </c>
      <c r="AC22">
        <v>1.934309E-2</v>
      </c>
      <c r="AD22">
        <v>8.8389999999999996E-3</v>
      </c>
      <c r="AE22">
        <v>0.45553296999999998</v>
      </c>
      <c r="AF22">
        <v>1.5385006836738759</v>
      </c>
      <c r="AH22" t="s">
        <v>33</v>
      </c>
      <c r="AI22">
        <f>100*0.00057744/AVERAGE($AJ$3:$AJ$42)</f>
        <v>2.3328093880826371E-3</v>
      </c>
      <c r="AJ22">
        <v>51.698048243584658</v>
      </c>
      <c r="AK22">
        <f>100*0.008839/AVERAGE($AL$3:$AL$42)</f>
        <v>1.1556954865250857</v>
      </c>
      <c r="AL22">
        <v>2.195230786478529</v>
      </c>
    </row>
    <row r="23" spans="1:38" x14ac:dyDescent="0.35">
      <c r="A23" t="s">
        <v>34</v>
      </c>
      <c r="B23">
        <v>0.115052</v>
      </c>
      <c r="C23">
        <v>4.2525999999999996E-3</v>
      </c>
      <c r="D23">
        <v>0.33738091999999997</v>
      </c>
      <c r="E23">
        <v>8.5258799999999996E-3</v>
      </c>
      <c r="F23">
        <v>5.3508806199999999</v>
      </c>
      <c r="G23">
        <v>0.19913312</v>
      </c>
      <c r="H23">
        <v>9.3965740000000006E-2</v>
      </c>
      <c r="I23">
        <v>5.8774600000000001E-3</v>
      </c>
      <c r="K23" t="s">
        <v>34</v>
      </c>
      <c r="L23">
        <v>236.02616993790889</v>
      </c>
      <c r="M23">
        <v>210.11812113909289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  <c r="AA23" t="s">
        <v>34</v>
      </c>
      <c r="AB23">
        <v>2.9387300000000001E-3</v>
      </c>
      <c r="AC23">
        <v>9.3965740000000006E-2</v>
      </c>
      <c r="AD23">
        <v>9.9566559999999998E-2</v>
      </c>
      <c r="AE23">
        <v>5.3508806199999999</v>
      </c>
      <c r="AF23">
        <v>1.680745307497961</v>
      </c>
      <c r="AH23" t="s">
        <v>34</v>
      </c>
      <c r="AI23">
        <f>100*0.00293873/AVERAGE($AJ$3:$AJ$42)</f>
        <v>1.1872223838043931E-2</v>
      </c>
      <c r="AJ23">
        <v>10.6421766060694</v>
      </c>
      <c r="AK23">
        <f>100*0.09956656/AVERAGE($AL$3:$AL$42)</f>
        <v>13.018285326488195</v>
      </c>
      <c r="AL23">
        <v>0.18688512620937531</v>
      </c>
    </row>
    <row r="24" spans="1:38" x14ac:dyDescent="0.35">
      <c r="A24" t="s">
        <v>35</v>
      </c>
      <c r="B24">
        <v>0.11392028999999999</v>
      </c>
      <c r="C24">
        <v>4.44036E-3</v>
      </c>
      <c r="D24">
        <v>0.33117929000000002</v>
      </c>
      <c r="E24">
        <v>8.4686199999999996E-3</v>
      </c>
      <c r="F24">
        <v>5.2009439500000001</v>
      </c>
      <c r="G24">
        <v>0.20372876000000001</v>
      </c>
      <c r="H24">
        <v>9.0532710000000002E-2</v>
      </c>
      <c r="I24">
        <v>6.2761400000000004E-3</v>
      </c>
      <c r="K24" t="s">
        <v>35</v>
      </c>
      <c r="L24">
        <v>343.93965912405719</v>
      </c>
      <c r="M24">
        <v>444.91764013730949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  <c r="AA24" t="s">
        <v>35</v>
      </c>
      <c r="AB24">
        <v>3.1380700000000002E-3</v>
      </c>
      <c r="AC24">
        <v>9.0532710000000002E-2</v>
      </c>
      <c r="AD24">
        <v>0.10186438</v>
      </c>
      <c r="AE24">
        <v>5.2009439500000001</v>
      </c>
      <c r="AF24">
        <v>1.7697704264615099</v>
      </c>
      <c r="AH24" t="s">
        <v>35</v>
      </c>
      <c r="AI24">
        <f>100*0.00313807/AVERAGE($AJ$3:$AJ$42)</f>
        <v>1.2677540794646164E-2</v>
      </c>
      <c r="AJ24">
        <v>11.045731426795911</v>
      </c>
      <c r="AK24">
        <f>100*0.10186438/AVERAGE($AL$3:$AL$42)</f>
        <v>13.318724313120967</v>
      </c>
      <c r="AL24">
        <v>0.19227278925011301</v>
      </c>
    </row>
    <row r="25" spans="1:38" x14ac:dyDescent="0.35">
      <c r="A25" t="s">
        <v>36</v>
      </c>
      <c r="B25">
        <v>0.21313961000000001</v>
      </c>
      <c r="C25">
        <v>7.4090800000000002E-3</v>
      </c>
      <c r="D25">
        <v>0.55079246000000004</v>
      </c>
      <c r="E25">
        <v>1.3359960000000001E-2</v>
      </c>
      <c r="F25">
        <v>16.184095379999999</v>
      </c>
      <c r="G25">
        <v>0.56598230000000005</v>
      </c>
      <c r="H25">
        <v>0.15494222999999999</v>
      </c>
      <c r="I25">
        <v>9.6314599999999997E-3</v>
      </c>
      <c r="K25" t="s">
        <v>36</v>
      </c>
      <c r="L25">
        <v>71.110555486102442</v>
      </c>
      <c r="M25">
        <v>201.78152820223741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  <c r="AA25" t="s">
        <v>36</v>
      </c>
      <c r="AB25">
        <v>4.8157299999999998E-3</v>
      </c>
      <c r="AC25">
        <v>0.15494222999999999</v>
      </c>
      <c r="AD25">
        <v>0.28299115000000002</v>
      </c>
      <c r="AE25">
        <v>16.184095379999999</v>
      </c>
      <c r="AF25">
        <v>1.777493014588446</v>
      </c>
      <c r="AH25" t="s">
        <v>36</v>
      </c>
      <c r="AI25">
        <f>100*0.00481573/AVERAGE($AJ$3:$AJ$42)</f>
        <v>1.9455147122594895E-2</v>
      </c>
      <c r="AJ25">
        <v>6.4540183783336547</v>
      </c>
      <c r="AK25">
        <f>100*0.28299115/AVERAGE($AL$3:$AL$42)</f>
        <v>37.000972370352251</v>
      </c>
      <c r="AL25">
        <v>6.1789057498745421E-2</v>
      </c>
    </row>
    <row r="26" spans="1:38" x14ac:dyDescent="0.35">
      <c r="A26" t="s">
        <v>37</v>
      </c>
      <c r="B26">
        <v>0.17071074</v>
      </c>
      <c r="C26">
        <v>6.3837E-3</v>
      </c>
      <c r="D26">
        <v>0.33106613000000001</v>
      </c>
      <c r="E26">
        <v>8.1837999999999998E-3</v>
      </c>
      <c r="F26">
        <v>7.7911939600000002</v>
      </c>
      <c r="G26">
        <v>0.29262462</v>
      </c>
      <c r="H26">
        <v>7.9131950000000006E-2</v>
      </c>
      <c r="I26">
        <v>5.4428599999999999E-3</v>
      </c>
      <c r="K26" t="s">
        <v>37</v>
      </c>
      <c r="L26">
        <v>316.72125682376958</v>
      </c>
      <c r="M26">
        <v>954.24220679876578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2207.1999999999998</v>
      </c>
      <c r="W26">
        <v>33.799999999999997</v>
      </c>
      <c r="X26">
        <v>1539.3</v>
      </c>
      <c r="Y26">
        <v>101.94</v>
      </c>
      <c r="AA26" t="s">
        <v>37</v>
      </c>
      <c r="AB26">
        <v>2.7214299999999999E-3</v>
      </c>
      <c r="AC26">
        <v>7.9131950000000006E-2</v>
      </c>
      <c r="AD26">
        <v>0.14631231</v>
      </c>
      <c r="AE26">
        <v>7.7911939600000002</v>
      </c>
      <c r="AF26">
        <v>1.8313377558068771</v>
      </c>
      <c r="AH26" t="s">
        <v>37</v>
      </c>
      <c r="AI26">
        <f>100*0.00272143/AVERAGE($AJ$3:$AJ$42)</f>
        <v>1.0994349980967252E-2</v>
      </c>
      <c r="AJ26">
        <v>12.637120657332471</v>
      </c>
      <c r="AK26">
        <f>100*0.14631231/AVERAGE($AL$3:$AL$42)</f>
        <v>19.130272235553701</v>
      </c>
      <c r="AL26">
        <v>0.1283500327592923</v>
      </c>
    </row>
    <row r="27" spans="1:38" x14ac:dyDescent="0.35">
      <c r="A27" t="s">
        <v>41</v>
      </c>
      <c r="B27">
        <v>0.16330543</v>
      </c>
      <c r="C27">
        <v>4.6358600000000003E-3</v>
      </c>
      <c r="D27">
        <v>0.44766383999999998</v>
      </c>
      <c r="E27">
        <v>1.05872E-2</v>
      </c>
      <c r="F27">
        <v>10.078094480000001</v>
      </c>
      <c r="G27">
        <v>0.29902074000000001</v>
      </c>
      <c r="H27">
        <v>0.12633728999999999</v>
      </c>
      <c r="I27">
        <v>6.0158E-3</v>
      </c>
      <c r="K27" t="s">
        <v>41</v>
      </c>
      <c r="L27">
        <v>76.847128943788192</v>
      </c>
      <c r="M27">
        <v>938.58071185940037</v>
      </c>
      <c r="N27">
        <v>40</v>
      </c>
      <c r="O27">
        <v>25</v>
      </c>
      <c r="Q27" t="s">
        <v>41</v>
      </c>
      <c r="R27">
        <v>2490.1999999999998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2404.6999999999998</v>
      </c>
      <c r="Y27">
        <v>107.96</v>
      </c>
      <c r="AA27" t="s">
        <v>41</v>
      </c>
      <c r="AB27">
        <v>3.0079E-3</v>
      </c>
      <c r="AC27">
        <v>0.12633728999999999</v>
      </c>
      <c r="AD27">
        <v>0.14951037</v>
      </c>
      <c r="AE27">
        <v>10.078094480000001</v>
      </c>
      <c r="AF27">
        <v>1.6048666271303611</v>
      </c>
      <c r="AH27" t="s">
        <v>41</v>
      </c>
      <c r="AI27">
        <f>100*0.0030079/AVERAGE($AJ$3:$AJ$42)</f>
        <v>1.2151664862866729E-2</v>
      </c>
      <c r="AJ27">
        <v>7.9153193803666362</v>
      </c>
      <c r="AK27">
        <f>100*0.14951037/AVERAGE($AL$3:$AL$42)</f>
        <v>19.548417218881728</v>
      </c>
      <c r="AL27">
        <v>9.9225106689017656E-2</v>
      </c>
    </row>
    <row r="28" spans="1:38" x14ac:dyDescent="0.35">
      <c r="A28" t="s">
        <v>42</v>
      </c>
      <c r="B28">
        <v>0.12058843</v>
      </c>
      <c r="C28">
        <v>5.0888399999999999E-3</v>
      </c>
      <c r="D28">
        <v>0.37480021000000002</v>
      </c>
      <c r="E28">
        <v>1.046008E-2</v>
      </c>
      <c r="F28">
        <v>6.2334003400000002</v>
      </c>
      <c r="G28">
        <v>0.26473528000000002</v>
      </c>
      <c r="H28">
        <v>0.10360395</v>
      </c>
      <c r="I28">
        <v>7.1912399999999998E-3</v>
      </c>
      <c r="K28" t="s">
        <v>42</v>
      </c>
      <c r="L28">
        <v>291.09896991815492</v>
      </c>
      <c r="M28">
        <v>228.93959533303789</v>
      </c>
      <c r="N28">
        <v>41</v>
      </c>
      <c r="O28">
        <v>26</v>
      </c>
      <c r="Q28" t="s">
        <v>42</v>
      </c>
      <c r="R28">
        <v>1964.9</v>
      </c>
      <c r="S28">
        <v>74.319999999999993</v>
      </c>
      <c r="T28">
        <v>2051.9</v>
      </c>
      <c r="U28">
        <v>49.04</v>
      </c>
      <c r="V28">
        <v>2009.1</v>
      </c>
      <c r="W28">
        <v>37.159999999999997</v>
      </c>
      <c r="X28">
        <v>1992.5</v>
      </c>
      <c r="Y28">
        <v>131.69999999999999</v>
      </c>
      <c r="AA28" t="s">
        <v>42</v>
      </c>
      <c r="AB28">
        <v>3.5956199999999999E-3</v>
      </c>
      <c r="AC28">
        <v>0.10360395</v>
      </c>
      <c r="AD28">
        <v>0.13236764000000001</v>
      </c>
      <c r="AE28">
        <v>6.2334003400000002</v>
      </c>
      <c r="AF28">
        <v>1.6343334455120191</v>
      </c>
      <c r="AH28" t="s">
        <v>42</v>
      </c>
      <c r="AI28">
        <f>100*0.00359562/AVERAGE($AJ$3:$AJ$42)</f>
        <v>1.452600459264632E-2</v>
      </c>
      <c r="AJ28">
        <v>9.6521416413177299</v>
      </c>
      <c r="AK28">
        <f>100*0.13236764/AVERAGE($AL$3:$AL$42)</f>
        <v>17.307012570423964</v>
      </c>
      <c r="AL28">
        <v>0.16042608294913399</v>
      </c>
    </row>
    <row r="29" spans="1:38" x14ac:dyDescent="0.35">
      <c r="A29" t="s">
        <v>43</v>
      </c>
      <c r="B29">
        <v>0.12883869000000001</v>
      </c>
      <c r="C29">
        <v>6.1589000000000001E-3</v>
      </c>
      <c r="D29">
        <v>0.21424579999999999</v>
      </c>
      <c r="E29">
        <v>6.0278600000000003E-3</v>
      </c>
      <c r="F29">
        <v>3.80529809</v>
      </c>
      <c r="G29">
        <v>0.17989042</v>
      </c>
      <c r="H29">
        <v>3.8266139999999997E-2</v>
      </c>
      <c r="I29">
        <v>3.3384E-3</v>
      </c>
      <c r="K29" t="s">
        <v>43</v>
      </c>
      <c r="L29">
        <v>678.83473340963576</v>
      </c>
      <c r="M29">
        <v>708.11549254172201</v>
      </c>
      <c r="N29">
        <v>42</v>
      </c>
      <c r="O29">
        <v>27</v>
      </c>
      <c r="Q29" t="s">
        <v>43</v>
      </c>
      <c r="R29">
        <v>2082.1999999999998</v>
      </c>
      <c r="S29">
        <v>82.94</v>
      </c>
      <c r="T29">
        <v>1251.4000000000001</v>
      </c>
      <c r="U29">
        <v>32</v>
      </c>
      <c r="V29">
        <v>1593.9</v>
      </c>
      <c r="W29">
        <v>38.020000000000003</v>
      </c>
      <c r="X29">
        <v>759</v>
      </c>
      <c r="Y29">
        <v>64.98</v>
      </c>
      <c r="AA29" t="s">
        <v>43</v>
      </c>
      <c r="AB29">
        <v>1.6692E-3</v>
      </c>
      <c r="AC29">
        <v>3.8266139999999997E-2</v>
      </c>
      <c r="AD29">
        <v>8.9945209999999998E-2</v>
      </c>
      <c r="AE29">
        <v>3.80529809</v>
      </c>
      <c r="AF29">
        <v>1.845458838245815</v>
      </c>
      <c r="AH29" t="s">
        <v>43</v>
      </c>
      <c r="AI29">
        <f>100*0.0016692/AVERAGE($AJ$3:$AJ$42)</f>
        <v>6.7434286342954036E-3</v>
      </c>
      <c r="AJ29">
        <v>26.132763848143561</v>
      </c>
      <c r="AK29">
        <f>100*0.08994521/AVERAGE($AL$3:$AL$42)</f>
        <v>11.760297910572575</v>
      </c>
      <c r="AL29">
        <v>0.26279150183474848</v>
      </c>
    </row>
    <row r="30" spans="1:38" x14ac:dyDescent="0.35">
      <c r="A30" t="s">
        <v>44</v>
      </c>
      <c r="B30">
        <v>0.12299636999999999</v>
      </c>
      <c r="C30">
        <v>4.9756399999999999E-3</v>
      </c>
      <c r="D30">
        <v>0.32631573000000003</v>
      </c>
      <c r="E30">
        <v>8.8756600000000005E-3</v>
      </c>
      <c r="F30">
        <v>5.53642273</v>
      </c>
      <c r="G30">
        <v>0.22784598</v>
      </c>
      <c r="H30">
        <v>6.6863160000000005E-2</v>
      </c>
      <c r="I30">
        <v>4.8479600000000001E-3</v>
      </c>
      <c r="K30" t="s">
        <v>44</v>
      </c>
      <c r="L30">
        <v>508.40520871574489</v>
      </c>
      <c r="M30">
        <v>891.11357258898238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  <c r="AA30" t="s">
        <v>44</v>
      </c>
      <c r="AB30">
        <v>2.4239800000000001E-3</v>
      </c>
      <c r="AC30">
        <v>6.6863160000000005E-2</v>
      </c>
      <c r="AD30">
        <v>0.11392299</v>
      </c>
      <c r="AE30">
        <v>5.53642273</v>
      </c>
      <c r="AF30">
        <v>1.761813780155628</v>
      </c>
      <c r="AH30" t="s">
        <v>44</v>
      </c>
      <c r="AI30">
        <f>100*0.00242398/AVERAGE($AJ$3:$AJ$42)</f>
        <v>9.7926768158155836E-3</v>
      </c>
      <c r="AJ30">
        <v>14.95591892456174</v>
      </c>
      <c r="AK30">
        <f>100*0.11392299/AVERAGE($AL$3:$AL$42)</f>
        <v>14.895382436298505</v>
      </c>
      <c r="AL30">
        <v>0.18062204581693861</v>
      </c>
    </row>
    <row r="31" spans="1:38" x14ac:dyDescent="0.35">
      <c r="A31" t="s">
        <v>45</v>
      </c>
      <c r="B31">
        <v>0.13268896999999999</v>
      </c>
      <c r="C31">
        <v>4.0772400000000002E-3</v>
      </c>
      <c r="D31">
        <v>0.36655264999999998</v>
      </c>
      <c r="E31">
        <v>8.7306599999999995E-3</v>
      </c>
      <c r="F31">
        <v>6.7051944700000004</v>
      </c>
      <c r="G31">
        <v>0.21129988</v>
      </c>
      <c r="H31">
        <v>0.10819405</v>
      </c>
      <c r="I31">
        <v>5.5777600000000002E-3</v>
      </c>
      <c r="K31" t="s">
        <v>45</v>
      </c>
      <c r="L31">
        <v>150.53965923078579</v>
      </c>
      <c r="M31">
        <v>516.86604637424307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2073.3000000000002</v>
      </c>
      <c r="W31">
        <v>27.84</v>
      </c>
      <c r="X31">
        <v>2076.4</v>
      </c>
      <c r="Y31">
        <v>101.74</v>
      </c>
      <c r="AA31" t="s">
        <v>45</v>
      </c>
      <c r="AB31">
        <v>2.7888800000000001E-3</v>
      </c>
      <c r="AC31">
        <v>0.10819405</v>
      </c>
      <c r="AD31">
        <v>0.10564994</v>
      </c>
      <c r="AE31">
        <v>6.7051944700000004</v>
      </c>
      <c r="AF31">
        <v>1.6359445276114439</v>
      </c>
      <c r="AH31" t="s">
        <v>45</v>
      </c>
      <c r="AI31">
        <f>100*0.00278888/AVERAGE($AJ$3:$AJ$42)</f>
        <v>1.1266842349397175E-2</v>
      </c>
      <c r="AJ31">
        <v>9.2426524379113264</v>
      </c>
      <c r="AK31">
        <f>100*0.10564994/AVERAGE($AL$3:$AL$42)</f>
        <v>13.813684671302877</v>
      </c>
      <c r="AL31">
        <v>0.1491381054604968</v>
      </c>
    </row>
    <row r="32" spans="1:38" x14ac:dyDescent="0.35">
      <c r="A32" t="s">
        <v>46</v>
      </c>
      <c r="B32">
        <v>0.17493497</v>
      </c>
      <c r="C32">
        <v>5.3026599999999998E-3</v>
      </c>
      <c r="D32">
        <v>0.46346131000000002</v>
      </c>
      <c r="E32">
        <v>1.09988E-2</v>
      </c>
      <c r="F32">
        <v>11.17781162</v>
      </c>
      <c r="G32">
        <v>0.34499587999999998</v>
      </c>
      <c r="H32">
        <v>0.11932084</v>
      </c>
      <c r="I32">
        <v>5.8160399999999998E-3</v>
      </c>
      <c r="K32" t="s">
        <v>46</v>
      </c>
      <c r="L32">
        <v>97.289826592091913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2454.8000000000002</v>
      </c>
      <c r="U32">
        <v>48.44</v>
      </c>
      <c r="V32">
        <v>2538.1</v>
      </c>
      <c r="W32">
        <v>28.76</v>
      </c>
      <c r="X32">
        <v>2278.4</v>
      </c>
      <c r="Y32">
        <v>105.02</v>
      </c>
      <c r="AA32" t="s">
        <v>46</v>
      </c>
      <c r="AB32">
        <v>2.9080199999999999E-3</v>
      </c>
      <c r="AC32">
        <v>0.11932084</v>
      </c>
      <c r="AD32">
        <v>0.17249793999999999</v>
      </c>
      <c r="AE32">
        <v>11.17781162</v>
      </c>
      <c r="AF32">
        <v>1.5792611803172001</v>
      </c>
      <c r="AH32" t="s">
        <v>46</v>
      </c>
      <c r="AI32">
        <f>100*0.00290802/AVERAGE($AJ$3:$AJ$42)</f>
        <v>1.1748158002099041E-2</v>
      </c>
      <c r="AJ32">
        <v>8.3807656734565406</v>
      </c>
      <c r="AK32">
        <f>100*0.17249794/AVERAGE($AL$3:$AL$42)</f>
        <v>22.554032208719882</v>
      </c>
      <c r="AL32">
        <v>8.9462949814858306E-2</v>
      </c>
    </row>
    <row r="33" spans="1:38" x14ac:dyDescent="0.35">
      <c r="A33" t="s">
        <v>47</v>
      </c>
      <c r="B33">
        <v>6.1173659999999998E-2</v>
      </c>
      <c r="C33">
        <v>2.8551000000000002E-3</v>
      </c>
      <c r="D33">
        <v>7.0365499999999997E-2</v>
      </c>
      <c r="E33">
        <v>1.8626599999999999E-3</v>
      </c>
      <c r="F33">
        <v>0.59342777999999996</v>
      </c>
      <c r="G33">
        <v>2.7245140000000001E-2</v>
      </c>
      <c r="H33">
        <v>2.4270400000000001E-2</v>
      </c>
      <c r="I33">
        <v>1.3676199999999999E-3</v>
      </c>
      <c r="K33" t="s">
        <v>47</v>
      </c>
      <c r="L33">
        <v>245.17761893450239</v>
      </c>
      <c r="M33">
        <v>243.23290503618369</v>
      </c>
      <c r="N33">
        <v>46</v>
      </c>
      <c r="O33">
        <v>31</v>
      </c>
      <c r="Q33" t="s">
        <v>47</v>
      </c>
      <c r="R33">
        <v>645.29999999999995</v>
      </c>
      <c r="S33">
        <v>98.74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  <c r="AA33" t="s">
        <v>47</v>
      </c>
      <c r="AB33">
        <v>6.8380999999999997E-4</v>
      </c>
      <c r="AC33">
        <v>2.4270400000000001E-2</v>
      </c>
      <c r="AD33">
        <v>1.3622570000000001E-2</v>
      </c>
      <c r="AE33">
        <v>0.59342777999999996</v>
      </c>
      <c r="AF33">
        <v>1.227346923650072</v>
      </c>
      <c r="AH33" t="s">
        <v>47</v>
      </c>
      <c r="AI33">
        <f>100*0.00068381/AVERAGE($AJ$3:$AJ$42)</f>
        <v>2.7625353069839083E-3</v>
      </c>
      <c r="AJ33">
        <v>41.202452369965059</v>
      </c>
      <c r="AK33">
        <f>100*0.01362257/AVERAGE($AL$3:$AL$42)</f>
        <v>1.7811452272736779</v>
      </c>
      <c r="AL33">
        <v>1.685125020604866</v>
      </c>
    </row>
    <row r="34" spans="1:38" x14ac:dyDescent="0.35">
      <c r="A34" t="s">
        <v>48</v>
      </c>
      <c r="B34">
        <v>5.9622469999999997E-2</v>
      </c>
      <c r="C34">
        <v>2.6454600000000001E-3</v>
      </c>
      <c r="D34">
        <v>7.9703609999999994E-2</v>
      </c>
      <c r="E34">
        <v>2.05178E-3</v>
      </c>
      <c r="F34">
        <v>0.65515471000000003</v>
      </c>
      <c r="G34">
        <v>2.8646479999999998E-2</v>
      </c>
      <c r="H34">
        <v>2.48712E-2</v>
      </c>
      <c r="I34">
        <v>1.3434E-3</v>
      </c>
      <c r="K34" t="s">
        <v>48</v>
      </c>
      <c r="L34">
        <v>197.26779968471291</v>
      </c>
      <c r="M34">
        <v>197.57938266134991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17.579999999999998</v>
      </c>
      <c r="X34">
        <v>496.6</v>
      </c>
      <c r="Y34">
        <v>26.5</v>
      </c>
      <c r="AA34" t="s">
        <v>48</v>
      </c>
      <c r="AB34">
        <v>6.7170000000000001E-4</v>
      </c>
      <c r="AC34">
        <v>2.48712E-2</v>
      </c>
      <c r="AD34">
        <v>1.4323239999999999E-2</v>
      </c>
      <c r="AE34">
        <v>0.65515471000000003</v>
      </c>
      <c r="AF34">
        <v>1.235324932890437</v>
      </c>
      <c r="AH34" t="s">
        <v>48</v>
      </c>
      <c r="AI34">
        <f>100*0.0006717/AVERAGE($AJ$3:$AJ$42)</f>
        <v>2.7136119180782548E-3</v>
      </c>
      <c r="AJ34">
        <v>40.207147222490271</v>
      </c>
      <c r="AK34">
        <f>100*0.01432324/AVERAGE($AL$3:$AL$42)</f>
        <v>1.8727575314419695</v>
      </c>
      <c r="AL34">
        <v>1.5263570340507819</v>
      </c>
    </row>
    <row r="35" spans="1:38" x14ac:dyDescent="0.35">
      <c r="A35" t="s">
        <v>49</v>
      </c>
      <c r="B35">
        <v>0.11680959</v>
      </c>
      <c r="C35">
        <v>5.4335E-3</v>
      </c>
      <c r="D35">
        <v>0.33444476000000001</v>
      </c>
      <c r="E35">
        <v>9.3788199999999995E-3</v>
      </c>
      <c r="F35">
        <v>5.3857197799999996</v>
      </c>
      <c r="G35">
        <v>0.24717032</v>
      </c>
      <c r="H35">
        <v>8.5144899999999996E-2</v>
      </c>
      <c r="I35">
        <v>6.7902800000000001E-3</v>
      </c>
      <c r="K35" t="s">
        <v>49</v>
      </c>
      <c r="L35">
        <v>133.95296607424359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39.299999999999997</v>
      </c>
      <c r="X35">
        <v>1651.6</v>
      </c>
      <c r="Y35">
        <v>126.48</v>
      </c>
      <c r="AA35" t="s">
        <v>49</v>
      </c>
      <c r="AB35">
        <v>3.3951400000000001E-3</v>
      </c>
      <c r="AC35">
        <v>8.5144899999999996E-2</v>
      </c>
      <c r="AD35">
        <v>0.12358516</v>
      </c>
      <c r="AE35">
        <v>5.3857197799999996</v>
      </c>
      <c r="AF35">
        <v>1.7377067040005629</v>
      </c>
      <c r="AH35" t="s">
        <v>49</v>
      </c>
      <c r="AI35">
        <f>100*0.00339514/AVERAGE($AJ$3:$AJ$42)</f>
        <v>1.3716082131225554E-2</v>
      </c>
      <c r="AJ35">
        <v>11.744684649344819</v>
      </c>
      <c r="AK35">
        <f>100*0.12358516/AVERAGE($AL$3:$AL$42)</f>
        <v>16.158707049833755</v>
      </c>
      <c r="AL35">
        <v>0.18567620315366651</v>
      </c>
    </row>
    <row r="36" spans="1:38" x14ac:dyDescent="0.35">
      <c r="A36" t="s">
        <v>50</v>
      </c>
      <c r="B36">
        <v>7.1782789999999999E-2</v>
      </c>
      <c r="C36">
        <v>3.4504000000000002E-3</v>
      </c>
      <c r="D36">
        <v>7.4718099999999996E-2</v>
      </c>
      <c r="E36">
        <v>2.0871399999999999E-3</v>
      </c>
      <c r="F36">
        <v>0.73946917000000001</v>
      </c>
      <c r="G36">
        <v>3.5126659999999997E-2</v>
      </c>
      <c r="H36">
        <v>2.1067619999999999E-2</v>
      </c>
      <c r="I36">
        <v>1.48712E-3</v>
      </c>
      <c r="K36" t="s">
        <v>50</v>
      </c>
      <c r="L36">
        <v>557.84568207830353</v>
      </c>
      <c r="M36">
        <v>474.76443656771522</v>
      </c>
      <c r="N36">
        <v>49</v>
      </c>
      <c r="O36">
        <v>34</v>
      </c>
      <c r="Q36" t="s">
        <v>50</v>
      </c>
      <c r="R36">
        <v>979.8</v>
      </c>
      <c r="S36">
        <v>96.4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  <c r="AA36" t="s">
        <v>50</v>
      </c>
      <c r="AB36">
        <v>7.4355999999999999E-4</v>
      </c>
      <c r="AC36">
        <v>2.1067619999999999E-2</v>
      </c>
      <c r="AD36">
        <v>1.7563329999999999E-2</v>
      </c>
      <c r="AE36">
        <v>0.73946917000000001</v>
      </c>
      <c r="AF36">
        <v>1.4859826990821341</v>
      </c>
      <c r="AH36" t="s">
        <v>50</v>
      </c>
      <c r="AI36">
        <f>100*0.00074356/AVERAGE($AJ$3:$AJ$42)</f>
        <v>3.0039203183061889E-3</v>
      </c>
      <c r="AJ36">
        <v>47.466206434329081</v>
      </c>
      <c r="AK36">
        <f>100*0.01756333/AVERAGE($AL$3:$AL$42)</f>
        <v>2.2963979193744355</v>
      </c>
      <c r="AL36">
        <v>1.3523214226767559</v>
      </c>
    </row>
    <row r="37" spans="1:38" x14ac:dyDescent="0.35">
      <c r="A37" t="s">
        <v>51</v>
      </c>
      <c r="B37">
        <v>0.11659816000000001</v>
      </c>
      <c r="C37">
        <v>3.9660399999999997E-3</v>
      </c>
      <c r="D37">
        <v>0.33748509999999998</v>
      </c>
      <c r="E37">
        <v>8.1863000000000005E-3</v>
      </c>
      <c r="F37">
        <v>5.4251565900000003</v>
      </c>
      <c r="G37">
        <v>0.18539378000000001</v>
      </c>
      <c r="H37">
        <v>9.9581409999999995E-2</v>
      </c>
      <c r="I37">
        <v>5.6350200000000001E-3</v>
      </c>
      <c r="K37" t="s">
        <v>51</v>
      </c>
      <c r="L37">
        <v>91.768415142419073</v>
      </c>
      <c r="M37">
        <v>160.70004430660171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  <c r="AA37" t="s">
        <v>51</v>
      </c>
      <c r="AB37">
        <v>2.8175100000000001E-3</v>
      </c>
      <c r="AC37">
        <v>9.9581409999999995E-2</v>
      </c>
      <c r="AD37">
        <v>9.2696890000000004E-2</v>
      </c>
      <c r="AE37">
        <v>5.4251565900000003</v>
      </c>
      <c r="AF37">
        <v>1.655900774139506</v>
      </c>
      <c r="AH37" t="s">
        <v>51</v>
      </c>
      <c r="AI37">
        <f>100*0.00281751/AVERAGE($AJ$3:$AJ$42)</f>
        <v>1.1382505159006497E-2</v>
      </c>
      <c r="AJ37">
        <v>10.042034954114429</v>
      </c>
      <c r="AK37">
        <f>100*0.09269689/AVERAGE($AL$3:$AL$42)</f>
        <v>12.120078898960555</v>
      </c>
      <c r="AL37">
        <v>0.18432647674046221</v>
      </c>
    </row>
    <row r="38" spans="1:38" x14ac:dyDescent="0.35">
      <c r="A38" t="s">
        <v>52</v>
      </c>
      <c r="B38">
        <v>0.11466347</v>
      </c>
      <c r="C38">
        <v>5.1762800000000001E-3</v>
      </c>
      <c r="D38">
        <v>0.32545274000000002</v>
      </c>
      <c r="E38">
        <v>9.0912800000000002E-3</v>
      </c>
      <c r="F38">
        <v>5.14422464</v>
      </c>
      <c r="G38">
        <v>0.23200698</v>
      </c>
      <c r="H38">
        <v>8.5392850000000006E-2</v>
      </c>
      <c r="I38">
        <v>7.0126600000000004E-3</v>
      </c>
      <c r="K38" t="s">
        <v>52</v>
      </c>
      <c r="L38">
        <v>202.59917507072359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38.340000000000003</v>
      </c>
      <c r="X38">
        <v>1656.2</v>
      </c>
      <c r="Y38">
        <v>130.6</v>
      </c>
      <c r="AA38" t="s">
        <v>52</v>
      </c>
      <c r="AB38">
        <v>3.5063300000000002E-3</v>
      </c>
      <c r="AC38">
        <v>8.5392850000000006E-2</v>
      </c>
      <c r="AD38">
        <v>0.11600349</v>
      </c>
      <c r="AE38">
        <v>5.14422464</v>
      </c>
      <c r="AF38">
        <v>1.8208750662862769</v>
      </c>
      <c r="AH38" t="s">
        <v>52</v>
      </c>
      <c r="AI38">
        <f>100*0.00350633/AVERAGE($AJ$3:$AJ$42)</f>
        <v>1.4165280447692909E-2</v>
      </c>
      <c r="AJ38">
        <v>11.71058232627205</v>
      </c>
      <c r="AK38">
        <f>100*0.11600349/AVERAGE($AL$3:$AL$42)</f>
        <v>15.16740692546192</v>
      </c>
      <c r="AL38">
        <v>0.19439275497891159</v>
      </c>
    </row>
    <row r="39" spans="1:38" x14ac:dyDescent="0.35">
      <c r="A39" t="s">
        <v>53</v>
      </c>
      <c r="B39">
        <v>9.4730759999999997E-2</v>
      </c>
      <c r="C39">
        <v>6.4335800000000004E-3</v>
      </c>
      <c r="D39">
        <v>7.7980880000000002E-2</v>
      </c>
      <c r="E39">
        <v>2.6405999999999999E-3</v>
      </c>
      <c r="F39">
        <v>1.0184210499999999</v>
      </c>
      <c r="G39">
        <v>6.5950140000000004E-2</v>
      </c>
      <c r="H39">
        <v>2.4220559999999999E-2</v>
      </c>
      <c r="I39">
        <v>1.9550000000000001E-3</v>
      </c>
      <c r="K39" t="s">
        <v>53</v>
      </c>
      <c r="L39">
        <v>878.10136696395796</v>
      </c>
      <c r="M39">
        <v>114.29478658986859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  <c r="AA39" t="s">
        <v>53</v>
      </c>
      <c r="AB39">
        <v>9.7750000000000007E-4</v>
      </c>
      <c r="AC39">
        <v>2.4220559999999999E-2</v>
      </c>
      <c r="AD39">
        <v>3.2975070000000002E-2</v>
      </c>
      <c r="AE39">
        <v>1.0184210499999999</v>
      </c>
      <c r="AF39">
        <v>1.246448177761283</v>
      </c>
      <c r="AH39" t="s">
        <v>53</v>
      </c>
      <c r="AI39">
        <f>100*0.0009775/AVERAGE($AJ$3:$AJ$42)</f>
        <v>3.9490183860674318E-3</v>
      </c>
      <c r="AJ39">
        <v>41.287236959013327</v>
      </c>
      <c r="AK39">
        <f>100*0.03297507/AVERAGE($AL$3:$AL$42)</f>
        <v>4.311476362354199</v>
      </c>
      <c r="AL39">
        <v>0.98191214724008313</v>
      </c>
    </row>
    <row r="40" spans="1:38" x14ac:dyDescent="0.35">
      <c r="A40" t="s">
        <v>54</v>
      </c>
      <c r="B40">
        <v>6.6698510000000003E-2</v>
      </c>
      <c r="C40">
        <v>3.12226E-3</v>
      </c>
      <c r="D40">
        <v>0.13605297999999999</v>
      </c>
      <c r="E40">
        <v>3.6484199999999999E-3</v>
      </c>
      <c r="F40">
        <v>1.2510789600000001</v>
      </c>
      <c r="G40">
        <v>5.7681639999999999E-2</v>
      </c>
      <c r="H40">
        <v>4.2420520000000003E-2</v>
      </c>
      <c r="I40">
        <v>3.0848E-3</v>
      </c>
      <c r="K40" t="s">
        <v>54</v>
      </c>
      <c r="L40">
        <v>74.865571079966315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  <c r="AA40" t="s">
        <v>54</v>
      </c>
      <c r="AB40">
        <v>1.5424E-3</v>
      </c>
      <c r="AC40">
        <v>4.2420520000000003E-2</v>
      </c>
      <c r="AD40">
        <v>2.884082E-2</v>
      </c>
      <c r="AE40">
        <v>1.2510789600000001</v>
      </c>
      <c r="AF40">
        <v>1.577241316334417</v>
      </c>
      <c r="AH40" t="s">
        <v>54</v>
      </c>
      <c r="AI40">
        <f>100*0.0015424/AVERAGE($AJ$3:$AJ$42)</f>
        <v>6.2311672211461952E-3</v>
      </c>
      <c r="AJ40">
        <v>23.573496977406219</v>
      </c>
      <c r="AK40">
        <f>100*0.02884082/AVERAGE($AL$3:$AL$42)</f>
        <v>3.770924935137733</v>
      </c>
      <c r="AL40">
        <v>0.79931006113315173</v>
      </c>
    </row>
    <row r="41" spans="1:38" x14ac:dyDescent="0.35">
      <c r="A41" t="s">
        <v>55</v>
      </c>
      <c r="B41">
        <v>5.6325279999999998E-2</v>
      </c>
      <c r="C41">
        <v>2.41216E-3</v>
      </c>
      <c r="D41">
        <v>8.072696E-2</v>
      </c>
      <c r="E41">
        <v>2.0784599999999999E-3</v>
      </c>
      <c r="F41">
        <v>0.62688374999999996</v>
      </c>
      <c r="G41">
        <v>2.6669000000000002E-2</v>
      </c>
      <c r="H41">
        <v>2.5587039999999998E-2</v>
      </c>
      <c r="I41">
        <v>1.82818E-3</v>
      </c>
      <c r="K41" t="s">
        <v>55</v>
      </c>
      <c r="L41">
        <v>255.08368065303301</v>
      </c>
      <c r="M41">
        <v>635.11445872101604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36.020000000000003</v>
      </c>
      <c r="AA41" t="s">
        <v>55</v>
      </c>
      <c r="AB41">
        <v>9.1409E-4</v>
      </c>
      <c r="AC41">
        <v>2.5587039999999998E-2</v>
      </c>
      <c r="AD41">
        <v>1.3334500000000001E-2</v>
      </c>
      <c r="AE41">
        <v>0.62688374999999996</v>
      </c>
      <c r="AF41">
        <v>1.679496821808268</v>
      </c>
      <c r="AH41" t="s">
        <v>55</v>
      </c>
      <c r="AI41">
        <f>100*0.00091409/AVERAGE($AJ$3:$AJ$42)</f>
        <v>3.6928472803277532E-3</v>
      </c>
      <c r="AJ41">
        <v>39.082285406987289</v>
      </c>
      <c r="AK41">
        <f>100*0.0133345/AVERAGE($AL$3:$AL$42)</f>
        <v>1.7434801974283014</v>
      </c>
      <c r="AL41">
        <v>1.5951920910376129</v>
      </c>
    </row>
    <row r="42" spans="1:38" x14ac:dyDescent="0.35">
      <c r="A42" t="s">
        <v>59</v>
      </c>
      <c r="B42">
        <v>5.5918139999999998E-2</v>
      </c>
      <c r="C42">
        <v>2.73734E-3</v>
      </c>
      <c r="D42">
        <v>6.0890989999999999E-2</v>
      </c>
      <c r="E42">
        <v>1.62094E-3</v>
      </c>
      <c r="F42">
        <v>0.46942954999999997</v>
      </c>
      <c r="G42">
        <v>2.2549759999999999E-2</v>
      </c>
      <c r="H42">
        <v>2.044878E-2</v>
      </c>
      <c r="I42">
        <v>1.0763599999999999E-3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  <c r="AA42" t="s">
        <v>59</v>
      </c>
      <c r="AB42">
        <v>5.3817999999999997E-4</v>
      </c>
      <c r="AC42">
        <v>2.044878E-2</v>
      </c>
      <c r="AD42">
        <v>1.1274879999999999E-2</v>
      </c>
      <c r="AE42">
        <v>0.46942954999999997</v>
      </c>
      <c r="AF42">
        <v>1.095768086832881</v>
      </c>
      <c r="AH42" t="s">
        <v>59</v>
      </c>
      <c r="AI42">
        <f>100*0.00053818/AVERAGE($AJ$3:$AJ$42)</f>
        <v>2.1742022659987418E-3</v>
      </c>
      <c r="AJ42">
        <v>48.902672922296588</v>
      </c>
      <c r="AK42">
        <f>100*0.01127488/AVERAGE($AL$3:$AL$42)</f>
        <v>1.4741857593745851</v>
      </c>
      <c r="AL42">
        <v>2.1302451028061609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7"/>
  <sheetViews>
    <sheetView workbookViewId="0"/>
  </sheetViews>
  <sheetFormatPr defaultRowHeight="14.5" x14ac:dyDescent="0.35"/>
  <sheetData>
    <row r="1" spans="1:38" x14ac:dyDescent="0.35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 x14ac:dyDescent="0.3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 x14ac:dyDescent="0.35">
      <c r="A3" t="s">
        <v>60</v>
      </c>
      <c r="B3">
        <v>0.11247832000000001</v>
      </c>
      <c r="C3">
        <v>3.3378399999999999E-3</v>
      </c>
      <c r="D3">
        <v>0.3338429</v>
      </c>
      <c r="E3">
        <v>7.8706599999999998E-3</v>
      </c>
      <c r="F3">
        <v>5.17700768</v>
      </c>
      <c r="G3">
        <v>0.15702172</v>
      </c>
      <c r="H3">
        <v>9.5034579999999994E-2</v>
      </c>
      <c r="I3">
        <v>4.2883000000000001E-3</v>
      </c>
      <c r="K3" t="s">
        <v>60</v>
      </c>
      <c r="L3">
        <v>109.68406474508789</v>
      </c>
      <c r="M3">
        <v>193.29570835529699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  <c r="AA3" t="s">
        <v>60</v>
      </c>
      <c r="AB3">
        <v>2.14415E-3</v>
      </c>
      <c r="AC3">
        <v>9.5034579999999994E-2</v>
      </c>
      <c r="AD3">
        <v>7.8510860000000002E-2</v>
      </c>
      <c r="AE3">
        <v>5.17700768</v>
      </c>
      <c r="AF3">
        <v>1.4877247199994419</v>
      </c>
      <c r="AH3" t="s">
        <v>60</v>
      </c>
      <c r="AI3">
        <f>100*0.00214415/AVERAGE($AJ$3:$AJ$17)</f>
        <v>9.4835946227799801E-3</v>
      </c>
      <c r="AJ3">
        <v>10.52248560471357</v>
      </c>
      <c r="AK3">
        <f>100*0.07851086/AVERAGE($AL$3:$AL$17)</f>
        <v>11.31274273740952</v>
      </c>
      <c r="AL3">
        <v>0.19316177641830351</v>
      </c>
    </row>
    <row r="4" spans="1:38" x14ac:dyDescent="0.35">
      <c r="A4" t="s">
        <v>61</v>
      </c>
      <c r="B4">
        <v>0.11168011</v>
      </c>
      <c r="C4">
        <v>7.2604200000000001E-3</v>
      </c>
      <c r="D4">
        <v>0.33359912000000003</v>
      </c>
      <c r="E4">
        <v>1.219898E-2</v>
      </c>
      <c r="F4">
        <v>5.1370005599999997</v>
      </c>
      <c r="G4">
        <v>0.32126971999999998</v>
      </c>
      <c r="H4">
        <v>8.5422460000000006E-2</v>
      </c>
      <c r="I4">
        <v>6.9987000000000001E-3</v>
      </c>
      <c r="K4" t="s">
        <v>61</v>
      </c>
      <c r="L4">
        <v>46.216567125421967</v>
      </c>
      <c r="M4">
        <v>46.930557041279641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  <c r="AA4" t="s">
        <v>61</v>
      </c>
      <c r="AB4">
        <v>3.49935E-3</v>
      </c>
      <c r="AC4">
        <v>8.5422460000000006E-2</v>
      </c>
      <c r="AD4">
        <v>0.16063485999999999</v>
      </c>
      <c r="AE4">
        <v>5.1370005599999997</v>
      </c>
      <c r="AF4">
        <v>1.3100417063159031</v>
      </c>
      <c r="AH4" t="s">
        <v>61</v>
      </c>
      <c r="AI4">
        <f>100*0.00349935/AVERAGE($AJ$3:$AJ$17)</f>
        <v>1.5477656340846082E-2</v>
      </c>
      <c r="AJ4">
        <v>11.70652308538059</v>
      </c>
      <c r="AK4">
        <f>100*0.16063486/AVERAGE($AL$3:$AL$17)</f>
        <v>23.146108014098875</v>
      </c>
      <c r="AL4">
        <v>0.19466612633579311</v>
      </c>
    </row>
    <row r="5" spans="1:38" x14ac:dyDescent="0.35">
      <c r="A5" t="s">
        <v>62</v>
      </c>
      <c r="B5">
        <v>0.18385829000000001</v>
      </c>
      <c r="C5">
        <v>9.1715000000000008E-3</v>
      </c>
      <c r="D5">
        <v>0.51385707000000003</v>
      </c>
      <c r="E5">
        <v>1.63552E-2</v>
      </c>
      <c r="F5">
        <v>13.024184229999999</v>
      </c>
      <c r="G5">
        <v>0.62648028</v>
      </c>
      <c r="H5">
        <v>0.13973019</v>
      </c>
      <c r="I5">
        <v>9.9608600000000002E-3</v>
      </c>
      <c r="K5" t="s">
        <v>62</v>
      </c>
      <c r="L5">
        <v>80.043278802042764</v>
      </c>
      <c r="M5">
        <v>25.884988200844688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  <c r="AA5" t="s">
        <v>62</v>
      </c>
      <c r="AB5">
        <v>4.9804300000000001E-3</v>
      </c>
      <c r="AC5">
        <v>0.13973019</v>
      </c>
      <c r="AD5">
        <v>0.31324014</v>
      </c>
      <c r="AE5">
        <v>13.024184229999999</v>
      </c>
      <c r="AF5">
        <v>1.4820051480349801</v>
      </c>
      <c r="AH5" t="s">
        <v>62</v>
      </c>
      <c r="AI5">
        <f>100*0.00498043/AVERAGE($AJ$3:$AJ$17)</f>
        <v>2.2028486424518854E-2</v>
      </c>
      <c r="AJ5">
        <v>7.1566495400886518</v>
      </c>
      <c r="AK5">
        <f>100*0.31324014/AVERAGE($AL$3:$AL$17)</f>
        <v>45.135222297273792</v>
      </c>
      <c r="AL5">
        <v>7.6780240692280205E-2</v>
      </c>
    </row>
    <row r="6" spans="1:38" x14ac:dyDescent="0.35">
      <c r="A6" t="s">
        <v>63</v>
      </c>
      <c r="B6">
        <v>0.11540873</v>
      </c>
      <c r="C6">
        <v>3.7611400000000001E-3</v>
      </c>
      <c r="D6">
        <v>0.33280069000000001</v>
      </c>
      <c r="E6">
        <v>8.1191400000000004E-3</v>
      </c>
      <c r="F6">
        <v>5.2953105000000003</v>
      </c>
      <c r="G6">
        <v>0.17402976000000001</v>
      </c>
      <c r="H6">
        <v>9.9523120000000007E-2</v>
      </c>
      <c r="I6">
        <v>4.6930000000000001E-3</v>
      </c>
      <c r="K6" t="s">
        <v>63</v>
      </c>
      <c r="L6">
        <v>123.5107764217087</v>
      </c>
      <c r="M6">
        <v>97.525438102443218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  <c r="AA6" t="s">
        <v>63</v>
      </c>
      <c r="AB6">
        <v>2.3465000000000001E-3</v>
      </c>
      <c r="AC6">
        <v>9.9523120000000007E-2</v>
      </c>
      <c r="AD6">
        <v>8.7014880000000003E-2</v>
      </c>
      <c r="AE6">
        <v>5.2953105000000003</v>
      </c>
      <c r="AF6">
        <v>1.4348102855797711</v>
      </c>
      <c r="AH6" t="s">
        <v>63</v>
      </c>
      <c r="AI6">
        <f>100*0.0023465/AVERAGE($AJ$3:$AJ$17)</f>
        <v>1.0378590482173928E-2</v>
      </c>
      <c r="AJ6">
        <v>10.04791650422535</v>
      </c>
      <c r="AK6">
        <f>100*0.08701488/AVERAGE($AL$3:$AL$17)</f>
        <v>12.538099210307475</v>
      </c>
      <c r="AL6">
        <v>0.18884633866134951</v>
      </c>
    </row>
    <row r="7" spans="1:38" x14ac:dyDescent="0.35">
      <c r="A7" t="s">
        <v>64</v>
      </c>
      <c r="B7">
        <v>5.7138380000000003E-2</v>
      </c>
      <c r="C7">
        <v>3.2407400000000002E-3</v>
      </c>
      <c r="D7">
        <v>8.0368969999999998E-2</v>
      </c>
      <c r="E7">
        <v>2.26334E-3</v>
      </c>
      <c r="F7">
        <v>0.63304846999999997</v>
      </c>
      <c r="G7">
        <v>3.4952560000000001E-2</v>
      </c>
      <c r="H7">
        <v>2.6490900000000001E-2</v>
      </c>
      <c r="I7">
        <v>2.2730599999999999E-3</v>
      </c>
      <c r="K7" t="s">
        <v>64</v>
      </c>
      <c r="L7">
        <v>379.7316714273349</v>
      </c>
      <c r="M7">
        <v>527.30684119020032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  <c r="AA7" t="s">
        <v>64</v>
      </c>
      <c r="AB7">
        <v>1.13653E-3</v>
      </c>
      <c r="AC7">
        <v>2.6490900000000001E-2</v>
      </c>
      <c r="AD7">
        <v>1.747628E-2</v>
      </c>
      <c r="AE7">
        <v>0.63304846999999997</v>
      </c>
      <c r="AF7">
        <v>1.5540756648837191</v>
      </c>
      <c r="AH7" t="s">
        <v>64</v>
      </c>
      <c r="AI7">
        <f>100*0.00113653/AVERAGE($AJ$3:$AJ$17)</f>
        <v>5.0268823527403073E-3</v>
      </c>
      <c r="AJ7">
        <v>37.748811856146823</v>
      </c>
      <c r="AK7">
        <f>100*0.01747628/AVERAGE($AL$3:$AL$17)</f>
        <v>2.5181823208526213</v>
      </c>
      <c r="AL7">
        <v>1.579657873590627</v>
      </c>
    </row>
    <row r="8" spans="1:38" x14ac:dyDescent="0.35">
      <c r="A8" t="s">
        <v>65</v>
      </c>
      <c r="B8">
        <v>0.11511456</v>
      </c>
      <c r="C8">
        <v>3.5661199999999999E-3</v>
      </c>
      <c r="D8">
        <v>0.33271149</v>
      </c>
      <c r="E8">
        <v>7.8969599999999997E-3</v>
      </c>
      <c r="F8">
        <v>5.2803430599999999</v>
      </c>
      <c r="G8">
        <v>0.16713803999999999</v>
      </c>
      <c r="H8">
        <v>9.435288E-2</v>
      </c>
      <c r="I8">
        <v>4.8741000000000001E-3</v>
      </c>
      <c r="K8" t="s">
        <v>65</v>
      </c>
      <c r="L8">
        <v>325.58989007184277</v>
      </c>
      <c r="M8">
        <v>699.62874225257542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38.200000000000003</v>
      </c>
      <c r="V8">
        <v>1865.7</v>
      </c>
      <c r="W8">
        <v>27.02</v>
      </c>
      <c r="X8">
        <v>1822.4</v>
      </c>
      <c r="Y8">
        <v>90.02</v>
      </c>
      <c r="AA8" t="s">
        <v>65</v>
      </c>
      <c r="AB8">
        <v>2.4370500000000001E-3</v>
      </c>
      <c r="AC8">
        <v>9.435288E-2</v>
      </c>
      <c r="AD8">
        <v>8.3569019999999994E-2</v>
      </c>
      <c r="AE8">
        <v>5.2803430599999999</v>
      </c>
      <c r="AF8">
        <v>1.6320223744733739</v>
      </c>
      <c r="AH8" t="s">
        <v>65</v>
      </c>
      <c r="AI8">
        <f>100*0.00243705/AVERAGE($AJ$3:$AJ$17)</f>
        <v>1.0779093941863188E-2</v>
      </c>
      <c r="AJ8">
        <v>10.59851061250065</v>
      </c>
      <c r="AK8">
        <f>100*0.08356902/AVERAGE($AL$3:$AL$17)</f>
        <v>12.04158028682186</v>
      </c>
      <c r="AL8">
        <v>0.18938163460917251</v>
      </c>
    </row>
    <row r="9" spans="1:38" x14ac:dyDescent="0.35">
      <c r="A9" t="s">
        <v>66</v>
      </c>
      <c r="B9">
        <v>0.15143419999999999</v>
      </c>
      <c r="C9">
        <v>8.4350999999999992E-3</v>
      </c>
      <c r="D9">
        <v>0.42633954000000002</v>
      </c>
      <c r="E9">
        <v>1.31813E-2</v>
      </c>
      <c r="F9">
        <v>8.9004878999999999</v>
      </c>
      <c r="G9">
        <v>0.48560892</v>
      </c>
      <c r="H9">
        <v>0.10002672999999999</v>
      </c>
      <c r="I9">
        <v>1.0233239999999999E-2</v>
      </c>
      <c r="K9" t="s">
        <v>66</v>
      </c>
      <c r="L9">
        <v>707.90790270925299</v>
      </c>
      <c r="M9">
        <v>850.49842570527505</v>
      </c>
      <c r="N9">
        <v>67</v>
      </c>
      <c r="O9">
        <v>7</v>
      </c>
      <c r="Q9" t="s">
        <v>66</v>
      </c>
      <c r="R9">
        <v>2362.1999999999998</v>
      </c>
      <c r="S9">
        <v>93.56</v>
      </c>
      <c r="T9">
        <v>2289.1999999999998</v>
      </c>
      <c r="U9">
        <v>59.58</v>
      </c>
      <c r="V9">
        <v>2327.9</v>
      </c>
      <c r="W9">
        <v>49.8</v>
      </c>
      <c r="X9">
        <v>1926.9</v>
      </c>
      <c r="Y9">
        <v>188.02</v>
      </c>
      <c r="AA9" t="s">
        <v>66</v>
      </c>
      <c r="AB9">
        <v>5.1166199999999997E-3</v>
      </c>
      <c r="AC9">
        <v>0.10002672999999999</v>
      </c>
      <c r="AD9">
        <v>0.24280446</v>
      </c>
      <c r="AE9">
        <v>8.9004878999999999</v>
      </c>
      <c r="AF9">
        <v>1.875099192950983</v>
      </c>
      <c r="AH9" t="s">
        <v>66</v>
      </c>
      <c r="AI9">
        <f>100*0.00511662/AVERAGE($AJ$3:$AJ$17)</f>
        <v>2.2630856012316538E-2</v>
      </c>
      <c r="AJ9">
        <v>9.9973277143019672</v>
      </c>
      <c r="AK9">
        <f>100*0.24280446/AVERAGE($AL$3:$AL$17)</f>
        <v>34.986043860373464</v>
      </c>
      <c r="AL9">
        <v>0.11235339132363741</v>
      </c>
    </row>
    <row r="10" spans="1:38" x14ac:dyDescent="0.35">
      <c r="A10" t="s">
        <v>67</v>
      </c>
      <c r="B10">
        <v>6.8182510000000002E-2</v>
      </c>
      <c r="C10">
        <v>3.7524799999999999E-3</v>
      </c>
      <c r="D10">
        <v>9.9973160000000005E-2</v>
      </c>
      <c r="E10">
        <v>2.967E-3</v>
      </c>
      <c r="F10">
        <v>0.93976550999999997</v>
      </c>
      <c r="G10">
        <v>5.0509659999999998E-2</v>
      </c>
      <c r="H10">
        <v>2.7380620000000001E-2</v>
      </c>
      <c r="I10">
        <v>2.3027400000000002E-3</v>
      </c>
      <c r="K10" t="s">
        <v>67</v>
      </c>
      <c r="L10">
        <v>636.17761620358351</v>
      </c>
      <c r="M10">
        <v>625.18361186900938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614.29999999999995</v>
      </c>
      <c r="U10">
        <v>17.38</v>
      </c>
      <c r="V10">
        <v>672.8</v>
      </c>
      <c r="W10">
        <v>26.44</v>
      </c>
      <c r="X10">
        <v>546</v>
      </c>
      <c r="Y10">
        <v>45.3</v>
      </c>
      <c r="AA10" t="s">
        <v>67</v>
      </c>
      <c r="AB10">
        <v>1.1513700000000001E-3</v>
      </c>
      <c r="AC10">
        <v>2.7380620000000001E-2</v>
      </c>
      <c r="AD10">
        <v>2.5254829999999999E-2</v>
      </c>
      <c r="AE10">
        <v>0.93976550999999997</v>
      </c>
      <c r="AF10">
        <v>1.5647562107101589</v>
      </c>
      <c r="AH10" t="s">
        <v>67</v>
      </c>
      <c r="AI10">
        <f>100*0.00115137/AVERAGE($AJ$3:$AJ$17)</f>
        <v>5.09251980543814E-3</v>
      </c>
      <c r="AJ10">
        <v>36.522182477971647</v>
      </c>
      <c r="AK10">
        <f>100*0.02525483/AVERAGE($AL$3:$AL$17)</f>
        <v>3.6390047780270405</v>
      </c>
      <c r="AL10">
        <v>1.064095233714206</v>
      </c>
    </row>
    <row r="11" spans="1:38" x14ac:dyDescent="0.35">
      <c r="A11" t="s">
        <v>68</v>
      </c>
      <c r="B11">
        <v>5.4972439999999997E-2</v>
      </c>
      <c r="C11">
        <v>4.1942400000000001E-3</v>
      </c>
      <c r="D11">
        <v>5.9481970000000002E-2</v>
      </c>
      <c r="E11">
        <v>2.0041799999999999E-3</v>
      </c>
      <c r="F11">
        <v>0.45080668000000002</v>
      </c>
      <c r="G11">
        <v>3.3187979999999999E-2</v>
      </c>
      <c r="H11">
        <v>1.779495E-2</v>
      </c>
      <c r="I11">
        <v>1.5444600000000001E-3</v>
      </c>
      <c r="K11" t="s">
        <v>68</v>
      </c>
      <c r="L11">
        <v>428.80810179174239</v>
      </c>
      <c r="M11">
        <v>314.05693752956228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  <c r="AA11" t="s">
        <v>68</v>
      </c>
      <c r="AB11">
        <v>7.7223000000000005E-4</v>
      </c>
      <c r="AC11">
        <v>1.779495E-2</v>
      </c>
      <c r="AD11">
        <v>1.6593989999999999E-2</v>
      </c>
      <c r="AE11">
        <v>0.45080668000000002</v>
      </c>
      <c r="AF11">
        <v>1.1789337915055489</v>
      </c>
      <c r="AH11" t="s">
        <v>68</v>
      </c>
      <c r="AI11">
        <f>100*0.00077223/AVERAGE($AJ$3:$AJ$17)</f>
        <v>3.4155801952052722E-3</v>
      </c>
      <c r="AJ11">
        <v>56.19571844821143</v>
      </c>
      <c r="AK11">
        <f>100*0.01659399/AVERAGE($AL$3:$AL$17)</f>
        <v>2.3910518857791927</v>
      </c>
      <c r="AL11">
        <v>2.2182457456043019</v>
      </c>
    </row>
    <row r="12" spans="1:38" x14ac:dyDescent="0.35">
      <c r="A12" t="s">
        <v>69</v>
      </c>
      <c r="B12">
        <v>5.3836259999999997E-2</v>
      </c>
      <c r="C12">
        <v>3.8034200000000001E-3</v>
      </c>
      <c r="D12">
        <v>5.6328299999999998E-2</v>
      </c>
      <c r="E12">
        <v>1.8150799999999999E-3</v>
      </c>
      <c r="F12">
        <v>0.41807087999999998</v>
      </c>
      <c r="G12">
        <v>2.854286E-2</v>
      </c>
      <c r="H12">
        <v>1.376718E-2</v>
      </c>
      <c r="I12">
        <v>1.22488E-3</v>
      </c>
      <c r="K12" t="s">
        <v>69</v>
      </c>
      <c r="L12">
        <v>631.65584696615599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20.440000000000001</v>
      </c>
      <c r="X12">
        <v>276.39999999999998</v>
      </c>
      <c r="Y12">
        <v>24.42</v>
      </c>
      <c r="AA12" t="s">
        <v>69</v>
      </c>
      <c r="AB12">
        <v>6.1244000000000001E-4</v>
      </c>
      <c r="AC12">
        <v>1.376718E-2</v>
      </c>
      <c r="AD12">
        <v>1.427143E-2</v>
      </c>
      <c r="AE12">
        <v>0.41807087999999998</v>
      </c>
      <c r="AF12">
        <v>1.303169731235245</v>
      </c>
      <c r="AH12" t="s">
        <v>69</v>
      </c>
      <c r="AI12">
        <f>100*0.00061244/AVERAGE($AJ$3:$AJ$17)</f>
        <v>2.7088275963786917E-3</v>
      </c>
      <c r="AJ12">
        <v>72.636516701314278</v>
      </c>
      <c r="AK12">
        <f>100*0.01427143/AVERAGE($AL$3:$AL$17)</f>
        <v>2.0563908749050559</v>
      </c>
      <c r="AL12">
        <v>2.3919388980165279</v>
      </c>
    </row>
    <row r="13" spans="1:38" x14ac:dyDescent="0.35">
      <c r="A13" t="s">
        <v>70</v>
      </c>
      <c r="B13">
        <v>0.17937023999999999</v>
      </c>
      <c r="C13">
        <v>8.7554199999999999E-3</v>
      </c>
      <c r="D13">
        <v>0.48978381999999998</v>
      </c>
      <c r="E13">
        <v>1.4245499999999999E-2</v>
      </c>
      <c r="F13">
        <v>12.11128712</v>
      </c>
      <c r="G13">
        <v>0.57803852</v>
      </c>
      <c r="H13">
        <v>0.12799100999999999</v>
      </c>
      <c r="I13">
        <v>1.1199020000000001E-2</v>
      </c>
      <c r="K13" t="s">
        <v>70</v>
      </c>
      <c r="L13">
        <v>197.09166450272659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2569.6999999999998</v>
      </c>
      <c r="U13">
        <v>61.64</v>
      </c>
      <c r="V13">
        <v>2613.1</v>
      </c>
      <c r="W13">
        <v>44.76</v>
      </c>
      <c r="X13">
        <v>2434.3000000000002</v>
      </c>
      <c r="Y13">
        <v>200.68</v>
      </c>
      <c r="AA13" t="s">
        <v>70</v>
      </c>
      <c r="AB13">
        <v>5.5995100000000003E-3</v>
      </c>
      <c r="AC13">
        <v>0.12799100999999999</v>
      </c>
      <c r="AD13">
        <v>0.28901926</v>
      </c>
      <c r="AE13">
        <v>12.11128712</v>
      </c>
      <c r="AF13">
        <v>1.833302259306927</v>
      </c>
      <c r="AH13" t="s">
        <v>70</v>
      </c>
      <c r="AI13">
        <f>100*0.00559951/AVERAGE($AJ$3:$AJ$17)</f>
        <v>2.4766682800271778E-2</v>
      </c>
      <c r="AJ13">
        <v>7.813048744595422</v>
      </c>
      <c r="AK13">
        <f>100*0.28901926/AVERAGE($AL$3:$AL$17)</f>
        <v>41.645200861848586</v>
      </c>
      <c r="AL13">
        <v>8.2567607397288759E-2</v>
      </c>
    </row>
    <row r="14" spans="1:38" x14ac:dyDescent="0.35">
      <c r="A14" t="s">
        <v>71</v>
      </c>
      <c r="B14">
        <v>0.12159556000000001</v>
      </c>
      <c r="C14">
        <v>5.3929199999999998E-3</v>
      </c>
      <c r="D14">
        <v>0.34821828999999999</v>
      </c>
      <c r="E14">
        <v>9.3630599999999994E-3</v>
      </c>
      <c r="F14">
        <v>5.8374037699999999</v>
      </c>
      <c r="G14">
        <v>0.25509781999999998</v>
      </c>
      <c r="H14">
        <v>0.1039528</v>
      </c>
      <c r="I14">
        <v>8.2577399999999995E-3</v>
      </c>
      <c r="K14" t="s">
        <v>71</v>
      </c>
      <c r="L14">
        <v>209.59231368475719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77.959999999999994</v>
      </c>
      <c r="T14">
        <v>1926.1</v>
      </c>
      <c r="U14">
        <v>44.76</v>
      </c>
      <c r="V14">
        <v>1952</v>
      </c>
      <c r="W14">
        <v>37.880000000000003</v>
      </c>
      <c r="X14">
        <v>1998.9</v>
      </c>
      <c r="Y14">
        <v>151.19999999999999</v>
      </c>
      <c r="AA14" t="s">
        <v>71</v>
      </c>
      <c r="AB14">
        <v>4.1288699999999998E-3</v>
      </c>
      <c r="AC14">
        <v>0.1039528</v>
      </c>
      <c r="AD14">
        <v>0.12754890999999999</v>
      </c>
      <c r="AE14">
        <v>5.8374037699999999</v>
      </c>
      <c r="AF14">
        <v>1.817766100669908</v>
      </c>
      <c r="AH14" t="s">
        <v>71</v>
      </c>
      <c r="AI14">
        <f>100*0.00412887/AVERAGE($AJ$3:$AJ$17)</f>
        <v>1.8262028929952465E-2</v>
      </c>
      <c r="AJ14">
        <v>9.6197505021509766</v>
      </c>
      <c r="AK14">
        <f>100*0.12754891/AVERAGE($AL$3:$AL$17)</f>
        <v>18.37870589198743</v>
      </c>
      <c r="AL14">
        <v>0.1713090338446813</v>
      </c>
    </row>
    <row r="15" spans="1:38" x14ac:dyDescent="0.35">
      <c r="A15" t="s">
        <v>72</v>
      </c>
      <c r="B15">
        <v>5.6932990000000003E-2</v>
      </c>
      <c r="C15">
        <v>3.24924E-3</v>
      </c>
      <c r="D15">
        <v>8.1528180000000006E-2</v>
      </c>
      <c r="E15">
        <v>2.31628E-3</v>
      </c>
      <c r="F15">
        <v>0.63992386999999995</v>
      </c>
      <c r="G15">
        <v>3.5523020000000002E-2</v>
      </c>
      <c r="H15">
        <v>2.6580400000000001E-2</v>
      </c>
      <c r="I15">
        <v>2.00344E-3</v>
      </c>
      <c r="K15" t="s">
        <v>72</v>
      </c>
      <c r="L15">
        <v>64.90435384748551</v>
      </c>
      <c r="M15">
        <v>155.99016887420211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530.20000000000005</v>
      </c>
      <c r="Y15">
        <v>39.44</v>
      </c>
      <c r="AA15" t="s">
        <v>72</v>
      </c>
      <c r="AB15">
        <v>1.00172E-3</v>
      </c>
      <c r="AC15">
        <v>2.6580400000000001E-2</v>
      </c>
      <c r="AD15">
        <v>1.7761510000000001E-2</v>
      </c>
      <c r="AE15">
        <v>0.63992386999999995</v>
      </c>
      <c r="AF15">
        <v>1.357792039525215</v>
      </c>
      <c r="AH15" t="s">
        <v>72</v>
      </c>
      <c r="AI15">
        <f>100*0.00100172/AVERAGE($AJ$3:$AJ$17)</f>
        <v>4.4306165172824487E-3</v>
      </c>
      <c r="AJ15">
        <v>37.621706219620471</v>
      </c>
      <c r="AK15">
        <f>100*0.01776151/AVERAGE($AL$3:$AL$17)</f>
        <v>2.5592815217910818</v>
      </c>
      <c r="AL15">
        <v>1.5626858863695769</v>
      </c>
    </row>
    <row r="16" spans="1:38" x14ac:dyDescent="0.35">
      <c r="A16" t="s">
        <v>73</v>
      </c>
      <c r="B16">
        <v>0.1159955</v>
      </c>
      <c r="C16">
        <v>5.3983599999999996E-3</v>
      </c>
      <c r="D16">
        <v>0.34151148999999997</v>
      </c>
      <c r="E16">
        <v>9.5633799999999998E-3</v>
      </c>
      <c r="F16">
        <v>5.4605660399999998</v>
      </c>
      <c r="G16">
        <v>0.2494159</v>
      </c>
      <c r="H16">
        <v>9.7741759999999997E-2</v>
      </c>
      <c r="I16">
        <v>7.9289400000000006E-3</v>
      </c>
      <c r="K16" t="s">
        <v>73</v>
      </c>
      <c r="L16">
        <v>80.737470786808629</v>
      </c>
      <c r="M16">
        <v>166.44941442422569</v>
      </c>
      <c r="N16">
        <v>74</v>
      </c>
      <c r="O16">
        <v>14</v>
      </c>
      <c r="Q16" t="s">
        <v>73</v>
      </c>
      <c r="R16">
        <v>1895.4</v>
      </c>
      <c r="S16">
        <v>82.54</v>
      </c>
      <c r="T16">
        <v>1893.9</v>
      </c>
      <c r="U16">
        <v>45.96</v>
      </c>
      <c r="V16">
        <v>1894.4</v>
      </c>
      <c r="W16">
        <v>39.200000000000003</v>
      </c>
      <c r="X16">
        <v>1884.9</v>
      </c>
      <c r="Y16">
        <v>146</v>
      </c>
      <c r="AA16" t="s">
        <v>73</v>
      </c>
      <c r="AB16">
        <v>3.9644700000000003E-3</v>
      </c>
      <c r="AC16">
        <v>9.7741759999999997E-2</v>
      </c>
      <c r="AD16">
        <v>0.12470795</v>
      </c>
      <c r="AE16">
        <v>5.4605660399999998</v>
      </c>
      <c r="AF16">
        <v>1.776022667890149</v>
      </c>
      <c r="AH16" t="s">
        <v>73</v>
      </c>
      <c r="AI16">
        <f>100*0.00396447/AVERAGE($AJ$3:$AJ$17)</f>
        <v>1.7534886259903716E-2</v>
      </c>
      <c r="AJ16">
        <v>10.231041470912739</v>
      </c>
      <c r="AK16">
        <f>100*0.12470795/AVERAGE($AL$3:$AL$17)</f>
        <v>17.969347879512839</v>
      </c>
      <c r="AL16">
        <v>0.18313119787852619</v>
      </c>
    </row>
    <row r="17" spans="1:38" x14ac:dyDescent="0.35">
      <c r="A17" t="s">
        <v>74</v>
      </c>
      <c r="B17">
        <v>0.11538436000000001</v>
      </c>
      <c r="C17">
        <v>4.3364400000000004E-3</v>
      </c>
      <c r="D17">
        <v>0.31238070000000001</v>
      </c>
      <c r="E17">
        <v>7.9188799999999997E-3</v>
      </c>
      <c r="F17">
        <v>4.9693040799999997</v>
      </c>
      <c r="G17">
        <v>0.18634642000000001</v>
      </c>
      <c r="H17">
        <v>9.330571E-2</v>
      </c>
      <c r="I17">
        <v>5.8458800000000003E-3</v>
      </c>
      <c r="K17" t="s">
        <v>74</v>
      </c>
      <c r="L17">
        <v>81.987362589803524</v>
      </c>
      <c r="M17">
        <v>138.55211282853659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  <c r="AA17" t="s">
        <v>74</v>
      </c>
      <c r="AB17">
        <v>2.9229400000000002E-3</v>
      </c>
      <c r="AC17">
        <v>9.330571E-2</v>
      </c>
      <c r="AD17">
        <v>9.3173210000000006E-2</v>
      </c>
      <c r="AE17">
        <v>4.9693040799999997</v>
      </c>
      <c r="AF17">
        <v>1.670768171788287</v>
      </c>
      <c r="AH17" t="s">
        <v>74</v>
      </c>
      <c r="AI17">
        <f>100*0.00292294/AVERAGE($AJ$3:$AJ$17)</f>
        <v>1.2928189756644132E-2</v>
      </c>
      <c r="AJ17">
        <v>10.71745769899827</v>
      </c>
      <c r="AK17">
        <f>100*0.09317321/AVERAGE($AL$3:$AL$17)</f>
        <v>13.425461837364054</v>
      </c>
      <c r="AL17">
        <v>0.20123542127854649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2017-10-08T08:17:53Z</dcterms:created>
  <dcterms:modified xsi:type="dcterms:W3CDTF">2017-10-08T08:20:54Z</dcterms:modified>
</cp:coreProperties>
</file>