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c_000\Google Drive\CITS3200\CITS3200\test_files\outputs\"/>
    </mc:Choice>
  </mc:AlternateContent>
  <bookViews>
    <workbookView xWindow="240" yWindow="15" windowWidth="16095" windowHeight="9660" activeTab="1" xr2:uid="{00000000-000D-0000-FFFF-FFFF00000000}"/>
  </bookViews>
  <sheets>
    <sheet name="Ratios raw" sheetId="1" r:id="rId1"/>
    <sheet name="Ages raw" sheetId="2" r:id="rId2"/>
    <sheet name="ToBeCommonLeadCorrected" sheetId="3" r:id="rId3"/>
    <sheet name="Report" sheetId="4" r:id="rId4"/>
    <sheet name="STDGJ" sheetId="5" r:id="rId5"/>
    <sheet name="MT" sheetId="6" r:id="rId6"/>
    <sheet name="91500" sheetId="7" r:id="rId7"/>
    <sheet name="MIR1" sheetId="8" r:id="rId8"/>
    <sheet name="MIX1" sheetId="9" r:id="rId9"/>
  </sheets>
  <calcPr calcId="171027"/>
</workbook>
</file>

<file path=xl/calcChain.xml><?xml version="1.0" encoding="utf-8"?>
<calcChain xmlns="http://schemas.openxmlformats.org/spreadsheetml/2006/main">
  <c r="AK53" i="9" l="1"/>
  <c r="AI53" i="9"/>
  <c r="AK52" i="9"/>
  <c r="AI52" i="9"/>
  <c r="AK51" i="9"/>
  <c r="AI51" i="9"/>
  <c r="AK50" i="9"/>
  <c r="AI50" i="9"/>
  <c r="AK49" i="9"/>
  <c r="AI49" i="9"/>
  <c r="AK48" i="9"/>
  <c r="AI48" i="9"/>
  <c r="AK47" i="9"/>
  <c r="AI47" i="9"/>
  <c r="AK46" i="9"/>
  <c r="AI46" i="9"/>
  <c r="AK45" i="9"/>
  <c r="AI45" i="9"/>
  <c r="AK44" i="9"/>
  <c r="AI44" i="9"/>
  <c r="AK43" i="9"/>
  <c r="AI43" i="9"/>
  <c r="AK42" i="9"/>
  <c r="AI42" i="9"/>
  <c r="AK41" i="9"/>
  <c r="AI41" i="9"/>
  <c r="AK40" i="9"/>
  <c r="AI40" i="9"/>
  <c r="AK39" i="9"/>
  <c r="AI39" i="9"/>
  <c r="AK38" i="9"/>
  <c r="AI38" i="9"/>
  <c r="AK37" i="9"/>
  <c r="AI37" i="9"/>
  <c r="AK36" i="9"/>
  <c r="AI36" i="9"/>
  <c r="AK35" i="9"/>
  <c r="AI35" i="9"/>
  <c r="AK34" i="9"/>
  <c r="AI34" i="9"/>
  <c r="AK33" i="9"/>
  <c r="AI33" i="9"/>
  <c r="AK32" i="9"/>
  <c r="AI32" i="9"/>
  <c r="AK31" i="9"/>
  <c r="AI31" i="9"/>
  <c r="AK30" i="9"/>
  <c r="AI30" i="9"/>
  <c r="AK29" i="9"/>
  <c r="AI29" i="9"/>
  <c r="AK28" i="9"/>
  <c r="AI28" i="9"/>
  <c r="AK27" i="9"/>
  <c r="AI27" i="9"/>
  <c r="AK26" i="9"/>
  <c r="AI26" i="9"/>
  <c r="AK25" i="9"/>
  <c r="AI25" i="9"/>
  <c r="AK24" i="9"/>
  <c r="AI24" i="9"/>
  <c r="AK23" i="9"/>
  <c r="AI23" i="9"/>
  <c r="AK22" i="9"/>
  <c r="AI22" i="9"/>
  <c r="AK21" i="9"/>
  <c r="AI21" i="9"/>
  <c r="AK20" i="9"/>
  <c r="AI20" i="9"/>
  <c r="AK19" i="9"/>
  <c r="AI19" i="9"/>
  <c r="AK18" i="9"/>
  <c r="AI18" i="9"/>
  <c r="AK17" i="9"/>
  <c r="AI17" i="9"/>
  <c r="AK16" i="9"/>
  <c r="AI16" i="9"/>
  <c r="AK15" i="9"/>
  <c r="AI15" i="9"/>
  <c r="AK14" i="9"/>
  <c r="AI14" i="9"/>
  <c r="AK13" i="9"/>
  <c r="AI13" i="9"/>
  <c r="AK12" i="9"/>
  <c r="AI12" i="9"/>
  <c r="AK11" i="9"/>
  <c r="AI11" i="9"/>
  <c r="AK10" i="9"/>
  <c r="AI10" i="9"/>
  <c r="AK9" i="9"/>
  <c r="AI9" i="9"/>
  <c r="AK8" i="9"/>
  <c r="AI8" i="9"/>
  <c r="AK7" i="9"/>
  <c r="AI7" i="9"/>
  <c r="AK6" i="9"/>
  <c r="AI6" i="9"/>
  <c r="AK5" i="9"/>
  <c r="AI5" i="9"/>
  <c r="AK4" i="9"/>
  <c r="AI4" i="9"/>
  <c r="AK3" i="9"/>
  <c r="AI3" i="9"/>
  <c r="AK23" i="8"/>
  <c r="AI23" i="8"/>
  <c r="AK22" i="8"/>
  <c r="AI22" i="8"/>
  <c r="AK21" i="8"/>
  <c r="AI21" i="8"/>
  <c r="AK20" i="8"/>
  <c r="AI20" i="8"/>
  <c r="AK19" i="8"/>
  <c r="AI19" i="8"/>
  <c r="AK18" i="8"/>
  <c r="AI18" i="8"/>
  <c r="AK17" i="8"/>
  <c r="AI17" i="8"/>
  <c r="AK16" i="8"/>
  <c r="AI16" i="8"/>
  <c r="AK15" i="8"/>
  <c r="AI15" i="8"/>
  <c r="AK14" i="8"/>
  <c r="AI14" i="8"/>
  <c r="AK13" i="8"/>
  <c r="AI13" i="8"/>
  <c r="AK12" i="8"/>
  <c r="AI12" i="8"/>
  <c r="AK11" i="8"/>
  <c r="AI11" i="8"/>
  <c r="AK10" i="8"/>
  <c r="AI10" i="8"/>
  <c r="AK9" i="8"/>
  <c r="AI9" i="8"/>
  <c r="AK8" i="8"/>
  <c r="AI8" i="8"/>
  <c r="AK7" i="8"/>
  <c r="AI7" i="8"/>
  <c r="AK6" i="8"/>
  <c r="AI6" i="8"/>
  <c r="AK5" i="8"/>
  <c r="AI5" i="8"/>
  <c r="AK4" i="8"/>
  <c r="AI4" i="8"/>
  <c r="AK3" i="8"/>
  <c r="AI3" i="8"/>
  <c r="AK8" i="6"/>
  <c r="AI8" i="6"/>
  <c r="AK7" i="6"/>
  <c r="AI7" i="6"/>
  <c r="AK6" i="6"/>
  <c r="AI6" i="6"/>
  <c r="AK5" i="6"/>
  <c r="AI5" i="6"/>
  <c r="AK4" i="6"/>
  <c r="AI4" i="6"/>
  <c r="AK3" i="6"/>
  <c r="AI3" i="6"/>
</calcChain>
</file>

<file path=xl/sharedStrings.xml><?xml version="1.0" encoding="utf-8"?>
<sst xmlns="http://schemas.openxmlformats.org/spreadsheetml/2006/main" count="1110" uniqueCount="124">
  <si>
    <t>Analysis_#</t>
  </si>
  <si>
    <t>Pb207/Pb206</t>
  </si>
  <si>
    <t>1 sigma</t>
  </si>
  <si>
    <t>Pb206/U238</t>
  </si>
  <si>
    <t>Pb207/U235</t>
  </si>
  <si>
    <t>Pb208/Th232</t>
  </si>
  <si>
    <t>STDGJ-01</t>
  </si>
  <si>
    <t>STDGJ-02</t>
  </si>
  <si>
    <t>STDGJ-03</t>
  </si>
  <si>
    <t>STDGJ-04</t>
  </si>
  <si>
    <t>MT-01</t>
  </si>
  <si>
    <t>91500-01</t>
  </si>
  <si>
    <t>STDGJ-05</t>
  </si>
  <si>
    <t>MIR1-01</t>
  </si>
  <si>
    <t>MIR1-06</t>
  </si>
  <si>
    <t>MIR1-11</t>
  </si>
  <si>
    <t>MIR1-12</t>
  </si>
  <si>
    <t>MIR1-14</t>
  </si>
  <si>
    <t>MIR1-17</t>
  </si>
  <si>
    <t>MIR1-19</t>
  </si>
  <si>
    <t>MIR1-20</t>
  </si>
  <si>
    <t>MIR1-26</t>
  </si>
  <si>
    <t>MIR1-29</t>
  </si>
  <si>
    <t>STDGJ-06</t>
  </si>
  <si>
    <t>STDGJ-07</t>
  </si>
  <si>
    <t>MT-02</t>
  </si>
  <si>
    <t>91500-02</t>
  </si>
  <si>
    <t>MIR1-35</t>
  </si>
  <si>
    <t>MIR1-36</t>
  </si>
  <si>
    <t>MIR1-37</t>
  </si>
  <si>
    <t>MIR1-39</t>
  </si>
  <si>
    <t>MIR1-40</t>
  </si>
  <si>
    <t>MIR1-45</t>
  </si>
  <si>
    <t>MIR1-48</t>
  </si>
  <si>
    <t>MIR1-51</t>
  </si>
  <si>
    <t>MIR1-52</t>
  </si>
  <si>
    <t>MIR1-53</t>
  </si>
  <si>
    <t>MIR1-55</t>
  </si>
  <si>
    <t>STDGJ-08</t>
  </si>
  <si>
    <t>STDGJ-09</t>
  </si>
  <si>
    <t>MT-03</t>
  </si>
  <si>
    <t>91500-03</t>
  </si>
  <si>
    <t>MIX1-58</t>
  </si>
  <si>
    <t>MIX1-59</t>
  </si>
  <si>
    <t>MIX1-60</t>
  </si>
  <si>
    <t>MIX1-68</t>
  </si>
  <si>
    <t>MIX1-70</t>
  </si>
  <si>
    <t>MIX1-73</t>
  </si>
  <si>
    <t>MIX1-74</t>
  </si>
  <si>
    <t>MIX1-76</t>
  </si>
  <si>
    <t>MIX1-77</t>
  </si>
  <si>
    <t>MIX1-80</t>
  </si>
  <si>
    <t>MIX1-81</t>
  </si>
  <si>
    <t>MIX1-83</t>
  </si>
  <si>
    <t>STDGJ-10</t>
  </si>
  <si>
    <t>STDGJ-11</t>
  </si>
  <si>
    <t>MT-04</t>
  </si>
  <si>
    <t>91500-04</t>
  </si>
  <si>
    <t>MIX1-84</t>
  </si>
  <si>
    <t>MIX1-85</t>
  </si>
  <si>
    <t>MIX1-86</t>
  </si>
  <si>
    <t>MIX1-87</t>
  </si>
  <si>
    <t>MIX1-88</t>
  </si>
  <si>
    <t>MIX1-89</t>
  </si>
  <si>
    <t>MIX1-90</t>
  </si>
  <si>
    <t>MIX1-91</t>
  </si>
  <si>
    <t>MIX1-92</t>
  </si>
  <si>
    <t>MIX1-93</t>
  </si>
  <si>
    <t>MIX1-94</t>
  </si>
  <si>
    <t>MIX1-95</t>
  </si>
  <si>
    <t>MIX1-96</t>
  </si>
  <si>
    <t>MIX1-97</t>
  </si>
  <si>
    <t>MIX1-98</t>
  </si>
  <si>
    <t>STDGJ-12</t>
  </si>
  <si>
    <t>STDGJ-13</t>
  </si>
  <si>
    <t>MT-05</t>
  </si>
  <si>
    <t>91500-05</t>
  </si>
  <si>
    <t>MIX1-102</t>
  </si>
  <si>
    <t>MIX1-106</t>
  </si>
  <si>
    <t>MIX1-107</t>
  </si>
  <si>
    <t>MIX1-108</t>
  </si>
  <si>
    <t>MIX1-111</t>
  </si>
  <si>
    <t>MIX1-119</t>
  </si>
  <si>
    <t>MIX1-121</t>
  </si>
  <si>
    <t>MIX1-126</t>
  </si>
  <si>
    <t>MIX1-131</t>
  </si>
  <si>
    <t>MIX1-132</t>
  </si>
  <si>
    <t>MIX1-133</t>
  </si>
  <si>
    <t>STDGJ-14</t>
  </si>
  <si>
    <t>STDGJ-15</t>
  </si>
  <si>
    <t>MT-06</t>
  </si>
  <si>
    <t>91500-06</t>
  </si>
  <si>
    <t>MIX1-134</t>
  </si>
  <si>
    <t>MIX1-136</t>
  </si>
  <si>
    <t>MIX1-137</t>
  </si>
  <si>
    <t>MIX1-141</t>
  </si>
  <si>
    <t>MIX1-142</t>
  </si>
  <si>
    <t>MIX1-147</t>
  </si>
  <si>
    <t>MIX1-151</t>
  </si>
  <si>
    <t>MIX1-153</t>
  </si>
  <si>
    <t>MIX1-155</t>
  </si>
  <si>
    <t>MIX1-158</t>
  </si>
  <si>
    <t>MIX1-163</t>
  </si>
  <si>
    <t>MIX1-166</t>
  </si>
  <si>
    <t>MIX1-167</t>
  </si>
  <si>
    <t>STDGJ-16</t>
  </si>
  <si>
    <t>STDGJ-17</t>
  </si>
  <si>
    <t>Pb206</t>
  </si>
  <si>
    <t>Pb207</t>
  </si>
  <si>
    <t>Pb208</t>
  </si>
  <si>
    <t>Th232</t>
  </si>
  <si>
    <t>U238</t>
  </si>
  <si>
    <t>2 sigma</t>
  </si>
  <si>
    <t>Ratios</t>
  </si>
  <si>
    <t>Concentrations</t>
  </si>
  <si>
    <t>Zircon number</t>
  </si>
  <si>
    <t>Sequence number</t>
  </si>
  <si>
    <t>Ages</t>
  </si>
  <si>
    <t>Normal Concordia Plots</t>
  </si>
  <si>
    <t>RHO</t>
  </si>
  <si>
    <t>Inverse Concordia Plots</t>
  </si>
  <si>
    <t>RSD</t>
  </si>
  <si>
    <t>Th232/Pb208</t>
  </si>
  <si>
    <t>U235/Pb207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</si>
</sst>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workbookViewId="0"/>
  </sheetViews>
  <sheetFormatPr defaultRowHeight="15" x14ac:dyDescent="0.25"/>
  <cols>
    <col min="1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</row>
    <row r="2" spans="1:9" x14ac:dyDescent="0.25">
      <c r="A2" s="1" t="s">
        <v>6</v>
      </c>
      <c r="B2" s="1">
        <v>6.1399799999999997E-2</v>
      </c>
      <c r="C2" s="1">
        <v>8.0676000000000001E-4</v>
      </c>
      <c r="D2" s="1">
        <v>9.5604030000000007E-2</v>
      </c>
      <c r="E2" s="1">
        <v>5.7737999999999995E-4</v>
      </c>
      <c r="F2" s="1">
        <v>0.80921829000000001</v>
      </c>
      <c r="G2" s="1">
        <v>9.88057E-3</v>
      </c>
      <c r="H2" s="1">
        <v>3.1589869999999999E-2</v>
      </c>
      <c r="I2" s="1">
        <v>8.4039E-4</v>
      </c>
    </row>
    <row r="3" spans="1:9" x14ac:dyDescent="0.25">
      <c r="A3" s="1" t="s">
        <v>7</v>
      </c>
      <c r="B3" s="1">
        <v>5.8811849999999999E-2</v>
      </c>
      <c r="C3" s="1">
        <v>7.8255000000000002E-4</v>
      </c>
      <c r="D3" s="1">
        <v>9.6067680000000003E-2</v>
      </c>
      <c r="E3" s="1">
        <v>5.8215000000000003E-4</v>
      </c>
      <c r="F3" s="1">
        <v>0.77884692</v>
      </c>
      <c r="G3" s="1">
        <v>9.6604099999999995E-3</v>
      </c>
      <c r="H3" s="1">
        <v>2.955311E-2</v>
      </c>
      <c r="I3" s="1">
        <v>8.0940999999999999E-4</v>
      </c>
    </row>
    <row r="4" spans="1:9" x14ac:dyDescent="0.25">
      <c r="A4" s="1" t="s">
        <v>8</v>
      </c>
      <c r="B4" s="1">
        <v>5.8673639999999999E-2</v>
      </c>
      <c r="C4" s="1">
        <v>7.9160999999999999E-4</v>
      </c>
      <c r="D4" s="1">
        <v>9.9522050000000001E-2</v>
      </c>
      <c r="E4" s="1">
        <v>6.1039000000000004E-4</v>
      </c>
      <c r="F4" s="1">
        <v>0.80493283000000004</v>
      </c>
      <c r="G4" s="1">
        <v>1.014083E-2</v>
      </c>
      <c r="H4" s="1">
        <v>3.0656260000000001E-2</v>
      </c>
      <c r="I4" s="1">
        <v>8.4577999999999997E-4</v>
      </c>
    </row>
    <row r="5" spans="1:9" x14ac:dyDescent="0.25">
      <c r="A5" s="1" t="s">
        <v>9</v>
      </c>
      <c r="B5" s="1">
        <v>6.1958579999999999E-2</v>
      </c>
      <c r="C5" s="1">
        <v>8.1755E-4</v>
      </c>
      <c r="D5" s="1">
        <v>9.2639890000000003E-2</v>
      </c>
      <c r="E5" s="1">
        <v>5.6724E-4</v>
      </c>
      <c r="F5" s="1">
        <v>0.79118096999999998</v>
      </c>
      <c r="G5" s="1">
        <v>9.7319099999999999E-3</v>
      </c>
      <c r="H5" s="1">
        <v>2.9325899999999998E-2</v>
      </c>
      <c r="I5" s="1">
        <v>7.9911999999999995E-4</v>
      </c>
    </row>
    <row r="6" spans="1:9" x14ac:dyDescent="0.25">
      <c r="A6" s="1" t="s">
        <v>10</v>
      </c>
      <c r="B6" s="1">
        <v>6.3284430000000003E-2</v>
      </c>
      <c r="C6" s="1">
        <v>1.08675E-3</v>
      </c>
      <c r="D6" s="1">
        <v>0.12102473</v>
      </c>
      <c r="E6" s="1">
        <v>8.9285000000000005E-4</v>
      </c>
      <c r="F6" s="1">
        <v>1.05566359</v>
      </c>
      <c r="G6" s="1">
        <v>1.703586E-2</v>
      </c>
      <c r="H6" s="1">
        <v>3.591275E-2</v>
      </c>
      <c r="I6" s="1">
        <v>6.7635000000000004E-4</v>
      </c>
    </row>
    <row r="7" spans="1:9" x14ac:dyDescent="0.25">
      <c r="A7" s="1" t="s">
        <v>11</v>
      </c>
      <c r="B7" s="1">
        <v>7.4795120000000007E-2</v>
      </c>
      <c r="C7" s="1">
        <v>1.1783900000000001E-3</v>
      </c>
      <c r="D7" s="1">
        <v>0.17437467000000001</v>
      </c>
      <c r="E7" s="1">
        <v>1.28348E-3</v>
      </c>
      <c r="F7" s="1">
        <v>1.79762518</v>
      </c>
      <c r="G7" s="1">
        <v>2.6533669999999999E-2</v>
      </c>
      <c r="H7" s="1">
        <v>5.3025040000000002E-2</v>
      </c>
      <c r="I7" s="1">
        <v>1.1441699999999999E-3</v>
      </c>
    </row>
    <row r="8" spans="1:9" x14ac:dyDescent="0.25">
      <c r="A8" s="1" t="s">
        <v>12</v>
      </c>
      <c r="B8" s="1">
        <v>6.0121500000000001E-2</v>
      </c>
      <c r="C8" s="1">
        <v>8.6346000000000003E-4</v>
      </c>
      <c r="D8" s="1">
        <v>0.10116875</v>
      </c>
      <c r="E8" s="1">
        <v>6.5653E-4</v>
      </c>
      <c r="F8" s="1">
        <v>0.83830148000000004</v>
      </c>
      <c r="G8" s="1">
        <v>1.1323160000000001E-2</v>
      </c>
      <c r="H8" s="1">
        <v>3.1941219999999999E-2</v>
      </c>
      <c r="I8" s="1">
        <v>9.7050000000000001E-4</v>
      </c>
    </row>
    <row r="9" spans="1:9" x14ac:dyDescent="0.25">
      <c r="A9" s="1" t="s">
        <v>13</v>
      </c>
      <c r="B9" s="1">
        <v>6.0924659999999999E-2</v>
      </c>
      <c r="C9" s="1">
        <v>7.9241000000000001E-4</v>
      </c>
      <c r="D9" s="1">
        <v>0.10618336</v>
      </c>
      <c r="E9" s="1">
        <v>6.4302000000000001E-4</v>
      </c>
      <c r="F9" s="1">
        <v>0.89161283000000002</v>
      </c>
      <c r="G9" s="1">
        <v>1.0887880000000001E-2</v>
      </c>
      <c r="H9" s="1">
        <v>3.3683049999999999E-2</v>
      </c>
      <c r="I9" s="1">
        <v>8.0515999999999997E-4</v>
      </c>
    </row>
    <row r="10" spans="1:9" x14ac:dyDescent="0.25">
      <c r="A10" s="1" t="s">
        <v>14</v>
      </c>
      <c r="B10" s="1">
        <v>0.11563534</v>
      </c>
      <c r="C10" s="1">
        <v>2.32804E-3</v>
      </c>
      <c r="D10" s="1">
        <v>0.35728221999999998</v>
      </c>
      <c r="E10" s="1">
        <v>3.5052600000000001E-3</v>
      </c>
      <c r="F10" s="1">
        <v>5.6932902299999997</v>
      </c>
      <c r="G10" s="1">
        <v>0.10886111</v>
      </c>
      <c r="H10" s="1">
        <v>0.10188364</v>
      </c>
      <c r="I10" s="1">
        <v>3.49044E-3</v>
      </c>
    </row>
    <row r="11" spans="1:9" x14ac:dyDescent="0.25">
      <c r="A11" s="1" t="s">
        <v>15</v>
      </c>
      <c r="B11" s="1">
        <v>0.30285435999999999</v>
      </c>
      <c r="C11" s="1">
        <v>3.4039500000000002E-3</v>
      </c>
      <c r="D11" s="1">
        <v>0.13429630000000001</v>
      </c>
      <c r="E11" s="1">
        <v>8.1656000000000003E-4</v>
      </c>
      <c r="F11" s="1">
        <v>5.6030888599999997</v>
      </c>
      <c r="G11" s="1">
        <v>5.948925E-2</v>
      </c>
      <c r="H11" s="1">
        <v>7.6920699999999995E-2</v>
      </c>
      <c r="I11" s="1">
        <v>1.72517E-3</v>
      </c>
    </row>
    <row r="12" spans="1:9" x14ac:dyDescent="0.25">
      <c r="A12" s="1" t="s">
        <v>16</v>
      </c>
      <c r="B12" s="1">
        <v>0.12021659</v>
      </c>
      <c r="C12" s="1">
        <v>2.9620699999999998E-3</v>
      </c>
      <c r="D12" s="1">
        <v>0.35017151000000002</v>
      </c>
      <c r="E12" s="1">
        <v>4.1149799999999999E-3</v>
      </c>
      <c r="F12" s="1">
        <v>5.8037700699999997</v>
      </c>
      <c r="G12" s="1">
        <v>0.13587631999999999</v>
      </c>
      <c r="H12" s="1">
        <v>9.4127790000000003E-2</v>
      </c>
      <c r="I12" s="1">
        <v>3.8390899999999999E-3</v>
      </c>
    </row>
    <row r="13" spans="1:9" x14ac:dyDescent="0.25">
      <c r="A13" s="1" t="s">
        <v>17</v>
      </c>
      <c r="B13" s="1">
        <v>0.12229205</v>
      </c>
      <c r="C13" s="1">
        <v>1.62433E-3</v>
      </c>
      <c r="D13" s="1">
        <v>0.37144150999999997</v>
      </c>
      <c r="E13" s="1">
        <v>2.5908400000000001E-3</v>
      </c>
      <c r="F13" s="1">
        <v>6.2596821800000004</v>
      </c>
      <c r="G13" s="1">
        <v>7.86631E-2</v>
      </c>
      <c r="H13" s="1">
        <v>0.10633971</v>
      </c>
      <c r="I13" s="1">
        <v>2.5036400000000001E-3</v>
      </c>
    </row>
    <row r="14" spans="1:9" x14ac:dyDescent="0.25">
      <c r="A14" s="1" t="s">
        <v>18</v>
      </c>
      <c r="B14" s="1">
        <v>5.9499740000000002E-2</v>
      </c>
      <c r="C14" s="1">
        <v>1.65807E-3</v>
      </c>
      <c r="D14" s="1">
        <v>0.10634250000000001</v>
      </c>
      <c r="E14" s="1">
        <v>1.12572E-3</v>
      </c>
      <c r="F14" s="1">
        <v>0.87193489000000002</v>
      </c>
      <c r="G14" s="1">
        <v>2.3141700000000001E-2</v>
      </c>
      <c r="H14" s="1">
        <v>3.3917959999999997E-2</v>
      </c>
      <c r="I14" s="1">
        <v>9.922799999999999E-4</v>
      </c>
    </row>
    <row r="15" spans="1:9" x14ac:dyDescent="0.25">
      <c r="A15" s="1" t="s">
        <v>19</v>
      </c>
      <c r="B15" s="1">
        <v>0.13993314000000001</v>
      </c>
      <c r="C15" s="1">
        <v>2.0815299999999998E-3</v>
      </c>
      <c r="D15" s="1">
        <v>0.26906201000000002</v>
      </c>
      <c r="E15" s="1">
        <v>1.9777100000000001E-3</v>
      </c>
      <c r="F15" s="1">
        <v>5.1866211900000003</v>
      </c>
      <c r="G15" s="1">
        <v>7.4164930000000004E-2</v>
      </c>
      <c r="H15" s="1">
        <v>1.458331E-2</v>
      </c>
      <c r="I15" s="1">
        <v>4.3918000000000001E-4</v>
      </c>
    </row>
    <row r="16" spans="1:9" x14ac:dyDescent="0.25">
      <c r="A16" s="1" t="s">
        <v>20</v>
      </c>
      <c r="B16" s="1">
        <v>0.12029695999999999</v>
      </c>
      <c r="C16" s="1">
        <v>2.7588399999999998E-3</v>
      </c>
      <c r="D16" s="1">
        <v>0.36222491000000001</v>
      </c>
      <c r="E16" s="1">
        <v>3.7158400000000002E-3</v>
      </c>
      <c r="F16" s="1">
        <v>6.0030546200000003</v>
      </c>
      <c r="G16" s="1">
        <v>0.13256981000000001</v>
      </c>
      <c r="H16" s="1">
        <v>8.2527870000000003E-2</v>
      </c>
      <c r="I16" s="1">
        <v>3.7984099999999999E-3</v>
      </c>
    </row>
    <row r="17" spans="1:9" x14ac:dyDescent="0.25">
      <c r="A17" s="1" t="s">
        <v>21</v>
      </c>
      <c r="B17" s="1">
        <v>0.10857905</v>
      </c>
      <c r="C17" s="1">
        <v>1.71795E-3</v>
      </c>
      <c r="D17" s="1">
        <v>0.36596962999999999</v>
      </c>
      <c r="E17" s="1">
        <v>2.9207899999999999E-3</v>
      </c>
      <c r="F17" s="1">
        <v>5.4749703399999996</v>
      </c>
      <c r="G17" s="1">
        <v>8.2914660000000001E-2</v>
      </c>
      <c r="H17" s="1">
        <v>0.10188474</v>
      </c>
      <c r="I17" s="1">
        <v>2.9618700000000001E-3</v>
      </c>
    </row>
    <row r="18" spans="1:9" x14ac:dyDescent="0.25">
      <c r="A18" s="1" t="s">
        <v>22</v>
      </c>
      <c r="B18" s="1">
        <v>5.1950459999999997E-2</v>
      </c>
      <c r="C18" s="1">
        <v>1.2122400000000001E-3</v>
      </c>
      <c r="D18" s="1">
        <v>5.0778940000000002E-2</v>
      </c>
      <c r="E18" s="1">
        <v>4.5183000000000002E-4</v>
      </c>
      <c r="F18" s="1">
        <v>0.36345565000000002</v>
      </c>
      <c r="G18" s="1">
        <v>8.1235300000000003E-3</v>
      </c>
      <c r="H18" s="1">
        <v>1.597208E-2</v>
      </c>
      <c r="I18" s="1">
        <v>4.8352999999999997E-4</v>
      </c>
    </row>
    <row r="19" spans="1:9" x14ac:dyDescent="0.25">
      <c r="A19" s="1" t="s">
        <v>23</v>
      </c>
      <c r="B19" s="1">
        <v>6.0857399999999999E-2</v>
      </c>
      <c r="C19" s="1">
        <v>1.02636E-3</v>
      </c>
      <c r="D19" s="1">
        <v>9.3514089999999994E-2</v>
      </c>
      <c r="E19" s="1">
        <v>6.9676999999999998E-4</v>
      </c>
      <c r="F19" s="1">
        <v>0.78413224000000004</v>
      </c>
      <c r="G19" s="1">
        <v>1.2735120000000001E-2</v>
      </c>
      <c r="H19" s="1">
        <v>2.936948E-2</v>
      </c>
      <c r="I19" s="1">
        <v>1.10231E-3</v>
      </c>
    </row>
    <row r="20" spans="1:9" x14ac:dyDescent="0.25">
      <c r="A20" s="1" t="s">
        <v>24</v>
      </c>
      <c r="B20" s="1">
        <v>5.9646579999999998E-2</v>
      </c>
      <c r="C20" s="1">
        <v>1.0337E-3</v>
      </c>
      <c r="D20" s="1">
        <v>9.9195409999999998E-2</v>
      </c>
      <c r="E20" s="1">
        <v>7.5471999999999996E-4</v>
      </c>
      <c r="F20" s="1">
        <v>0.81518674000000002</v>
      </c>
      <c r="G20" s="1">
        <v>1.3643219999999999E-2</v>
      </c>
      <c r="H20" s="1">
        <v>3.2238379999999997E-2</v>
      </c>
      <c r="I20" s="1">
        <v>1.2457E-3</v>
      </c>
    </row>
    <row r="21" spans="1:9" x14ac:dyDescent="0.25">
      <c r="A21" s="1" t="s">
        <v>23</v>
      </c>
      <c r="B21" s="1">
        <v>6.0979060000000002E-2</v>
      </c>
      <c r="C21" s="1">
        <v>9.0408999999999997E-4</v>
      </c>
      <c r="D21" s="1">
        <v>9.1332319999999995E-2</v>
      </c>
      <c r="E21" s="1">
        <v>6.135E-4</v>
      </c>
      <c r="F21" s="1">
        <v>0.76762341999999995</v>
      </c>
      <c r="G21" s="1">
        <v>1.068405E-2</v>
      </c>
      <c r="H21" s="1">
        <v>3.006613E-2</v>
      </c>
      <c r="I21" s="1">
        <v>9.6319000000000005E-4</v>
      </c>
    </row>
    <row r="22" spans="1:9" x14ac:dyDescent="0.25">
      <c r="A22" s="1" t="s">
        <v>24</v>
      </c>
      <c r="B22" s="1">
        <v>5.9418029999999997E-2</v>
      </c>
      <c r="C22" s="1">
        <v>8.2076000000000002E-4</v>
      </c>
      <c r="D22" s="1">
        <v>9.9910499999999999E-2</v>
      </c>
      <c r="E22" s="1">
        <v>6.4827000000000005E-4</v>
      </c>
      <c r="F22" s="1">
        <v>0.81775403000000002</v>
      </c>
      <c r="G22" s="1">
        <v>1.061489E-2</v>
      </c>
      <c r="H22" s="1">
        <v>3.2291559999999997E-2</v>
      </c>
      <c r="I22" s="1">
        <v>9.4897999999999998E-4</v>
      </c>
    </row>
    <row r="23" spans="1:9" x14ac:dyDescent="0.25">
      <c r="A23" s="1" t="s">
        <v>25</v>
      </c>
      <c r="B23" s="1">
        <v>6.4078120000000002E-2</v>
      </c>
      <c r="C23" s="1">
        <v>1.51246E-3</v>
      </c>
      <c r="D23" s="1">
        <v>0.12544698000000001</v>
      </c>
      <c r="E23" s="1">
        <v>1.20678E-3</v>
      </c>
      <c r="F23" s="1">
        <v>1.1077399299999999</v>
      </c>
      <c r="G23" s="1">
        <v>2.4580970000000001E-2</v>
      </c>
      <c r="H23" s="1">
        <v>4.0039819999999997E-2</v>
      </c>
      <c r="I23" s="1">
        <v>1.1121600000000001E-3</v>
      </c>
    </row>
    <row r="24" spans="1:9" x14ac:dyDescent="0.25">
      <c r="A24" s="1" t="s">
        <v>26</v>
      </c>
      <c r="B24" s="1">
        <v>7.5436489999999995E-2</v>
      </c>
      <c r="C24" s="1">
        <v>1.78338E-3</v>
      </c>
      <c r="D24" s="1">
        <v>0.18349067999999999</v>
      </c>
      <c r="E24" s="1">
        <v>1.8784400000000001E-3</v>
      </c>
      <c r="F24" s="1">
        <v>1.90830743</v>
      </c>
      <c r="G24" s="1">
        <v>4.2272629999999999E-2</v>
      </c>
      <c r="H24" s="1">
        <v>5.735465E-2</v>
      </c>
      <c r="I24" s="1">
        <v>1.9806300000000002E-3</v>
      </c>
    </row>
    <row r="25" spans="1:9" x14ac:dyDescent="0.25">
      <c r="A25" s="1" t="s">
        <v>27</v>
      </c>
      <c r="B25" s="1">
        <v>5.466128E-2</v>
      </c>
      <c r="C25" s="1">
        <v>2.9120700000000001E-3</v>
      </c>
      <c r="D25" s="1">
        <v>5.260981E-2</v>
      </c>
      <c r="E25" s="1">
        <v>9.6958999999999999E-4</v>
      </c>
      <c r="F25" s="1">
        <v>0.39615905000000001</v>
      </c>
      <c r="G25" s="1">
        <v>2.0009059999999999E-2</v>
      </c>
      <c r="H25" s="1">
        <v>1.4421990000000001E-2</v>
      </c>
      <c r="I25" s="1">
        <v>4.8505999999999999E-4</v>
      </c>
    </row>
    <row r="26" spans="1:9" x14ac:dyDescent="0.25">
      <c r="A26" s="1" t="s">
        <v>28</v>
      </c>
      <c r="B26" s="1">
        <v>7.4405979999999997E-2</v>
      </c>
      <c r="C26" s="1">
        <v>1.60144E-3</v>
      </c>
      <c r="D26" s="1">
        <v>6.2156410000000002E-2</v>
      </c>
      <c r="E26" s="1">
        <v>5.4626000000000002E-4</v>
      </c>
      <c r="F26" s="1">
        <v>0.63739228000000003</v>
      </c>
      <c r="G26" s="1">
        <v>1.276855E-2</v>
      </c>
      <c r="H26" s="1">
        <v>3.6593399999999998E-2</v>
      </c>
      <c r="I26" s="1">
        <v>1.4892099999999999E-3</v>
      </c>
    </row>
    <row r="27" spans="1:9" x14ac:dyDescent="0.25">
      <c r="A27" s="1" t="s">
        <v>29</v>
      </c>
      <c r="B27" s="1">
        <v>5.6175559999999999E-2</v>
      </c>
      <c r="C27" s="1">
        <v>1.1170500000000001E-3</v>
      </c>
      <c r="D27" s="1">
        <v>4.7068409999999998E-2</v>
      </c>
      <c r="E27" s="1">
        <v>3.7331000000000002E-4</v>
      </c>
      <c r="F27" s="1">
        <v>0.36441147000000002</v>
      </c>
      <c r="G27" s="1">
        <v>6.7606400000000001E-3</v>
      </c>
      <c r="H27" s="1">
        <v>1.525463E-2</v>
      </c>
      <c r="I27" s="1">
        <v>4.6215999999999998E-4</v>
      </c>
    </row>
    <row r="28" spans="1:9" x14ac:dyDescent="0.25">
      <c r="A28" s="1" t="s">
        <v>30</v>
      </c>
      <c r="B28" s="1">
        <v>5.164121E-2</v>
      </c>
      <c r="C28" s="1">
        <v>2.6811299999999999E-3</v>
      </c>
      <c r="D28" s="1">
        <v>3.9184459999999997E-2</v>
      </c>
      <c r="E28" s="1">
        <v>6.8360999999999997E-4</v>
      </c>
      <c r="F28" s="1">
        <v>0.27865961</v>
      </c>
      <c r="G28" s="1">
        <v>1.373624E-2</v>
      </c>
      <c r="H28" s="1">
        <v>1.154907E-2</v>
      </c>
      <c r="I28" s="1">
        <v>4.5043999999999998E-4</v>
      </c>
    </row>
    <row r="29" spans="1:9" x14ac:dyDescent="0.25">
      <c r="A29" s="1" t="s">
        <v>31</v>
      </c>
      <c r="B29" s="1">
        <v>0.11463034</v>
      </c>
      <c r="C29" s="1">
        <v>1.6997E-3</v>
      </c>
      <c r="D29" s="1">
        <v>0.32144742999999998</v>
      </c>
      <c r="E29" s="1">
        <v>2.31036E-3</v>
      </c>
      <c r="F29" s="1">
        <v>5.0761561400000001</v>
      </c>
      <c r="G29" s="1">
        <v>6.9603349999999994E-2</v>
      </c>
      <c r="H29" s="1">
        <v>8.9837009999999995E-2</v>
      </c>
      <c r="I29" s="1">
        <v>2.55931E-3</v>
      </c>
    </row>
    <row r="30" spans="1:9" x14ac:dyDescent="0.25">
      <c r="A30" s="1" t="s">
        <v>32</v>
      </c>
      <c r="B30" s="1">
        <v>5.4565589999999997E-2</v>
      </c>
      <c r="C30" s="1">
        <v>2.2019399999999999E-3</v>
      </c>
      <c r="D30" s="1">
        <v>4.6525579999999997E-2</v>
      </c>
      <c r="E30" s="1">
        <v>6.4873000000000003E-4</v>
      </c>
      <c r="F30" s="1">
        <v>0.34996080000000002</v>
      </c>
      <c r="G30" s="1">
        <v>1.3360210000000001E-2</v>
      </c>
      <c r="H30" s="1">
        <v>1.509184E-2</v>
      </c>
      <c r="I30" s="1">
        <v>6.6339999999999997E-4</v>
      </c>
    </row>
    <row r="31" spans="1:9" x14ac:dyDescent="0.25">
      <c r="A31" s="1" t="s">
        <v>33</v>
      </c>
      <c r="B31" s="1">
        <v>4.8742300000000002E-2</v>
      </c>
      <c r="C31" s="1">
        <v>1.21087E-3</v>
      </c>
      <c r="D31" s="1">
        <v>2.9645609999999999E-2</v>
      </c>
      <c r="E31" s="1">
        <v>2.6425E-4</v>
      </c>
      <c r="F31" s="1">
        <v>0.19919356999999999</v>
      </c>
      <c r="G31" s="1">
        <v>4.6688600000000004E-3</v>
      </c>
      <c r="H31" s="1">
        <v>9.1998500000000007E-3</v>
      </c>
      <c r="I31" s="1">
        <v>2.3761999999999999E-4</v>
      </c>
    </row>
    <row r="32" spans="1:9" x14ac:dyDescent="0.25">
      <c r="A32" s="1" t="s">
        <v>34</v>
      </c>
      <c r="B32" s="1">
        <v>4.8761539999999999E-2</v>
      </c>
      <c r="C32" s="1">
        <v>1.3835200000000001E-3</v>
      </c>
      <c r="D32" s="1">
        <v>2.9998690000000001E-2</v>
      </c>
      <c r="E32" s="1">
        <v>2.9676000000000003E-4</v>
      </c>
      <c r="F32" s="1">
        <v>0.20165153999999999</v>
      </c>
      <c r="G32" s="1">
        <v>5.4095699999999998E-3</v>
      </c>
      <c r="H32" s="1">
        <v>9.3998399999999996E-3</v>
      </c>
      <c r="I32" s="1">
        <v>2.6823E-4</v>
      </c>
    </row>
    <row r="33" spans="1:9" x14ac:dyDescent="0.25">
      <c r="A33" s="1" t="s">
        <v>35</v>
      </c>
      <c r="B33" s="1">
        <v>5.5625000000000001E-2</v>
      </c>
      <c r="C33" s="1">
        <v>2.28407E-3</v>
      </c>
      <c r="D33" s="1">
        <v>4.7364110000000001E-2</v>
      </c>
      <c r="E33" s="1">
        <v>6.7486E-4</v>
      </c>
      <c r="F33" s="1">
        <v>0.36326614000000002</v>
      </c>
      <c r="G33" s="1">
        <v>1.407738E-2</v>
      </c>
      <c r="H33" s="1">
        <v>1.407153E-2</v>
      </c>
      <c r="I33" s="1">
        <v>5.8560999999999997E-4</v>
      </c>
    </row>
    <row r="34" spans="1:9" x14ac:dyDescent="0.25">
      <c r="A34" s="1" t="s">
        <v>36</v>
      </c>
      <c r="B34" s="1">
        <v>5.1202150000000002E-2</v>
      </c>
      <c r="C34" s="1">
        <v>2.1013999999999998E-3</v>
      </c>
      <c r="D34" s="1">
        <v>3.5740559999999998E-2</v>
      </c>
      <c r="E34" s="1">
        <v>4.9874000000000001E-4</v>
      </c>
      <c r="F34" s="1">
        <v>0.25224045</v>
      </c>
      <c r="G34" s="1">
        <v>9.77511E-3</v>
      </c>
      <c r="H34" s="1">
        <v>1.095001E-2</v>
      </c>
      <c r="I34" s="1">
        <v>4.2591999999999999E-4</v>
      </c>
    </row>
    <row r="35" spans="1:9" x14ac:dyDescent="0.25">
      <c r="A35" s="1" t="s">
        <v>37</v>
      </c>
      <c r="B35" s="1">
        <v>0.11330287</v>
      </c>
      <c r="C35" s="1">
        <v>1.8029700000000001E-3</v>
      </c>
      <c r="D35" s="1">
        <v>0.33203389999999999</v>
      </c>
      <c r="E35" s="1">
        <v>2.51351E-3</v>
      </c>
      <c r="F35" s="1">
        <v>5.1865201000000001</v>
      </c>
      <c r="G35" s="1">
        <v>7.5373239999999994E-2</v>
      </c>
      <c r="H35" s="1">
        <v>9.5425670000000004E-2</v>
      </c>
      <c r="I35" s="1">
        <v>2.72908E-3</v>
      </c>
    </row>
    <row r="36" spans="1:9" x14ac:dyDescent="0.25">
      <c r="A36" s="1" t="s">
        <v>38</v>
      </c>
      <c r="B36" s="1">
        <v>6.044335E-2</v>
      </c>
      <c r="C36" s="1">
        <v>1.0956500000000001E-3</v>
      </c>
      <c r="D36" s="1">
        <v>9.7206020000000004E-2</v>
      </c>
      <c r="E36" s="1">
        <v>7.2482000000000004E-4</v>
      </c>
      <c r="F36" s="1">
        <v>0.81008785999999999</v>
      </c>
      <c r="G36" s="1">
        <v>1.3513010000000001E-2</v>
      </c>
      <c r="H36" s="1">
        <v>3.082346E-2</v>
      </c>
      <c r="I36" s="1">
        <v>1.16636E-3</v>
      </c>
    </row>
    <row r="37" spans="1:9" x14ac:dyDescent="0.25">
      <c r="A37" s="1" t="s">
        <v>39</v>
      </c>
      <c r="B37" s="1">
        <v>6.0209020000000002E-2</v>
      </c>
      <c r="C37" s="1">
        <v>1.11206E-3</v>
      </c>
      <c r="D37" s="1">
        <v>9.6125989999999994E-2</v>
      </c>
      <c r="E37" s="1">
        <v>7.2630000000000004E-4</v>
      </c>
      <c r="F37" s="1">
        <v>0.79801422</v>
      </c>
      <c r="G37" s="1">
        <v>1.3537830000000001E-2</v>
      </c>
      <c r="H37" s="1">
        <v>3.009353E-2</v>
      </c>
      <c r="I37" s="1">
        <v>1.1528E-3</v>
      </c>
    </row>
    <row r="38" spans="1:9" x14ac:dyDescent="0.25">
      <c r="A38" s="1" t="s">
        <v>38</v>
      </c>
      <c r="B38" s="1">
        <v>6.0640279999999998E-2</v>
      </c>
      <c r="C38" s="1">
        <v>8.8893000000000002E-4</v>
      </c>
      <c r="D38" s="1">
        <v>9.7517610000000005E-2</v>
      </c>
      <c r="E38" s="1">
        <v>6.3937E-4</v>
      </c>
      <c r="F38" s="1">
        <v>0.81532961000000004</v>
      </c>
      <c r="G38" s="1">
        <v>1.120123E-2</v>
      </c>
      <c r="H38" s="1">
        <v>3.1207990000000001E-2</v>
      </c>
      <c r="I38" s="1">
        <v>9.5794999999999995E-4</v>
      </c>
    </row>
    <row r="39" spans="1:9" x14ac:dyDescent="0.25">
      <c r="A39" s="1" t="s">
        <v>39</v>
      </c>
      <c r="B39" s="1">
        <v>6.0068040000000003E-2</v>
      </c>
      <c r="C39" s="1">
        <v>8.8298999999999995E-4</v>
      </c>
      <c r="D39" s="1">
        <v>9.6538659999999998E-2</v>
      </c>
      <c r="E39" s="1">
        <v>6.3343000000000004E-4</v>
      </c>
      <c r="F39" s="1">
        <v>0.79952650999999997</v>
      </c>
      <c r="G39" s="1">
        <v>1.1018180000000001E-2</v>
      </c>
      <c r="H39" s="1">
        <v>3.020289E-2</v>
      </c>
      <c r="I39" s="1">
        <v>9.2086999999999996E-4</v>
      </c>
    </row>
    <row r="40" spans="1:9" x14ac:dyDescent="0.25">
      <c r="A40" s="1" t="s">
        <v>40</v>
      </c>
      <c r="B40" s="1">
        <v>6.5139459999999996E-2</v>
      </c>
      <c r="C40" s="1">
        <v>1.83289E-3</v>
      </c>
      <c r="D40" s="1">
        <v>0.12486185</v>
      </c>
      <c r="E40" s="1">
        <v>1.4253499999999999E-3</v>
      </c>
      <c r="F40" s="1">
        <v>1.1211898300000001</v>
      </c>
      <c r="G40" s="1">
        <v>2.973748E-2</v>
      </c>
      <c r="H40" s="1">
        <v>3.8206619999999997E-2</v>
      </c>
      <c r="I40" s="1">
        <v>1.17731E-3</v>
      </c>
    </row>
    <row r="41" spans="1:9" x14ac:dyDescent="0.25">
      <c r="A41" s="1" t="s">
        <v>41</v>
      </c>
      <c r="B41" s="1">
        <v>7.6455750000000003E-2</v>
      </c>
      <c r="C41" s="1">
        <v>1.5114E-3</v>
      </c>
      <c r="D41" s="1">
        <v>0.17899686000000001</v>
      </c>
      <c r="E41" s="1">
        <v>1.5714500000000001E-3</v>
      </c>
      <c r="F41" s="1">
        <v>1.88708663</v>
      </c>
      <c r="G41" s="1">
        <v>3.4959299999999999E-2</v>
      </c>
      <c r="H41" s="1">
        <v>5.1395419999999997E-2</v>
      </c>
      <c r="I41" s="1">
        <v>1.46929E-3</v>
      </c>
    </row>
    <row r="42" spans="1:9" x14ac:dyDescent="0.25">
      <c r="A42" s="1" t="s">
        <v>42</v>
      </c>
      <c r="B42" s="1">
        <v>5.3859659999999997E-2</v>
      </c>
      <c r="C42" s="1">
        <v>1.3912099999999999E-3</v>
      </c>
      <c r="D42" s="1">
        <v>2.40883E-2</v>
      </c>
      <c r="E42" s="1">
        <v>2.2439000000000001E-4</v>
      </c>
      <c r="F42" s="1">
        <v>0.17887615000000001</v>
      </c>
      <c r="G42" s="1">
        <v>4.3701499999999997E-3</v>
      </c>
      <c r="H42" s="1">
        <v>7.6552599999999997E-3</v>
      </c>
      <c r="I42" s="1">
        <v>1.7431E-4</v>
      </c>
    </row>
    <row r="43" spans="1:9" x14ac:dyDescent="0.25">
      <c r="A43" s="1" t="s">
        <v>43</v>
      </c>
      <c r="B43" s="1">
        <v>0.11189932</v>
      </c>
      <c r="C43" s="1">
        <v>1.2352299999999999E-3</v>
      </c>
      <c r="D43" s="1">
        <v>0.32037872000000001</v>
      </c>
      <c r="E43" s="1">
        <v>1.8253900000000001E-3</v>
      </c>
      <c r="F43" s="1">
        <v>4.94277239</v>
      </c>
      <c r="G43" s="1">
        <v>5.0593020000000002E-2</v>
      </c>
      <c r="H43" s="1">
        <v>8.9146520000000007E-2</v>
      </c>
      <c r="I43" s="1">
        <v>1.84834E-3</v>
      </c>
    </row>
    <row r="44" spans="1:9" x14ac:dyDescent="0.25">
      <c r="A44" s="1" t="s">
        <v>44</v>
      </c>
      <c r="B44" s="1">
        <v>6.2263979999999997E-2</v>
      </c>
      <c r="C44" s="1">
        <v>1.0026200000000001E-3</v>
      </c>
      <c r="D44" s="1">
        <v>6.8304779999999995E-2</v>
      </c>
      <c r="E44" s="1">
        <v>4.6729999999999997E-4</v>
      </c>
      <c r="F44" s="1">
        <v>0.58633327000000002</v>
      </c>
      <c r="G44" s="1">
        <v>8.8251800000000002E-3</v>
      </c>
      <c r="H44" s="1">
        <v>2.1951979999999999E-2</v>
      </c>
      <c r="I44" s="1">
        <v>5.9170999999999996E-4</v>
      </c>
    </row>
    <row r="45" spans="1:9" x14ac:dyDescent="0.25">
      <c r="A45" s="1" t="s">
        <v>45</v>
      </c>
      <c r="B45" s="1">
        <v>0.11368892</v>
      </c>
      <c r="C45" s="1">
        <v>2.2307500000000001E-3</v>
      </c>
      <c r="D45" s="1">
        <v>0.33478677000000001</v>
      </c>
      <c r="E45" s="1">
        <v>3.22142E-3</v>
      </c>
      <c r="F45" s="1">
        <v>5.2474751499999996</v>
      </c>
      <c r="G45" s="1">
        <v>9.6439759999999999E-2</v>
      </c>
      <c r="H45" s="1">
        <v>9.9175050000000001E-2</v>
      </c>
      <c r="I45" s="1">
        <v>3.1570499999999998E-3</v>
      </c>
    </row>
    <row r="46" spans="1:9" x14ac:dyDescent="0.25">
      <c r="A46" s="1" t="s">
        <v>46</v>
      </c>
      <c r="B46" s="1">
        <v>5.5196130000000003E-2</v>
      </c>
      <c r="C46" s="1">
        <v>1.3204200000000001E-3</v>
      </c>
      <c r="D46" s="1">
        <v>4.7777430000000003E-2</v>
      </c>
      <c r="E46" s="1">
        <v>4.2706999999999999E-4</v>
      </c>
      <c r="F46" s="1">
        <v>0.36360579999999998</v>
      </c>
      <c r="G46" s="1">
        <v>8.2220599999999998E-3</v>
      </c>
      <c r="H46" s="1">
        <v>1.517753E-2</v>
      </c>
      <c r="I46" s="1">
        <v>4.0397000000000002E-4</v>
      </c>
    </row>
    <row r="47" spans="1:9" x14ac:dyDescent="0.25">
      <c r="A47" s="1" t="s">
        <v>47</v>
      </c>
      <c r="B47" s="1">
        <v>0.12443493999999999</v>
      </c>
      <c r="C47" s="1">
        <v>1.79284E-3</v>
      </c>
      <c r="D47" s="1">
        <v>0.36557853000000001</v>
      </c>
      <c r="E47" s="1">
        <v>2.5455199999999999E-3</v>
      </c>
      <c r="F47" s="1">
        <v>6.2718658400000002</v>
      </c>
      <c r="G47" s="1">
        <v>8.4217940000000005E-2</v>
      </c>
      <c r="H47" s="1">
        <v>9.8605499999999999E-2</v>
      </c>
      <c r="I47" s="1">
        <v>2.6242700000000002E-3</v>
      </c>
    </row>
    <row r="48" spans="1:9" x14ac:dyDescent="0.25">
      <c r="A48" s="1" t="s">
        <v>48</v>
      </c>
      <c r="B48" s="1">
        <v>6.7787349999999996E-2</v>
      </c>
      <c r="C48" s="1">
        <v>1.25577E-3</v>
      </c>
      <c r="D48" s="1">
        <v>0.14038348</v>
      </c>
      <c r="E48" s="1">
        <v>1.11264E-3</v>
      </c>
      <c r="F48" s="1">
        <v>1.31197655</v>
      </c>
      <c r="G48" s="1">
        <v>2.281296E-2</v>
      </c>
      <c r="H48" s="1">
        <v>4.3227160000000001E-2</v>
      </c>
      <c r="I48" s="1">
        <v>1.14404E-3</v>
      </c>
    </row>
    <row r="49" spans="1:9" x14ac:dyDescent="0.25">
      <c r="A49" s="1" t="s">
        <v>49</v>
      </c>
      <c r="B49" s="1">
        <v>5.4660599999999997E-2</v>
      </c>
      <c r="C49" s="1">
        <v>1.85564E-3</v>
      </c>
      <c r="D49" s="1">
        <v>4.7482219999999999E-2</v>
      </c>
      <c r="E49" s="1">
        <v>5.7521999999999998E-4</v>
      </c>
      <c r="F49" s="1">
        <v>0.35779443</v>
      </c>
      <c r="G49" s="1">
        <v>1.1489600000000001E-2</v>
      </c>
      <c r="H49" s="1">
        <v>1.4515749999999999E-2</v>
      </c>
      <c r="I49" s="1">
        <v>5.5581000000000001E-4</v>
      </c>
    </row>
    <row r="50" spans="1:9" x14ac:dyDescent="0.25">
      <c r="A50" s="1" t="s">
        <v>50</v>
      </c>
      <c r="B50" s="1">
        <v>5.331168E-2</v>
      </c>
      <c r="C50" s="1">
        <v>1.6164899999999999E-3</v>
      </c>
      <c r="D50" s="1">
        <v>3.3286429999999999E-2</v>
      </c>
      <c r="E50" s="1">
        <v>3.5064999999999999E-4</v>
      </c>
      <c r="F50" s="1">
        <v>0.24464826000000001</v>
      </c>
      <c r="G50" s="1">
        <v>7.0393799999999996E-3</v>
      </c>
      <c r="H50" s="1">
        <v>1.0983720000000001E-2</v>
      </c>
      <c r="I50" s="1">
        <v>3.434E-4</v>
      </c>
    </row>
    <row r="51" spans="1:9" x14ac:dyDescent="0.25">
      <c r="A51" s="1" t="s">
        <v>51</v>
      </c>
      <c r="B51" s="1">
        <v>5.5339569999999998E-2</v>
      </c>
      <c r="C51" s="1">
        <v>1.6230800000000001E-3</v>
      </c>
      <c r="D51" s="1">
        <v>7.2673920000000003E-2</v>
      </c>
      <c r="E51" s="1">
        <v>7.6389999999999997E-4</v>
      </c>
      <c r="F51" s="1">
        <v>0.55444967999999994</v>
      </c>
      <c r="G51" s="1">
        <v>1.543748E-2</v>
      </c>
      <c r="H51" s="1">
        <v>2.147133E-2</v>
      </c>
      <c r="I51" s="1">
        <v>6.9143000000000004E-4</v>
      </c>
    </row>
    <row r="52" spans="1:9" x14ac:dyDescent="0.25">
      <c r="A52" s="1" t="s">
        <v>52</v>
      </c>
      <c r="B52" s="1">
        <v>5.6176230000000001E-2</v>
      </c>
      <c r="C52" s="1">
        <v>1.48957E-3</v>
      </c>
      <c r="D52" s="1">
        <v>5.3454660000000001E-2</v>
      </c>
      <c r="E52" s="1">
        <v>5.3182000000000001E-4</v>
      </c>
      <c r="F52" s="1">
        <v>0.41400227000000001</v>
      </c>
      <c r="G52" s="1">
        <v>1.033015E-2</v>
      </c>
      <c r="H52" s="1">
        <v>1.654713E-2</v>
      </c>
      <c r="I52" s="1">
        <v>5.8604999999999996E-4</v>
      </c>
    </row>
    <row r="53" spans="1:9" x14ac:dyDescent="0.25">
      <c r="A53" s="1" t="s">
        <v>53</v>
      </c>
      <c r="B53" s="1">
        <v>5.4957319999999997E-2</v>
      </c>
      <c r="C53" s="1">
        <v>1.83344E-3</v>
      </c>
      <c r="D53" s="1">
        <v>3.4810929999999997E-2</v>
      </c>
      <c r="E53" s="1">
        <v>4.1199999999999999E-4</v>
      </c>
      <c r="F53" s="1">
        <v>0.26375022999999997</v>
      </c>
      <c r="G53" s="1">
        <v>8.3067999999999996E-3</v>
      </c>
      <c r="H53" s="1">
        <v>1.1556729999999999E-2</v>
      </c>
      <c r="I53" s="1">
        <v>4.4004999999999999E-4</v>
      </c>
    </row>
    <row r="54" spans="1:9" x14ac:dyDescent="0.25">
      <c r="A54" s="1" t="s">
        <v>54</v>
      </c>
      <c r="B54" s="1">
        <v>6.0060879999999997E-2</v>
      </c>
      <c r="C54" s="1">
        <v>1.1376699999999999E-3</v>
      </c>
      <c r="D54" s="1">
        <v>9.8253800000000002E-2</v>
      </c>
      <c r="E54" s="1">
        <v>7.6281000000000005E-4</v>
      </c>
      <c r="F54" s="1">
        <v>0.81352740999999995</v>
      </c>
      <c r="G54" s="1">
        <v>1.4464869999999999E-2</v>
      </c>
      <c r="H54" s="1">
        <v>3.107439E-2</v>
      </c>
      <c r="I54" s="1">
        <v>1.2107299999999999E-3</v>
      </c>
    </row>
    <row r="55" spans="1:9" x14ac:dyDescent="0.25">
      <c r="A55" s="1" t="s">
        <v>55</v>
      </c>
      <c r="B55" s="1">
        <v>6.044136E-2</v>
      </c>
      <c r="C55" s="1">
        <v>1.1515099999999999E-3</v>
      </c>
      <c r="D55" s="1">
        <v>9.6415899999999999E-2</v>
      </c>
      <c r="E55" s="1">
        <v>7.5201E-4</v>
      </c>
      <c r="F55" s="1">
        <v>0.80336099999999999</v>
      </c>
      <c r="G55" s="1">
        <v>1.436142E-2</v>
      </c>
      <c r="H55" s="1">
        <v>3.0468430000000001E-2</v>
      </c>
      <c r="I55" s="1">
        <v>1.1948E-3</v>
      </c>
    </row>
    <row r="56" spans="1:9" x14ac:dyDescent="0.25">
      <c r="A56" s="1" t="s">
        <v>54</v>
      </c>
      <c r="B56" s="1">
        <v>5.9926350000000003E-2</v>
      </c>
      <c r="C56" s="1">
        <v>8.9959999999999997E-4</v>
      </c>
      <c r="D56" s="1">
        <v>9.8666610000000002E-2</v>
      </c>
      <c r="E56" s="1">
        <v>6.5249999999999998E-4</v>
      </c>
      <c r="F56" s="1">
        <v>0.81510073000000005</v>
      </c>
      <c r="G56" s="1">
        <v>1.1478159999999999E-2</v>
      </c>
      <c r="H56" s="1">
        <v>3.1075510000000001E-2</v>
      </c>
      <c r="I56" s="1">
        <v>9.4890000000000003E-4</v>
      </c>
    </row>
    <row r="57" spans="1:9" x14ac:dyDescent="0.25">
      <c r="A57" s="1" t="s">
        <v>55</v>
      </c>
      <c r="B57" s="1">
        <v>6.0390039999999999E-2</v>
      </c>
      <c r="C57" s="1">
        <v>8.8703000000000002E-4</v>
      </c>
      <c r="D57" s="1">
        <v>9.6471500000000002E-2</v>
      </c>
      <c r="E57" s="1">
        <v>6.3029999999999998E-4</v>
      </c>
      <c r="F57" s="1">
        <v>0.80313270999999997</v>
      </c>
      <c r="G57" s="1">
        <v>1.1057829999999999E-2</v>
      </c>
      <c r="H57" s="1">
        <v>3.0438799999999998E-2</v>
      </c>
      <c r="I57" s="1">
        <v>9.1368000000000005E-4</v>
      </c>
    </row>
    <row r="58" spans="1:9" x14ac:dyDescent="0.25">
      <c r="A58" s="1" t="s">
        <v>56</v>
      </c>
      <c r="B58" s="1">
        <v>6.3725799999999999E-2</v>
      </c>
      <c r="C58" s="1">
        <v>1.29072E-3</v>
      </c>
      <c r="D58" s="1">
        <v>0.12066345000000001</v>
      </c>
      <c r="E58" s="1">
        <v>1.01304E-3</v>
      </c>
      <c r="F58" s="1">
        <v>1.0600498899999999</v>
      </c>
      <c r="G58" s="1">
        <v>2.0221949999999999E-2</v>
      </c>
      <c r="H58" s="1">
        <v>3.6405689999999997E-2</v>
      </c>
      <c r="I58" s="1">
        <v>8.1243999999999999E-4</v>
      </c>
    </row>
    <row r="59" spans="1:9" x14ac:dyDescent="0.25">
      <c r="A59" s="1" t="s">
        <v>57</v>
      </c>
      <c r="B59" s="1">
        <v>7.5913049999999996E-2</v>
      </c>
      <c r="C59" s="1">
        <v>1.3493800000000001E-3</v>
      </c>
      <c r="D59" s="1">
        <v>0.17590834</v>
      </c>
      <c r="E59" s="1">
        <v>1.4178299999999999E-3</v>
      </c>
      <c r="F59" s="1">
        <v>1.84123945</v>
      </c>
      <c r="G59" s="1">
        <v>3.0674960000000001E-2</v>
      </c>
      <c r="H59" s="1">
        <v>5.3623980000000002E-2</v>
      </c>
      <c r="I59" s="1">
        <v>1.33172E-3</v>
      </c>
    </row>
    <row r="60" spans="1:9" x14ac:dyDescent="0.25">
      <c r="A60" s="1" t="s">
        <v>58</v>
      </c>
      <c r="B60" s="1">
        <v>5.433752E-2</v>
      </c>
      <c r="C60" s="1">
        <v>1.5068200000000001E-3</v>
      </c>
      <c r="D60" s="1">
        <v>4.6493350000000003E-2</v>
      </c>
      <c r="E60" s="1">
        <v>4.7566999999999998E-4</v>
      </c>
      <c r="F60" s="1">
        <v>0.34847434999999999</v>
      </c>
      <c r="G60" s="1">
        <v>9.1342699999999999E-3</v>
      </c>
      <c r="H60" s="1">
        <v>1.5270260000000001E-2</v>
      </c>
      <c r="I60" s="1">
        <v>5.6999000000000004E-4</v>
      </c>
    </row>
    <row r="61" spans="1:9" x14ac:dyDescent="0.25">
      <c r="A61" s="1" t="s">
        <v>59</v>
      </c>
      <c r="B61" s="1">
        <v>5.4788280000000002E-2</v>
      </c>
      <c r="C61" s="1">
        <v>1.9607100000000001E-3</v>
      </c>
      <c r="D61" s="1">
        <v>4.7425090000000003E-2</v>
      </c>
      <c r="E61" s="1">
        <v>6.1032000000000002E-4</v>
      </c>
      <c r="F61" s="1">
        <v>0.35826789999999997</v>
      </c>
      <c r="G61" s="1">
        <v>1.211159E-2</v>
      </c>
      <c r="H61" s="1">
        <v>1.6694299999999999E-2</v>
      </c>
      <c r="I61" s="1">
        <v>7.6099999999999996E-4</v>
      </c>
    </row>
    <row r="62" spans="1:9" x14ac:dyDescent="0.25">
      <c r="A62" s="1" t="s">
        <v>60</v>
      </c>
      <c r="B62" s="1">
        <v>5.1841859999999997E-2</v>
      </c>
      <c r="C62" s="1">
        <v>2.2577500000000002E-3</v>
      </c>
      <c r="D62" s="1">
        <v>3.8264220000000002E-2</v>
      </c>
      <c r="E62" s="1">
        <v>5.3976000000000002E-4</v>
      </c>
      <c r="F62" s="1">
        <v>0.27352646000000003</v>
      </c>
      <c r="G62" s="1">
        <v>1.136422E-2</v>
      </c>
      <c r="H62" s="1">
        <v>1.2960609999999999E-2</v>
      </c>
      <c r="I62" s="1">
        <v>4.1833000000000001E-4</v>
      </c>
    </row>
    <row r="63" spans="1:9" x14ac:dyDescent="0.25">
      <c r="A63" s="1" t="s">
        <v>61</v>
      </c>
      <c r="B63" s="1">
        <v>5.7718110000000003E-2</v>
      </c>
      <c r="C63" s="1">
        <v>2.2219800000000001E-3</v>
      </c>
      <c r="D63" s="1">
        <v>7.8172800000000001E-2</v>
      </c>
      <c r="E63" s="1">
        <v>1.1112100000000001E-3</v>
      </c>
      <c r="F63" s="1">
        <v>0.62196952000000005</v>
      </c>
      <c r="G63" s="1">
        <v>2.263975E-2</v>
      </c>
      <c r="H63" s="1">
        <v>2.553892E-2</v>
      </c>
      <c r="I63" s="1">
        <v>1.12082E-3</v>
      </c>
    </row>
    <row r="64" spans="1:9" x14ac:dyDescent="0.25">
      <c r="A64" s="1" t="s">
        <v>62</v>
      </c>
      <c r="B64" s="1">
        <v>5.5450840000000001E-2</v>
      </c>
      <c r="C64" s="1">
        <v>8.6030000000000004E-4</v>
      </c>
      <c r="D64" s="1">
        <v>5.5291659999999999E-2</v>
      </c>
      <c r="E64" s="1">
        <v>3.6796000000000002E-4</v>
      </c>
      <c r="F64" s="1">
        <v>0.42276504999999998</v>
      </c>
      <c r="G64" s="1">
        <v>6.1585800000000003E-3</v>
      </c>
      <c r="H64" s="1">
        <v>1.7121890000000001E-2</v>
      </c>
      <c r="I64" s="1">
        <v>4.2318999999999999E-4</v>
      </c>
    </row>
    <row r="65" spans="1:9" x14ac:dyDescent="0.25">
      <c r="A65" s="1" t="s">
        <v>63</v>
      </c>
      <c r="B65" s="1">
        <v>0.15048892999999999</v>
      </c>
      <c r="C65" s="1">
        <v>3.6454500000000002E-3</v>
      </c>
      <c r="D65" s="1">
        <v>0.37592073999999998</v>
      </c>
      <c r="E65" s="1">
        <v>4.6449799999999999E-3</v>
      </c>
      <c r="F65" s="1">
        <v>7.8003163300000002</v>
      </c>
      <c r="G65" s="1">
        <v>0.17705239</v>
      </c>
      <c r="H65" s="1">
        <v>0.12768382</v>
      </c>
      <c r="I65" s="1">
        <v>5.3222800000000004E-3</v>
      </c>
    </row>
    <row r="66" spans="1:9" x14ac:dyDescent="0.25">
      <c r="A66" s="1" t="s">
        <v>64</v>
      </c>
      <c r="B66" s="1">
        <v>0.18143224999999999</v>
      </c>
      <c r="C66" s="1">
        <v>3.18461E-3</v>
      </c>
      <c r="D66" s="1">
        <v>0.50951767000000003</v>
      </c>
      <c r="E66" s="1">
        <v>4.2936199999999997E-3</v>
      </c>
      <c r="F66" s="1">
        <v>12.746394159999999</v>
      </c>
      <c r="G66" s="1">
        <v>0.21044217000000001</v>
      </c>
      <c r="H66" s="1">
        <v>0.13136455</v>
      </c>
      <c r="I66" s="1">
        <v>4.4322199999999997E-3</v>
      </c>
    </row>
    <row r="67" spans="1:9" x14ac:dyDescent="0.25">
      <c r="A67" s="1" t="s">
        <v>65</v>
      </c>
      <c r="B67" s="1">
        <v>5.0296979999999998E-2</v>
      </c>
      <c r="C67" s="1">
        <v>1.33124E-3</v>
      </c>
      <c r="D67" s="1">
        <v>3.0077590000000001E-2</v>
      </c>
      <c r="E67" s="1">
        <v>2.9525999999999999E-4</v>
      </c>
      <c r="F67" s="1">
        <v>0.20859712</v>
      </c>
      <c r="G67" s="1">
        <v>5.2297400000000001E-3</v>
      </c>
      <c r="H67" s="1">
        <v>9.8662699999999999E-3</v>
      </c>
      <c r="I67" s="1">
        <v>3.6504000000000002E-4</v>
      </c>
    </row>
    <row r="68" spans="1:9" x14ac:dyDescent="0.25">
      <c r="A68" s="1" t="s">
        <v>66</v>
      </c>
      <c r="B68" s="1">
        <v>6.3509560000000007E-2</v>
      </c>
      <c r="C68" s="1">
        <v>4.7716099999999999E-3</v>
      </c>
      <c r="D68" s="1">
        <v>2.8678639999999998E-2</v>
      </c>
      <c r="E68" s="1">
        <v>7.4876999999999995E-4</v>
      </c>
      <c r="F68" s="1">
        <v>0.25103855000000003</v>
      </c>
      <c r="G68" s="1">
        <v>1.779884E-2</v>
      </c>
      <c r="H68" s="1">
        <v>1.1829889999999999E-2</v>
      </c>
      <c r="I68" s="1">
        <v>7.8753000000000004E-4</v>
      </c>
    </row>
    <row r="69" spans="1:9" x14ac:dyDescent="0.25">
      <c r="A69" s="1" t="s">
        <v>67</v>
      </c>
      <c r="B69" s="1">
        <v>6.121733E-2</v>
      </c>
      <c r="C69" s="1">
        <v>3.0477E-3</v>
      </c>
      <c r="D69" s="1">
        <v>4.3073319999999998E-2</v>
      </c>
      <c r="E69" s="1">
        <v>7.4965999999999997E-4</v>
      </c>
      <c r="F69" s="1">
        <v>0.36362540999999998</v>
      </c>
      <c r="G69" s="1">
        <v>1.7136849999999999E-2</v>
      </c>
      <c r="H69" s="1">
        <v>1.424568E-2</v>
      </c>
      <c r="I69" s="1">
        <v>5.6152000000000003E-4</v>
      </c>
    </row>
    <row r="70" spans="1:9" x14ac:dyDescent="0.25">
      <c r="A70" s="1" t="s">
        <v>68</v>
      </c>
      <c r="B70" s="1">
        <v>5.8061929999999998E-2</v>
      </c>
      <c r="C70" s="1">
        <v>1.80408E-3</v>
      </c>
      <c r="D70" s="1">
        <v>8.3298709999999998E-2</v>
      </c>
      <c r="E70" s="1">
        <v>9.887400000000001E-4</v>
      </c>
      <c r="F70" s="1">
        <v>0.66692125999999996</v>
      </c>
      <c r="G70" s="1">
        <v>1.9593470000000002E-2</v>
      </c>
      <c r="H70" s="1">
        <v>2.452787E-2</v>
      </c>
      <c r="I70" s="1">
        <v>1.1518500000000001E-3</v>
      </c>
    </row>
    <row r="71" spans="1:9" x14ac:dyDescent="0.25">
      <c r="A71" s="1" t="s">
        <v>69</v>
      </c>
      <c r="B71" s="1">
        <v>5.8102979999999999E-2</v>
      </c>
      <c r="C71" s="1">
        <v>2.7384100000000001E-3</v>
      </c>
      <c r="D71" s="1">
        <v>5.1559019999999997E-2</v>
      </c>
      <c r="E71" s="1">
        <v>8.8907999999999999E-4</v>
      </c>
      <c r="F71" s="1">
        <v>0.41307392999999998</v>
      </c>
      <c r="G71" s="1">
        <v>1.8413519999999999E-2</v>
      </c>
      <c r="H71" s="1">
        <v>1.5962049999999998E-2</v>
      </c>
      <c r="I71" s="1">
        <v>1.08669E-3</v>
      </c>
    </row>
    <row r="72" spans="1:9" x14ac:dyDescent="0.25">
      <c r="A72" s="1" t="s">
        <v>70</v>
      </c>
      <c r="B72" s="1">
        <v>6.1177670000000003E-2</v>
      </c>
      <c r="C72" s="1">
        <v>1.2733899999999999E-3</v>
      </c>
      <c r="D72" s="1">
        <v>9.6539349999999996E-2</v>
      </c>
      <c r="E72" s="1">
        <v>8.1355999999999996E-4</v>
      </c>
      <c r="F72" s="1">
        <v>0.81427603999999998</v>
      </c>
      <c r="G72" s="1">
        <v>1.5977169999999999E-2</v>
      </c>
      <c r="H72" s="1">
        <v>3.018912E-2</v>
      </c>
      <c r="I72" s="1">
        <v>9.6451999999999996E-4</v>
      </c>
    </row>
    <row r="73" spans="1:9" x14ac:dyDescent="0.25">
      <c r="A73" s="1" t="s">
        <v>71</v>
      </c>
      <c r="B73" s="1">
        <v>5.0996840000000002E-2</v>
      </c>
      <c r="C73" s="1">
        <v>1.2772E-3</v>
      </c>
      <c r="D73" s="1">
        <v>2.8553269999999999E-2</v>
      </c>
      <c r="E73" s="1">
        <v>2.6404999999999999E-4</v>
      </c>
      <c r="F73" s="1">
        <v>0.20079612999999999</v>
      </c>
      <c r="G73" s="1">
        <v>4.7614099999999998E-3</v>
      </c>
      <c r="H73" s="1">
        <v>8.8422499999999994E-3</v>
      </c>
      <c r="I73" s="1">
        <v>2.9213999999999998E-4</v>
      </c>
    </row>
    <row r="74" spans="1:9" x14ac:dyDescent="0.25">
      <c r="A74" s="1" t="s">
        <v>72</v>
      </c>
      <c r="B74" s="1">
        <v>5.2868749999999999E-2</v>
      </c>
      <c r="C74" s="1">
        <v>1.28133E-3</v>
      </c>
      <c r="D74" s="1">
        <v>5.0354309999999999E-2</v>
      </c>
      <c r="E74" s="1">
        <v>4.5562000000000001E-4</v>
      </c>
      <c r="F74" s="1">
        <v>0.36704424000000002</v>
      </c>
      <c r="G74" s="1">
        <v>8.4251599999999992E-3</v>
      </c>
      <c r="H74" s="1">
        <v>1.5422470000000001E-2</v>
      </c>
      <c r="I74" s="1">
        <v>4.9229000000000005E-4</v>
      </c>
    </row>
    <row r="75" spans="1:9" x14ac:dyDescent="0.25">
      <c r="A75" s="1" t="s">
        <v>73</v>
      </c>
      <c r="B75" s="1">
        <v>5.9731739999999998E-2</v>
      </c>
      <c r="C75" s="1">
        <v>1.1271899999999999E-3</v>
      </c>
      <c r="D75" s="1">
        <v>9.6602789999999994E-2</v>
      </c>
      <c r="E75" s="1">
        <v>7.5336000000000001E-4</v>
      </c>
      <c r="F75" s="1">
        <v>0.79557228000000002</v>
      </c>
      <c r="G75" s="1">
        <v>1.414788E-2</v>
      </c>
      <c r="H75" s="1">
        <v>3.0103709999999999E-2</v>
      </c>
      <c r="I75" s="1">
        <v>1.2047900000000001E-3</v>
      </c>
    </row>
    <row r="76" spans="1:9" x14ac:dyDescent="0.25">
      <c r="A76" s="1" t="s">
        <v>74</v>
      </c>
      <c r="B76" s="1">
        <v>6.0517069999999999E-2</v>
      </c>
      <c r="C76" s="1">
        <v>1.15865E-3</v>
      </c>
      <c r="D76" s="1">
        <v>9.8680260000000006E-2</v>
      </c>
      <c r="E76" s="1">
        <v>7.8111000000000001E-4</v>
      </c>
      <c r="F76" s="1">
        <v>0.82337183000000003</v>
      </c>
      <c r="G76" s="1">
        <v>1.4852239999999999E-2</v>
      </c>
      <c r="H76" s="1">
        <v>3.1415279999999997E-2</v>
      </c>
      <c r="I76" s="1">
        <v>1.2815000000000001E-3</v>
      </c>
    </row>
    <row r="77" spans="1:9" x14ac:dyDescent="0.25">
      <c r="A77" s="1" t="s">
        <v>73</v>
      </c>
      <c r="B77" s="1">
        <v>5.97923E-2</v>
      </c>
      <c r="C77" s="1">
        <v>8.9979999999999997E-4</v>
      </c>
      <c r="D77" s="1">
        <v>9.5474519999999993E-2</v>
      </c>
      <c r="E77" s="1">
        <v>6.3321000000000004E-4</v>
      </c>
      <c r="F77" s="1">
        <v>0.78706657999999996</v>
      </c>
      <c r="G77" s="1">
        <v>1.110652E-2</v>
      </c>
      <c r="H77" s="1">
        <v>3.0361889999999999E-2</v>
      </c>
      <c r="I77" s="1">
        <v>9.4696999999999999E-4</v>
      </c>
    </row>
    <row r="78" spans="1:9" x14ac:dyDescent="0.25">
      <c r="A78" s="1" t="s">
        <v>74</v>
      </c>
      <c r="B78" s="1">
        <v>6.0541240000000003E-2</v>
      </c>
      <c r="C78" s="1">
        <v>9.0700999999999998E-4</v>
      </c>
      <c r="D78" s="1">
        <v>9.8504499999999995E-2</v>
      </c>
      <c r="E78" s="1">
        <v>6.5609999999999996E-4</v>
      </c>
      <c r="F78" s="1">
        <v>0.82223855999999995</v>
      </c>
      <c r="G78" s="1">
        <v>1.155223E-2</v>
      </c>
      <c r="H78" s="1">
        <v>3.143526E-2</v>
      </c>
      <c r="I78" s="1">
        <v>9.834100000000001E-4</v>
      </c>
    </row>
    <row r="79" spans="1:9" x14ac:dyDescent="0.25">
      <c r="A79" s="1" t="s">
        <v>75</v>
      </c>
      <c r="B79" s="1">
        <v>6.8344849999999999E-2</v>
      </c>
      <c r="C79" s="1">
        <v>1.4958E-3</v>
      </c>
      <c r="D79" s="1">
        <v>0.12312954</v>
      </c>
      <c r="E79" s="1">
        <v>1.13389E-3</v>
      </c>
      <c r="F79" s="1">
        <v>1.1605924400000001</v>
      </c>
      <c r="G79" s="1">
        <v>2.3943010000000001E-2</v>
      </c>
      <c r="H79" s="1">
        <v>3.739464E-2</v>
      </c>
      <c r="I79" s="1">
        <v>9.5414000000000002E-4</v>
      </c>
    </row>
    <row r="80" spans="1:9" x14ac:dyDescent="0.25">
      <c r="A80" s="1" t="s">
        <v>76</v>
      </c>
      <c r="B80" s="1">
        <v>7.6911660000000007E-2</v>
      </c>
      <c r="C80" s="1">
        <v>1.3754500000000001E-3</v>
      </c>
      <c r="D80" s="1">
        <v>0.17838372</v>
      </c>
      <c r="E80" s="1">
        <v>1.44937E-3</v>
      </c>
      <c r="F80" s="1">
        <v>1.8916173000000001</v>
      </c>
      <c r="G80" s="1">
        <v>3.1762989999999998E-2</v>
      </c>
      <c r="H80" s="1">
        <v>5.3614389999999998E-2</v>
      </c>
      <c r="I80" s="1">
        <v>1.36363E-3</v>
      </c>
    </row>
    <row r="81" spans="1:9" x14ac:dyDescent="0.25">
      <c r="A81" s="1" t="s">
        <v>77</v>
      </c>
      <c r="B81" s="1">
        <v>4.9406070000000003E-2</v>
      </c>
      <c r="C81" s="1">
        <v>2.1605399999999999E-3</v>
      </c>
      <c r="D81" s="1">
        <v>4.0688710000000003E-2</v>
      </c>
      <c r="E81" s="1">
        <v>5.8779999999999998E-4</v>
      </c>
      <c r="F81" s="1">
        <v>0.27728340000000001</v>
      </c>
      <c r="G81" s="1">
        <v>1.1569009999999999E-2</v>
      </c>
      <c r="H81" s="1">
        <v>1.176964E-2</v>
      </c>
      <c r="I81" s="1">
        <v>3.8927999999999999E-4</v>
      </c>
    </row>
    <row r="82" spans="1:9" x14ac:dyDescent="0.25">
      <c r="A82" s="1" t="s">
        <v>78</v>
      </c>
      <c r="B82" s="1">
        <v>5.7256870000000001E-2</v>
      </c>
      <c r="C82" s="1">
        <v>1.1007600000000001E-3</v>
      </c>
      <c r="D82" s="1">
        <v>7.5215149999999995E-2</v>
      </c>
      <c r="E82" s="1">
        <v>5.8752999999999995E-4</v>
      </c>
      <c r="F82" s="1">
        <v>0.59378474999999997</v>
      </c>
      <c r="G82" s="1">
        <v>1.0782720000000001E-2</v>
      </c>
      <c r="H82" s="1">
        <v>2.287198E-2</v>
      </c>
      <c r="I82" s="1">
        <v>5.4721999999999995E-4</v>
      </c>
    </row>
    <row r="83" spans="1:9" x14ac:dyDescent="0.25">
      <c r="A83" s="1" t="s">
        <v>79</v>
      </c>
      <c r="B83" s="1">
        <v>5.269592E-2</v>
      </c>
      <c r="C83" s="1">
        <v>1.1669899999999999E-3</v>
      </c>
      <c r="D83" s="1">
        <v>5.4651659999999998E-2</v>
      </c>
      <c r="E83" s="1">
        <v>4.6452E-4</v>
      </c>
      <c r="F83" s="1">
        <v>0.39713009999999999</v>
      </c>
      <c r="G83" s="1">
        <v>8.3418199999999998E-3</v>
      </c>
      <c r="H83" s="1">
        <v>1.6826830000000001E-2</v>
      </c>
      <c r="I83" s="1">
        <v>4.4484E-4</v>
      </c>
    </row>
    <row r="84" spans="1:9" x14ac:dyDescent="0.25">
      <c r="A84" s="1" t="s">
        <v>80</v>
      </c>
      <c r="B84" s="1">
        <v>5.2840310000000001E-2</v>
      </c>
      <c r="C84" s="1">
        <v>1.80018E-3</v>
      </c>
      <c r="D84" s="1">
        <v>4.1833750000000003E-2</v>
      </c>
      <c r="E84" s="1">
        <v>4.9138999999999997E-4</v>
      </c>
      <c r="F84" s="1">
        <v>0.30480840999999997</v>
      </c>
      <c r="G84" s="1">
        <v>9.8862199999999994E-3</v>
      </c>
      <c r="H84" s="1">
        <v>1.330858E-2</v>
      </c>
      <c r="I84" s="1">
        <v>3.9415000000000001E-4</v>
      </c>
    </row>
    <row r="85" spans="1:9" x14ac:dyDescent="0.25">
      <c r="A85" s="1" t="s">
        <v>81</v>
      </c>
      <c r="B85" s="1">
        <v>6.1234879999999998E-2</v>
      </c>
      <c r="C85" s="1">
        <v>3.7637999999999999E-3</v>
      </c>
      <c r="D85" s="1">
        <v>4.8987740000000002E-2</v>
      </c>
      <c r="E85" s="1">
        <v>1.0674700000000001E-3</v>
      </c>
      <c r="F85" s="1">
        <v>0.41365608999999998</v>
      </c>
      <c r="G85" s="1">
        <v>2.4077049999999999E-2</v>
      </c>
      <c r="H85" s="1">
        <v>1.457174E-2</v>
      </c>
      <c r="I85" s="1">
        <v>7.4879000000000005E-4</v>
      </c>
    </row>
    <row r="86" spans="1:9" x14ac:dyDescent="0.25">
      <c r="A86" s="1" t="s">
        <v>82</v>
      </c>
      <c r="B86" s="1">
        <v>5.3424630000000001E-2</v>
      </c>
      <c r="C86" s="1">
        <v>1.4113800000000001E-3</v>
      </c>
      <c r="D86" s="1">
        <v>4.76911E-2</v>
      </c>
      <c r="E86" s="1">
        <v>4.6134000000000002E-4</v>
      </c>
      <c r="F86" s="1">
        <v>0.35127523999999999</v>
      </c>
      <c r="G86" s="1">
        <v>8.8156999999999992E-3</v>
      </c>
      <c r="H86" s="1">
        <v>1.4377890000000001E-2</v>
      </c>
      <c r="I86" s="1">
        <v>3.9153000000000001E-4</v>
      </c>
    </row>
    <row r="87" spans="1:9" x14ac:dyDescent="0.25">
      <c r="A87" s="1" t="s">
        <v>83</v>
      </c>
      <c r="B87" s="1">
        <v>0.11336913</v>
      </c>
      <c r="C87" s="1">
        <v>1.5173000000000001E-3</v>
      </c>
      <c r="D87" s="1">
        <v>0.33069026000000001</v>
      </c>
      <c r="E87" s="1">
        <v>2.1697600000000002E-3</v>
      </c>
      <c r="F87" s="1">
        <v>5.1686301200000004</v>
      </c>
      <c r="G87" s="1">
        <v>6.5367590000000003E-2</v>
      </c>
      <c r="H87" s="1">
        <v>9.317135E-2</v>
      </c>
      <c r="I87" s="1">
        <v>2.4317800000000001E-3</v>
      </c>
    </row>
    <row r="88" spans="1:9" x14ac:dyDescent="0.25">
      <c r="A88" s="1" t="s">
        <v>84</v>
      </c>
      <c r="B88" s="1">
        <v>0.11132284000000001</v>
      </c>
      <c r="C88" s="1">
        <v>1.76889E-3</v>
      </c>
      <c r="D88" s="1">
        <v>0.27588766999999997</v>
      </c>
      <c r="E88" s="1">
        <v>2.0596099999999999E-3</v>
      </c>
      <c r="F88" s="1">
        <v>4.2340583799999996</v>
      </c>
      <c r="G88" s="1">
        <v>6.335433E-2</v>
      </c>
      <c r="H88" s="1">
        <v>8.0647769999999994E-2</v>
      </c>
      <c r="I88" s="1">
        <v>2.4751500000000002E-3</v>
      </c>
    </row>
    <row r="89" spans="1:9" x14ac:dyDescent="0.25">
      <c r="A89" s="1" t="s">
        <v>85</v>
      </c>
      <c r="B89" s="1">
        <v>5.6544440000000001E-2</v>
      </c>
      <c r="C89" s="1">
        <v>9.6723999999999996E-4</v>
      </c>
      <c r="D89" s="1">
        <v>7.8323539999999997E-2</v>
      </c>
      <c r="E89" s="1">
        <v>5.7457999999999999E-4</v>
      </c>
      <c r="F89" s="1">
        <v>0.61054682999999998</v>
      </c>
      <c r="G89" s="1">
        <v>9.9159699999999996E-3</v>
      </c>
      <c r="H89" s="1">
        <v>2.3349020000000002E-2</v>
      </c>
      <c r="I89" s="1">
        <v>7.0202999999999997E-4</v>
      </c>
    </row>
    <row r="90" spans="1:9" x14ac:dyDescent="0.25">
      <c r="A90" s="1" t="s">
        <v>86</v>
      </c>
      <c r="B90" s="1">
        <v>6.8119499999999999E-2</v>
      </c>
      <c r="C90" s="1">
        <v>2.7716799999999999E-3</v>
      </c>
      <c r="D90" s="1">
        <v>0.14375257</v>
      </c>
      <c r="E90" s="1">
        <v>2.3336400000000001E-3</v>
      </c>
      <c r="F90" s="1">
        <v>1.35027158</v>
      </c>
      <c r="G90" s="1">
        <v>5.2322830000000001E-2</v>
      </c>
      <c r="H90" s="1">
        <v>4.0342929999999999E-2</v>
      </c>
      <c r="I90" s="1">
        <v>2.1671699999999999E-3</v>
      </c>
    </row>
    <row r="91" spans="1:9" x14ac:dyDescent="0.25">
      <c r="A91" s="1" t="s">
        <v>87</v>
      </c>
      <c r="B91" s="1">
        <v>6.113735E-2</v>
      </c>
      <c r="C91" s="1">
        <v>1.9117699999999999E-3</v>
      </c>
      <c r="D91" s="1">
        <v>8.7424180000000004E-2</v>
      </c>
      <c r="E91" s="1">
        <v>1.0506300000000001E-3</v>
      </c>
      <c r="F91" s="1">
        <v>0.73679220999999995</v>
      </c>
      <c r="G91" s="1">
        <v>2.1867950000000001E-2</v>
      </c>
      <c r="H91" s="1">
        <v>3.890134E-2</v>
      </c>
      <c r="I91" s="1">
        <v>1.80627E-3</v>
      </c>
    </row>
    <row r="92" spans="1:9" x14ac:dyDescent="0.25">
      <c r="A92" s="1" t="s">
        <v>88</v>
      </c>
      <c r="B92" s="1">
        <v>5.897612E-2</v>
      </c>
      <c r="C92" s="1">
        <v>1.11078E-3</v>
      </c>
      <c r="D92" s="1">
        <v>9.7492720000000005E-2</v>
      </c>
      <c r="E92" s="1">
        <v>7.7643999999999999E-4</v>
      </c>
      <c r="F92" s="1">
        <v>0.79256689999999996</v>
      </c>
      <c r="G92" s="1">
        <v>1.421858E-2</v>
      </c>
      <c r="H92" s="1">
        <v>3.0261719999999999E-2</v>
      </c>
      <c r="I92" s="1">
        <v>1.2189200000000001E-3</v>
      </c>
    </row>
    <row r="93" spans="1:9" x14ac:dyDescent="0.25">
      <c r="A93" s="1" t="s">
        <v>89</v>
      </c>
      <c r="B93" s="1">
        <v>6.0646369999999998E-2</v>
      </c>
      <c r="C93" s="1">
        <v>1.1509700000000001E-3</v>
      </c>
      <c r="D93" s="1">
        <v>9.655503E-2</v>
      </c>
      <c r="E93" s="1">
        <v>7.7842000000000005E-4</v>
      </c>
      <c r="F93" s="1">
        <v>0.80715364000000001</v>
      </c>
      <c r="G93" s="1">
        <v>1.4608700000000001E-2</v>
      </c>
      <c r="H93" s="1">
        <v>3.08854E-2</v>
      </c>
      <c r="I93" s="1">
        <v>1.2506800000000001E-3</v>
      </c>
    </row>
    <row r="94" spans="1:9" x14ac:dyDescent="0.25">
      <c r="A94" s="1" t="s">
        <v>88</v>
      </c>
      <c r="B94" s="1">
        <v>5.9082839999999998E-2</v>
      </c>
      <c r="C94" s="1">
        <v>8.8389000000000002E-4</v>
      </c>
      <c r="D94" s="1">
        <v>9.7926100000000002E-2</v>
      </c>
      <c r="E94" s="1">
        <v>6.5793000000000004E-4</v>
      </c>
      <c r="F94" s="1">
        <v>0.79744291</v>
      </c>
      <c r="G94" s="1">
        <v>1.1214470000000001E-2</v>
      </c>
      <c r="H94" s="1">
        <v>3.04649E-2</v>
      </c>
      <c r="I94" s="1">
        <v>9.4841000000000001E-4</v>
      </c>
    </row>
    <row r="95" spans="1:9" x14ac:dyDescent="0.25">
      <c r="A95" s="1" t="s">
        <v>89</v>
      </c>
      <c r="B95" s="1">
        <v>6.0756789999999998E-2</v>
      </c>
      <c r="C95" s="1">
        <v>8.8891000000000003E-4</v>
      </c>
      <c r="D95" s="1">
        <v>9.6240809999999996E-2</v>
      </c>
      <c r="E95" s="1">
        <v>6.4024999999999998E-4</v>
      </c>
      <c r="F95" s="1">
        <v>0.80594069000000002</v>
      </c>
      <c r="G95" s="1">
        <v>1.106159E-2</v>
      </c>
      <c r="H95" s="1">
        <v>3.0837699999999999E-2</v>
      </c>
      <c r="I95" s="1">
        <v>9.3209E-4</v>
      </c>
    </row>
    <row r="96" spans="1:9" x14ac:dyDescent="0.25">
      <c r="A96" s="1" t="s">
        <v>90</v>
      </c>
      <c r="B96" s="1">
        <v>6.4891359999999995E-2</v>
      </c>
      <c r="C96" s="1">
        <v>1.25194E-3</v>
      </c>
      <c r="D96" s="1">
        <v>0.12075721</v>
      </c>
      <c r="E96" s="1">
        <v>9.9474000000000003E-4</v>
      </c>
      <c r="F96" s="1">
        <v>1.0801137700000001</v>
      </c>
      <c r="G96" s="1">
        <v>1.9581749999999998E-2</v>
      </c>
      <c r="H96" s="1">
        <v>3.6298190000000001E-2</v>
      </c>
      <c r="I96" s="1">
        <v>8.1107E-4</v>
      </c>
    </row>
    <row r="97" spans="1:9" x14ac:dyDescent="0.25">
      <c r="A97" s="1" t="s">
        <v>91</v>
      </c>
      <c r="B97" s="1">
        <v>7.488765E-2</v>
      </c>
      <c r="C97" s="1">
        <v>1.2906300000000001E-3</v>
      </c>
      <c r="D97" s="1">
        <v>0.17427148000000001</v>
      </c>
      <c r="E97" s="1">
        <v>1.37053E-3</v>
      </c>
      <c r="F97" s="1">
        <v>1.79891443</v>
      </c>
      <c r="G97" s="1">
        <v>2.9048060000000001E-2</v>
      </c>
      <c r="H97" s="1">
        <v>5.4540159999999997E-2</v>
      </c>
      <c r="I97" s="1">
        <v>1.32632E-3</v>
      </c>
    </row>
    <row r="98" spans="1:9" x14ac:dyDescent="0.25">
      <c r="A98" s="1" t="s">
        <v>92</v>
      </c>
      <c r="B98" s="1">
        <v>5.2575289999999997E-2</v>
      </c>
      <c r="C98" s="1">
        <v>1.2348400000000001E-3</v>
      </c>
      <c r="D98" s="1">
        <v>4.6795839999999998E-2</v>
      </c>
      <c r="E98" s="1">
        <v>4.0983000000000003E-4</v>
      </c>
      <c r="F98" s="1">
        <v>0.33912977999999999</v>
      </c>
      <c r="G98" s="1">
        <v>7.5361300000000003E-3</v>
      </c>
      <c r="H98" s="1">
        <v>1.4577430000000001E-2</v>
      </c>
      <c r="I98" s="1">
        <v>3.3815000000000001E-4</v>
      </c>
    </row>
    <row r="99" spans="1:9" x14ac:dyDescent="0.25">
      <c r="A99" s="1" t="s">
        <v>93</v>
      </c>
      <c r="B99" s="1">
        <v>0.11566731</v>
      </c>
      <c r="C99" s="1">
        <v>1.2702E-3</v>
      </c>
      <c r="D99" s="1">
        <v>0.33969653</v>
      </c>
      <c r="E99" s="1">
        <v>1.93045E-3</v>
      </c>
      <c r="F99" s="1">
        <v>5.4158353799999999</v>
      </c>
      <c r="G99" s="1">
        <v>5.5039780000000003E-2</v>
      </c>
      <c r="H99" s="1">
        <v>9.4486760000000003E-2</v>
      </c>
      <c r="I99" s="1">
        <v>2.11122E-3</v>
      </c>
    </row>
    <row r="100" spans="1:9" x14ac:dyDescent="0.25">
      <c r="A100" s="1" t="s">
        <v>94</v>
      </c>
      <c r="B100" s="1">
        <v>6.9768759999999999E-2</v>
      </c>
      <c r="C100" s="1">
        <v>2.0558099999999999E-3</v>
      </c>
      <c r="D100" s="1">
        <v>5.5216319999999999E-2</v>
      </c>
      <c r="E100" s="1">
        <v>6.3878999999999997E-4</v>
      </c>
      <c r="F100" s="1">
        <v>0.53102039999999995</v>
      </c>
      <c r="G100" s="1">
        <v>1.46447E-2</v>
      </c>
      <c r="H100" s="1">
        <v>1.3413980000000001E-2</v>
      </c>
      <c r="I100" s="1">
        <v>4.0224999999999999E-4</v>
      </c>
    </row>
    <row r="101" spans="1:9" x14ac:dyDescent="0.25">
      <c r="A101" s="1" t="s">
        <v>95</v>
      </c>
      <c r="B101" s="1">
        <v>0.11133659999999999</v>
      </c>
      <c r="C101" s="1">
        <v>1.44655E-3</v>
      </c>
      <c r="D101" s="1">
        <v>0.33258238000000001</v>
      </c>
      <c r="E101" s="1">
        <v>2.0725000000000001E-3</v>
      </c>
      <c r="F101" s="1">
        <v>5.1035733199999997</v>
      </c>
      <c r="G101" s="1">
        <v>6.140143E-2</v>
      </c>
      <c r="H101" s="1">
        <v>9.3024480000000007E-2</v>
      </c>
      <c r="I101" s="1">
        <v>2.35214E-3</v>
      </c>
    </row>
    <row r="102" spans="1:9" x14ac:dyDescent="0.25">
      <c r="A102" s="1" t="s">
        <v>96</v>
      </c>
      <c r="B102" s="1">
        <v>0.11729224000000001</v>
      </c>
      <c r="C102" s="1">
        <v>2.0993299999999999E-3</v>
      </c>
      <c r="D102" s="1">
        <v>0.35223486999999998</v>
      </c>
      <c r="E102" s="1">
        <v>3.0645400000000001E-3</v>
      </c>
      <c r="F102" s="1">
        <v>5.6951222399999999</v>
      </c>
      <c r="G102" s="1">
        <v>9.5503110000000002E-2</v>
      </c>
      <c r="H102" s="1">
        <v>0.10470038</v>
      </c>
      <c r="I102" s="1">
        <v>3.3543100000000001E-3</v>
      </c>
    </row>
    <row r="103" spans="1:9" x14ac:dyDescent="0.25">
      <c r="A103" s="1" t="s">
        <v>97</v>
      </c>
      <c r="B103" s="1">
        <v>5.2553519999999999E-2</v>
      </c>
      <c r="C103" s="1">
        <v>2.28356E-3</v>
      </c>
      <c r="D103" s="1">
        <v>3.7946870000000001E-2</v>
      </c>
      <c r="E103" s="1">
        <v>5.6079000000000003E-4</v>
      </c>
      <c r="F103" s="1">
        <v>0.27496806000000001</v>
      </c>
      <c r="G103" s="1">
        <v>1.1332419999999999E-2</v>
      </c>
      <c r="H103" s="1">
        <v>1.0894549999999999E-2</v>
      </c>
      <c r="I103" s="1">
        <v>4.4928999999999998E-4</v>
      </c>
    </row>
    <row r="104" spans="1:9" x14ac:dyDescent="0.25">
      <c r="A104" s="1" t="s">
        <v>98</v>
      </c>
      <c r="B104" s="1">
        <v>5.4180230000000003E-2</v>
      </c>
      <c r="C104" s="1">
        <v>2.79277E-3</v>
      </c>
      <c r="D104" s="1">
        <v>4.5256600000000001E-2</v>
      </c>
      <c r="E104" s="1">
        <v>7.2970000000000001E-4</v>
      </c>
      <c r="F104" s="1">
        <v>0.33798795999999998</v>
      </c>
      <c r="G104" s="1">
        <v>1.6669989999999999E-2</v>
      </c>
      <c r="H104" s="1">
        <v>1.4649590000000001E-2</v>
      </c>
      <c r="I104" s="1">
        <v>4.7055000000000003E-4</v>
      </c>
    </row>
    <row r="105" spans="1:9" x14ac:dyDescent="0.25">
      <c r="A105" s="1" t="s">
        <v>99</v>
      </c>
      <c r="B105" s="1">
        <v>4.9501000000000003E-2</v>
      </c>
      <c r="C105" s="1">
        <v>2.46568E-3</v>
      </c>
      <c r="D105" s="1">
        <v>4.6033280000000003E-2</v>
      </c>
      <c r="E105" s="1">
        <v>7.6409999999999998E-4</v>
      </c>
      <c r="F105" s="1">
        <v>0.31410617000000002</v>
      </c>
      <c r="G105" s="1">
        <v>1.4902459999999999E-2</v>
      </c>
      <c r="H105" s="1">
        <v>1.3560839999999999E-2</v>
      </c>
      <c r="I105" s="1">
        <v>6.2573000000000001E-4</v>
      </c>
    </row>
    <row r="106" spans="1:9" x14ac:dyDescent="0.25">
      <c r="A106" s="1" t="s">
        <v>100</v>
      </c>
      <c r="B106" s="1">
        <v>6.0132270000000002E-2</v>
      </c>
      <c r="C106" s="1">
        <v>2.2134899999999998E-3</v>
      </c>
      <c r="D106" s="1">
        <v>5.3647859999999999E-2</v>
      </c>
      <c r="E106" s="1">
        <v>7.2241999999999998E-4</v>
      </c>
      <c r="F106" s="1">
        <v>0.44494334000000002</v>
      </c>
      <c r="G106" s="1">
        <v>1.531107E-2</v>
      </c>
      <c r="H106" s="1">
        <v>1.7155110000000001E-2</v>
      </c>
      <c r="I106" s="1">
        <v>8.9773000000000001E-4</v>
      </c>
    </row>
    <row r="107" spans="1:9" x14ac:dyDescent="0.25">
      <c r="A107" s="1" t="s">
        <v>101</v>
      </c>
      <c r="B107" s="1">
        <v>0.26365808000000002</v>
      </c>
      <c r="C107" s="1">
        <v>2.45498E-2</v>
      </c>
      <c r="D107" s="1">
        <v>9.0874269999999993E-2</v>
      </c>
      <c r="E107" s="1">
        <v>5.08472E-3</v>
      </c>
      <c r="F107" s="1">
        <v>3.3026368599999998</v>
      </c>
      <c r="G107" s="1">
        <v>0.25674433000000002</v>
      </c>
      <c r="H107" s="1">
        <v>3.9535760000000003E-2</v>
      </c>
      <c r="I107" s="1">
        <v>3.20667E-3</v>
      </c>
    </row>
    <row r="108" spans="1:9" x14ac:dyDescent="0.25">
      <c r="A108" s="1" t="s">
        <v>102</v>
      </c>
      <c r="B108" s="1">
        <v>5.046987E-2</v>
      </c>
      <c r="C108" s="1">
        <v>4.06925E-3</v>
      </c>
      <c r="D108" s="1">
        <v>4.0094449999999997E-2</v>
      </c>
      <c r="E108" s="1">
        <v>1.0047999999999999E-3</v>
      </c>
      <c r="F108" s="1">
        <v>0.27898651000000002</v>
      </c>
      <c r="G108" s="1">
        <v>2.1488259999999999E-2</v>
      </c>
      <c r="H108" s="1">
        <v>1.279662E-2</v>
      </c>
      <c r="I108" s="1">
        <v>7.1577999999999995E-4</v>
      </c>
    </row>
    <row r="109" spans="1:9" x14ac:dyDescent="0.25">
      <c r="A109" s="1" t="s">
        <v>103</v>
      </c>
      <c r="B109" s="1">
        <v>5.0232569999999997E-2</v>
      </c>
      <c r="C109" s="1">
        <v>1.73756E-3</v>
      </c>
      <c r="D109" s="1">
        <v>3.4522789999999998E-2</v>
      </c>
      <c r="E109" s="1">
        <v>4.2892000000000001E-4</v>
      </c>
      <c r="F109" s="1">
        <v>0.23906806</v>
      </c>
      <c r="G109" s="1">
        <v>7.8251199999999996E-3</v>
      </c>
      <c r="H109" s="1">
        <v>1.113888E-2</v>
      </c>
      <c r="I109" s="1">
        <v>4.8516E-4</v>
      </c>
    </row>
    <row r="110" spans="1:9" x14ac:dyDescent="0.25">
      <c r="A110" s="1" t="s">
        <v>104</v>
      </c>
      <c r="B110" s="1">
        <v>6.0567389999999999E-2</v>
      </c>
      <c r="C110" s="1">
        <v>2.7156099999999998E-3</v>
      </c>
      <c r="D110" s="1">
        <v>7.0111419999999994E-2</v>
      </c>
      <c r="E110" s="1">
        <v>1.16518E-3</v>
      </c>
      <c r="F110" s="1">
        <v>0.58548248000000003</v>
      </c>
      <c r="G110" s="1">
        <v>2.472042E-2</v>
      </c>
      <c r="H110" s="1">
        <v>2.0635839999999999E-2</v>
      </c>
      <c r="I110" s="1">
        <v>1.0587699999999999E-3</v>
      </c>
    </row>
    <row r="111" spans="1:9" x14ac:dyDescent="0.25">
      <c r="A111" s="1" t="s">
        <v>105</v>
      </c>
      <c r="B111" s="1">
        <v>5.9099609999999997E-2</v>
      </c>
      <c r="C111" s="1">
        <v>1.13407E-3</v>
      </c>
      <c r="D111" s="1">
        <v>9.7959080000000004E-2</v>
      </c>
      <c r="E111" s="1">
        <v>7.6546000000000003E-4</v>
      </c>
      <c r="F111" s="1">
        <v>0.79791480000000004</v>
      </c>
      <c r="G111" s="1">
        <v>1.4275110000000001E-2</v>
      </c>
      <c r="H111" s="1">
        <v>3.094624E-2</v>
      </c>
      <c r="I111" s="1">
        <v>1.2484799999999999E-3</v>
      </c>
    </row>
    <row r="112" spans="1:9" x14ac:dyDescent="0.25">
      <c r="A112" s="1" t="s">
        <v>106</v>
      </c>
      <c r="B112" s="1">
        <v>6.0898670000000002E-2</v>
      </c>
      <c r="C112" s="1">
        <v>1.1852900000000001E-3</v>
      </c>
      <c r="D112" s="1">
        <v>9.6037360000000002E-2</v>
      </c>
      <c r="E112" s="1">
        <v>7.5980000000000004E-4</v>
      </c>
      <c r="F112" s="1">
        <v>0.80605214999999997</v>
      </c>
      <c r="G112" s="1">
        <v>1.460352E-2</v>
      </c>
      <c r="H112" s="1">
        <v>3.018945E-2</v>
      </c>
      <c r="I112" s="1">
        <v>1.2394699999999999E-3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 spans="1:9" x14ac:dyDescent="0.25">
      <c r="A2" t="s">
        <v>6</v>
      </c>
      <c r="B2">
        <v>653.29999999999995</v>
      </c>
      <c r="C2">
        <v>27.95</v>
      </c>
      <c r="D2">
        <v>588.6</v>
      </c>
      <c r="E2">
        <v>3.4</v>
      </c>
      <c r="F2">
        <v>602</v>
      </c>
      <c r="G2">
        <v>5.55</v>
      </c>
      <c r="H2">
        <v>628.6</v>
      </c>
      <c r="I2">
        <v>16.47</v>
      </c>
    </row>
    <row r="3" spans="1:9" x14ac:dyDescent="0.25">
      <c r="A3" t="s">
        <v>7</v>
      </c>
      <c r="B3">
        <v>560.1</v>
      </c>
      <c r="C3">
        <v>28.74</v>
      </c>
      <c r="D3">
        <v>591.29999999999995</v>
      </c>
      <c r="E3">
        <v>3.42</v>
      </c>
      <c r="F3">
        <v>584.79999999999995</v>
      </c>
      <c r="G3">
        <v>5.51</v>
      </c>
      <c r="H3">
        <v>588.70000000000005</v>
      </c>
      <c r="I3">
        <v>15.89</v>
      </c>
    </row>
    <row r="4" spans="1:9" x14ac:dyDescent="0.25">
      <c r="A4" t="s">
        <v>8</v>
      </c>
      <c r="B4">
        <v>555</v>
      </c>
      <c r="C4">
        <v>29.16</v>
      </c>
      <c r="D4">
        <v>611.6</v>
      </c>
      <c r="E4">
        <v>3.58</v>
      </c>
      <c r="F4">
        <v>599.6</v>
      </c>
      <c r="G4">
        <v>5.7</v>
      </c>
      <c r="H4">
        <v>610.29999999999995</v>
      </c>
      <c r="I4">
        <v>16.59</v>
      </c>
    </row>
    <row r="5" spans="1:9" x14ac:dyDescent="0.25">
      <c r="A5" t="s">
        <v>9</v>
      </c>
      <c r="B5">
        <v>672.7</v>
      </c>
      <c r="C5">
        <v>27.98</v>
      </c>
      <c r="D5">
        <v>571.1</v>
      </c>
      <c r="E5">
        <v>3.35</v>
      </c>
      <c r="F5">
        <v>591.79999999999995</v>
      </c>
      <c r="G5">
        <v>5.52</v>
      </c>
      <c r="H5">
        <v>584.20000000000005</v>
      </c>
      <c r="I5">
        <v>15.69</v>
      </c>
    </row>
    <row r="6" spans="1:9" x14ac:dyDescent="0.25">
      <c r="A6" t="s">
        <v>10</v>
      </c>
      <c r="B6">
        <v>717.8</v>
      </c>
      <c r="C6">
        <v>36.049999999999997</v>
      </c>
      <c r="D6">
        <v>736.5</v>
      </c>
      <c r="E6">
        <v>5.13</v>
      </c>
      <c r="F6">
        <v>731.7</v>
      </c>
      <c r="G6">
        <v>8.41</v>
      </c>
      <c r="H6">
        <v>713.1</v>
      </c>
      <c r="I6">
        <v>13.2</v>
      </c>
    </row>
    <row r="7" spans="1:9" x14ac:dyDescent="0.25">
      <c r="A7" t="s">
        <v>11</v>
      </c>
      <c r="B7">
        <v>1063</v>
      </c>
      <c r="C7">
        <v>31.37</v>
      </c>
      <c r="D7">
        <v>1036.2</v>
      </c>
      <c r="E7">
        <v>7.05</v>
      </c>
      <c r="F7">
        <v>1044.5999999999999</v>
      </c>
      <c r="G7">
        <v>9.6300000000000008</v>
      </c>
      <c r="H7">
        <v>1044.3</v>
      </c>
      <c r="I7">
        <v>21.96</v>
      </c>
    </row>
    <row r="8" spans="1:9" x14ac:dyDescent="0.25">
      <c r="A8" t="s">
        <v>12</v>
      </c>
      <c r="B8">
        <v>607.9</v>
      </c>
      <c r="C8">
        <v>30.75</v>
      </c>
      <c r="D8">
        <v>621.29999999999995</v>
      </c>
      <c r="E8">
        <v>3.84</v>
      </c>
      <c r="F8">
        <v>618.20000000000005</v>
      </c>
      <c r="G8">
        <v>6.25</v>
      </c>
      <c r="H8">
        <v>635.5</v>
      </c>
      <c r="I8">
        <v>19.010000000000002</v>
      </c>
    </row>
    <row r="9" spans="1:9" x14ac:dyDescent="0.25">
      <c r="A9" t="s">
        <v>13</v>
      </c>
      <c r="B9">
        <v>636.6</v>
      </c>
      <c r="C9">
        <v>27.74</v>
      </c>
      <c r="D9">
        <v>650.5</v>
      </c>
      <c r="E9">
        <v>3.75</v>
      </c>
      <c r="F9">
        <v>647.20000000000005</v>
      </c>
      <c r="G9">
        <v>5.84</v>
      </c>
      <c r="H9">
        <v>669.6</v>
      </c>
      <c r="I9">
        <v>15.74</v>
      </c>
    </row>
    <row r="10" spans="1:9" x14ac:dyDescent="0.25">
      <c r="A10" t="s">
        <v>14</v>
      </c>
      <c r="B10">
        <v>1889.8</v>
      </c>
      <c r="C10">
        <v>35.799999999999997</v>
      </c>
      <c r="D10">
        <v>1969.3</v>
      </c>
      <c r="E10">
        <v>16.649999999999999</v>
      </c>
      <c r="F10">
        <v>1930.4</v>
      </c>
      <c r="G10">
        <v>16.510000000000002</v>
      </c>
      <c r="H10">
        <v>1961</v>
      </c>
      <c r="I10">
        <v>64.03</v>
      </c>
    </row>
    <row r="11" spans="1:9" x14ac:dyDescent="0.25">
      <c r="A11" t="s">
        <v>15</v>
      </c>
      <c r="B11">
        <v>3484.9</v>
      </c>
      <c r="C11">
        <v>17.28</v>
      </c>
      <c r="D11">
        <v>812.3</v>
      </c>
      <c r="E11">
        <v>4.6399999999999997</v>
      </c>
      <c r="F11">
        <v>1916.6</v>
      </c>
      <c r="G11">
        <v>9.15</v>
      </c>
      <c r="H11">
        <v>1497.8</v>
      </c>
      <c r="I11">
        <v>32.380000000000003</v>
      </c>
    </row>
    <row r="12" spans="1:9" x14ac:dyDescent="0.25">
      <c r="A12" t="s">
        <v>16</v>
      </c>
      <c r="B12">
        <v>1959.4</v>
      </c>
      <c r="C12">
        <v>43.33</v>
      </c>
      <c r="D12">
        <v>1935.4</v>
      </c>
      <c r="E12">
        <v>19.649999999999999</v>
      </c>
      <c r="F12">
        <v>1947</v>
      </c>
      <c r="G12">
        <v>20.28</v>
      </c>
      <c r="H12">
        <v>1818.2</v>
      </c>
      <c r="I12">
        <v>70.92</v>
      </c>
    </row>
    <row r="13" spans="1:9" x14ac:dyDescent="0.25">
      <c r="A13" t="s">
        <v>17</v>
      </c>
      <c r="B13">
        <v>1989.9</v>
      </c>
      <c r="C13">
        <v>23.43</v>
      </c>
      <c r="D13">
        <v>2036.2</v>
      </c>
      <c r="E13">
        <v>12.18</v>
      </c>
      <c r="F13">
        <v>2012.8</v>
      </c>
      <c r="G13">
        <v>11</v>
      </c>
      <c r="H13">
        <v>2042.6</v>
      </c>
      <c r="I13">
        <v>45.74</v>
      </c>
    </row>
    <row r="14" spans="1:9" x14ac:dyDescent="0.25">
      <c r="A14" t="s">
        <v>18</v>
      </c>
      <c r="B14">
        <v>585.4</v>
      </c>
      <c r="C14">
        <v>59.36</v>
      </c>
      <c r="D14">
        <v>651.5</v>
      </c>
      <c r="E14">
        <v>6.56</v>
      </c>
      <c r="F14">
        <v>636.6</v>
      </c>
      <c r="G14">
        <v>12.55</v>
      </c>
      <c r="H14">
        <v>674.2</v>
      </c>
      <c r="I14">
        <v>19.399999999999999</v>
      </c>
    </row>
    <row r="15" spans="1:9" x14ac:dyDescent="0.25">
      <c r="A15" t="s">
        <v>19</v>
      </c>
      <c r="B15">
        <v>2226.4</v>
      </c>
      <c r="C15">
        <v>25.53</v>
      </c>
      <c r="D15">
        <v>1536</v>
      </c>
      <c r="E15">
        <v>10.050000000000001</v>
      </c>
      <c r="F15">
        <v>1850.4</v>
      </c>
      <c r="G15">
        <v>12.17</v>
      </c>
      <c r="H15">
        <v>292.60000000000002</v>
      </c>
      <c r="I15">
        <v>8.75</v>
      </c>
    </row>
    <row r="16" spans="1:9" x14ac:dyDescent="0.25">
      <c r="A16" t="s">
        <v>20</v>
      </c>
      <c r="B16">
        <v>1960.6</v>
      </c>
      <c r="C16">
        <v>40.369999999999997</v>
      </c>
      <c r="D16">
        <v>1992.7</v>
      </c>
      <c r="E16">
        <v>17.579999999999998</v>
      </c>
      <c r="F16">
        <v>1976.3</v>
      </c>
      <c r="G16">
        <v>19.22</v>
      </c>
      <c r="H16">
        <v>1602.8</v>
      </c>
      <c r="I16">
        <v>70.92</v>
      </c>
    </row>
    <row r="17" spans="1:9" x14ac:dyDescent="0.25">
      <c r="A17" t="s">
        <v>21</v>
      </c>
      <c r="B17">
        <v>1775.6</v>
      </c>
      <c r="C17">
        <v>28.64</v>
      </c>
      <c r="D17">
        <v>2010.4</v>
      </c>
      <c r="E17">
        <v>13.78</v>
      </c>
      <c r="F17">
        <v>1896.7</v>
      </c>
      <c r="G17">
        <v>13</v>
      </c>
      <c r="H17">
        <v>1961</v>
      </c>
      <c r="I17">
        <v>54.33</v>
      </c>
    </row>
    <row r="18" spans="1:9" x14ac:dyDescent="0.25">
      <c r="A18" t="s">
        <v>22</v>
      </c>
      <c r="B18">
        <v>283.2</v>
      </c>
      <c r="C18">
        <v>52.48</v>
      </c>
      <c r="D18">
        <v>319.3</v>
      </c>
      <c r="E18">
        <v>2.77</v>
      </c>
      <c r="F18">
        <v>314.8</v>
      </c>
      <c r="G18">
        <v>6.05</v>
      </c>
      <c r="H18">
        <v>320.3</v>
      </c>
      <c r="I18">
        <v>9.6199999999999992</v>
      </c>
    </row>
    <row r="19" spans="1:9" x14ac:dyDescent="0.25">
      <c r="A19" t="s">
        <v>23</v>
      </c>
      <c r="B19">
        <v>634.20000000000005</v>
      </c>
      <c r="C19">
        <v>35.9</v>
      </c>
      <c r="D19">
        <v>576.29999999999995</v>
      </c>
      <c r="E19">
        <v>4.1100000000000003</v>
      </c>
      <c r="F19">
        <v>587.79999999999995</v>
      </c>
      <c r="G19">
        <v>7.25</v>
      </c>
      <c r="H19">
        <v>585.1</v>
      </c>
      <c r="I19">
        <v>21.64</v>
      </c>
    </row>
    <row r="20" spans="1:9" x14ac:dyDescent="0.25">
      <c r="A20" t="s">
        <v>24</v>
      </c>
      <c r="B20">
        <v>590.79999999999995</v>
      </c>
      <c r="C20">
        <v>37.14</v>
      </c>
      <c r="D20">
        <v>609.70000000000005</v>
      </c>
      <c r="E20">
        <v>4.43</v>
      </c>
      <c r="F20">
        <v>605.4</v>
      </c>
      <c r="G20">
        <v>7.63</v>
      </c>
      <c r="H20">
        <v>641.29999999999995</v>
      </c>
      <c r="I20">
        <v>24.39</v>
      </c>
    </row>
    <row r="21" spans="1:9" x14ac:dyDescent="0.25">
      <c r="A21" t="s">
        <v>23</v>
      </c>
      <c r="B21">
        <v>638.5</v>
      </c>
      <c r="C21">
        <v>31.58</v>
      </c>
      <c r="D21">
        <v>563.4</v>
      </c>
      <c r="E21">
        <v>3.62</v>
      </c>
      <c r="F21">
        <v>578.4</v>
      </c>
      <c r="G21">
        <v>6.14</v>
      </c>
      <c r="H21">
        <v>598.70000000000005</v>
      </c>
      <c r="I21">
        <v>18.899999999999999</v>
      </c>
    </row>
    <row r="22" spans="1:9" x14ac:dyDescent="0.25">
      <c r="A22" t="s">
        <v>24</v>
      </c>
      <c r="B22">
        <v>582.4</v>
      </c>
      <c r="C22">
        <v>29.72</v>
      </c>
      <c r="D22">
        <v>613.9</v>
      </c>
      <c r="E22">
        <v>3.8</v>
      </c>
      <c r="F22">
        <v>606.79999999999995</v>
      </c>
      <c r="G22">
        <v>5.93</v>
      </c>
      <c r="H22">
        <v>642.4</v>
      </c>
      <c r="I22">
        <v>18.579999999999998</v>
      </c>
    </row>
    <row r="23" spans="1:9" x14ac:dyDescent="0.25">
      <c r="A23" t="s">
        <v>25</v>
      </c>
      <c r="B23">
        <v>744.2</v>
      </c>
      <c r="C23">
        <v>49.13</v>
      </c>
      <c r="D23">
        <v>761.8</v>
      </c>
      <c r="E23">
        <v>6.91</v>
      </c>
      <c r="F23">
        <v>757.1</v>
      </c>
      <c r="G23">
        <v>11.84</v>
      </c>
      <c r="H23">
        <v>793.5</v>
      </c>
      <c r="I23">
        <v>21.61</v>
      </c>
    </row>
    <row r="24" spans="1:9" x14ac:dyDescent="0.25">
      <c r="A24" t="s">
        <v>26</v>
      </c>
      <c r="B24">
        <v>1080.2</v>
      </c>
      <c r="C24">
        <v>46.72</v>
      </c>
      <c r="D24">
        <v>1086</v>
      </c>
      <c r="E24">
        <v>10.23</v>
      </c>
      <c r="F24">
        <v>1084</v>
      </c>
      <c r="G24">
        <v>14.76</v>
      </c>
      <c r="H24">
        <v>1127.2</v>
      </c>
      <c r="I24">
        <v>37.86</v>
      </c>
    </row>
    <row r="25" spans="1:9" x14ac:dyDescent="0.25">
      <c r="A25" t="s">
        <v>27</v>
      </c>
      <c r="B25">
        <v>398.4</v>
      </c>
      <c r="C25">
        <v>114.83</v>
      </c>
      <c r="D25">
        <v>330.5</v>
      </c>
      <c r="E25">
        <v>5.94</v>
      </c>
      <c r="F25">
        <v>338.9</v>
      </c>
      <c r="G25">
        <v>14.55</v>
      </c>
      <c r="H25">
        <v>289.39999999999998</v>
      </c>
      <c r="I25">
        <v>9.66</v>
      </c>
    </row>
    <row r="26" spans="1:9" x14ac:dyDescent="0.25">
      <c r="A26" t="s">
        <v>28</v>
      </c>
      <c r="B26">
        <v>1052.5</v>
      </c>
      <c r="C26">
        <v>42.77</v>
      </c>
      <c r="D26">
        <v>388.7</v>
      </c>
      <c r="E26">
        <v>3.32</v>
      </c>
      <c r="F26">
        <v>500.7</v>
      </c>
      <c r="G26">
        <v>7.92</v>
      </c>
      <c r="H26">
        <v>726.4</v>
      </c>
      <c r="I26">
        <v>29.04</v>
      </c>
    </row>
    <row r="27" spans="1:9" x14ac:dyDescent="0.25">
      <c r="A27" t="s">
        <v>29</v>
      </c>
      <c r="B27">
        <v>458.5</v>
      </c>
      <c r="C27">
        <v>43.79</v>
      </c>
      <c r="D27">
        <v>296.5</v>
      </c>
      <c r="E27">
        <v>2.2999999999999998</v>
      </c>
      <c r="F27">
        <v>315.5</v>
      </c>
      <c r="G27">
        <v>5.03</v>
      </c>
      <c r="H27">
        <v>306</v>
      </c>
      <c r="I27">
        <v>9.1999999999999993</v>
      </c>
    </row>
    <row r="28" spans="1:9" x14ac:dyDescent="0.25">
      <c r="A28" t="s">
        <v>30</v>
      </c>
      <c r="B28">
        <v>269.5</v>
      </c>
      <c r="C28">
        <v>114.78</v>
      </c>
      <c r="D28">
        <v>247.8</v>
      </c>
      <c r="E28">
        <v>4.24</v>
      </c>
      <c r="F28">
        <v>249.6</v>
      </c>
      <c r="G28">
        <v>10.91</v>
      </c>
      <c r="H28">
        <v>232.1</v>
      </c>
      <c r="I28">
        <v>9</v>
      </c>
    </row>
    <row r="29" spans="1:9" x14ac:dyDescent="0.25">
      <c r="A29" t="s">
        <v>31</v>
      </c>
      <c r="B29">
        <v>1874.1</v>
      </c>
      <c r="C29">
        <v>26.5</v>
      </c>
      <c r="D29">
        <v>1796.8</v>
      </c>
      <c r="E29">
        <v>11.27</v>
      </c>
      <c r="F29">
        <v>1832.1</v>
      </c>
      <c r="G29">
        <v>11.63</v>
      </c>
      <c r="H29">
        <v>1738.8</v>
      </c>
      <c r="I29">
        <v>47.47</v>
      </c>
    </row>
    <row r="30" spans="1:9" x14ac:dyDescent="0.25">
      <c r="A30" t="s">
        <v>32</v>
      </c>
      <c r="B30">
        <v>394.4</v>
      </c>
      <c r="C30">
        <v>87.39</v>
      </c>
      <c r="D30">
        <v>293.2</v>
      </c>
      <c r="E30">
        <v>4</v>
      </c>
      <c r="F30">
        <v>304.7</v>
      </c>
      <c r="G30">
        <v>10.050000000000001</v>
      </c>
      <c r="H30">
        <v>302.8</v>
      </c>
      <c r="I30">
        <v>13.21</v>
      </c>
    </row>
    <row r="31" spans="1:9" x14ac:dyDescent="0.25">
      <c r="A31" t="s">
        <v>33</v>
      </c>
      <c r="B31">
        <v>135.5</v>
      </c>
      <c r="C31">
        <v>57.36</v>
      </c>
      <c r="D31">
        <v>188.3</v>
      </c>
      <c r="E31">
        <v>1.65</v>
      </c>
      <c r="F31">
        <v>184.4</v>
      </c>
      <c r="G31">
        <v>3.95</v>
      </c>
      <c r="H31">
        <v>185.1</v>
      </c>
      <c r="I31">
        <v>4.76</v>
      </c>
    </row>
    <row r="32" spans="1:9" x14ac:dyDescent="0.25">
      <c r="A32" t="s">
        <v>34</v>
      </c>
      <c r="B32">
        <v>136.4</v>
      </c>
      <c r="C32">
        <v>65.34</v>
      </c>
      <c r="D32">
        <v>190.5</v>
      </c>
      <c r="E32">
        <v>1.86</v>
      </c>
      <c r="F32">
        <v>186.5</v>
      </c>
      <c r="G32">
        <v>4.57</v>
      </c>
      <c r="H32">
        <v>189.1</v>
      </c>
      <c r="I32">
        <v>5.37</v>
      </c>
    </row>
    <row r="33" spans="1:9" x14ac:dyDescent="0.25">
      <c r="A33" t="s">
        <v>35</v>
      </c>
      <c r="B33">
        <v>437.1</v>
      </c>
      <c r="C33">
        <v>88.9</v>
      </c>
      <c r="D33">
        <v>298.3</v>
      </c>
      <c r="E33">
        <v>4.1500000000000004</v>
      </c>
      <c r="F33">
        <v>314.7</v>
      </c>
      <c r="G33">
        <v>10.49</v>
      </c>
      <c r="H33">
        <v>282.39999999999998</v>
      </c>
      <c r="I33">
        <v>11.67</v>
      </c>
    </row>
    <row r="34" spans="1:9" x14ac:dyDescent="0.25">
      <c r="A34" t="s">
        <v>36</v>
      </c>
      <c r="B34">
        <v>249.9</v>
      </c>
      <c r="C34">
        <v>91.76</v>
      </c>
      <c r="D34">
        <v>226.4</v>
      </c>
      <c r="E34">
        <v>3.1</v>
      </c>
      <c r="F34">
        <v>228.4</v>
      </c>
      <c r="G34">
        <v>7.93</v>
      </c>
      <c r="H34">
        <v>220.1</v>
      </c>
      <c r="I34">
        <v>8.52</v>
      </c>
    </row>
    <row r="35" spans="1:9" x14ac:dyDescent="0.25">
      <c r="A35" t="s">
        <v>37</v>
      </c>
      <c r="B35">
        <v>1853</v>
      </c>
      <c r="C35">
        <v>28.49</v>
      </c>
      <c r="D35">
        <v>1848.2</v>
      </c>
      <c r="E35">
        <v>12.16</v>
      </c>
      <c r="F35">
        <v>1850.4</v>
      </c>
      <c r="G35">
        <v>12.37</v>
      </c>
      <c r="H35">
        <v>1842.2</v>
      </c>
      <c r="I35">
        <v>50.36</v>
      </c>
    </row>
    <row r="36" spans="1:9" x14ac:dyDescent="0.25">
      <c r="A36" t="s">
        <v>38</v>
      </c>
      <c r="B36">
        <v>619.5</v>
      </c>
      <c r="C36">
        <v>38.64</v>
      </c>
      <c r="D36">
        <v>598</v>
      </c>
      <c r="E36">
        <v>4.26</v>
      </c>
      <c r="F36">
        <v>602.5</v>
      </c>
      <c r="G36">
        <v>7.58</v>
      </c>
      <c r="H36">
        <v>613.6</v>
      </c>
      <c r="I36">
        <v>22.87</v>
      </c>
    </row>
    <row r="37" spans="1:9" x14ac:dyDescent="0.25">
      <c r="A37" t="s">
        <v>39</v>
      </c>
      <c r="B37">
        <v>611.1</v>
      </c>
      <c r="C37">
        <v>39.42</v>
      </c>
      <c r="D37">
        <v>591.70000000000005</v>
      </c>
      <c r="E37">
        <v>4.2699999999999996</v>
      </c>
      <c r="F37">
        <v>595.70000000000005</v>
      </c>
      <c r="G37">
        <v>7.65</v>
      </c>
      <c r="H37">
        <v>599.29999999999995</v>
      </c>
      <c r="I37">
        <v>22.62</v>
      </c>
    </row>
    <row r="38" spans="1:9" x14ac:dyDescent="0.25">
      <c r="A38" t="s">
        <v>38</v>
      </c>
      <c r="B38">
        <v>626.5</v>
      </c>
      <c r="C38">
        <v>31.29</v>
      </c>
      <c r="D38">
        <v>599.79999999999995</v>
      </c>
      <c r="E38">
        <v>3.76</v>
      </c>
      <c r="F38">
        <v>605.4</v>
      </c>
      <c r="G38">
        <v>6.27</v>
      </c>
      <c r="H38">
        <v>621.1</v>
      </c>
      <c r="I38">
        <v>18.78</v>
      </c>
    </row>
    <row r="39" spans="1:9" x14ac:dyDescent="0.25">
      <c r="A39" t="s">
        <v>39</v>
      </c>
      <c r="B39">
        <v>606</v>
      </c>
      <c r="C39">
        <v>31.48</v>
      </c>
      <c r="D39">
        <v>594.1</v>
      </c>
      <c r="E39">
        <v>3.72</v>
      </c>
      <c r="F39">
        <v>596.6</v>
      </c>
      <c r="G39">
        <v>6.22</v>
      </c>
      <c r="H39">
        <v>601.4</v>
      </c>
      <c r="I39">
        <v>18.07</v>
      </c>
    </row>
    <row r="40" spans="1:9" x14ac:dyDescent="0.25">
      <c r="A40" t="s">
        <v>40</v>
      </c>
      <c r="B40">
        <v>778.8</v>
      </c>
      <c r="C40">
        <v>58.07</v>
      </c>
      <c r="D40">
        <v>758.5</v>
      </c>
      <c r="E40">
        <v>8.17</v>
      </c>
      <c r="F40">
        <v>763.5</v>
      </c>
      <c r="G40">
        <v>14.23</v>
      </c>
      <c r="H40">
        <v>757.9</v>
      </c>
      <c r="I40">
        <v>22.92</v>
      </c>
    </row>
    <row r="41" spans="1:9" x14ac:dyDescent="0.25">
      <c r="A41" t="s">
        <v>41</v>
      </c>
      <c r="B41">
        <v>1107</v>
      </c>
      <c r="C41">
        <v>39.01</v>
      </c>
      <c r="D41">
        <v>1061.5</v>
      </c>
      <c r="E41">
        <v>8.59</v>
      </c>
      <c r="F41">
        <v>1076.5999999999999</v>
      </c>
      <c r="G41">
        <v>12.3</v>
      </c>
      <c r="H41">
        <v>1013</v>
      </c>
      <c r="I41">
        <v>28.25</v>
      </c>
    </row>
    <row r="42" spans="1:9" x14ac:dyDescent="0.25">
      <c r="A42" t="s">
        <v>42</v>
      </c>
      <c r="B42">
        <v>365</v>
      </c>
      <c r="C42">
        <v>57.16</v>
      </c>
      <c r="D42">
        <v>153.4</v>
      </c>
      <c r="E42">
        <v>1.41</v>
      </c>
      <c r="F42">
        <v>167.1</v>
      </c>
      <c r="G42">
        <v>3.76</v>
      </c>
      <c r="H42">
        <v>154.1</v>
      </c>
      <c r="I42">
        <v>3.5</v>
      </c>
    </row>
    <row r="43" spans="1:9" x14ac:dyDescent="0.25">
      <c r="A43" t="s">
        <v>43</v>
      </c>
      <c r="B43">
        <v>1830.5</v>
      </c>
      <c r="C43">
        <v>19.88</v>
      </c>
      <c r="D43">
        <v>1791.6</v>
      </c>
      <c r="E43">
        <v>8.91</v>
      </c>
      <c r="F43">
        <v>1809.6</v>
      </c>
      <c r="G43">
        <v>8.64</v>
      </c>
      <c r="H43">
        <v>1726</v>
      </c>
      <c r="I43">
        <v>34.299999999999997</v>
      </c>
    </row>
    <row r="44" spans="1:9" x14ac:dyDescent="0.25">
      <c r="A44" t="s">
        <v>44</v>
      </c>
      <c r="B44">
        <v>683.2</v>
      </c>
      <c r="C44">
        <v>34.020000000000003</v>
      </c>
      <c r="D44">
        <v>425.9</v>
      </c>
      <c r="E44">
        <v>2.82</v>
      </c>
      <c r="F44">
        <v>468.5</v>
      </c>
      <c r="G44">
        <v>5.65</v>
      </c>
      <c r="H44">
        <v>438.9</v>
      </c>
      <c r="I44">
        <v>11.7</v>
      </c>
    </row>
    <row r="45" spans="1:9" x14ac:dyDescent="0.25">
      <c r="A45" t="s">
        <v>45</v>
      </c>
      <c r="B45">
        <v>1859.2</v>
      </c>
      <c r="C45">
        <v>35.03</v>
      </c>
      <c r="D45">
        <v>1861.5</v>
      </c>
      <c r="E45">
        <v>15.56</v>
      </c>
      <c r="F45">
        <v>1860.4</v>
      </c>
      <c r="G45">
        <v>15.67</v>
      </c>
      <c r="H45">
        <v>1911.3</v>
      </c>
      <c r="I45">
        <v>58.05</v>
      </c>
    </row>
    <row r="46" spans="1:9" x14ac:dyDescent="0.25">
      <c r="A46" t="s">
        <v>46</v>
      </c>
      <c r="B46">
        <v>420</v>
      </c>
      <c r="C46">
        <v>51.97</v>
      </c>
      <c r="D46">
        <v>300.89999999999998</v>
      </c>
      <c r="E46">
        <v>2.63</v>
      </c>
      <c r="F46">
        <v>314.89999999999998</v>
      </c>
      <c r="G46">
        <v>6.12</v>
      </c>
      <c r="H46">
        <v>304.5</v>
      </c>
      <c r="I46">
        <v>8.0399999999999991</v>
      </c>
    </row>
    <row r="47" spans="1:9" x14ac:dyDescent="0.25">
      <c r="A47" t="s">
        <v>47</v>
      </c>
      <c r="B47">
        <v>2020.7</v>
      </c>
      <c r="C47">
        <v>25.36</v>
      </c>
      <c r="D47">
        <v>2008.6</v>
      </c>
      <c r="E47">
        <v>12.02</v>
      </c>
      <c r="F47">
        <v>2014.5</v>
      </c>
      <c r="G47">
        <v>11.76</v>
      </c>
      <c r="H47">
        <v>1900.8</v>
      </c>
      <c r="I47">
        <v>48.28</v>
      </c>
    </row>
    <row r="48" spans="1:9" x14ac:dyDescent="0.25">
      <c r="A48" t="s">
        <v>48</v>
      </c>
      <c r="B48">
        <v>862.1</v>
      </c>
      <c r="C48">
        <v>37.97</v>
      </c>
      <c r="D48">
        <v>846.8</v>
      </c>
      <c r="E48">
        <v>6.29</v>
      </c>
      <c r="F48">
        <v>851</v>
      </c>
      <c r="G48">
        <v>10.02</v>
      </c>
      <c r="H48">
        <v>855.4</v>
      </c>
      <c r="I48">
        <v>22.17</v>
      </c>
    </row>
    <row r="49" spans="1:9" x14ac:dyDescent="0.25">
      <c r="A49" t="s">
        <v>49</v>
      </c>
      <c r="B49">
        <v>398.4</v>
      </c>
      <c r="C49">
        <v>73.599999999999994</v>
      </c>
      <c r="D49">
        <v>299</v>
      </c>
      <c r="E49">
        <v>3.54</v>
      </c>
      <c r="F49">
        <v>310.60000000000002</v>
      </c>
      <c r="G49">
        <v>8.59</v>
      </c>
      <c r="H49">
        <v>291.3</v>
      </c>
      <c r="I49">
        <v>11.07</v>
      </c>
    </row>
    <row r="50" spans="1:9" x14ac:dyDescent="0.25">
      <c r="A50" t="s">
        <v>50</v>
      </c>
      <c r="B50">
        <v>342</v>
      </c>
      <c r="C50">
        <v>67.22</v>
      </c>
      <c r="D50">
        <v>211.1</v>
      </c>
      <c r="E50">
        <v>2.19</v>
      </c>
      <c r="F50">
        <v>222.2</v>
      </c>
      <c r="G50">
        <v>5.74</v>
      </c>
      <c r="H50">
        <v>220.8</v>
      </c>
      <c r="I50">
        <v>6.87</v>
      </c>
    </row>
    <row r="51" spans="1:9" x14ac:dyDescent="0.25">
      <c r="A51" t="s">
        <v>51</v>
      </c>
      <c r="B51">
        <v>425.7</v>
      </c>
      <c r="C51">
        <v>63.72</v>
      </c>
      <c r="D51">
        <v>452.2</v>
      </c>
      <c r="E51">
        <v>4.59</v>
      </c>
      <c r="F51">
        <v>447.9</v>
      </c>
      <c r="G51">
        <v>10.08</v>
      </c>
      <c r="H51">
        <v>429.4</v>
      </c>
      <c r="I51">
        <v>13.68</v>
      </c>
    </row>
    <row r="52" spans="1:9" x14ac:dyDescent="0.25">
      <c r="A52" t="s">
        <v>52</v>
      </c>
      <c r="B52">
        <v>458.6</v>
      </c>
      <c r="C52">
        <v>58.24</v>
      </c>
      <c r="D52">
        <v>335.7</v>
      </c>
      <c r="E52">
        <v>3.25</v>
      </c>
      <c r="F52">
        <v>351.8</v>
      </c>
      <c r="G52">
        <v>7.42</v>
      </c>
      <c r="H52">
        <v>331.7</v>
      </c>
      <c r="I52">
        <v>11.65</v>
      </c>
    </row>
    <row r="53" spans="1:9" x14ac:dyDescent="0.25">
      <c r="A53" t="s">
        <v>53</v>
      </c>
      <c r="B53">
        <v>410.4</v>
      </c>
      <c r="C53">
        <v>72.3</v>
      </c>
      <c r="D53">
        <v>220.6</v>
      </c>
      <c r="E53">
        <v>2.57</v>
      </c>
      <c r="F53">
        <v>237.7</v>
      </c>
      <c r="G53">
        <v>6.67</v>
      </c>
      <c r="H53">
        <v>232.2</v>
      </c>
      <c r="I53">
        <v>8.7899999999999991</v>
      </c>
    </row>
    <row r="54" spans="1:9" x14ac:dyDescent="0.25">
      <c r="A54" t="s">
        <v>54</v>
      </c>
      <c r="B54">
        <v>605.79999999999995</v>
      </c>
      <c r="C54">
        <v>40.450000000000003</v>
      </c>
      <c r="D54">
        <v>604.20000000000005</v>
      </c>
      <c r="E54">
        <v>4.4800000000000004</v>
      </c>
      <c r="F54">
        <v>604.4</v>
      </c>
      <c r="G54">
        <v>8.1</v>
      </c>
      <c r="H54">
        <v>618.5</v>
      </c>
      <c r="I54">
        <v>23.73</v>
      </c>
    </row>
    <row r="55" spans="1:9" x14ac:dyDescent="0.25">
      <c r="A55" t="s">
        <v>55</v>
      </c>
      <c r="B55">
        <v>619.4</v>
      </c>
      <c r="C55">
        <v>40.590000000000003</v>
      </c>
      <c r="D55">
        <v>593.4</v>
      </c>
      <c r="E55">
        <v>4.42</v>
      </c>
      <c r="F55">
        <v>598.70000000000005</v>
      </c>
      <c r="G55">
        <v>8.09</v>
      </c>
      <c r="H55">
        <v>606.6</v>
      </c>
      <c r="I55">
        <v>23.44</v>
      </c>
    </row>
    <row r="56" spans="1:9" x14ac:dyDescent="0.25">
      <c r="A56" t="s">
        <v>54</v>
      </c>
      <c r="B56">
        <v>600.9</v>
      </c>
      <c r="C56">
        <v>32.17</v>
      </c>
      <c r="D56">
        <v>606.6</v>
      </c>
      <c r="E56">
        <v>3.83</v>
      </c>
      <c r="F56">
        <v>605.29999999999995</v>
      </c>
      <c r="G56">
        <v>6.42</v>
      </c>
      <c r="H56">
        <v>618.5</v>
      </c>
      <c r="I56">
        <v>18.600000000000001</v>
      </c>
    </row>
    <row r="57" spans="1:9" x14ac:dyDescent="0.25">
      <c r="A57" t="s">
        <v>55</v>
      </c>
      <c r="B57">
        <v>617.6</v>
      </c>
      <c r="C57">
        <v>31.4</v>
      </c>
      <c r="D57">
        <v>593.70000000000005</v>
      </c>
      <c r="E57">
        <v>3.71</v>
      </c>
      <c r="F57">
        <v>598.6</v>
      </c>
      <c r="G57">
        <v>6.23</v>
      </c>
      <c r="H57">
        <v>606.1</v>
      </c>
      <c r="I57">
        <v>17.920000000000002</v>
      </c>
    </row>
    <row r="58" spans="1:9" x14ac:dyDescent="0.25">
      <c r="A58" t="s">
        <v>56</v>
      </c>
      <c r="B58">
        <v>732.5</v>
      </c>
      <c r="C58">
        <v>42.33</v>
      </c>
      <c r="D58">
        <v>734.4</v>
      </c>
      <c r="E58">
        <v>5.83</v>
      </c>
      <c r="F58">
        <v>733.8</v>
      </c>
      <c r="G58">
        <v>9.9700000000000006</v>
      </c>
      <c r="H58">
        <v>722.8</v>
      </c>
      <c r="I58">
        <v>15.84</v>
      </c>
    </row>
    <row r="59" spans="1:9" x14ac:dyDescent="0.25">
      <c r="A59" t="s">
        <v>57</v>
      </c>
      <c r="B59">
        <v>1092.8</v>
      </c>
      <c r="C59">
        <v>35.19</v>
      </c>
      <c r="D59">
        <v>1044.5999999999999</v>
      </c>
      <c r="E59">
        <v>7.77</v>
      </c>
      <c r="F59">
        <v>1060.3</v>
      </c>
      <c r="G59">
        <v>10.96</v>
      </c>
      <c r="H59">
        <v>1055.8</v>
      </c>
      <c r="I59">
        <v>25.55</v>
      </c>
    </row>
    <row r="60" spans="1:9" x14ac:dyDescent="0.25">
      <c r="A60" t="s">
        <v>58</v>
      </c>
      <c r="B60">
        <v>385</v>
      </c>
      <c r="C60">
        <v>60.89</v>
      </c>
      <c r="D60">
        <v>293</v>
      </c>
      <c r="E60">
        <v>2.93</v>
      </c>
      <c r="F60">
        <v>303.60000000000002</v>
      </c>
      <c r="G60">
        <v>6.88</v>
      </c>
      <c r="H60">
        <v>306.3</v>
      </c>
      <c r="I60">
        <v>11.35</v>
      </c>
    </row>
    <row r="61" spans="1:9" x14ac:dyDescent="0.25">
      <c r="A61" t="s">
        <v>59</v>
      </c>
      <c r="B61">
        <v>403.6</v>
      </c>
      <c r="C61">
        <v>77.510000000000005</v>
      </c>
      <c r="D61">
        <v>298.7</v>
      </c>
      <c r="E61">
        <v>3.76</v>
      </c>
      <c r="F61">
        <v>310.89999999999998</v>
      </c>
      <c r="G61">
        <v>9.0500000000000007</v>
      </c>
      <c r="H61">
        <v>334.6</v>
      </c>
      <c r="I61">
        <v>15.13</v>
      </c>
    </row>
    <row r="62" spans="1:9" x14ac:dyDescent="0.25">
      <c r="A62" t="s">
        <v>60</v>
      </c>
      <c r="B62">
        <v>278.39999999999998</v>
      </c>
      <c r="C62">
        <v>96.61</v>
      </c>
      <c r="D62">
        <v>242.1</v>
      </c>
      <c r="E62">
        <v>3.35</v>
      </c>
      <c r="F62">
        <v>245.5</v>
      </c>
      <c r="G62">
        <v>9.06</v>
      </c>
      <c r="H62">
        <v>260.3</v>
      </c>
      <c r="I62">
        <v>8.35</v>
      </c>
    </row>
    <row r="63" spans="1:9" x14ac:dyDescent="0.25">
      <c r="A63" t="s">
        <v>61</v>
      </c>
      <c r="B63">
        <v>518.79999999999995</v>
      </c>
      <c r="C63">
        <v>82.59</v>
      </c>
      <c r="D63">
        <v>485.2</v>
      </c>
      <c r="E63">
        <v>6.64</v>
      </c>
      <c r="F63">
        <v>491.1</v>
      </c>
      <c r="G63">
        <v>14.17</v>
      </c>
      <c r="H63">
        <v>509.7</v>
      </c>
      <c r="I63">
        <v>22.09</v>
      </c>
    </row>
    <row r="64" spans="1:9" x14ac:dyDescent="0.25">
      <c r="A64" t="s">
        <v>62</v>
      </c>
      <c r="B64">
        <v>430.2</v>
      </c>
      <c r="C64">
        <v>33.72</v>
      </c>
      <c r="D64">
        <v>346.9</v>
      </c>
      <c r="E64">
        <v>2.25</v>
      </c>
      <c r="F64">
        <v>358</v>
      </c>
      <c r="G64">
        <v>4.4000000000000004</v>
      </c>
      <c r="H64">
        <v>343.1</v>
      </c>
      <c r="I64">
        <v>8.41</v>
      </c>
    </row>
    <row r="65" spans="1:9" x14ac:dyDescent="0.25">
      <c r="A65" t="s">
        <v>63</v>
      </c>
      <c r="B65">
        <v>2351.5</v>
      </c>
      <c r="C65">
        <v>40.82</v>
      </c>
      <c r="D65">
        <v>2057.1999999999998</v>
      </c>
      <c r="E65">
        <v>21.76</v>
      </c>
      <c r="F65">
        <v>2208.1999999999998</v>
      </c>
      <c r="G65">
        <v>20.43</v>
      </c>
      <c r="H65">
        <v>2428.8000000000002</v>
      </c>
      <c r="I65">
        <v>95.39</v>
      </c>
    </row>
    <row r="66" spans="1:9" x14ac:dyDescent="0.25">
      <c r="A66" t="s">
        <v>64</v>
      </c>
      <c r="B66">
        <v>2666</v>
      </c>
      <c r="C66">
        <v>28.78</v>
      </c>
      <c r="D66">
        <v>2654.6</v>
      </c>
      <c r="E66">
        <v>18.34</v>
      </c>
      <c r="F66">
        <v>2661.1</v>
      </c>
      <c r="G66">
        <v>15.54</v>
      </c>
      <c r="H66">
        <v>2494.6999999999998</v>
      </c>
      <c r="I66">
        <v>79.180000000000007</v>
      </c>
    </row>
    <row r="67" spans="1:9" x14ac:dyDescent="0.25">
      <c r="A67" t="s">
        <v>65</v>
      </c>
      <c r="B67">
        <v>208.7</v>
      </c>
      <c r="C67">
        <v>60.23</v>
      </c>
      <c r="D67">
        <v>191</v>
      </c>
      <c r="E67">
        <v>1.85</v>
      </c>
      <c r="F67">
        <v>192.4</v>
      </c>
      <c r="G67">
        <v>4.3899999999999997</v>
      </c>
      <c r="H67">
        <v>198.4</v>
      </c>
      <c r="I67">
        <v>7.31</v>
      </c>
    </row>
    <row r="68" spans="1:9" x14ac:dyDescent="0.25">
      <c r="A68" t="s">
        <v>66</v>
      </c>
      <c r="B68">
        <v>725.3</v>
      </c>
      <c r="C68">
        <v>151.76</v>
      </c>
      <c r="D68">
        <v>182.3</v>
      </c>
      <c r="E68">
        <v>4.6900000000000004</v>
      </c>
      <c r="F68">
        <v>227.4</v>
      </c>
      <c r="G68">
        <v>14.45</v>
      </c>
      <c r="H68">
        <v>237.7</v>
      </c>
      <c r="I68">
        <v>15.73</v>
      </c>
    </row>
    <row r="69" spans="1:9" x14ac:dyDescent="0.25">
      <c r="A69" t="s">
        <v>67</v>
      </c>
      <c r="B69">
        <v>646.9</v>
      </c>
      <c r="C69">
        <v>103.49</v>
      </c>
      <c r="D69">
        <v>271.89999999999998</v>
      </c>
      <c r="E69">
        <v>4.63</v>
      </c>
      <c r="F69">
        <v>314.89999999999998</v>
      </c>
      <c r="G69">
        <v>12.76</v>
      </c>
      <c r="H69">
        <v>285.89999999999998</v>
      </c>
      <c r="I69">
        <v>11.19</v>
      </c>
    </row>
    <row r="70" spans="1:9" x14ac:dyDescent="0.25">
      <c r="A70" t="s">
        <v>68</v>
      </c>
      <c r="B70">
        <v>531.6</v>
      </c>
      <c r="C70">
        <v>67.09</v>
      </c>
      <c r="D70">
        <v>515.79999999999995</v>
      </c>
      <c r="E70">
        <v>5.88</v>
      </c>
      <c r="F70">
        <v>518.79999999999995</v>
      </c>
      <c r="G70">
        <v>11.94</v>
      </c>
      <c r="H70">
        <v>489.8</v>
      </c>
      <c r="I70">
        <v>22.72</v>
      </c>
    </row>
    <row r="71" spans="1:9" x14ac:dyDescent="0.25">
      <c r="A71" t="s">
        <v>69</v>
      </c>
      <c r="B71">
        <v>533.20000000000005</v>
      </c>
      <c r="C71">
        <v>100.47</v>
      </c>
      <c r="D71">
        <v>324.10000000000002</v>
      </c>
      <c r="E71">
        <v>5.45</v>
      </c>
      <c r="F71">
        <v>351.1</v>
      </c>
      <c r="G71">
        <v>13.23</v>
      </c>
      <c r="H71">
        <v>320.10000000000002</v>
      </c>
      <c r="I71">
        <v>21.62</v>
      </c>
    </row>
    <row r="72" spans="1:9" x14ac:dyDescent="0.25">
      <c r="A72" t="s">
        <v>70</v>
      </c>
      <c r="B72">
        <v>645.5</v>
      </c>
      <c r="C72">
        <v>44.1</v>
      </c>
      <c r="D72">
        <v>594.1</v>
      </c>
      <c r="E72">
        <v>4.78</v>
      </c>
      <c r="F72">
        <v>604.79999999999995</v>
      </c>
      <c r="G72">
        <v>8.94</v>
      </c>
      <c r="H72">
        <v>601.20000000000005</v>
      </c>
      <c r="I72">
        <v>18.920000000000002</v>
      </c>
    </row>
    <row r="73" spans="1:9" x14ac:dyDescent="0.25">
      <c r="A73" t="s">
        <v>71</v>
      </c>
      <c r="B73">
        <v>240.7</v>
      </c>
      <c r="C73">
        <v>56.73</v>
      </c>
      <c r="D73">
        <v>181.5</v>
      </c>
      <c r="E73">
        <v>1.65</v>
      </c>
      <c r="F73">
        <v>185.8</v>
      </c>
      <c r="G73">
        <v>4.03</v>
      </c>
      <c r="H73">
        <v>177.9</v>
      </c>
      <c r="I73">
        <v>5.85</v>
      </c>
    </row>
    <row r="74" spans="1:9" x14ac:dyDescent="0.25">
      <c r="A74" t="s">
        <v>72</v>
      </c>
      <c r="B74">
        <v>323.10000000000002</v>
      </c>
      <c r="C74">
        <v>54.01</v>
      </c>
      <c r="D74">
        <v>316.7</v>
      </c>
      <c r="E74">
        <v>2.8</v>
      </c>
      <c r="F74">
        <v>317.5</v>
      </c>
      <c r="G74">
        <v>6.26</v>
      </c>
      <c r="H74">
        <v>309.3</v>
      </c>
      <c r="I74">
        <v>9.8000000000000007</v>
      </c>
    </row>
    <row r="75" spans="1:9" x14ac:dyDescent="0.25">
      <c r="A75" t="s">
        <v>73</v>
      </c>
      <c r="B75">
        <v>593.9</v>
      </c>
      <c r="C75">
        <v>40.340000000000003</v>
      </c>
      <c r="D75">
        <v>594.5</v>
      </c>
      <c r="E75">
        <v>4.43</v>
      </c>
      <c r="F75">
        <v>594.29999999999995</v>
      </c>
      <c r="G75">
        <v>8</v>
      </c>
      <c r="H75">
        <v>599.5</v>
      </c>
      <c r="I75">
        <v>23.64</v>
      </c>
    </row>
    <row r="76" spans="1:9" x14ac:dyDescent="0.25">
      <c r="A76" t="s">
        <v>74</v>
      </c>
      <c r="B76">
        <v>622.1</v>
      </c>
      <c r="C76">
        <v>40.770000000000003</v>
      </c>
      <c r="D76">
        <v>606.70000000000005</v>
      </c>
      <c r="E76">
        <v>4.58</v>
      </c>
      <c r="F76">
        <v>609.9</v>
      </c>
      <c r="G76">
        <v>8.27</v>
      </c>
      <c r="H76">
        <v>625.20000000000005</v>
      </c>
      <c r="I76">
        <v>25.11</v>
      </c>
    </row>
    <row r="77" spans="1:9" x14ac:dyDescent="0.25">
      <c r="A77" t="s">
        <v>73</v>
      </c>
      <c r="B77">
        <v>596.1</v>
      </c>
      <c r="C77">
        <v>32.270000000000003</v>
      </c>
      <c r="D77">
        <v>587.79999999999995</v>
      </c>
      <c r="E77">
        <v>3.73</v>
      </c>
      <c r="F77">
        <v>589.5</v>
      </c>
      <c r="G77">
        <v>6.31</v>
      </c>
      <c r="H77">
        <v>604.5</v>
      </c>
      <c r="I77">
        <v>18.579999999999998</v>
      </c>
    </row>
    <row r="78" spans="1:9" x14ac:dyDescent="0.25">
      <c r="A78" t="s">
        <v>74</v>
      </c>
      <c r="B78">
        <v>623</v>
      </c>
      <c r="C78">
        <v>31.99</v>
      </c>
      <c r="D78">
        <v>605.6</v>
      </c>
      <c r="E78">
        <v>3.85</v>
      </c>
      <c r="F78">
        <v>609.29999999999995</v>
      </c>
      <c r="G78">
        <v>6.44</v>
      </c>
      <c r="H78">
        <v>625.6</v>
      </c>
      <c r="I78">
        <v>19.27</v>
      </c>
    </row>
    <row r="79" spans="1:9" x14ac:dyDescent="0.25">
      <c r="A79" t="s">
        <v>75</v>
      </c>
      <c r="B79">
        <v>879</v>
      </c>
      <c r="C79">
        <v>44.64</v>
      </c>
      <c r="D79">
        <v>748.6</v>
      </c>
      <c r="E79">
        <v>6.51</v>
      </c>
      <c r="F79">
        <v>782.2</v>
      </c>
      <c r="G79">
        <v>11.25</v>
      </c>
      <c r="H79">
        <v>742</v>
      </c>
      <c r="I79">
        <v>18.59</v>
      </c>
    </row>
    <row r="80" spans="1:9" x14ac:dyDescent="0.25">
      <c r="A80" t="s">
        <v>76</v>
      </c>
      <c r="B80">
        <v>1118.9000000000001</v>
      </c>
      <c r="C80">
        <v>35.270000000000003</v>
      </c>
      <c r="D80">
        <v>1058.0999999999999</v>
      </c>
      <c r="E80">
        <v>7.93</v>
      </c>
      <c r="F80">
        <v>1078.0999999999999</v>
      </c>
      <c r="G80">
        <v>11.15</v>
      </c>
      <c r="H80">
        <v>1055.5999999999999</v>
      </c>
      <c r="I80">
        <v>26.16</v>
      </c>
    </row>
    <row r="81" spans="1:9" x14ac:dyDescent="0.25">
      <c r="A81" t="s">
        <v>77</v>
      </c>
      <c r="B81">
        <v>167.1</v>
      </c>
      <c r="C81">
        <v>99.08</v>
      </c>
      <c r="D81">
        <v>257.10000000000002</v>
      </c>
      <c r="E81">
        <v>3.64</v>
      </c>
      <c r="F81">
        <v>248.5</v>
      </c>
      <c r="G81">
        <v>9.1999999999999993</v>
      </c>
      <c r="H81">
        <v>236.5</v>
      </c>
      <c r="I81">
        <v>7.78</v>
      </c>
    </row>
    <row r="82" spans="1:9" x14ac:dyDescent="0.25">
      <c r="A82" t="s">
        <v>78</v>
      </c>
      <c r="B82">
        <v>500.9</v>
      </c>
      <c r="C82">
        <v>42.28</v>
      </c>
      <c r="D82">
        <v>467.5</v>
      </c>
      <c r="E82">
        <v>3.52</v>
      </c>
      <c r="F82">
        <v>473.3</v>
      </c>
      <c r="G82">
        <v>6.87</v>
      </c>
      <c r="H82">
        <v>457.1</v>
      </c>
      <c r="I82">
        <v>10.81</v>
      </c>
    </row>
    <row r="83" spans="1:9" x14ac:dyDescent="0.25">
      <c r="A83" t="s">
        <v>79</v>
      </c>
      <c r="B83">
        <v>315.7</v>
      </c>
      <c r="C83">
        <v>49.49</v>
      </c>
      <c r="D83">
        <v>343</v>
      </c>
      <c r="E83">
        <v>2.84</v>
      </c>
      <c r="F83">
        <v>339.6</v>
      </c>
      <c r="G83">
        <v>6.06</v>
      </c>
      <c r="H83">
        <v>337.3</v>
      </c>
      <c r="I83">
        <v>8.84</v>
      </c>
    </row>
    <row r="84" spans="1:9" x14ac:dyDescent="0.25">
      <c r="A84" t="s">
        <v>80</v>
      </c>
      <c r="B84">
        <v>321.89999999999998</v>
      </c>
      <c r="C84">
        <v>75.64</v>
      </c>
      <c r="D84">
        <v>264.2</v>
      </c>
      <c r="E84">
        <v>3.04</v>
      </c>
      <c r="F84">
        <v>270.10000000000002</v>
      </c>
      <c r="G84">
        <v>7.69</v>
      </c>
      <c r="H84">
        <v>267.2</v>
      </c>
      <c r="I84">
        <v>7.86</v>
      </c>
    </row>
    <row r="85" spans="1:9" x14ac:dyDescent="0.25">
      <c r="A85" t="s">
        <v>81</v>
      </c>
      <c r="B85">
        <v>647.5</v>
      </c>
      <c r="C85">
        <v>126.8</v>
      </c>
      <c r="D85">
        <v>308.3</v>
      </c>
      <c r="E85">
        <v>6.56</v>
      </c>
      <c r="F85">
        <v>351.5</v>
      </c>
      <c r="G85">
        <v>17.29</v>
      </c>
      <c r="H85">
        <v>292.39999999999998</v>
      </c>
      <c r="I85">
        <v>14.92</v>
      </c>
    </row>
    <row r="86" spans="1:9" x14ac:dyDescent="0.25">
      <c r="A86" t="s">
        <v>82</v>
      </c>
      <c r="B86">
        <v>346.8</v>
      </c>
      <c r="C86">
        <v>58.72</v>
      </c>
      <c r="D86">
        <v>300.3</v>
      </c>
      <c r="E86">
        <v>2.84</v>
      </c>
      <c r="F86">
        <v>305.7</v>
      </c>
      <c r="G86">
        <v>6.62</v>
      </c>
      <c r="H86">
        <v>288.5</v>
      </c>
      <c r="I86">
        <v>7.8</v>
      </c>
    </row>
    <row r="87" spans="1:9" x14ac:dyDescent="0.25">
      <c r="A87" t="s">
        <v>83</v>
      </c>
      <c r="B87">
        <v>1854.1</v>
      </c>
      <c r="C87">
        <v>24</v>
      </c>
      <c r="D87">
        <v>1841.7</v>
      </c>
      <c r="E87">
        <v>10.51</v>
      </c>
      <c r="F87">
        <v>1847.5</v>
      </c>
      <c r="G87">
        <v>10.76</v>
      </c>
      <c r="H87">
        <v>1800.6</v>
      </c>
      <c r="I87">
        <v>44.96</v>
      </c>
    </row>
    <row r="88" spans="1:9" x14ac:dyDescent="0.25">
      <c r="A88" t="s">
        <v>84</v>
      </c>
      <c r="B88">
        <v>1821.1</v>
      </c>
      <c r="C88">
        <v>28.56</v>
      </c>
      <c r="D88">
        <v>1570.6</v>
      </c>
      <c r="E88">
        <v>10.41</v>
      </c>
      <c r="F88">
        <v>1680.6</v>
      </c>
      <c r="G88">
        <v>12.29</v>
      </c>
      <c r="H88">
        <v>1567.7</v>
      </c>
      <c r="I88">
        <v>46.29</v>
      </c>
    </row>
    <row r="89" spans="1:9" x14ac:dyDescent="0.25">
      <c r="A89" t="s">
        <v>85</v>
      </c>
      <c r="B89">
        <v>473.1</v>
      </c>
      <c r="C89">
        <v>37.76</v>
      </c>
      <c r="D89">
        <v>486.1</v>
      </c>
      <c r="E89">
        <v>3.43</v>
      </c>
      <c r="F89">
        <v>483.9</v>
      </c>
      <c r="G89">
        <v>6.25</v>
      </c>
      <c r="H89">
        <v>466.5</v>
      </c>
      <c r="I89">
        <v>13.87</v>
      </c>
    </row>
    <row r="90" spans="1:9" x14ac:dyDescent="0.25">
      <c r="A90" t="s">
        <v>86</v>
      </c>
      <c r="B90">
        <v>872.2</v>
      </c>
      <c r="C90">
        <v>82.08</v>
      </c>
      <c r="D90">
        <v>865.8</v>
      </c>
      <c r="E90">
        <v>13.15</v>
      </c>
      <c r="F90">
        <v>867.7</v>
      </c>
      <c r="G90">
        <v>22.6</v>
      </c>
      <c r="H90">
        <v>799.4</v>
      </c>
      <c r="I90">
        <v>42.1</v>
      </c>
    </row>
    <row r="91" spans="1:9" x14ac:dyDescent="0.25">
      <c r="A91" t="s">
        <v>87</v>
      </c>
      <c r="B91">
        <v>644.1</v>
      </c>
      <c r="C91">
        <v>65.819999999999993</v>
      </c>
      <c r="D91">
        <v>540.29999999999995</v>
      </c>
      <c r="E91">
        <v>6.23</v>
      </c>
      <c r="F91">
        <v>560.5</v>
      </c>
      <c r="G91">
        <v>12.78</v>
      </c>
      <c r="H91">
        <v>771.4</v>
      </c>
      <c r="I91">
        <v>35.14</v>
      </c>
    </row>
    <row r="92" spans="1:9" x14ac:dyDescent="0.25">
      <c r="A92" t="s">
        <v>88</v>
      </c>
      <c r="B92">
        <v>566.20000000000005</v>
      </c>
      <c r="C92">
        <v>40.49</v>
      </c>
      <c r="D92">
        <v>599.70000000000005</v>
      </c>
      <c r="E92">
        <v>4.5599999999999996</v>
      </c>
      <c r="F92">
        <v>592.6</v>
      </c>
      <c r="G92">
        <v>8.0500000000000007</v>
      </c>
      <c r="H92">
        <v>602.6</v>
      </c>
      <c r="I92">
        <v>23.91</v>
      </c>
    </row>
    <row r="93" spans="1:9" x14ac:dyDescent="0.25">
      <c r="A93" t="s">
        <v>89</v>
      </c>
      <c r="B93">
        <v>626.70000000000005</v>
      </c>
      <c r="C93">
        <v>40.39</v>
      </c>
      <c r="D93">
        <v>594.20000000000005</v>
      </c>
      <c r="E93">
        <v>4.58</v>
      </c>
      <c r="F93">
        <v>600.9</v>
      </c>
      <c r="G93">
        <v>8.2100000000000009</v>
      </c>
      <c r="H93">
        <v>614.79999999999995</v>
      </c>
      <c r="I93">
        <v>24.52</v>
      </c>
    </row>
    <row r="94" spans="1:9" x14ac:dyDescent="0.25">
      <c r="A94" t="s">
        <v>88</v>
      </c>
      <c r="B94">
        <v>570.1</v>
      </c>
      <c r="C94">
        <v>32.22</v>
      </c>
      <c r="D94">
        <v>602.20000000000005</v>
      </c>
      <c r="E94">
        <v>3.86</v>
      </c>
      <c r="F94">
        <v>595.4</v>
      </c>
      <c r="G94">
        <v>6.34</v>
      </c>
      <c r="H94">
        <v>606.6</v>
      </c>
      <c r="I94">
        <v>18.600000000000001</v>
      </c>
    </row>
    <row r="95" spans="1:9" x14ac:dyDescent="0.25">
      <c r="A95" t="s">
        <v>89</v>
      </c>
      <c r="B95">
        <v>630.6</v>
      </c>
      <c r="C95">
        <v>31.21</v>
      </c>
      <c r="D95">
        <v>592.29999999999995</v>
      </c>
      <c r="E95">
        <v>3.76</v>
      </c>
      <c r="F95">
        <v>600.20000000000005</v>
      </c>
      <c r="G95">
        <v>6.22</v>
      </c>
      <c r="H95">
        <v>613.9</v>
      </c>
      <c r="I95">
        <v>18.28</v>
      </c>
    </row>
    <row r="96" spans="1:9" x14ac:dyDescent="0.25">
      <c r="A96" t="s">
        <v>90</v>
      </c>
      <c r="B96">
        <v>770.8</v>
      </c>
      <c r="C96">
        <v>40.1</v>
      </c>
      <c r="D96">
        <v>734.9</v>
      </c>
      <c r="E96">
        <v>5.72</v>
      </c>
      <c r="F96">
        <v>743.7</v>
      </c>
      <c r="G96">
        <v>9.56</v>
      </c>
      <c r="H96">
        <v>720.7</v>
      </c>
      <c r="I96">
        <v>15.82</v>
      </c>
    </row>
    <row r="97" spans="1:9" x14ac:dyDescent="0.25">
      <c r="A97" t="s">
        <v>91</v>
      </c>
      <c r="B97">
        <v>1065.5</v>
      </c>
      <c r="C97">
        <v>34.270000000000003</v>
      </c>
      <c r="D97">
        <v>1035.5999999999999</v>
      </c>
      <c r="E97">
        <v>7.52</v>
      </c>
      <c r="F97">
        <v>1045.0999999999999</v>
      </c>
      <c r="G97">
        <v>10.54</v>
      </c>
      <c r="H97">
        <v>1073.4000000000001</v>
      </c>
      <c r="I97">
        <v>25.42</v>
      </c>
    </row>
    <row r="98" spans="1:9" x14ac:dyDescent="0.25">
      <c r="A98" t="s">
        <v>92</v>
      </c>
      <c r="B98">
        <v>310.5</v>
      </c>
      <c r="C98">
        <v>52.49</v>
      </c>
      <c r="D98">
        <v>294.8</v>
      </c>
      <c r="E98">
        <v>2.52</v>
      </c>
      <c r="F98">
        <v>296.5</v>
      </c>
      <c r="G98">
        <v>5.71</v>
      </c>
      <c r="H98">
        <v>292.5</v>
      </c>
      <c r="I98">
        <v>6.74</v>
      </c>
    </row>
    <row r="99" spans="1:9" x14ac:dyDescent="0.25">
      <c r="A99" t="s">
        <v>93</v>
      </c>
      <c r="B99">
        <v>1890.3</v>
      </c>
      <c r="C99">
        <v>19.63</v>
      </c>
      <c r="D99">
        <v>1885.2</v>
      </c>
      <c r="E99">
        <v>9.2899999999999991</v>
      </c>
      <c r="F99">
        <v>1887.4</v>
      </c>
      <c r="G99">
        <v>8.7100000000000009</v>
      </c>
      <c r="H99">
        <v>1824.9</v>
      </c>
      <c r="I99">
        <v>38.99</v>
      </c>
    </row>
    <row r="100" spans="1:9" x14ac:dyDescent="0.25">
      <c r="A100" t="s">
        <v>94</v>
      </c>
      <c r="B100">
        <v>921.6</v>
      </c>
      <c r="C100">
        <v>59.42</v>
      </c>
      <c r="D100">
        <v>346.5</v>
      </c>
      <c r="E100">
        <v>3.9</v>
      </c>
      <c r="F100">
        <v>432.5</v>
      </c>
      <c r="G100">
        <v>9.7100000000000009</v>
      </c>
      <c r="H100">
        <v>269.3</v>
      </c>
      <c r="I100">
        <v>8.02</v>
      </c>
    </row>
    <row r="101" spans="1:9" x14ac:dyDescent="0.25">
      <c r="A101" t="s">
        <v>95</v>
      </c>
      <c r="B101">
        <v>1821.3</v>
      </c>
      <c r="C101">
        <v>23.39</v>
      </c>
      <c r="D101">
        <v>1850.9</v>
      </c>
      <c r="E101">
        <v>10.029999999999999</v>
      </c>
      <c r="F101">
        <v>1836.7</v>
      </c>
      <c r="G101">
        <v>10.210000000000001</v>
      </c>
      <c r="H101">
        <v>1797.8</v>
      </c>
      <c r="I101">
        <v>43.5</v>
      </c>
    </row>
    <row r="102" spans="1:9" x14ac:dyDescent="0.25">
      <c r="A102" t="s">
        <v>96</v>
      </c>
      <c r="B102">
        <v>1915.4</v>
      </c>
      <c r="C102">
        <v>31.77</v>
      </c>
      <c r="D102">
        <v>1945.3</v>
      </c>
      <c r="E102">
        <v>14.61</v>
      </c>
      <c r="F102">
        <v>1930.6</v>
      </c>
      <c r="G102">
        <v>14.48</v>
      </c>
      <c r="H102">
        <v>2012.6</v>
      </c>
      <c r="I102">
        <v>61.37</v>
      </c>
    </row>
    <row r="103" spans="1:9" x14ac:dyDescent="0.25">
      <c r="A103" t="s">
        <v>97</v>
      </c>
      <c r="B103">
        <v>309.5</v>
      </c>
      <c r="C103">
        <v>96.01</v>
      </c>
      <c r="D103">
        <v>240.1</v>
      </c>
      <c r="E103">
        <v>3.48</v>
      </c>
      <c r="F103">
        <v>246.7</v>
      </c>
      <c r="G103">
        <v>9.0299999999999994</v>
      </c>
      <c r="H103">
        <v>219</v>
      </c>
      <c r="I103">
        <v>8.98</v>
      </c>
    </row>
    <row r="104" spans="1:9" x14ac:dyDescent="0.25">
      <c r="A104" t="s">
        <v>98</v>
      </c>
      <c r="B104">
        <v>378.4</v>
      </c>
      <c r="C104">
        <v>111.49</v>
      </c>
      <c r="D104">
        <v>285.3</v>
      </c>
      <c r="E104">
        <v>4.5</v>
      </c>
      <c r="F104">
        <v>295.60000000000002</v>
      </c>
      <c r="G104">
        <v>12.65</v>
      </c>
      <c r="H104">
        <v>294</v>
      </c>
      <c r="I104">
        <v>9.3699999999999992</v>
      </c>
    </row>
    <row r="105" spans="1:9" x14ac:dyDescent="0.25">
      <c r="A105" t="s">
        <v>99</v>
      </c>
      <c r="B105">
        <v>171.6</v>
      </c>
      <c r="C105">
        <v>112.31</v>
      </c>
      <c r="D105">
        <v>290.10000000000002</v>
      </c>
      <c r="E105">
        <v>4.71</v>
      </c>
      <c r="F105">
        <v>277.39999999999998</v>
      </c>
      <c r="G105">
        <v>11.51</v>
      </c>
      <c r="H105">
        <v>272.3</v>
      </c>
      <c r="I105">
        <v>12.48</v>
      </c>
    </row>
    <row r="106" spans="1:9" x14ac:dyDescent="0.25">
      <c r="A106" t="s">
        <v>100</v>
      </c>
      <c r="B106">
        <v>608.29999999999995</v>
      </c>
      <c r="C106">
        <v>77.650000000000006</v>
      </c>
      <c r="D106">
        <v>336.9</v>
      </c>
      <c r="E106">
        <v>4.42</v>
      </c>
      <c r="F106">
        <v>373.7</v>
      </c>
      <c r="G106">
        <v>10.76</v>
      </c>
      <c r="H106">
        <v>343.8</v>
      </c>
      <c r="I106">
        <v>17.84</v>
      </c>
    </row>
    <row r="107" spans="1:9" x14ac:dyDescent="0.25">
      <c r="A107" t="s">
        <v>101</v>
      </c>
      <c r="B107">
        <v>3268.7</v>
      </c>
      <c r="C107">
        <v>139.27000000000001</v>
      </c>
      <c r="D107">
        <v>560.70000000000005</v>
      </c>
      <c r="E107">
        <v>30.05</v>
      </c>
      <c r="F107">
        <v>1481.7</v>
      </c>
      <c r="G107">
        <v>60.59</v>
      </c>
      <c r="H107">
        <v>783.7</v>
      </c>
      <c r="I107">
        <v>62.35</v>
      </c>
    </row>
    <row r="108" spans="1:9" x14ac:dyDescent="0.25">
      <c r="A108" t="s">
        <v>102</v>
      </c>
      <c r="B108">
        <v>216.7</v>
      </c>
      <c r="C108">
        <v>176.66</v>
      </c>
      <c r="D108">
        <v>253.4</v>
      </c>
      <c r="E108">
        <v>6.23</v>
      </c>
      <c r="F108">
        <v>249.9</v>
      </c>
      <c r="G108">
        <v>17.059999999999999</v>
      </c>
      <c r="H108">
        <v>257</v>
      </c>
      <c r="I108">
        <v>14.28</v>
      </c>
    </row>
    <row r="109" spans="1:9" x14ac:dyDescent="0.25">
      <c r="A109" t="s">
        <v>103</v>
      </c>
      <c r="B109">
        <v>205.8</v>
      </c>
      <c r="C109">
        <v>78.319999999999993</v>
      </c>
      <c r="D109">
        <v>218.8</v>
      </c>
      <c r="E109">
        <v>2.67</v>
      </c>
      <c r="F109">
        <v>217.7</v>
      </c>
      <c r="G109">
        <v>6.41</v>
      </c>
      <c r="H109">
        <v>223.9</v>
      </c>
      <c r="I109">
        <v>9.6999999999999993</v>
      </c>
    </row>
    <row r="110" spans="1:9" x14ac:dyDescent="0.25">
      <c r="A110" t="s">
        <v>104</v>
      </c>
      <c r="B110">
        <v>623.9</v>
      </c>
      <c r="C110">
        <v>93.85</v>
      </c>
      <c r="D110">
        <v>436.8</v>
      </c>
      <c r="E110">
        <v>7.02</v>
      </c>
      <c r="F110">
        <v>468</v>
      </c>
      <c r="G110">
        <v>15.83</v>
      </c>
      <c r="H110">
        <v>412.9</v>
      </c>
      <c r="I110">
        <v>20.97</v>
      </c>
    </row>
    <row r="111" spans="1:9" x14ac:dyDescent="0.25">
      <c r="A111" t="s">
        <v>105</v>
      </c>
      <c r="B111">
        <v>570.79999999999995</v>
      </c>
      <c r="C111">
        <v>41.21</v>
      </c>
      <c r="D111">
        <v>602.4</v>
      </c>
      <c r="E111">
        <v>4.49</v>
      </c>
      <c r="F111">
        <v>595.70000000000005</v>
      </c>
      <c r="G111">
        <v>8.06</v>
      </c>
      <c r="H111">
        <v>616</v>
      </c>
      <c r="I111">
        <v>24.48</v>
      </c>
    </row>
    <row r="112" spans="1:9" x14ac:dyDescent="0.25">
      <c r="A112" t="s">
        <v>106</v>
      </c>
      <c r="B112">
        <v>635.70000000000005</v>
      </c>
      <c r="C112">
        <v>41.35</v>
      </c>
      <c r="D112">
        <v>591.1</v>
      </c>
      <c r="E112">
        <v>4.47</v>
      </c>
      <c r="F112">
        <v>600.20000000000005</v>
      </c>
      <c r="G112">
        <v>8.2100000000000009</v>
      </c>
      <c r="H112">
        <v>601.20000000000005</v>
      </c>
      <c r="I112">
        <v>24.32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N117"/>
  <sheetViews>
    <sheetView workbookViewId="0"/>
  </sheetViews>
  <sheetFormatPr defaultRowHeight="15" x14ac:dyDescent="0.25"/>
  <sheetData>
    <row r="4" spans="1:14" x14ac:dyDescent="0.25">
      <c r="A4" t="s">
        <v>0</v>
      </c>
      <c r="B4" t="s">
        <v>1</v>
      </c>
      <c r="C4" t="s">
        <v>2</v>
      </c>
      <c r="D4" t="s">
        <v>3</v>
      </c>
      <c r="E4" t="s">
        <v>2</v>
      </c>
      <c r="F4" t="s">
        <v>4</v>
      </c>
      <c r="G4" t="s">
        <v>2</v>
      </c>
      <c r="H4" t="s">
        <v>5</v>
      </c>
      <c r="I4" t="s">
        <v>2</v>
      </c>
      <c r="J4" t="s">
        <v>107</v>
      </c>
      <c r="K4" t="s">
        <v>108</v>
      </c>
      <c r="L4" t="s">
        <v>109</v>
      </c>
      <c r="M4" t="s">
        <v>110</v>
      </c>
      <c r="N4" t="s">
        <v>111</v>
      </c>
    </row>
    <row r="7" spans="1:14" x14ac:dyDescent="0.25">
      <c r="A7" t="s">
        <v>6</v>
      </c>
      <c r="B7">
        <v>6.1399799999999997E-2</v>
      </c>
      <c r="C7">
        <v>8.0676000000000001E-4</v>
      </c>
      <c r="D7">
        <v>9.5604030000000007E-2</v>
      </c>
      <c r="E7">
        <v>5.7737999999999995E-4</v>
      </c>
      <c r="F7">
        <v>0.80921829000000001</v>
      </c>
      <c r="G7">
        <v>9.88057E-3</v>
      </c>
      <c r="H7">
        <v>3.1589869999999999E-2</v>
      </c>
      <c r="I7">
        <v>8.4039E-4</v>
      </c>
      <c r="J7">
        <v>45413</v>
      </c>
      <c r="K7">
        <v>3130</v>
      </c>
      <c r="L7">
        <v>1055</v>
      </c>
      <c r="M7">
        <v>20337</v>
      </c>
      <c r="N7">
        <v>385442</v>
      </c>
    </row>
    <row r="8" spans="1:14" x14ac:dyDescent="0.25">
      <c r="A8" t="s">
        <v>7</v>
      </c>
      <c r="B8">
        <v>5.8811849999999999E-2</v>
      </c>
      <c r="C8">
        <v>7.8255000000000002E-4</v>
      </c>
      <c r="D8">
        <v>9.6067680000000003E-2</v>
      </c>
      <c r="E8">
        <v>5.8215000000000003E-4</v>
      </c>
      <c r="F8">
        <v>0.77884692</v>
      </c>
      <c r="G8">
        <v>9.6604099999999995E-3</v>
      </c>
      <c r="H8">
        <v>2.955311E-2</v>
      </c>
      <c r="I8">
        <v>8.0940999999999999E-4</v>
      </c>
      <c r="J8">
        <v>45311</v>
      </c>
      <c r="K8">
        <v>2992</v>
      </c>
      <c r="L8">
        <v>993</v>
      </c>
      <c r="M8">
        <v>20587</v>
      </c>
      <c r="N8">
        <v>384214</v>
      </c>
    </row>
    <row r="9" spans="1:14" x14ac:dyDescent="0.25">
      <c r="A9" t="s">
        <v>8</v>
      </c>
      <c r="B9">
        <v>5.8673639999999999E-2</v>
      </c>
      <c r="C9">
        <v>7.9160999999999999E-4</v>
      </c>
      <c r="D9">
        <v>9.9522050000000001E-2</v>
      </c>
      <c r="E9">
        <v>6.1039000000000004E-4</v>
      </c>
      <c r="F9">
        <v>0.80493283000000004</v>
      </c>
      <c r="G9">
        <v>1.014083E-2</v>
      </c>
      <c r="H9">
        <v>3.0656260000000001E-2</v>
      </c>
      <c r="I9">
        <v>8.4577999999999997E-4</v>
      </c>
      <c r="J9">
        <v>44277</v>
      </c>
      <c r="K9">
        <v>2916</v>
      </c>
      <c r="L9">
        <v>968</v>
      </c>
      <c r="M9">
        <v>19447</v>
      </c>
      <c r="N9">
        <v>363825</v>
      </c>
    </row>
    <row r="10" spans="1:14" x14ac:dyDescent="0.25">
      <c r="A10" t="s">
        <v>9</v>
      </c>
      <c r="B10">
        <v>6.1958579999999999E-2</v>
      </c>
      <c r="C10">
        <v>8.1755E-4</v>
      </c>
      <c r="D10">
        <v>9.2639890000000003E-2</v>
      </c>
      <c r="E10">
        <v>5.6724E-4</v>
      </c>
      <c r="F10">
        <v>0.79118096999999998</v>
      </c>
      <c r="G10">
        <v>9.7319099999999999E-3</v>
      </c>
      <c r="H10">
        <v>2.9325899999999998E-2</v>
      </c>
      <c r="I10">
        <v>7.9911999999999995E-4</v>
      </c>
      <c r="J10">
        <v>45140</v>
      </c>
      <c r="K10">
        <v>3139</v>
      </c>
      <c r="L10">
        <v>1003</v>
      </c>
      <c r="M10">
        <v>21218</v>
      </c>
      <c r="N10">
        <v>401043</v>
      </c>
    </row>
    <row r="11" spans="1:14" x14ac:dyDescent="0.25">
      <c r="A11" t="s">
        <v>10</v>
      </c>
      <c r="B11">
        <v>6.3284430000000003E-2</v>
      </c>
      <c r="C11">
        <v>1.08675E-3</v>
      </c>
      <c r="D11">
        <v>0.12102473</v>
      </c>
      <c r="E11">
        <v>8.9285000000000005E-4</v>
      </c>
      <c r="F11">
        <v>1.05566359</v>
      </c>
      <c r="G11">
        <v>1.703586E-2</v>
      </c>
      <c r="H11">
        <v>3.591275E-2</v>
      </c>
      <c r="I11">
        <v>6.7635000000000004E-4</v>
      </c>
      <c r="J11">
        <v>21601</v>
      </c>
      <c r="K11">
        <v>1533</v>
      </c>
      <c r="L11">
        <v>5922</v>
      </c>
      <c r="M11">
        <v>102529</v>
      </c>
      <c r="N11">
        <v>146754</v>
      </c>
    </row>
    <row r="12" spans="1:14" x14ac:dyDescent="0.25">
      <c r="A12" t="s">
        <v>11</v>
      </c>
      <c r="B12">
        <v>7.4795120000000007E-2</v>
      </c>
      <c r="C12">
        <v>1.1783900000000001E-3</v>
      </c>
      <c r="D12">
        <v>0.17437467000000001</v>
      </c>
      <c r="E12">
        <v>1.28348E-3</v>
      </c>
      <c r="F12">
        <v>1.79762518</v>
      </c>
      <c r="G12">
        <v>2.6533669999999999E-2</v>
      </c>
      <c r="H12">
        <v>5.3025040000000002E-2</v>
      </c>
      <c r="I12">
        <v>1.1441699999999999E-3</v>
      </c>
      <c r="J12">
        <v>23711</v>
      </c>
      <c r="K12">
        <v>1991</v>
      </c>
      <c r="L12">
        <v>2764</v>
      </c>
      <c r="M12">
        <v>32715</v>
      </c>
      <c r="N12">
        <v>114344</v>
      </c>
    </row>
    <row r="13" spans="1:14" x14ac:dyDescent="0.25">
      <c r="A13" t="s">
        <v>12</v>
      </c>
      <c r="B13">
        <v>6.0121500000000001E-2</v>
      </c>
      <c r="C13">
        <v>8.6346000000000003E-4</v>
      </c>
      <c r="D13">
        <v>0.10116875</v>
      </c>
      <c r="E13">
        <v>6.5653E-4</v>
      </c>
      <c r="F13">
        <v>0.83830148000000004</v>
      </c>
      <c r="G13">
        <v>1.1323160000000001E-2</v>
      </c>
      <c r="H13">
        <v>3.1941219999999999E-2</v>
      </c>
      <c r="I13">
        <v>9.7050000000000001E-4</v>
      </c>
      <c r="J13">
        <v>40478</v>
      </c>
      <c r="K13">
        <v>2731</v>
      </c>
      <c r="L13">
        <v>900</v>
      </c>
      <c r="M13">
        <v>17977</v>
      </c>
      <c r="N13">
        <v>335050</v>
      </c>
    </row>
    <row r="14" spans="1:14" x14ac:dyDescent="0.25">
      <c r="A14" t="s">
        <v>13</v>
      </c>
      <c r="B14">
        <v>6.0924659999999999E-2</v>
      </c>
      <c r="C14">
        <v>7.9241000000000001E-4</v>
      </c>
      <c r="D14">
        <v>0.10618336</v>
      </c>
      <c r="E14">
        <v>6.4302000000000001E-4</v>
      </c>
      <c r="F14">
        <v>0.89161283000000002</v>
      </c>
      <c r="G14">
        <v>1.0887880000000001E-2</v>
      </c>
      <c r="H14">
        <v>3.3683049999999999E-2</v>
      </c>
      <c r="I14">
        <v>8.0515999999999997E-4</v>
      </c>
      <c r="J14">
        <v>93807</v>
      </c>
      <c r="K14">
        <v>6409</v>
      </c>
      <c r="L14">
        <v>5236</v>
      </c>
      <c r="M14">
        <v>98367</v>
      </c>
      <c r="N14">
        <v>720011</v>
      </c>
    </row>
    <row r="15" spans="1:14" x14ac:dyDescent="0.25">
      <c r="A15" t="s">
        <v>14</v>
      </c>
      <c r="B15">
        <v>0.11563534</v>
      </c>
      <c r="C15">
        <v>2.32804E-3</v>
      </c>
      <c r="D15">
        <v>0.35728221999999998</v>
      </c>
      <c r="E15">
        <v>3.5052600000000001E-3</v>
      </c>
      <c r="F15">
        <v>5.6932902299999997</v>
      </c>
      <c r="G15">
        <v>0.10886111</v>
      </c>
      <c r="H15">
        <v>0.10188364</v>
      </c>
      <c r="I15">
        <v>3.49044E-3</v>
      </c>
      <c r="J15">
        <v>72556</v>
      </c>
      <c r="K15">
        <v>9340</v>
      </c>
      <c r="L15">
        <v>21685</v>
      </c>
      <c r="M15">
        <v>145850</v>
      </c>
      <c r="N15">
        <v>198619</v>
      </c>
    </row>
    <row r="16" spans="1:14" x14ac:dyDescent="0.25">
      <c r="A16" t="s">
        <v>15</v>
      </c>
      <c r="B16">
        <v>0.30285435999999999</v>
      </c>
      <c r="C16">
        <v>3.4039500000000002E-3</v>
      </c>
      <c r="D16">
        <v>0.13429630000000001</v>
      </c>
      <c r="E16">
        <v>8.1656000000000003E-4</v>
      </c>
      <c r="F16">
        <v>5.6030888599999997</v>
      </c>
      <c r="G16">
        <v>5.948925E-2</v>
      </c>
      <c r="H16">
        <v>7.6920699999999995E-2</v>
      </c>
      <c r="I16">
        <v>1.72517E-3</v>
      </c>
      <c r="J16">
        <v>232263</v>
      </c>
      <c r="K16">
        <v>79008</v>
      </c>
      <c r="L16">
        <v>133400</v>
      </c>
      <c r="M16">
        <v>1149936</v>
      </c>
      <c r="N16">
        <v>1550347</v>
      </c>
    </row>
    <row r="17" spans="1:14" x14ac:dyDescent="0.25">
      <c r="A17" t="s">
        <v>16</v>
      </c>
      <c r="B17">
        <v>0.12021659</v>
      </c>
      <c r="C17">
        <v>2.9620699999999998E-3</v>
      </c>
      <c r="D17">
        <v>0.35017151000000002</v>
      </c>
      <c r="E17">
        <v>4.1149799999999999E-3</v>
      </c>
      <c r="F17">
        <v>5.8037700699999997</v>
      </c>
      <c r="G17">
        <v>0.13587631999999999</v>
      </c>
      <c r="H17">
        <v>9.4127790000000003E-2</v>
      </c>
      <c r="I17">
        <v>3.8390899999999999E-3</v>
      </c>
      <c r="J17">
        <v>57599</v>
      </c>
      <c r="K17">
        <v>7754</v>
      </c>
      <c r="L17">
        <v>31399</v>
      </c>
      <c r="M17">
        <v>223741</v>
      </c>
      <c r="N17">
        <v>161135</v>
      </c>
    </row>
    <row r="18" spans="1:14" x14ac:dyDescent="0.25">
      <c r="A18" t="s">
        <v>17</v>
      </c>
      <c r="B18">
        <v>0.12229205</v>
      </c>
      <c r="C18">
        <v>1.62433E-3</v>
      </c>
      <c r="D18">
        <v>0.37144150999999997</v>
      </c>
      <c r="E18">
        <v>2.5908400000000001E-3</v>
      </c>
      <c r="F18">
        <v>6.2596821800000004</v>
      </c>
      <c r="G18">
        <v>7.86631E-2</v>
      </c>
      <c r="H18">
        <v>0.10633971</v>
      </c>
      <c r="I18">
        <v>2.5036400000000001E-3</v>
      </c>
      <c r="J18">
        <v>49981</v>
      </c>
      <c r="K18">
        <v>6853</v>
      </c>
      <c r="L18">
        <v>46580</v>
      </c>
      <c r="M18">
        <v>287346</v>
      </c>
      <c r="N18">
        <v>114465</v>
      </c>
    </row>
    <row r="19" spans="1:14" x14ac:dyDescent="0.25">
      <c r="A19" t="s">
        <v>18</v>
      </c>
      <c r="B19">
        <v>5.9499740000000002E-2</v>
      </c>
      <c r="C19">
        <v>1.65807E-3</v>
      </c>
      <c r="D19">
        <v>0.10634250000000001</v>
      </c>
      <c r="E19">
        <v>1.12572E-3</v>
      </c>
      <c r="F19">
        <v>0.87193489000000002</v>
      </c>
      <c r="G19">
        <v>2.3141700000000001E-2</v>
      </c>
      <c r="H19">
        <v>3.3917959999999997E-2</v>
      </c>
      <c r="I19">
        <v>9.922799999999999E-4</v>
      </c>
      <c r="J19">
        <v>9631</v>
      </c>
      <c r="K19">
        <v>643</v>
      </c>
      <c r="L19">
        <v>3024</v>
      </c>
      <c r="M19">
        <v>58842</v>
      </c>
      <c r="N19">
        <v>77013</v>
      </c>
    </row>
    <row r="20" spans="1:14" x14ac:dyDescent="0.25">
      <c r="A20" t="s">
        <v>19</v>
      </c>
      <c r="B20">
        <v>0.13993314000000001</v>
      </c>
      <c r="C20">
        <v>2.0815299999999998E-3</v>
      </c>
      <c r="D20">
        <v>0.26906201000000002</v>
      </c>
      <c r="E20">
        <v>1.9777100000000001E-3</v>
      </c>
      <c r="F20">
        <v>5.1866211900000003</v>
      </c>
      <c r="G20">
        <v>7.4164930000000004E-2</v>
      </c>
      <c r="H20">
        <v>1.458331E-2</v>
      </c>
      <c r="I20">
        <v>4.3918000000000001E-4</v>
      </c>
      <c r="J20">
        <v>110422</v>
      </c>
      <c r="K20">
        <v>17391</v>
      </c>
      <c r="L20">
        <v>25813</v>
      </c>
      <c r="M20">
        <v>1202211</v>
      </c>
      <c r="N20">
        <v>368566</v>
      </c>
    </row>
    <row r="21" spans="1:14" x14ac:dyDescent="0.25">
      <c r="A21" t="s">
        <v>20</v>
      </c>
      <c r="B21">
        <v>0.12029695999999999</v>
      </c>
      <c r="C21">
        <v>2.7588399999999998E-3</v>
      </c>
      <c r="D21">
        <v>0.36222491000000001</v>
      </c>
      <c r="E21">
        <v>3.7158400000000002E-3</v>
      </c>
      <c r="F21">
        <v>6.0030546200000003</v>
      </c>
      <c r="G21">
        <v>0.13256981000000001</v>
      </c>
      <c r="H21">
        <v>8.2527870000000003E-2</v>
      </c>
      <c r="I21">
        <v>3.7984099999999999E-3</v>
      </c>
      <c r="J21">
        <v>203555</v>
      </c>
      <c r="K21">
        <v>27669</v>
      </c>
      <c r="L21">
        <v>25025</v>
      </c>
      <c r="M21">
        <v>212385</v>
      </c>
      <c r="N21">
        <v>577589</v>
      </c>
    </row>
    <row r="22" spans="1:14" x14ac:dyDescent="0.25">
      <c r="A22" t="s">
        <v>21</v>
      </c>
      <c r="B22">
        <v>0.10857905</v>
      </c>
      <c r="C22">
        <v>1.71795E-3</v>
      </c>
      <c r="D22">
        <v>0.36596962999999999</v>
      </c>
      <c r="E22">
        <v>2.9207899999999999E-3</v>
      </c>
      <c r="F22">
        <v>5.4749703399999996</v>
      </c>
      <c r="G22">
        <v>8.2914660000000001E-2</v>
      </c>
      <c r="H22">
        <v>0.10188474</v>
      </c>
      <c r="I22">
        <v>2.9618700000000001E-3</v>
      </c>
      <c r="J22">
        <v>31730</v>
      </c>
      <c r="K22">
        <v>3865</v>
      </c>
      <c r="L22">
        <v>5566</v>
      </c>
      <c r="M22">
        <v>36768</v>
      </c>
      <c r="N22">
        <v>75594</v>
      </c>
    </row>
    <row r="23" spans="1:14" x14ac:dyDescent="0.25">
      <c r="A23" t="s">
        <v>22</v>
      </c>
      <c r="B23">
        <v>5.1950459999999997E-2</v>
      </c>
      <c r="C23">
        <v>1.2122400000000001E-3</v>
      </c>
      <c r="D23">
        <v>5.0778940000000002E-2</v>
      </c>
      <c r="E23">
        <v>4.5183000000000002E-4</v>
      </c>
      <c r="F23">
        <v>0.36345565000000002</v>
      </c>
      <c r="G23">
        <v>8.1235300000000003E-3</v>
      </c>
      <c r="H23">
        <v>1.597208E-2</v>
      </c>
      <c r="I23">
        <v>4.8352999999999997E-4</v>
      </c>
      <c r="J23">
        <v>15243</v>
      </c>
      <c r="K23">
        <v>889</v>
      </c>
      <c r="L23">
        <v>3817</v>
      </c>
      <c r="M23">
        <v>161584</v>
      </c>
      <c r="N23">
        <v>263534</v>
      </c>
    </row>
    <row r="24" spans="1:14" x14ac:dyDescent="0.25">
      <c r="A24" t="s">
        <v>23</v>
      </c>
      <c r="B24">
        <v>6.0857399999999999E-2</v>
      </c>
      <c r="C24">
        <v>1.02636E-3</v>
      </c>
      <c r="D24">
        <v>9.3514089999999994E-2</v>
      </c>
      <c r="E24">
        <v>6.9676999999999998E-4</v>
      </c>
      <c r="F24">
        <v>0.78413224000000004</v>
      </c>
      <c r="G24">
        <v>1.2735120000000001E-2</v>
      </c>
      <c r="H24">
        <v>2.936948E-2</v>
      </c>
      <c r="I24">
        <v>1.10231E-3</v>
      </c>
      <c r="J24">
        <v>44208</v>
      </c>
      <c r="K24">
        <v>3017</v>
      </c>
      <c r="L24">
        <v>942</v>
      </c>
      <c r="M24">
        <v>21878</v>
      </c>
      <c r="N24">
        <v>414093</v>
      </c>
    </row>
    <row r="25" spans="1:14" x14ac:dyDescent="0.25">
      <c r="A25" t="s">
        <v>24</v>
      </c>
      <c r="B25">
        <v>5.9646579999999998E-2</v>
      </c>
      <c r="C25">
        <v>1.0337E-3</v>
      </c>
      <c r="D25">
        <v>9.9195409999999998E-2</v>
      </c>
      <c r="E25">
        <v>7.5471999999999996E-4</v>
      </c>
      <c r="F25">
        <v>0.81518674000000002</v>
      </c>
      <c r="G25">
        <v>1.3643219999999999E-2</v>
      </c>
      <c r="H25">
        <v>3.2238379999999997E-2</v>
      </c>
      <c r="I25">
        <v>1.2457E-3</v>
      </c>
      <c r="J25">
        <v>42597</v>
      </c>
      <c r="K25">
        <v>2847</v>
      </c>
      <c r="L25">
        <v>914</v>
      </c>
      <c r="M25">
        <v>19450</v>
      </c>
      <c r="N25">
        <v>378434</v>
      </c>
    </row>
    <row r="26" spans="1:14" x14ac:dyDescent="0.25">
      <c r="A26" t="s">
        <v>23</v>
      </c>
      <c r="B26">
        <v>6.0979060000000002E-2</v>
      </c>
      <c r="C26">
        <v>9.0408999999999997E-4</v>
      </c>
      <c r="D26">
        <v>9.1332319999999995E-2</v>
      </c>
      <c r="E26">
        <v>6.135E-4</v>
      </c>
      <c r="F26">
        <v>0.76762341999999995</v>
      </c>
      <c r="G26">
        <v>1.068405E-2</v>
      </c>
      <c r="H26">
        <v>3.006613E-2</v>
      </c>
      <c r="I26">
        <v>9.6319000000000005E-4</v>
      </c>
      <c r="J26">
        <v>44378</v>
      </c>
      <c r="K26">
        <v>3050</v>
      </c>
      <c r="L26">
        <v>951</v>
      </c>
      <c r="M26">
        <v>22044</v>
      </c>
      <c r="N26">
        <v>419756</v>
      </c>
    </row>
    <row r="27" spans="1:14" x14ac:dyDescent="0.25">
      <c r="A27" t="s">
        <v>24</v>
      </c>
      <c r="B27">
        <v>5.9418029999999997E-2</v>
      </c>
      <c r="C27">
        <v>8.2076000000000002E-4</v>
      </c>
      <c r="D27">
        <v>9.9910499999999999E-2</v>
      </c>
      <c r="E27">
        <v>6.4827000000000005E-4</v>
      </c>
      <c r="F27">
        <v>0.81775403000000002</v>
      </c>
      <c r="G27">
        <v>1.061489E-2</v>
      </c>
      <c r="H27">
        <v>3.2291559999999997E-2</v>
      </c>
      <c r="I27">
        <v>9.4897999999999998E-4</v>
      </c>
      <c r="J27">
        <v>42634</v>
      </c>
      <c r="K27">
        <v>2851</v>
      </c>
      <c r="L27">
        <v>915</v>
      </c>
      <c r="M27">
        <v>19475</v>
      </c>
      <c r="N27">
        <v>379675</v>
      </c>
    </row>
    <row r="28" spans="1:14" x14ac:dyDescent="0.25">
      <c r="A28" t="s">
        <v>25</v>
      </c>
      <c r="B28">
        <v>6.4078120000000002E-2</v>
      </c>
      <c r="C28">
        <v>1.51246E-3</v>
      </c>
      <c r="D28">
        <v>0.12544698000000001</v>
      </c>
      <c r="E28">
        <v>1.20678E-3</v>
      </c>
      <c r="F28">
        <v>1.1077399299999999</v>
      </c>
      <c r="G28">
        <v>2.4580970000000001E-2</v>
      </c>
      <c r="H28">
        <v>4.0039819999999997E-2</v>
      </c>
      <c r="I28">
        <v>1.1121600000000001E-3</v>
      </c>
      <c r="J28">
        <v>18117</v>
      </c>
      <c r="K28">
        <v>1307</v>
      </c>
      <c r="L28">
        <v>4810</v>
      </c>
      <c r="M28">
        <v>80435</v>
      </c>
      <c r="N28">
        <v>120143</v>
      </c>
    </row>
    <row r="29" spans="1:14" x14ac:dyDescent="0.25">
      <c r="A29" t="s">
        <v>26</v>
      </c>
      <c r="B29">
        <v>7.5436489999999995E-2</v>
      </c>
      <c r="C29">
        <v>1.78338E-3</v>
      </c>
      <c r="D29">
        <v>0.18349067999999999</v>
      </c>
      <c r="E29">
        <v>1.8784400000000001E-3</v>
      </c>
      <c r="F29">
        <v>1.90830743</v>
      </c>
      <c r="G29">
        <v>4.2272629999999999E-2</v>
      </c>
      <c r="H29">
        <v>5.735465E-2</v>
      </c>
      <c r="I29">
        <v>1.9806300000000002E-3</v>
      </c>
      <c r="J29">
        <v>18785</v>
      </c>
      <c r="K29">
        <v>1597</v>
      </c>
      <c r="L29">
        <v>2132</v>
      </c>
      <c r="M29">
        <v>24252</v>
      </c>
      <c r="N29">
        <v>83369</v>
      </c>
    </row>
    <row r="30" spans="1:14" x14ac:dyDescent="0.25">
      <c r="A30" t="s">
        <v>27</v>
      </c>
      <c r="B30">
        <v>5.466128E-2</v>
      </c>
      <c r="C30">
        <v>2.9120700000000001E-3</v>
      </c>
      <c r="D30">
        <v>5.260981E-2</v>
      </c>
      <c r="E30">
        <v>9.6958999999999999E-4</v>
      </c>
      <c r="F30">
        <v>0.39615905000000001</v>
      </c>
      <c r="G30">
        <v>2.0009059999999999E-2</v>
      </c>
      <c r="H30">
        <v>1.4421990000000001E-2</v>
      </c>
      <c r="I30">
        <v>4.8505999999999999E-4</v>
      </c>
      <c r="J30">
        <v>5406</v>
      </c>
      <c r="K30">
        <v>334</v>
      </c>
      <c r="L30">
        <v>2759</v>
      </c>
      <c r="M30">
        <v>132603</v>
      </c>
      <c r="N30">
        <v>100624</v>
      </c>
    </row>
    <row r="31" spans="1:14" x14ac:dyDescent="0.25">
      <c r="A31" t="s">
        <v>28</v>
      </c>
      <c r="B31">
        <v>7.4405979999999997E-2</v>
      </c>
      <c r="C31">
        <v>1.60144E-3</v>
      </c>
      <c r="D31">
        <v>6.2156410000000002E-2</v>
      </c>
      <c r="E31">
        <v>5.4626000000000002E-4</v>
      </c>
      <c r="F31">
        <v>0.63739228000000003</v>
      </c>
      <c r="G31">
        <v>1.276855E-2</v>
      </c>
      <c r="H31">
        <v>3.6593399999999998E-2</v>
      </c>
      <c r="I31">
        <v>1.4892099999999999E-3</v>
      </c>
      <c r="J31">
        <v>51006</v>
      </c>
      <c r="K31">
        <v>4199</v>
      </c>
      <c r="L31">
        <v>2545</v>
      </c>
      <c r="M31">
        <v>44292</v>
      </c>
      <c r="N31">
        <v>655404</v>
      </c>
    </row>
    <row r="32" spans="1:14" x14ac:dyDescent="0.25">
      <c r="A32" t="s">
        <v>29</v>
      </c>
      <c r="B32">
        <v>5.6175559999999999E-2</v>
      </c>
      <c r="C32">
        <v>1.1170500000000001E-3</v>
      </c>
      <c r="D32">
        <v>4.7068409999999998E-2</v>
      </c>
      <c r="E32">
        <v>3.7331000000000002E-4</v>
      </c>
      <c r="F32">
        <v>0.36441147000000002</v>
      </c>
      <c r="G32">
        <v>6.7606400000000001E-3</v>
      </c>
      <c r="H32">
        <v>1.525463E-2</v>
      </c>
      <c r="I32">
        <v>4.6215999999999998E-4</v>
      </c>
      <c r="J32">
        <v>49981</v>
      </c>
      <c r="K32">
        <v>3153</v>
      </c>
      <c r="L32">
        <v>15771</v>
      </c>
      <c r="M32">
        <v>683796</v>
      </c>
      <c r="N32">
        <v>876547</v>
      </c>
    </row>
    <row r="33" spans="1:14" x14ac:dyDescent="0.25">
      <c r="A33" t="s">
        <v>30</v>
      </c>
      <c r="B33">
        <v>5.164121E-2</v>
      </c>
      <c r="C33">
        <v>2.6811299999999999E-3</v>
      </c>
      <c r="D33">
        <v>3.9184459999999997E-2</v>
      </c>
      <c r="E33">
        <v>6.8360999999999997E-4</v>
      </c>
      <c r="F33">
        <v>0.27865961</v>
      </c>
      <c r="G33">
        <v>1.373624E-2</v>
      </c>
      <c r="H33">
        <v>1.154907E-2</v>
      </c>
      <c r="I33">
        <v>4.5043999999999998E-4</v>
      </c>
      <c r="J33">
        <v>8201</v>
      </c>
      <c r="K33">
        <v>478</v>
      </c>
      <c r="L33">
        <v>3479</v>
      </c>
      <c r="M33">
        <v>209308</v>
      </c>
      <c r="N33">
        <v>207632</v>
      </c>
    </row>
    <row r="34" spans="1:14" x14ac:dyDescent="0.25">
      <c r="A34" t="s">
        <v>31</v>
      </c>
      <c r="B34">
        <v>0.11463034</v>
      </c>
      <c r="C34">
        <v>1.6997E-3</v>
      </c>
      <c r="D34">
        <v>0.32144742999999998</v>
      </c>
      <c r="E34">
        <v>2.31036E-3</v>
      </c>
      <c r="F34">
        <v>5.0761561400000001</v>
      </c>
      <c r="G34">
        <v>6.9603349999999994E-2</v>
      </c>
      <c r="H34">
        <v>8.9837009999999995E-2</v>
      </c>
      <c r="I34">
        <v>2.55931E-3</v>
      </c>
      <c r="J34">
        <v>192935</v>
      </c>
      <c r="K34">
        <v>25027</v>
      </c>
      <c r="L34">
        <v>27121</v>
      </c>
      <c r="M34">
        <v>206777</v>
      </c>
      <c r="N34">
        <v>565099</v>
      </c>
    </row>
    <row r="35" spans="1:14" x14ac:dyDescent="0.25">
      <c r="A35" t="s">
        <v>32</v>
      </c>
      <c r="B35">
        <v>5.4565589999999997E-2</v>
      </c>
      <c r="C35">
        <v>2.2019399999999999E-3</v>
      </c>
      <c r="D35">
        <v>4.6525579999999997E-2</v>
      </c>
      <c r="E35">
        <v>6.4873000000000003E-4</v>
      </c>
      <c r="F35">
        <v>0.34996080000000002</v>
      </c>
      <c r="G35">
        <v>1.3360210000000001E-2</v>
      </c>
      <c r="H35">
        <v>1.509184E-2</v>
      </c>
      <c r="I35">
        <v>6.6339999999999997E-4</v>
      </c>
      <c r="J35">
        <v>10630</v>
      </c>
      <c r="K35">
        <v>642</v>
      </c>
      <c r="L35">
        <v>2750</v>
      </c>
      <c r="M35">
        <v>117091</v>
      </c>
      <c r="N35">
        <v>182259</v>
      </c>
    </row>
    <row r="36" spans="1:14" x14ac:dyDescent="0.25">
      <c r="A36" t="s">
        <v>33</v>
      </c>
      <c r="B36">
        <v>4.8742300000000002E-2</v>
      </c>
      <c r="C36">
        <v>1.21087E-3</v>
      </c>
      <c r="D36">
        <v>2.9645609999999999E-2</v>
      </c>
      <c r="E36">
        <v>2.6425E-4</v>
      </c>
      <c r="F36">
        <v>0.19919356999999999</v>
      </c>
      <c r="G36">
        <v>4.6688600000000004E-3</v>
      </c>
      <c r="H36">
        <v>9.1998500000000007E-3</v>
      </c>
      <c r="I36">
        <v>2.3761999999999999E-4</v>
      </c>
      <c r="J36">
        <v>14167</v>
      </c>
      <c r="K36">
        <v>776</v>
      </c>
      <c r="L36">
        <v>9112</v>
      </c>
      <c r="M36">
        <v>652055</v>
      </c>
      <c r="N36">
        <v>405261</v>
      </c>
    </row>
    <row r="37" spans="1:14" x14ac:dyDescent="0.25">
      <c r="A37" t="s">
        <v>34</v>
      </c>
      <c r="B37">
        <v>4.8761539999999999E-2</v>
      </c>
      <c r="C37">
        <v>1.3835200000000001E-3</v>
      </c>
      <c r="D37">
        <v>2.9998690000000001E-2</v>
      </c>
      <c r="E37">
        <v>2.9676000000000003E-4</v>
      </c>
      <c r="F37">
        <v>0.20165153999999999</v>
      </c>
      <c r="G37">
        <v>5.4095699999999998E-3</v>
      </c>
      <c r="H37">
        <v>9.3998399999999996E-3</v>
      </c>
      <c r="I37">
        <v>2.6823E-4</v>
      </c>
      <c r="J37">
        <v>9333</v>
      </c>
      <c r="K37">
        <v>510</v>
      </c>
      <c r="L37">
        <v>2264</v>
      </c>
      <c r="M37">
        <v>158019</v>
      </c>
      <c r="N37">
        <v>263562</v>
      </c>
    </row>
    <row r="38" spans="1:14" x14ac:dyDescent="0.25">
      <c r="A38" t="s">
        <v>35</v>
      </c>
      <c r="B38">
        <v>5.5625000000000001E-2</v>
      </c>
      <c r="C38">
        <v>2.28407E-3</v>
      </c>
      <c r="D38">
        <v>4.7364110000000001E-2</v>
      </c>
      <c r="E38">
        <v>6.7486E-4</v>
      </c>
      <c r="F38">
        <v>0.36326614000000002</v>
      </c>
      <c r="G38">
        <v>1.407738E-2</v>
      </c>
      <c r="H38">
        <v>1.407153E-2</v>
      </c>
      <c r="I38">
        <v>5.8560999999999997E-4</v>
      </c>
      <c r="J38">
        <v>6364</v>
      </c>
      <c r="K38">
        <v>393</v>
      </c>
      <c r="L38">
        <v>1535</v>
      </c>
      <c r="M38">
        <v>70553</v>
      </c>
      <c r="N38">
        <v>107304</v>
      </c>
    </row>
    <row r="39" spans="1:14" x14ac:dyDescent="0.25">
      <c r="A39" t="s">
        <v>36</v>
      </c>
      <c r="B39">
        <v>5.1202150000000002E-2</v>
      </c>
      <c r="C39">
        <v>2.1013999999999998E-3</v>
      </c>
      <c r="D39">
        <v>3.5740559999999998E-2</v>
      </c>
      <c r="E39">
        <v>4.9874000000000001E-4</v>
      </c>
      <c r="F39">
        <v>0.25224045</v>
      </c>
      <c r="G39">
        <v>9.77511E-3</v>
      </c>
      <c r="H39">
        <v>1.095001E-2</v>
      </c>
      <c r="I39">
        <v>4.2591999999999999E-4</v>
      </c>
      <c r="J39">
        <v>8600</v>
      </c>
      <c r="K39">
        <v>495</v>
      </c>
      <c r="L39">
        <v>2976</v>
      </c>
      <c r="M39">
        <v>182740</v>
      </c>
      <c r="N39">
        <v>215529</v>
      </c>
    </row>
    <row r="40" spans="1:14" x14ac:dyDescent="0.25">
      <c r="A40" t="s">
        <v>37</v>
      </c>
      <c r="B40">
        <v>0.11330287</v>
      </c>
      <c r="C40">
        <v>1.8029700000000001E-3</v>
      </c>
      <c r="D40">
        <v>0.33203389999999999</v>
      </c>
      <c r="E40">
        <v>2.51351E-3</v>
      </c>
      <c r="F40">
        <v>5.1865201000000001</v>
      </c>
      <c r="G40">
        <v>7.5373239999999994E-2</v>
      </c>
      <c r="H40">
        <v>9.5425670000000004E-2</v>
      </c>
      <c r="I40">
        <v>2.72908E-3</v>
      </c>
      <c r="J40">
        <v>39263</v>
      </c>
      <c r="K40">
        <v>4995</v>
      </c>
      <c r="L40">
        <v>8140</v>
      </c>
      <c r="M40">
        <v>55660</v>
      </c>
      <c r="N40">
        <v>99970</v>
      </c>
    </row>
    <row r="41" spans="1:14" x14ac:dyDescent="0.25">
      <c r="A41" t="s">
        <v>38</v>
      </c>
      <c r="B41">
        <v>6.044335E-2</v>
      </c>
      <c r="C41">
        <v>1.0956500000000001E-3</v>
      </c>
      <c r="D41">
        <v>9.7206020000000004E-2</v>
      </c>
      <c r="E41">
        <v>7.2482000000000004E-4</v>
      </c>
      <c r="F41">
        <v>0.81008785999999999</v>
      </c>
      <c r="G41">
        <v>1.3513010000000001E-2</v>
      </c>
      <c r="H41">
        <v>3.082346E-2</v>
      </c>
      <c r="I41">
        <v>1.16636E-3</v>
      </c>
      <c r="J41">
        <v>38239</v>
      </c>
      <c r="K41">
        <v>2584</v>
      </c>
      <c r="L41">
        <v>820</v>
      </c>
      <c r="M41">
        <v>17169</v>
      </c>
      <c r="N41">
        <v>327426</v>
      </c>
    </row>
    <row r="42" spans="1:14" x14ac:dyDescent="0.25">
      <c r="A42" t="s">
        <v>39</v>
      </c>
      <c r="B42">
        <v>6.0209020000000002E-2</v>
      </c>
      <c r="C42">
        <v>1.11206E-3</v>
      </c>
      <c r="D42">
        <v>9.6125989999999994E-2</v>
      </c>
      <c r="E42">
        <v>7.2630000000000004E-4</v>
      </c>
      <c r="F42">
        <v>0.79801422</v>
      </c>
      <c r="G42">
        <v>1.3537830000000001E-2</v>
      </c>
      <c r="H42">
        <v>3.009353E-2</v>
      </c>
      <c r="I42">
        <v>1.1528E-3</v>
      </c>
      <c r="J42">
        <v>37972</v>
      </c>
      <c r="K42">
        <v>2562</v>
      </c>
      <c r="L42">
        <v>817</v>
      </c>
      <c r="M42">
        <v>17457</v>
      </c>
      <c r="N42">
        <v>329378</v>
      </c>
    </row>
    <row r="43" spans="1:14" x14ac:dyDescent="0.25">
      <c r="A43" t="s">
        <v>38</v>
      </c>
      <c r="B43">
        <v>6.0640279999999998E-2</v>
      </c>
      <c r="C43">
        <v>8.8893000000000002E-4</v>
      </c>
      <c r="D43">
        <v>9.7517610000000005E-2</v>
      </c>
      <c r="E43">
        <v>6.3937E-4</v>
      </c>
      <c r="F43">
        <v>0.81532961000000004</v>
      </c>
      <c r="G43">
        <v>1.120123E-2</v>
      </c>
      <c r="H43">
        <v>3.1207990000000001E-2</v>
      </c>
      <c r="I43">
        <v>9.5794999999999995E-4</v>
      </c>
      <c r="J43">
        <v>37704</v>
      </c>
      <c r="K43">
        <v>2570</v>
      </c>
      <c r="L43">
        <v>817</v>
      </c>
      <c r="M43">
        <v>16908</v>
      </c>
      <c r="N43">
        <v>323101</v>
      </c>
    </row>
    <row r="44" spans="1:14" x14ac:dyDescent="0.25">
      <c r="A44" t="s">
        <v>39</v>
      </c>
      <c r="B44">
        <v>6.0068040000000003E-2</v>
      </c>
      <c r="C44">
        <v>8.8298999999999995E-4</v>
      </c>
      <c r="D44">
        <v>9.6538659999999998E-2</v>
      </c>
      <c r="E44">
        <v>6.3343000000000004E-4</v>
      </c>
      <c r="F44">
        <v>0.79952650999999997</v>
      </c>
      <c r="G44">
        <v>1.1018180000000001E-2</v>
      </c>
      <c r="H44">
        <v>3.020289E-2</v>
      </c>
      <c r="I44">
        <v>9.2086999999999996E-4</v>
      </c>
      <c r="J44">
        <v>37708</v>
      </c>
      <c r="K44">
        <v>2546</v>
      </c>
      <c r="L44">
        <v>815</v>
      </c>
      <c r="M44">
        <v>17358</v>
      </c>
      <c r="N44">
        <v>327180</v>
      </c>
    </row>
    <row r="45" spans="1:14" x14ac:dyDescent="0.25">
      <c r="A45" t="s">
        <v>40</v>
      </c>
      <c r="B45">
        <v>6.5139459999999996E-2</v>
      </c>
      <c r="C45">
        <v>1.83289E-3</v>
      </c>
      <c r="D45">
        <v>0.12486185</v>
      </c>
      <c r="E45">
        <v>1.4253499999999999E-3</v>
      </c>
      <c r="F45">
        <v>1.1211898300000001</v>
      </c>
      <c r="G45">
        <v>2.973748E-2</v>
      </c>
      <c r="H45">
        <v>3.8206619999999997E-2</v>
      </c>
      <c r="I45">
        <v>1.17731E-3</v>
      </c>
      <c r="J45">
        <v>14144</v>
      </c>
      <c r="K45">
        <v>1044</v>
      </c>
      <c r="L45">
        <v>2859</v>
      </c>
      <c r="M45">
        <v>49468</v>
      </c>
      <c r="N45">
        <v>102183</v>
      </c>
    </row>
    <row r="46" spans="1:14" x14ac:dyDescent="0.25">
      <c r="A46" t="s">
        <v>41</v>
      </c>
      <c r="B46">
        <v>7.6455750000000003E-2</v>
      </c>
      <c r="C46">
        <v>1.5114E-3</v>
      </c>
      <c r="D46">
        <v>0.17899686000000001</v>
      </c>
      <c r="E46">
        <v>1.5714500000000001E-3</v>
      </c>
      <c r="F46">
        <v>1.88708663</v>
      </c>
      <c r="G46">
        <v>3.4959299999999999E-2</v>
      </c>
      <c r="H46">
        <v>5.1395419999999997E-2</v>
      </c>
      <c r="I46">
        <v>1.46929E-3</v>
      </c>
      <c r="J46">
        <v>20256</v>
      </c>
      <c r="K46">
        <v>1741</v>
      </c>
      <c r="L46">
        <v>2224</v>
      </c>
      <c r="M46">
        <v>27185</v>
      </c>
      <c r="N46">
        <v>92640</v>
      </c>
    </row>
    <row r="47" spans="1:14" x14ac:dyDescent="0.25">
      <c r="A47" t="s">
        <v>42</v>
      </c>
      <c r="B47">
        <v>5.3859659999999997E-2</v>
      </c>
      <c r="C47">
        <v>1.3912099999999999E-3</v>
      </c>
      <c r="D47">
        <v>2.40883E-2</v>
      </c>
      <c r="E47">
        <v>2.2439000000000001E-4</v>
      </c>
      <c r="F47">
        <v>0.17887615000000001</v>
      </c>
      <c r="G47">
        <v>4.3701499999999997E-3</v>
      </c>
      <c r="H47">
        <v>7.6552599999999997E-3</v>
      </c>
      <c r="I47">
        <v>1.7431E-4</v>
      </c>
      <c r="J47">
        <v>9951</v>
      </c>
      <c r="K47">
        <v>598</v>
      </c>
      <c r="L47">
        <v>3653</v>
      </c>
      <c r="M47">
        <v>305385</v>
      </c>
      <c r="N47">
        <v>344406</v>
      </c>
    </row>
    <row r="48" spans="1:14" x14ac:dyDescent="0.25">
      <c r="A48" t="s">
        <v>43</v>
      </c>
      <c r="B48">
        <v>0.11189932</v>
      </c>
      <c r="C48">
        <v>1.2352299999999999E-3</v>
      </c>
      <c r="D48">
        <v>0.32037872000000001</v>
      </c>
      <c r="E48">
        <v>1.8253900000000001E-3</v>
      </c>
      <c r="F48">
        <v>4.94277239</v>
      </c>
      <c r="G48">
        <v>5.0593020000000002E-2</v>
      </c>
      <c r="H48">
        <v>8.9146520000000007E-2</v>
      </c>
      <c r="I48">
        <v>1.84834E-3</v>
      </c>
      <c r="J48">
        <v>217078</v>
      </c>
      <c r="K48">
        <v>27141</v>
      </c>
      <c r="L48">
        <v>50966</v>
      </c>
      <c r="M48">
        <v>364968</v>
      </c>
      <c r="N48">
        <v>566261</v>
      </c>
    </row>
    <row r="49" spans="1:14" x14ac:dyDescent="0.25">
      <c r="A49" t="s">
        <v>44</v>
      </c>
      <c r="B49">
        <v>6.2263979999999997E-2</v>
      </c>
      <c r="C49">
        <v>1.0026200000000001E-3</v>
      </c>
      <c r="D49">
        <v>6.8304779999999995E-2</v>
      </c>
      <c r="E49">
        <v>4.6729999999999997E-4</v>
      </c>
      <c r="F49">
        <v>0.58633327000000002</v>
      </c>
      <c r="G49">
        <v>8.8251800000000002E-3</v>
      </c>
      <c r="H49">
        <v>2.1951979999999999E-2</v>
      </c>
      <c r="I49">
        <v>5.9170999999999996E-4</v>
      </c>
      <c r="J49">
        <v>72763</v>
      </c>
      <c r="K49">
        <v>5014</v>
      </c>
      <c r="L49">
        <v>13980</v>
      </c>
      <c r="M49">
        <v>399587</v>
      </c>
      <c r="N49">
        <v>847816</v>
      </c>
    </row>
    <row r="50" spans="1:14" x14ac:dyDescent="0.25">
      <c r="A50" t="s">
        <v>45</v>
      </c>
      <c r="B50">
        <v>0.11368892</v>
      </c>
      <c r="C50">
        <v>2.2307500000000001E-3</v>
      </c>
      <c r="D50">
        <v>0.33478677000000001</v>
      </c>
      <c r="E50">
        <v>3.22142E-3</v>
      </c>
      <c r="F50">
        <v>5.2474751499999996</v>
      </c>
      <c r="G50">
        <v>9.6439759999999999E-2</v>
      </c>
      <c r="H50">
        <v>9.9175050000000001E-2</v>
      </c>
      <c r="I50">
        <v>3.1570499999999998E-3</v>
      </c>
      <c r="J50">
        <v>22738</v>
      </c>
      <c r="K50">
        <v>2858</v>
      </c>
      <c r="L50">
        <v>3893</v>
      </c>
      <c r="M50">
        <v>24556</v>
      </c>
      <c r="N50">
        <v>53913</v>
      </c>
    </row>
    <row r="51" spans="1:14" x14ac:dyDescent="0.25">
      <c r="A51" t="s">
        <v>46</v>
      </c>
      <c r="B51">
        <v>5.5196130000000003E-2</v>
      </c>
      <c r="C51">
        <v>1.3204200000000001E-3</v>
      </c>
      <c r="D51">
        <v>4.7777430000000003E-2</v>
      </c>
      <c r="E51">
        <v>4.2706999999999999E-4</v>
      </c>
      <c r="F51">
        <v>0.36360579999999998</v>
      </c>
      <c r="G51">
        <v>8.2220599999999998E-3</v>
      </c>
      <c r="H51">
        <v>1.517753E-2</v>
      </c>
      <c r="I51">
        <v>4.0397000000000002E-4</v>
      </c>
      <c r="J51">
        <v>13095</v>
      </c>
      <c r="K51">
        <v>805</v>
      </c>
      <c r="L51">
        <v>2648</v>
      </c>
      <c r="M51">
        <v>111354</v>
      </c>
      <c r="N51">
        <v>229467</v>
      </c>
    </row>
    <row r="52" spans="1:14" x14ac:dyDescent="0.25">
      <c r="A52" t="s">
        <v>47</v>
      </c>
      <c r="B52">
        <v>0.12443493999999999</v>
      </c>
      <c r="C52">
        <v>1.79284E-3</v>
      </c>
      <c r="D52">
        <v>0.36557853000000001</v>
      </c>
      <c r="E52">
        <v>2.5455199999999999E-3</v>
      </c>
      <c r="F52">
        <v>6.2718658400000002</v>
      </c>
      <c r="G52">
        <v>8.4217940000000005E-2</v>
      </c>
      <c r="H52">
        <v>9.8605499999999999E-2</v>
      </c>
      <c r="I52">
        <v>2.6242700000000002E-3</v>
      </c>
      <c r="J52">
        <v>71905</v>
      </c>
      <c r="K52">
        <v>9957</v>
      </c>
      <c r="L52">
        <v>16230</v>
      </c>
      <c r="M52">
        <v>102751</v>
      </c>
      <c r="N52">
        <v>159739</v>
      </c>
    </row>
    <row r="53" spans="1:14" x14ac:dyDescent="0.25">
      <c r="A53" t="s">
        <v>48</v>
      </c>
      <c r="B53">
        <v>6.7787349999999996E-2</v>
      </c>
      <c r="C53">
        <v>1.25577E-3</v>
      </c>
      <c r="D53">
        <v>0.14038348</v>
      </c>
      <c r="E53">
        <v>1.11264E-3</v>
      </c>
      <c r="F53">
        <v>1.31197655</v>
      </c>
      <c r="G53">
        <v>2.281296E-2</v>
      </c>
      <c r="H53">
        <v>4.3227160000000001E-2</v>
      </c>
      <c r="I53">
        <v>1.14404E-3</v>
      </c>
      <c r="J53">
        <v>22990</v>
      </c>
      <c r="K53">
        <v>1730</v>
      </c>
      <c r="L53">
        <v>4723</v>
      </c>
      <c r="M53">
        <v>69312</v>
      </c>
      <c r="N53">
        <v>136339</v>
      </c>
    </row>
    <row r="54" spans="1:14" x14ac:dyDescent="0.25">
      <c r="A54" t="s">
        <v>49</v>
      </c>
      <c r="B54">
        <v>5.4660599999999997E-2</v>
      </c>
      <c r="C54">
        <v>1.85564E-3</v>
      </c>
      <c r="D54">
        <v>4.7482219999999999E-2</v>
      </c>
      <c r="E54">
        <v>5.7521999999999998E-4</v>
      </c>
      <c r="F54">
        <v>0.35779443</v>
      </c>
      <c r="G54">
        <v>1.1489600000000001E-2</v>
      </c>
      <c r="H54">
        <v>1.4515749999999999E-2</v>
      </c>
      <c r="I54">
        <v>5.5581000000000001E-4</v>
      </c>
      <c r="J54">
        <v>14444</v>
      </c>
      <c r="K54">
        <v>879</v>
      </c>
      <c r="L54">
        <v>5002</v>
      </c>
      <c r="M54">
        <v>219012</v>
      </c>
      <c r="N54">
        <v>257089</v>
      </c>
    </row>
    <row r="55" spans="1:14" x14ac:dyDescent="0.25">
      <c r="A55" t="s">
        <v>50</v>
      </c>
      <c r="B55">
        <v>5.331168E-2</v>
      </c>
      <c r="C55">
        <v>1.6164899999999999E-3</v>
      </c>
      <c r="D55">
        <v>3.3286429999999999E-2</v>
      </c>
      <c r="E55">
        <v>3.5064999999999999E-4</v>
      </c>
      <c r="F55">
        <v>0.24464826000000001</v>
      </c>
      <c r="G55">
        <v>7.0393799999999996E-3</v>
      </c>
      <c r="H55">
        <v>1.0983720000000001E-2</v>
      </c>
      <c r="I55">
        <v>3.434E-4</v>
      </c>
      <c r="J55">
        <v>7996</v>
      </c>
      <c r="K55">
        <v>472</v>
      </c>
      <c r="L55">
        <v>1574</v>
      </c>
      <c r="M55">
        <v>90677</v>
      </c>
      <c r="N55">
        <v>199852</v>
      </c>
    </row>
    <row r="56" spans="1:14" x14ac:dyDescent="0.25">
      <c r="A56" t="s">
        <v>51</v>
      </c>
      <c r="B56">
        <v>5.5339569999999998E-2</v>
      </c>
      <c r="C56">
        <v>1.6230800000000001E-3</v>
      </c>
      <c r="D56">
        <v>7.2673920000000003E-2</v>
      </c>
      <c r="E56">
        <v>7.6389999999999997E-4</v>
      </c>
      <c r="F56">
        <v>0.55444967999999994</v>
      </c>
      <c r="G56">
        <v>1.543748E-2</v>
      </c>
      <c r="H56">
        <v>2.147133E-2</v>
      </c>
      <c r="I56">
        <v>6.9143000000000004E-4</v>
      </c>
      <c r="J56">
        <v>8562</v>
      </c>
      <c r="K56">
        <v>524</v>
      </c>
      <c r="L56">
        <v>1604</v>
      </c>
      <c r="M56">
        <v>47216</v>
      </c>
      <c r="N56">
        <v>97979</v>
      </c>
    </row>
    <row r="57" spans="1:14" x14ac:dyDescent="0.25">
      <c r="A57" t="s">
        <v>52</v>
      </c>
      <c r="B57">
        <v>5.6176230000000001E-2</v>
      </c>
      <c r="C57">
        <v>1.48957E-3</v>
      </c>
      <c r="D57">
        <v>5.3454660000000001E-2</v>
      </c>
      <c r="E57">
        <v>5.3182000000000001E-4</v>
      </c>
      <c r="F57">
        <v>0.41400227000000001</v>
      </c>
      <c r="G57">
        <v>1.033015E-2</v>
      </c>
      <c r="H57">
        <v>1.654713E-2</v>
      </c>
      <c r="I57">
        <v>5.8604999999999996E-4</v>
      </c>
      <c r="J57">
        <v>18837</v>
      </c>
      <c r="K57">
        <v>1178</v>
      </c>
      <c r="L57">
        <v>7409</v>
      </c>
      <c r="M57">
        <v>283407</v>
      </c>
      <c r="N57">
        <v>292791</v>
      </c>
    </row>
    <row r="58" spans="1:14" x14ac:dyDescent="0.25">
      <c r="A58" t="s">
        <v>53</v>
      </c>
      <c r="B58">
        <v>5.4957319999999997E-2</v>
      </c>
      <c r="C58">
        <v>1.83344E-3</v>
      </c>
      <c r="D58">
        <v>3.4810929999999997E-2</v>
      </c>
      <c r="E58">
        <v>4.1199999999999999E-4</v>
      </c>
      <c r="F58">
        <v>0.26375022999999997</v>
      </c>
      <c r="G58">
        <v>8.3067999999999996E-3</v>
      </c>
      <c r="H58">
        <v>1.1556729999999999E-2</v>
      </c>
      <c r="I58">
        <v>4.4004999999999999E-4</v>
      </c>
      <c r="J58">
        <v>10522</v>
      </c>
      <c r="K58">
        <v>642</v>
      </c>
      <c r="L58">
        <v>3766</v>
      </c>
      <c r="M58">
        <v>205272</v>
      </c>
      <c r="N58">
        <v>250089</v>
      </c>
    </row>
    <row r="59" spans="1:14" x14ac:dyDescent="0.25">
      <c r="A59" t="s">
        <v>54</v>
      </c>
      <c r="B59">
        <v>6.0060879999999997E-2</v>
      </c>
      <c r="C59">
        <v>1.1376699999999999E-3</v>
      </c>
      <c r="D59">
        <v>9.8253800000000002E-2</v>
      </c>
      <c r="E59">
        <v>7.6281000000000005E-4</v>
      </c>
      <c r="F59">
        <v>0.81352740999999995</v>
      </c>
      <c r="G59">
        <v>1.4464869999999999E-2</v>
      </c>
      <c r="H59">
        <v>3.107439E-2</v>
      </c>
      <c r="I59">
        <v>1.2107299999999999E-3</v>
      </c>
      <c r="J59">
        <v>36020</v>
      </c>
      <c r="K59">
        <v>2389</v>
      </c>
      <c r="L59">
        <v>791</v>
      </c>
      <c r="M59">
        <v>16060</v>
      </c>
      <c r="N59">
        <v>305115</v>
      </c>
    </row>
    <row r="60" spans="1:14" x14ac:dyDescent="0.25">
      <c r="A60" t="s">
        <v>55</v>
      </c>
      <c r="B60">
        <v>6.044136E-2</v>
      </c>
      <c r="C60">
        <v>1.1515099999999999E-3</v>
      </c>
      <c r="D60">
        <v>9.6415899999999999E-2</v>
      </c>
      <c r="E60">
        <v>7.5201E-4</v>
      </c>
      <c r="F60">
        <v>0.80336099999999999</v>
      </c>
      <c r="G60">
        <v>1.436142E-2</v>
      </c>
      <c r="H60">
        <v>3.0468430000000001E-2</v>
      </c>
      <c r="I60">
        <v>1.1948E-3</v>
      </c>
      <c r="J60">
        <v>38391</v>
      </c>
      <c r="K60">
        <v>2561</v>
      </c>
      <c r="L60">
        <v>837</v>
      </c>
      <c r="M60">
        <v>17318</v>
      </c>
      <c r="N60">
        <v>331984</v>
      </c>
    </row>
    <row r="61" spans="1:14" x14ac:dyDescent="0.25">
      <c r="A61" t="s">
        <v>54</v>
      </c>
      <c r="B61">
        <v>5.9926350000000003E-2</v>
      </c>
      <c r="C61">
        <v>8.9959999999999997E-4</v>
      </c>
      <c r="D61">
        <v>9.8666610000000002E-2</v>
      </c>
      <c r="E61">
        <v>6.5249999999999998E-4</v>
      </c>
      <c r="F61">
        <v>0.81510073000000005</v>
      </c>
      <c r="G61">
        <v>1.1478159999999999E-2</v>
      </c>
      <c r="H61">
        <v>3.1075510000000001E-2</v>
      </c>
      <c r="I61">
        <v>9.4890000000000003E-4</v>
      </c>
      <c r="J61">
        <v>35944</v>
      </c>
      <c r="K61">
        <v>2379</v>
      </c>
      <c r="L61">
        <v>791</v>
      </c>
      <c r="M61">
        <v>16036</v>
      </c>
      <c r="N61">
        <v>303234</v>
      </c>
    </row>
    <row r="62" spans="1:14" x14ac:dyDescent="0.25">
      <c r="A62" t="s">
        <v>55</v>
      </c>
      <c r="B62">
        <v>6.0390039999999999E-2</v>
      </c>
      <c r="C62">
        <v>8.8703000000000002E-4</v>
      </c>
      <c r="D62">
        <v>9.6471500000000002E-2</v>
      </c>
      <c r="E62">
        <v>6.3029999999999998E-4</v>
      </c>
      <c r="F62">
        <v>0.80313270999999997</v>
      </c>
      <c r="G62">
        <v>1.1057829999999999E-2</v>
      </c>
      <c r="H62">
        <v>3.0438799999999998E-2</v>
      </c>
      <c r="I62">
        <v>9.1368000000000005E-4</v>
      </c>
      <c r="J62">
        <v>38201</v>
      </c>
      <c r="K62">
        <v>2549</v>
      </c>
      <c r="L62">
        <v>831</v>
      </c>
      <c r="M62">
        <v>17229</v>
      </c>
      <c r="N62">
        <v>330311</v>
      </c>
    </row>
    <row r="63" spans="1:14" x14ac:dyDescent="0.25">
      <c r="A63" t="s">
        <v>56</v>
      </c>
      <c r="B63">
        <v>6.3725799999999999E-2</v>
      </c>
      <c r="C63">
        <v>1.29072E-3</v>
      </c>
      <c r="D63">
        <v>0.12066345000000001</v>
      </c>
      <c r="E63">
        <v>1.01304E-3</v>
      </c>
      <c r="F63">
        <v>1.0600498899999999</v>
      </c>
      <c r="G63">
        <v>2.0221949999999999E-2</v>
      </c>
      <c r="H63">
        <v>3.6405689999999997E-2</v>
      </c>
      <c r="I63">
        <v>8.1243999999999999E-4</v>
      </c>
      <c r="J63">
        <v>14904</v>
      </c>
      <c r="K63">
        <v>1049</v>
      </c>
      <c r="L63">
        <v>3207</v>
      </c>
      <c r="M63">
        <v>55729</v>
      </c>
      <c r="N63">
        <v>102827</v>
      </c>
    </row>
    <row r="64" spans="1:14" x14ac:dyDescent="0.25">
      <c r="A64" t="s">
        <v>57</v>
      </c>
      <c r="B64">
        <v>7.5913049999999996E-2</v>
      </c>
      <c r="C64">
        <v>1.3493800000000001E-3</v>
      </c>
      <c r="D64">
        <v>0.17590834</v>
      </c>
      <c r="E64">
        <v>1.4178299999999999E-3</v>
      </c>
      <c r="F64">
        <v>1.84123945</v>
      </c>
      <c r="G64">
        <v>3.0674960000000001E-2</v>
      </c>
      <c r="H64">
        <v>5.3623980000000002E-2</v>
      </c>
      <c r="I64">
        <v>1.33172E-3</v>
      </c>
      <c r="J64">
        <v>19258</v>
      </c>
      <c r="K64">
        <v>1618</v>
      </c>
      <c r="L64">
        <v>2190</v>
      </c>
      <c r="M64">
        <v>26027</v>
      </c>
      <c r="N64">
        <v>91630</v>
      </c>
    </row>
    <row r="65" spans="1:14" x14ac:dyDescent="0.25">
      <c r="A65" t="s">
        <v>58</v>
      </c>
      <c r="B65">
        <v>5.433752E-2</v>
      </c>
      <c r="C65">
        <v>1.5068200000000001E-3</v>
      </c>
      <c r="D65">
        <v>4.6493350000000003E-2</v>
      </c>
      <c r="E65">
        <v>4.7566999999999998E-4</v>
      </c>
      <c r="F65">
        <v>0.34847434999999999</v>
      </c>
      <c r="G65">
        <v>9.1342699999999999E-3</v>
      </c>
      <c r="H65">
        <v>1.5270260000000001E-2</v>
      </c>
      <c r="I65">
        <v>5.6999000000000004E-4</v>
      </c>
      <c r="J65">
        <v>31950</v>
      </c>
      <c r="K65">
        <v>1920</v>
      </c>
      <c r="L65">
        <v>9589</v>
      </c>
      <c r="M65">
        <v>401047</v>
      </c>
      <c r="N65">
        <v>546218</v>
      </c>
    </row>
    <row r="66" spans="1:14" x14ac:dyDescent="0.25">
      <c r="A66" t="s">
        <v>59</v>
      </c>
      <c r="B66">
        <v>5.4788280000000002E-2</v>
      </c>
      <c r="C66">
        <v>1.9607100000000001E-3</v>
      </c>
      <c r="D66">
        <v>4.7425090000000003E-2</v>
      </c>
      <c r="E66">
        <v>6.1032000000000002E-4</v>
      </c>
      <c r="F66">
        <v>0.35826789999999997</v>
      </c>
      <c r="G66">
        <v>1.211159E-2</v>
      </c>
      <c r="H66">
        <v>1.6694299999999999E-2</v>
      </c>
      <c r="I66">
        <v>7.6099999999999996E-4</v>
      </c>
      <c r="J66">
        <v>22479</v>
      </c>
      <c r="K66">
        <v>1375</v>
      </c>
      <c r="L66">
        <v>5168</v>
      </c>
      <c r="M66">
        <v>206532</v>
      </c>
      <c r="N66">
        <v>375719</v>
      </c>
    </row>
    <row r="67" spans="1:14" x14ac:dyDescent="0.25">
      <c r="A67" t="s">
        <v>60</v>
      </c>
      <c r="B67">
        <v>5.1841859999999997E-2</v>
      </c>
      <c r="C67">
        <v>2.2577500000000002E-3</v>
      </c>
      <c r="D67">
        <v>3.8264220000000002E-2</v>
      </c>
      <c r="E67">
        <v>5.3976000000000002E-4</v>
      </c>
      <c r="F67">
        <v>0.27352646000000003</v>
      </c>
      <c r="G67">
        <v>1.136422E-2</v>
      </c>
      <c r="H67">
        <v>1.2960609999999999E-2</v>
      </c>
      <c r="I67">
        <v>4.1833000000000001E-4</v>
      </c>
      <c r="J67">
        <v>4765</v>
      </c>
      <c r="K67">
        <v>272</v>
      </c>
      <c r="L67">
        <v>1268</v>
      </c>
      <c r="M67">
        <v>61912</v>
      </c>
      <c r="N67">
        <v>102178</v>
      </c>
    </row>
    <row r="68" spans="1:14" x14ac:dyDescent="0.25">
      <c r="A68" t="s">
        <v>61</v>
      </c>
      <c r="B68">
        <v>5.7718110000000003E-2</v>
      </c>
      <c r="C68">
        <v>2.2219800000000001E-3</v>
      </c>
      <c r="D68">
        <v>7.8172800000000001E-2</v>
      </c>
      <c r="E68">
        <v>1.1112100000000001E-3</v>
      </c>
      <c r="F68">
        <v>0.62196952000000005</v>
      </c>
      <c r="G68">
        <v>2.263975E-2</v>
      </c>
      <c r="H68">
        <v>2.553892E-2</v>
      </c>
      <c r="I68">
        <v>1.12082E-3</v>
      </c>
      <c r="J68">
        <v>18065</v>
      </c>
      <c r="K68">
        <v>1163</v>
      </c>
      <c r="L68">
        <v>3704</v>
      </c>
      <c r="M68">
        <v>96729</v>
      </c>
      <c r="N68">
        <v>210623</v>
      </c>
    </row>
    <row r="69" spans="1:14" x14ac:dyDescent="0.25">
      <c r="A69" t="s">
        <v>62</v>
      </c>
      <c r="B69">
        <v>5.5450840000000001E-2</v>
      </c>
      <c r="C69">
        <v>8.6030000000000004E-4</v>
      </c>
      <c r="D69">
        <v>5.5291659999999999E-2</v>
      </c>
      <c r="E69">
        <v>3.6796000000000002E-4</v>
      </c>
      <c r="F69">
        <v>0.42276504999999998</v>
      </c>
      <c r="G69">
        <v>6.1585800000000003E-3</v>
      </c>
      <c r="H69">
        <v>1.7121890000000001E-2</v>
      </c>
      <c r="I69">
        <v>4.2318999999999999E-4</v>
      </c>
      <c r="J69">
        <v>62170</v>
      </c>
      <c r="K69">
        <v>3818</v>
      </c>
      <c r="L69">
        <v>15317</v>
      </c>
      <c r="M69">
        <v>571200</v>
      </c>
      <c r="N69">
        <v>925922</v>
      </c>
    </row>
    <row r="70" spans="1:14" x14ac:dyDescent="0.25">
      <c r="A70" t="s">
        <v>63</v>
      </c>
      <c r="B70">
        <v>0.15048892999999999</v>
      </c>
      <c r="C70">
        <v>3.6454500000000002E-3</v>
      </c>
      <c r="D70">
        <v>0.37592073999999998</v>
      </c>
      <c r="E70">
        <v>4.6449799999999999E-3</v>
      </c>
      <c r="F70">
        <v>7.8003163300000002</v>
      </c>
      <c r="G70">
        <v>0.17705239</v>
      </c>
      <c r="H70">
        <v>0.12768382</v>
      </c>
      <c r="I70">
        <v>5.3222800000000004E-3</v>
      </c>
      <c r="J70">
        <v>23233</v>
      </c>
      <c r="K70">
        <v>3883</v>
      </c>
      <c r="L70">
        <v>7585</v>
      </c>
      <c r="M70">
        <v>38044</v>
      </c>
      <c r="N70">
        <v>49027</v>
      </c>
    </row>
    <row r="71" spans="1:14" x14ac:dyDescent="0.25">
      <c r="A71" t="s">
        <v>64</v>
      </c>
      <c r="B71">
        <v>0.18143224999999999</v>
      </c>
      <c r="C71">
        <v>3.18461E-3</v>
      </c>
      <c r="D71">
        <v>0.50951767000000003</v>
      </c>
      <c r="E71">
        <v>4.2936199999999997E-3</v>
      </c>
      <c r="F71">
        <v>12.746394159999999</v>
      </c>
      <c r="G71">
        <v>0.21044217000000001</v>
      </c>
      <c r="H71">
        <v>0.13136455</v>
      </c>
      <c r="I71">
        <v>4.4322199999999997E-3</v>
      </c>
      <c r="J71">
        <v>103338</v>
      </c>
      <c r="K71">
        <v>20778</v>
      </c>
      <c r="L71">
        <v>16218</v>
      </c>
      <c r="M71">
        <v>78899</v>
      </c>
      <c r="N71">
        <v>177761</v>
      </c>
    </row>
    <row r="72" spans="1:14" x14ac:dyDescent="0.25">
      <c r="A72" t="s">
        <v>65</v>
      </c>
      <c r="B72">
        <v>5.0296979999999998E-2</v>
      </c>
      <c r="C72">
        <v>1.33124E-3</v>
      </c>
      <c r="D72">
        <v>3.0077590000000001E-2</v>
      </c>
      <c r="E72">
        <v>2.9525999999999999E-4</v>
      </c>
      <c r="F72">
        <v>0.20859712</v>
      </c>
      <c r="G72">
        <v>5.2297400000000001E-3</v>
      </c>
      <c r="H72">
        <v>9.8662699999999999E-3</v>
      </c>
      <c r="I72">
        <v>3.6504000000000002E-4</v>
      </c>
      <c r="J72">
        <v>35413</v>
      </c>
      <c r="K72">
        <v>1977</v>
      </c>
      <c r="L72">
        <v>6007</v>
      </c>
      <c r="M72">
        <v>388317</v>
      </c>
      <c r="N72">
        <v>1033554</v>
      </c>
    </row>
    <row r="73" spans="1:14" x14ac:dyDescent="0.25">
      <c r="A73" t="s">
        <v>66</v>
      </c>
      <c r="B73">
        <v>6.3509560000000007E-2</v>
      </c>
      <c r="C73">
        <v>4.7716099999999999E-3</v>
      </c>
      <c r="D73">
        <v>2.8678639999999998E-2</v>
      </c>
      <c r="E73">
        <v>7.4876999999999995E-4</v>
      </c>
      <c r="F73">
        <v>0.25103855000000003</v>
      </c>
      <c r="G73">
        <v>1.779884E-2</v>
      </c>
      <c r="H73">
        <v>1.1829889999999999E-2</v>
      </c>
      <c r="I73">
        <v>7.8753000000000004E-4</v>
      </c>
      <c r="J73">
        <v>4189</v>
      </c>
      <c r="K73">
        <v>291</v>
      </c>
      <c r="L73">
        <v>1253</v>
      </c>
      <c r="M73">
        <v>70418</v>
      </c>
      <c r="N73">
        <v>116323</v>
      </c>
    </row>
    <row r="74" spans="1:14" x14ac:dyDescent="0.25">
      <c r="A74" t="s">
        <v>67</v>
      </c>
      <c r="B74">
        <v>6.121733E-2</v>
      </c>
      <c r="C74">
        <v>3.0477E-3</v>
      </c>
      <c r="D74">
        <v>4.3073319999999998E-2</v>
      </c>
      <c r="E74">
        <v>7.4965999999999997E-4</v>
      </c>
      <c r="F74">
        <v>0.36362540999999998</v>
      </c>
      <c r="G74">
        <v>1.7136849999999999E-2</v>
      </c>
      <c r="H74">
        <v>1.424568E-2</v>
      </c>
      <c r="I74">
        <v>5.6152000000000003E-4</v>
      </c>
      <c r="J74">
        <v>4667</v>
      </c>
      <c r="K74">
        <v>317</v>
      </c>
      <c r="L74">
        <v>1710</v>
      </c>
      <c r="M74">
        <v>76685</v>
      </c>
      <c r="N74">
        <v>98134</v>
      </c>
    </row>
    <row r="75" spans="1:14" x14ac:dyDescent="0.25">
      <c r="A75" t="s">
        <v>68</v>
      </c>
      <c r="B75">
        <v>5.8061929999999998E-2</v>
      </c>
      <c r="C75">
        <v>1.80408E-3</v>
      </c>
      <c r="D75">
        <v>8.3298709999999998E-2</v>
      </c>
      <c r="E75">
        <v>9.887400000000001E-4</v>
      </c>
      <c r="F75">
        <v>0.66692125999999996</v>
      </c>
      <c r="G75">
        <v>1.9593470000000002E-2</v>
      </c>
      <c r="H75">
        <v>2.452787E-2</v>
      </c>
      <c r="I75">
        <v>1.1518500000000001E-3</v>
      </c>
      <c r="J75">
        <v>43293</v>
      </c>
      <c r="K75">
        <v>2791</v>
      </c>
      <c r="L75">
        <v>9518</v>
      </c>
      <c r="M75">
        <v>255030</v>
      </c>
      <c r="N75">
        <v>487252</v>
      </c>
    </row>
    <row r="76" spans="1:14" x14ac:dyDescent="0.25">
      <c r="A76" t="s">
        <v>69</v>
      </c>
      <c r="B76">
        <v>5.8102979999999999E-2</v>
      </c>
      <c r="C76">
        <v>2.7384100000000001E-3</v>
      </c>
      <c r="D76">
        <v>5.1559019999999997E-2</v>
      </c>
      <c r="E76">
        <v>8.8907999999999999E-4</v>
      </c>
      <c r="F76">
        <v>0.41307392999999998</v>
      </c>
      <c r="G76">
        <v>1.8413519999999999E-2</v>
      </c>
      <c r="H76">
        <v>1.5962049999999998E-2</v>
      </c>
      <c r="I76">
        <v>1.08669E-3</v>
      </c>
      <c r="J76">
        <v>37359</v>
      </c>
      <c r="K76">
        <v>2410</v>
      </c>
      <c r="L76">
        <v>13251</v>
      </c>
      <c r="M76">
        <v>544474</v>
      </c>
      <c r="N76">
        <v>725469</v>
      </c>
    </row>
    <row r="77" spans="1:14" x14ac:dyDescent="0.25">
      <c r="A77" t="s">
        <v>70</v>
      </c>
      <c r="B77">
        <v>6.1177670000000003E-2</v>
      </c>
      <c r="C77">
        <v>1.2733899999999999E-3</v>
      </c>
      <c r="D77">
        <v>9.6539349999999996E-2</v>
      </c>
      <c r="E77">
        <v>8.1355999999999996E-4</v>
      </c>
      <c r="F77">
        <v>0.81427603999999998</v>
      </c>
      <c r="G77">
        <v>1.5977169999999999E-2</v>
      </c>
      <c r="H77">
        <v>3.018912E-2</v>
      </c>
      <c r="I77">
        <v>9.6451999999999996E-4</v>
      </c>
      <c r="J77">
        <v>20623</v>
      </c>
      <c r="K77">
        <v>1399</v>
      </c>
      <c r="L77">
        <v>2507</v>
      </c>
      <c r="M77">
        <v>53158</v>
      </c>
      <c r="N77">
        <v>176973</v>
      </c>
    </row>
    <row r="78" spans="1:14" x14ac:dyDescent="0.25">
      <c r="A78" t="s">
        <v>71</v>
      </c>
      <c r="B78">
        <v>5.0996840000000002E-2</v>
      </c>
      <c r="C78">
        <v>1.2772E-3</v>
      </c>
      <c r="D78">
        <v>2.8553269999999999E-2</v>
      </c>
      <c r="E78">
        <v>2.6404999999999999E-4</v>
      </c>
      <c r="F78">
        <v>0.20079612999999999</v>
      </c>
      <c r="G78">
        <v>4.7614099999999998E-3</v>
      </c>
      <c r="H78">
        <v>8.8422499999999994E-3</v>
      </c>
      <c r="I78">
        <v>2.9213999999999998E-4</v>
      </c>
      <c r="J78">
        <v>14719</v>
      </c>
      <c r="K78">
        <v>832</v>
      </c>
      <c r="L78">
        <v>2423</v>
      </c>
      <c r="M78">
        <v>177035</v>
      </c>
      <c r="N78">
        <v>437199</v>
      </c>
    </row>
    <row r="79" spans="1:14" x14ac:dyDescent="0.25">
      <c r="A79" t="s">
        <v>72</v>
      </c>
      <c r="B79">
        <v>5.2868749999999999E-2</v>
      </c>
      <c r="C79">
        <v>1.28133E-3</v>
      </c>
      <c r="D79">
        <v>5.0354309999999999E-2</v>
      </c>
      <c r="E79">
        <v>4.5562000000000001E-4</v>
      </c>
      <c r="F79">
        <v>0.36704424000000002</v>
      </c>
      <c r="G79">
        <v>8.4251599999999992E-3</v>
      </c>
      <c r="H79">
        <v>1.5422470000000001E-2</v>
      </c>
      <c r="I79">
        <v>4.9229000000000005E-4</v>
      </c>
      <c r="J79">
        <v>15094</v>
      </c>
      <c r="K79">
        <v>884</v>
      </c>
      <c r="L79">
        <v>4371</v>
      </c>
      <c r="M79">
        <v>182497</v>
      </c>
      <c r="N79">
        <v>249615</v>
      </c>
    </row>
    <row r="80" spans="1:14" x14ac:dyDescent="0.25">
      <c r="A80" t="s">
        <v>73</v>
      </c>
      <c r="B80">
        <v>5.9731739999999998E-2</v>
      </c>
      <c r="C80">
        <v>1.1271899999999999E-3</v>
      </c>
      <c r="D80">
        <v>9.6602789999999994E-2</v>
      </c>
      <c r="E80">
        <v>7.5336000000000001E-4</v>
      </c>
      <c r="F80">
        <v>0.79557228000000002</v>
      </c>
      <c r="G80">
        <v>1.414788E-2</v>
      </c>
      <c r="H80">
        <v>3.0103709999999999E-2</v>
      </c>
      <c r="I80">
        <v>1.2047900000000001E-3</v>
      </c>
      <c r="J80">
        <v>36109</v>
      </c>
      <c r="K80">
        <v>2391</v>
      </c>
      <c r="L80">
        <v>780</v>
      </c>
      <c r="M80">
        <v>16693</v>
      </c>
      <c r="N80">
        <v>311968</v>
      </c>
    </row>
    <row r="81" spans="1:14" x14ac:dyDescent="0.25">
      <c r="A81" t="s">
        <v>74</v>
      </c>
      <c r="B81">
        <v>6.0517069999999999E-2</v>
      </c>
      <c r="C81">
        <v>1.15865E-3</v>
      </c>
      <c r="D81">
        <v>9.8680260000000006E-2</v>
      </c>
      <c r="E81">
        <v>7.8111000000000001E-4</v>
      </c>
      <c r="F81">
        <v>0.82337183000000003</v>
      </c>
      <c r="G81">
        <v>1.4852239999999999E-2</v>
      </c>
      <c r="H81">
        <v>3.1415279999999997E-2</v>
      </c>
      <c r="I81">
        <v>1.2815000000000001E-3</v>
      </c>
      <c r="J81">
        <v>35881</v>
      </c>
      <c r="K81">
        <v>2408</v>
      </c>
      <c r="L81">
        <v>775</v>
      </c>
      <c r="M81">
        <v>15920</v>
      </c>
      <c r="N81">
        <v>303474</v>
      </c>
    </row>
    <row r="82" spans="1:14" x14ac:dyDescent="0.25">
      <c r="A82" t="s">
        <v>73</v>
      </c>
      <c r="B82">
        <v>5.97923E-2</v>
      </c>
      <c r="C82">
        <v>8.9979999999999997E-4</v>
      </c>
      <c r="D82">
        <v>9.5474519999999993E-2</v>
      </c>
      <c r="E82">
        <v>6.3321000000000004E-4</v>
      </c>
      <c r="F82">
        <v>0.78706657999999996</v>
      </c>
      <c r="G82">
        <v>1.110652E-2</v>
      </c>
      <c r="H82">
        <v>3.0361889999999999E-2</v>
      </c>
      <c r="I82">
        <v>9.4696999999999999E-4</v>
      </c>
      <c r="J82">
        <v>36224</v>
      </c>
      <c r="K82">
        <v>2406</v>
      </c>
      <c r="L82">
        <v>796</v>
      </c>
      <c r="M82">
        <v>16938</v>
      </c>
      <c r="N82">
        <v>317269</v>
      </c>
    </row>
    <row r="83" spans="1:14" x14ac:dyDescent="0.25">
      <c r="A83" t="s">
        <v>74</v>
      </c>
      <c r="B83">
        <v>6.0541240000000003E-2</v>
      </c>
      <c r="C83">
        <v>9.0700999999999998E-4</v>
      </c>
      <c r="D83">
        <v>9.8504499999999995E-2</v>
      </c>
      <c r="E83">
        <v>6.5609999999999996E-4</v>
      </c>
      <c r="F83">
        <v>0.82223855999999995</v>
      </c>
      <c r="G83">
        <v>1.155223E-2</v>
      </c>
      <c r="H83">
        <v>3.143526E-2</v>
      </c>
      <c r="I83">
        <v>9.834100000000001E-4</v>
      </c>
      <c r="J83">
        <v>35932</v>
      </c>
      <c r="K83">
        <v>2419</v>
      </c>
      <c r="L83">
        <v>783</v>
      </c>
      <c r="M83">
        <v>16061</v>
      </c>
      <c r="N83">
        <v>306314</v>
      </c>
    </row>
    <row r="84" spans="1:14" x14ac:dyDescent="0.25">
      <c r="A84" t="s">
        <v>75</v>
      </c>
      <c r="B84">
        <v>6.8344849999999999E-2</v>
      </c>
      <c r="C84">
        <v>1.4958E-3</v>
      </c>
      <c r="D84">
        <v>0.12312954</v>
      </c>
      <c r="E84">
        <v>1.13389E-3</v>
      </c>
      <c r="F84">
        <v>1.1605924400000001</v>
      </c>
      <c r="G84">
        <v>2.3943010000000001E-2</v>
      </c>
      <c r="H84">
        <v>3.739464E-2</v>
      </c>
      <c r="I84">
        <v>9.5414000000000002E-4</v>
      </c>
      <c r="J84">
        <v>16702</v>
      </c>
      <c r="K84">
        <v>1265</v>
      </c>
      <c r="L84">
        <v>3853</v>
      </c>
      <c r="M84">
        <v>67589</v>
      </c>
      <c r="N84">
        <v>118603</v>
      </c>
    </row>
    <row r="85" spans="1:14" x14ac:dyDescent="0.25">
      <c r="A85" t="s">
        <v>76</v>
      </c>
      <c r="B85">
        <v>7.6911660000000007E-2</v>
      </c>
      <c r="C85">
        <v>1.3754500000000001E-3</v>
      </c>
      <c r="D85">
        <v>0.17838372</v>
      </c>
      <c r="E85">
        <v>1.44937E-3</v>
      </c>
      <c r="F85">
        <v>1.8916173000000001</v>
      </c>
      <c r="G85">
        <v>3.1762989999999998E-2</v>
      </c>
      <c r="H85">
        <v>5.3614389999999998E-2</v>
      </c>
      <c r="I85">
        <v>1.36363E-3</v>
      </c>
      <c r="J85">
        <v>18243</v>
      </c>
      <c r="K85">
        <v>1564</v>
      </c>
      <c r="L85">
        <v>2071</v>
      </c>
      <c r="M85">
        <v>25048</v>
      </c>
      <c r="N85">
        <v>86263</v>
      </c>
    </row>
    <row r="86" spans="1:14" x14ac:dyDescent="0.25">
      <c r="A86" t="s">
        <v>77</v>
      </c>
      <c r="B86">
        <v>4.9406070000000003E-2</v>
      </c>
      <c r="C86">
        <v>2.1605399999999999E-3</v>
      </c>
      <c r="D86">
        <v>4.0688710000000003E-2</v>
      </c>
      <c r="E86">
        <v>5.8779999999999998E-4</v>
      </c>
      <c r="F86">
        <v>0.27728340000000001</v>
      </c>
      <c r="G86">
        <v>1.1569009999999999E-2</v>
      </c>
      <c r="H86">
        <v>1.176964E-2</v>
      </c>
      <c r="I86">
        <v>3.8927999999999999E-4</v>
      </c>
      <c r="J86">
        <v>6788</v>
      </c>
      <c r="K86">
        <v>372</v>
      </c>
      <c r="L86">
        <v>2528</v>
      </c>
      <c r="M86">
        <v>138926</v>
      </c>
      <c r="N86">
        <v>144841</v>
      </c>
    </row>
    <row r="87" spans="1:14" x14ac:dyDescent="0.25">
      <c r="A87" t="s">
        <v>78</v>
      </c>
      <c r="B87">
        <v>5.7256870000000001E-2</v>
      </c>
      <c r="C87">
        <v>1.1007600000000001E-3</v>
      </c>
      <c r="D87">
        <v>7.5215149999999995E-2</v>
      </c>
      <c r="E87">
        <v>5.8752999999999995E-4</v>
      </c>
      <c r="F87">
        <v>0.59378474999999997</v>
      </c>
      <c r="G87">
        <v>1.0782720000000001E-2</v>
      </c>
      <c r="H87">
        <v>2.287198E-2</v>
      </c>
      <c r="I87">
        <v>5.4721999999999995E-4</v>
      </c>
      <c r="J87">
        <v>20296</v>
      </c>
      <c r="K87">
        <v>1298</v>
      </c>
      <c r="L87">
        <v>4338</v>
      </c>
      <c r="M87">
        <v>122880</v>
      </c>
      <c r="N87">
        <v>227967</v>
      </c>
    </row>
    <row r="88" spans="1:14" x14ac:dyDescent="0.25">
      <c r="A88" t="s">
        <v>79</v>
      </c>
      <c r="B88">
        <v>5.269592E-2</v>
      </c>
      <c r="C88">
        <v>1.1669899999999999E-3</v>
      </c>
      <c r="D88">
        <v>5.4651659999999998E-2</v>
      </c>
      <c r="E88">
        <v>4.6452E-4</v>
      </c>
      <c r="F88">
        <v>0.39713009999999999</v>
      </c>
      <c r="G88">
        <v>8.3418199999999998E-3</v>
      </c>
      <c r="H88">
        <v>1.6826830000000001E-2</v>
      </c>
      <c r="I88">
        <v>4.4484E-4</v>
      </c>
      <c r="J88">
        <v>18233</v>
      </c>
      <c r="K88">
        <v>1069</v>
      </c>
      <c r="L88">
        <v>3877</v>
      </c>
      <c r="M88">
        <v>151457</v>
      </c>
      <c r="N88">
        <v>285711</v>
      </c>
    </row>
    <row r="89" spans="1:14" x14ac:dyDescent="0.25">
      <c r="A89" t="s">
        <v>80</v>
      </c>
      <c r="B89">
        <v>5.2840310000000001E-2</v>
      </c>
      <c r="C89">
        <v>1.80018E-3</v>
      </c>
      <c r="D89">
        <v>4.1833750000000003E-2</v>
      </c>
      <c r="E89">
        <v>4.9138999999999997E-4</v>
      </c>
      <c r="F89">
        <v>0.30480840999999997</v>
      </c>
      <c r="G89">
        <v>9.8862199999999994E-3</v>
      </c>
      <c r="H89">
        <v>1.330858E-2</v>
      </c>
      <c r="I89">
        <v>3.9415000000000001E-4</v>
      </c>
      <c r="J89">
        <v>7061</v>
      </c>
      <c r="K89">
        <v>415</v>
      </c>
      <c r="L89">
        <v>2165</v>
      </c>
      <c r="M89">
        <v>106957</v>
      </c>
      <c r="N89">
        <v>145175</v>
      </c>
    </row>
    <row r="90" spans="1:14" x14ac:dyDescent="0.25">
      <c r="A90" t="s">
        <v>81</v>
      </c>
      <c r="B90">
        <v>6.1234879999999998E-2</v>
      </c>
      <c r="C90">
        <v>3.7637999999999999E-3</v>
      </c>
      <c r="D90">
        <v>4.8987740000000002E-2</v>
      </c>
      <c r="E90">
        <v>1.0674700000000001E-3</v>
      </c>
      <c r="F90">
        <v>0.41365608999999998</v>
      </c>
      <c r="G90">
        <v>2.4077049999999999E-2</v>
      </c>
      <c r="H90">
        <v>1.457174E-2</v>
      </c>
      <c r="I90">
        <v>7.4879000000000005E-4</v>
      </c>
      <c r="J90">
        <v>6100</v>
      </c>
      <c r="K90">
        <v>414</v>
      </c>
      <c r="L90">
        <v>2348</v>
      </c>
      <c r="M90">
        <v>111426</v>
      </c>
      <c r="N90">
        <v>120088</v>
      </c>
    </row>
    <row r="91" spans="1:14" x14ac:dyDescent="0.25">
      <c r="A91" t="s">
        <v>82</v>
      </c>
      <c r="B91">
        <v>5.3424630000000001E-2</v>
      </c>
      <c r="C91">
        <v>1.4113800000000001E-3</v>
      </c>
      <c r="D91">
        <v>4.76911E-2</v>
      </c>
      <c r="E91">
        <v>4.6134000000000002E-4</v>
      </c>
      <c r="F91">
        <v>0.35127523999999999</v>
      </c>
      <c r="G91">
        <v>8.8156999999999992E-3</v>
      </c>
      <c r="H91">
        <v>1.4377890000000001E-2</v>
      </c>
      <c r="I91">
        <v>3.9153000000000001E-4</v>
      </c>
      <c r="J91">
        <v>10285</v>
      </c>
      <c r="K91">
        <v>615</v>
      </c>
      <c r="L91">
        <v>3714</v>
      </c>
      <c r="M91">
        <v>167913</v>
      </c>
      <c r="N91">
        <v>183945</v>
      </c>
    </row>
    <row r="92" spans="1:14" x14ac:dyDescent="0.25">
      <c r="A92" t="s">
        <v>83</v>
      </c>
      <c r="B92">
        <v>0.11336913</v>
      </c>
      <c r="C92">
        <v>1.5173000000000001E-3</v>
      </c>
      <c r="D92">
        <v>0.33069026000000001</v>
      </c>
      <c r="E92">
        <v>2.1697600000000002E-3</v>
      </c>
      <c r="F92">
        <v>5.1686301200000004</v>
      </c>
      <c r="G92">
        <v>6.5367590000000003E-2</v>
      </c>
      <c r="H92">
        <v>9.317135E-2</v>
      </c>
      <c r="I92">
        <v>2.4317800000000001E-3</v>
      </c>
      <c r="J92">
        <v>123570</v>
      </c>
      <c r="K92">
        <v>15712</v>
      </c>
      <c r="L92">
        <v>47950</v>
      </c>
      <c r="M92">
        <v>334753</v>
      </c>
      <c r="N92">
        <v>319291</v>
      </c>
    </row>
    <row r="93" spans="1:14" x14ac:dyDescent="0.25">
      <c r="A93" t="s">
        <v>84</v>
      </c>
      <c r="B93">
        <v>0.11132284000000001</v>
      </c>
      <c r="C93">
        <v>1.76889E-3</v>
      </c>
      <c r="D93">
        <v>0.27588766999999997</v>
      </c>
      <c r="E93">
        <v>2.0596099999999999E-3</v>
      </c>
      <c r="F93">
        <v>4.2340583799999996</v>
      </c>
      <c r="G93">
        <v>6.335433E-2</v>
      </c>
      <c r="H93">
        <v>8.0647769999999994E-2</v>
      </c>
      <c r="I93">
        <v>2.4751500000000002E-3</v>
      </c>
      <c r="J93">
        <v>62180</v>
      </c>
      <c r="K93">
        <v>7749</v>
      </c>
      <c r="L93">
        <v>8383</v>
      </c>
      <c r="M93">
        <v>67413</v>
      </c>
      <c r="N93">
        <v>188685</v>
      </c>
    </row>
    <row r="94" spans="1:14" x14ac:dyDescent="0.25">
      <c r="A94" t="s">
        <v>85</v>
      </c>
      <c r="B94">
        <v>5.6544440000000001E-2</v>
      </c>
      <c r="C94">
        <v>9.6723999999999996E-4</v>
      </c>
      <c r="D94">
        <v>7.8323539999999997E-2</v>
      </c>
      <c r="E94">
        <v>5.7457999999999999E-4</v>
      </c>
      <c r="F94">
        <v>0.61054682999999998</v>
      </c>
      <c r="G94">
        <v>9.9159699999999996E-3</v>
      </c>
      <c r="H94">
        <v>2.3349020000000002E-2</v>
      </c>
      <c r="I94">
        <v>7.0202999999999997E-4</v>
      </c>
      <c r="J94">
        <v>45193</v>
      </c>
      <c r="K94">
        <v>2870</v>
      </c>
      <c r="L94">
        <v>3866</v>
      </c>
      <c r="M94">
        <v>107871</v>
      </c>
      <c r="N94">
        <v>494805</v>
      </c>
    </row>
    <row r="95" spans="1:14" x14ac:dyDescent="0.25">
      <c r="A95" t="s">
        <v>86</v>
      </c>
      <c r="B95">
        <v>6.8119499999999999E-2</v>
      </c>
      <c r="C95">
        <v>2.7716799999999999E-3</v>
      </c>
      <c r="D95">
        <v>0.14375257</v>
      </c>
      <c r="E95">
        <v>2.3336400000000001E-3</v>
      </c>
      <c r="F95">
        <v>1.35027158</v>
      </c>
      <c r="G95">
        <v>5.2322830000000001E-2</v>
      </c>
      <c r="H95">
        <v>4.0342929999999999E-2</v>
      </c>
      <c r="I95">
        <v>2.1671699999999999E-3</v>
      </c>
      <c r="J95">
        <v>12759</v>
      </c>
      <c r="K95">
        <v>971</v>
      </c>
      <c r="L95">
        <v>3757</v>
      </c>
      <c r="M95">
        <v>65525</v>
      </c>
      <c r="N95">
        <v>85325</v>
      </c>
    </row>
    <row r="96" spans="1:14" x14ac:dyDescent="0.25">
      <c r="A96" t="s">
        <v>87</v>
      </c>
      <c r="B96">
        <v>6.113735E-2</v>
      </c>
      <c r="C96">
        <v>1.9117699999999999E-3</v>
      </c>
      <c r="D96">
        <v>8.7424180000000004E-2</v>
      </c>
      <c r="E96">
        <v>1.0506300000000001E-3</v>
      </c>
      <c r="F96">
        <v>0.73679220999999995</v>
      </c>
      <c r="G96">
        <v>2.1867950000000001E-2</v>
      </c>
      <c r="H96">
        <v>3.890134E-2</v>
      </c>
      <c r="I96">
        <v>1.80627E-3</v>
      </c>
      <c r="J96">
        <v>15495</v>
      </c>
      <c r="K96">
        <v>1055</v>
      </c>
      <c r="L96">
        <v>2085</v>
      </c>
      <c r="M96">
        <v>34026</v>
      </c>
      <c r="N96">
        <v>146845</v>
      </c>
    </row>
    <row r="97" spans="1:14" x14ac:dyDescent="0.25">
      <c r="A97" t="s">
        <v>88</v>
      </c>
      <c r="B97">
        <v>5.897612E-2</v>
      </c>
      <c r="C97">
        <v>1.11078E-3</v>
      </c>
      <c r="D97">
        <v>9.7492720000000005E-2</v>
      </c>
      <c r="E97">
        <v>7.7643999999999999E-4</v>
      </c>
      <c r="F97">
        <v>0.79256689999999996</v>
      </c>
      <c r="G97">
        <v>1.421858E-2</v>
      </c>
      <c r="H97">
        <v>3.0261719999999999E-2</v>
      </c>
      <c r="I97">
        <v>1.2189200000000001E-3</v>
      </c>
      <c r="J97">
        <v>36019</v>
      </c>
      <c r="K97">
        <v>2390</v>
      </c>
      <c r="L97">
        <v>780</v>
      </c>
      <c r="M97">
        <v>16875</v>
      </c>
      <c r="N97">
        <v>318297</v>
      </c>
    </row>
    <row r="98" spans="1:14" x14ac:dyDescent="0.25">
      <c r="A98" t="s">
        <v>89</v>
      </c>
      <c r="B98">
        <v>6.0646369999999998E-2</v>
      </c>
      <c r="C98">
        <v>1.1509700000000001E-3</v>
      </c>
      <c r="D98">
        <v>9.655503E-2</v>
      </c>
      <c r="E98">
        <v>7.7842000000000005E-4</v>
      </c>
      <c r="F98">
        <v>0.80715364000000001</v>
      </c>
      <c r="G98">
        <v>1.4608700000000001E-2</v>
      </c>
      <c r="H98">
        <v>3.08854E-2</v>
      </c>
      <c r="I98">
        <v>1.2506800000000001E-3</v>
      </c>
      <c r="J98">
        <v>37596</v>
      </c>
      <c r="K98">
        <v>2564</v>
      </c>
      <c r="L98">
        <v>836</v>
      </c>
      <c r="M98">
        <v>17706</v>
      </c>
      <c r="N98">
        <v>336996</v>
      </c>
    </row>
    <row r="99" spans="1:14" x14ac:dyDescent="0.25">
      <c r="A99" t="s">
        <v>88</v>
      </c>
      <c r="B99">
        <v>5.9082839999999998E-2</v>
      </c>
      <c r="C99">
        <v>8.8389000000000002E-4</v>
      </c>
      <c r="D99">
        <v>9.7926100000000002E-2</v>
      </c>
      <c r="E99">
        <v>6.5793000000000004E-4</v>
      </c>
      <c r="F99">
        <v>0.79744291</v>
      </c>
      <c r="G99">
        <v>1.1214470000000001E-2</v>
      </c>
      <c r="H99">
        <v>3.04649E-2</v>
      </c>
      <c r="I99">
        <v>9.4841000000000001E-4</v>
      </c>
      <c r="J99">
        <v>35846</v>
      </c>
      <c r="K99">
        <v>2380</v>
      </c>
      <c r="L99">
        <v>778</v>
      </c>
      <c r="M99">
        <v>16791</v>
      </c>
      <c r="N99">
        <v>316241</v>
      </c>
    </row>
    <row r="100" spans="1:14" x14ac:dyDescent="0.25">
      <c r="A100" t="s">
        <v>89</v>
      </c>
      <c r="B100">
        <v>6.0756789999999998E-2</v>
      </c>
      <c r="C100">
        <v>8.8891000000000003E-4</v>
      </c>
      <c r="D100">
        <v>9.6240809999999996E-2</v>
      </c>
      <c r="E100">
        <v>6.4024999999999998E-4</v>
      </c>
      <c r="F100">
        <v>0.80594069000000002</v>
      </c>
      <c r="G100">
        <v>1.106159E-2</v>
      </c>
      <c r="H100">
        <v>3.0837699999999999E-2</v>
      </c>
      <c r="I100">
        <v>9.3209E-4</v>
      </c>
      <c r="J100">
        <v>37596</v>
      </c>
      <c r="K100">
        <v>2564</v>
      </c>
      <c r="L100">
        <v>836</v>
      </c>
      <c r="M100">
        <v>17818</v>
      </c>
      <c r="N100">
        <v>336996</v>
      </c>
    </row>
    <row r="101" spans="1:14" x14ac:dyDescent="0.25">
      <c r="A101" t="s">
        <v>90</v>
      </c>
      <c r="B101">
        <v>6.4891359999999995E-2</v>
      </c>
      <c r="C101">
        <v>1.25194E-3</v>
      </c>
      <c r="D101">
        <v>0.12075721</v>
      </c>
      <c r="E101">
        <v>9.9474000000000003E-4</v>
      </c>
      <c r="F101">
        <v>1.0801137700000001</v>
      </c>
      <c r="G101">
        <v>1.9581749999999998E-2</v>
      </c>
      <c r="H101">
        <v>3.6298190000000001E-2</v>
      </c>
      <c r="I101">
        <v>8.1107E-4</v>
      </c>
      <c r="J101">
        <v>16121</v>
      </c>
      <c r="K101">
        <v>1171</v>
      </c>
      <c r="L101">
        <v>3444</v>
      </c>
      <c r="M101">
        <v>62362</v>
      </c>
      <c r="N101">
        <v>114671</v>
      </c>
    </row>
    <row r="102" spans="1:14" x14ac:dyDescent="0.25">
      <c r="A102" t="s">
        <v>91</v>
      </c>
      <c r="B102">
        <v>7.488765E-2</v>
      </c>
      <c r="C102">
        <v>1.2906300000000001E-3</v>
      </c>
      <c r="D102">
        <v>0.17427148000000001</v>
      </c>
      <c r="E102">
        <v>1.37053E-3</v>
      </c>
      <c r="F102">
        <v>1.79891443</v>
      </c>
      <c r="G102">
        <v>2.9048060000000001E-2</v>
      </c>
      <c r="H102">
        <v>5.4540159999999997E-2</v>
      </c>
      <c r="I102">
        <v>1.32632E-3</v>
      </c>
      <c r="J102">
        <v>20277</v>
      </c>
      <c r="K102">
        <v>1698</v>
      </c>
      <c r="L102">
        <v>2314</v>
      </c>
      <c r="M102">
        <v>27890</v>
      </c>
      <c r="N102">
        <v>99797</v>
      </c>
    </row>
    <row r="103" spans="1:14" x14ac:dyDescent="0.25">
      <c r="A103" t="s">
        <v>92</v>
      </c>
      <c r="B103">
        <v>5.2575289999999997E-2</v>
      </c>
      <c r="C103">
        <v>1.2348400000000001E-3</v>
      </c>
      <c r="D103">
        <v>4.6795839999999998E-2</v>
      </c>
      <c r="E103">
        <v>4.0983000000000003E-4</v>
      </c>
      <c r="F103">
        <v>0.33912977999999999</v>
      </c>
      <c r="G103">
        <v>7.5361300000000003E-3</v>
      </c>
      <c r="H103">
        <v>1.4577430000000001E-2</v>
      </c>
      <c r="I103">
        <v>3.3815000000000001E-4</v>
      </c>
      <c r="J103">
        <v>12641</v>
      </c>
      <c r="K103">
        <v>743</v>
      </c>
      <c r="L103">
        <v>3411</v>
      </c>
      <c r="M103">
        <v>153510</v>
      </c>
      <c r="N103">
        <v>230291</v>
      </c>
    </row>
    <row r="104" spans="1:14" x14ac:dyDescent="0.25">
      <c r="A104" t="s">
        <v>93</v>
      </c>
      <c r="B104">
        <v>0.11566731</v>
      </c>
      <c r="C104">
        <v>1.2702E-3</v>
      </c>
      <c r="D104">
        <v>0.33969653</v>
      </c>
      <c r="E104">
        <v>1.93045E-3</v>
      </c>
      <c r="F104">
        <v>5.4158353799999999</v>
      </c>
      <c r="G104">
        <v>5.5039780000000003E-2</v>
      </c>
      <c r="H104">
        <v>9.4486760000000003E-2</v>
      </c>
      <c r="I104">
        <v>2.11122E-3</v>
      </c>
      <c r="J104">
        <v>323303</v>
      </c>
      <c r="K104">
        <v>41790</v>
      </c>
      <c r="L104">
        <v>9732</v>
      </c>
      <c r="M104">
        <v>67725</v>
      </c>
      <c r="N104">
        <v>806771</v>
      </c>
    </row>
    <row r="105" spans="1:14" x14ac:dyDescent="0.25">
      <c r="A105" t="s">
        <v>94</v>
      </c>
      <c r="B105">
        <v>6.9768759999999999E-2</v>
      </c>
      <c r="C105">
        <v>2.0558099999999999E-3</v>
      </c>
      <c r="D105">
        <v>5.5216319999999999E-2</v>
      </c>
      <c r="E105">
        <v>6.3878999999999997E-4</v>
      </c>
      <c r="F105">
        <v>0.53102039999999995</v>
      </c>
      <c r="G105">
        <v>1.46447E-2</v>
      </c>
      <c r="H105">
        <v>1.3413980000000001E-2</v>
      </c>
      <c r="I105">
        <v>4.0224999999999999E-4</v>
      </c>
      <c r="J105">
        <v>5874</v>
      </c>
      <c r="K105">
        <v>457</v>
      </c>
      <c r="L105">
        <v>1052</v>
      </c>
      <c r="M105">
        <v>51487</v>
      </c>
      <c r="N105">
        <v>90444</v>
      </c>
    </row>
    <row r="106" spans="1:14" x14ac:dyDescent="0.25">
      <c r="A106" t="s">
        <v>95</v>
      </c>
      <c r="B106">
        <v>0.11133659999999999</v>
      </c>
      <c r="C106">
        <v>1.44655E-3</v>
      </c>
      <c r="D106">
        <v>0.33258238000000001</v>
      </c>
      <c r="E106">
        <v>2.0725000000000001E-3</v>
      </c>
      <c r="F106">
        <v>5.1035733199999997</v>
      </c>
      <c r="G106">
        <v>6.140143E-2</v>
      </c>
      <c r="H106">
        <v>9.3024480000000007E-2</v>
      </c>
      <c r="I106">
        <v>2.35214E-3</v>
      </c>
      <c r="J106">
        <v>166603</v>
      </c>
      <c r="K106">
        <v>20580</v>
      </c>
      <c r="L106">
        <v>25604</v>
      </c>
      <c r="M106">
        <v>177588</v>
      </c>
      <c r="N106">
        <v>411091</v>
      </c>
    </row>
    <row r="107" spans="1:14" x14ac:dyDescent="0.25">
      <c r="A107" t="s">
        <v>96</v>
      </c>
      <c r="B107">
        <v>0.11729224000000001</v>
      </c>
      <c r="C107">
        <v>2.0993299999999999E-3</v>
      </c>
      <c r="D107">
        <v>0.35223486999999998</v>
      </c>
      <c r="E107">
        <v>3.0645400000000001E-3</v>
      </c>
      <c r="F107">
        <v>5.6951222399999999</v>
      </c>
      <c r="G107">
        <v>9.5503110000000002E-2</v>
      </c>
      <c r="H107">
        <v>0.10470038</v>
      </c>
      <c r="I107">
        <v>3.3543100000000001E-3</v>
      </c>
      <c r="J107">
        <v>66467</v>
      </c>
      <c r="K107">
        <v>8743</v>
      </c>
      <c r="L107">
        <v>12622</v>
      </c>
      <c r="M107">
        <v>85203</v>
      </c>
      <c r="N107">
        <v>177789</v>
      </c>
    </row>
    <row r="108" spans="1:14" x14ac:dyDescent="0.25">
      <c r="A108" t="s">
        <v>97</v>
      </c>
      <c r="B108">
        <v>5.2553519999999999E-2</v>
      </c>
      <c r="C108">
        <v>2.28356E-3</v>
      </c>
      <c r="D108">
        <v>3.7946870000000001E-2</v>
      </c>
      <c r="E108">
        <v>5.6079000000000003E-4</v>
      </c>
      <c r="F108">
        <v>0.27496806000000001</v>
      </c>
      <c r="G108">
        <v>1.1332419999999999E-2</v>
      </c>
      <c r="H108">
        <v>1.0894549999999999E-2</v>
      </c>
      <c r="I108">
        <v>4.4928999999999998E-4</v>
      </c>
      <c r="J108">
        <v>6523</v>
      </c>
      <c r="K108">
        <v>384</v>
      </c>
      <c r="L108">
        <v>1072</v>
      </c>
      <c r="M108">
        <v>66328</v>
      </c>
      <c r="N108">
        <v>152495</v>
      </c>
    </row>
    <row r="109" spans="1:14" x14ac:dyDescent="0.25">
      <c r="A109" t="s">
        <v>98</v>
      </c>
      <c r="B109">
        <v>5.4180230000000003E-2</v>
      </c>
      <c r="C109">
        <v>2.79277E-3</v>
      </c>
      <c r="D109">
        <v>4.5256600000000001E-2</v>
      </c>
      <c r="E109">
        <v>7.2970000000000001E-4</v>
      </c>
      <c r="F109">
        <v>0.33798795999999998</v>
      </c>
      <c r="G109">
        <v>1.6669989999999999E-2</v>
      </c>
      <c r="H109">
        <v>1.4649590000000001E-2</v>
      </c>
      <c r="I109">
        <v>4.7055000000000003E-4</v>
      </c>
      <c r="J109">
        <v>2644</v>
      </c>
      <c r="K109">
        <v>159</v>
      </c>
      <c r="L109">
        <v>1049</v>
      </c>
      <c r="M109">
        <v>46998</v>
      </c>
      <c r="N109">
        <v>49513</v>
      </c>
    </row>
    <row r="110" spans="1:14" x14ac:dyDescent="0.25">
      <c r="A110" t="s">
        <v>99</v>
      </c>
      <c r="B110">
        <v>4.9501000000000003E-2</v>
      </c>
      <c r="C110">
        <v>2.46568E-3</v>
      </c>
      <c r="D110">
        <v>4.6033280000000003E-2</v>
      </c>
      <c r="E110">
        <v>7.6409999999999998E-4</v>
      </c>
      <c r="F110">
        <v>0.31410617000000002</v>
      </c>
      <c r="G110">
        <v>1.4902459999999999E-2</v>
      </c>
      <c r="H110">
        <v>1.3560839999999999E-2</v>
      </c>
      <c r="I110">
        <v>6.2573000000000001E-4</v>
      </c>
      <c r="J110">
        <v>8770</v>
      </c>
      <c r="K110">
        <v>489</v>
      </c>
      <c r="L110">
        <v>1966</v>
      </c>
      <c r="M110">
        <v>103907</v>
      </c>
      <c r="N110">
        <v>186370</v>
      </c>
    </row>
    <row r="111" spans="1:14" x14ac:dyDescent="0.25">
      <c r="A111" t="s">
        <v>100</v>
      </c>
      <c r="B111">
        <v>6.0132270000000002E-2</v>
      </c>
      <c r="C111">
        <v>2.2134899999999998E-3</v>
      </c>
      <c r="D111">
        <v>5.3647859999999999E-2</v>
      </c>
      <c r="E111">
        <v>7.2241999999999998E-4</v>
      </c>
      <c r="F111">
        <v>0.44494334000000002</v>
      </c>
      <c r="G111">
        <v>1.531107E-2</v>
      </c>
      <c r="H111">
        <v>1.7155110000000001E-2</v>
      </c>
      <c r="I111">
        <v>8.9773000000000001E-4</v>
      </c>
      <c r="J111">
        <v>25010</v>
      </c>
      <c r="K111">
        <v>1666</v>
      </c>
      <c r="L111">
        <v>6976</v>
      </c>
      <c r="M111">
        <v>268246</v>
      </c>
      <c r="N111">
        <v>395227</v>
      </c>
    </row>
    <row r="112" spans="1:14" x14ac:dyDescent="0.25">
      <c r="A112" t="s">
        <v>101</v>
      </c>
      <c r="B112">
        <v>0.26365808000000002</v>
      </c>
      <c r="C112">
        <v>2.45498E-2</v>
      </c>
      <c r="D112">
        <v>9.0874269999999993E-2</v>
      </c>
      <c r="E112">
        <v>5.08472E-3</v>
      </c>
      <c r="F112">
        <v>3.3026368599999998</v>
      </c>
      <c r="G112">
        <v>0.25674433000000002</v>
      </c>
      <c r="H112">
        <v>3.9535760000000003E-2</v>
      </c>
      <c r="I112">
        <v>3.20667E-3</v>
      </c>
      <c r="J112">
        <v>1887</v>
      </c>
      <c r="K112">
        <v>558</v>
      </c>
      <c r="L112">
        <v>1906</v>
      </c>
      <c r="M112">
        <v>35202</v>
      </c>
      <c r="N112">
        <v>23192</v>
      </c>
    </row>
    <row r="113" spans="1:14" x14ac:dyDescent="0.25">
      <c r="A113" t="s">
        <v>102</v>
      </c>
      <c r="B113">
        <v>5.046987E-2</v>
      </c>
      <c r="C113">
        <v>4.06925E-3</v>
      </c>
      <c r="D113">
        <v>4.0094449999999997E-2</v>
      </c>
      <c r="E113">
        <v>1.0047999999999999E-3</v>
      </c>
      <c r="F113">
        <v>0.27898651000000002</v>
      </c>
      <c r="G113">
        <v>2.1488259999999999E-2</v>
      </c>
      <c r="H113">
        <v>1.279662E-2</v>
      </c>
      <c r="I113">
        <v>7.1577999999999995E-4</v>
      </c>
      <c r="J113">
        <v>3183</v>
      </c>
      <c r="K113">
        <v>181</v>
      </c>
      <c r="L113">
        <v>1231</v>
      </c>
      <c r="M113">
        <v>66000</v>
      </c>
      <c r="N113">
        <v>69315</v>
      </c>
    </row>
    <row r="114" spans="1:14" x14ac:dyDescent="0.25">
      <c r="A114" t="s">
        <v>103</v>
      </c>
      <c r="B114">
        <v>5.0232569999999997E-2</v>
      </c>
      <c r="C114">
        <v>1.73756E-3</v>
      </c>
      <c r="D114">
        <v>3.4522789999999998E-2</v>
      </c>
      <c r="E114">
        <v>4.2892000000000001E-4</v>
      </c>
      <c r="F114">
        <v>0.23906806</v>
      </c>
      <c r="G114">
        <v>7.8251199999999996E-3</v>
      </c>
      <c r="H114">
        <v>1.113888E-2</v>
      </c>
      <c r="I114">
        <v>4.8516E-4</v>
      </c>
      <c r="J114">
        <v>19095</v>
      </c>
      <c r="K114">
        <v>1087</v>
      </c>
      <c r="L114">
        <v>5020</v>
      </c>
      <c r="M114">
        <v>317201</v>
      </c>
      <c r="N114">
        <v>528201</v>
      </c>
    </row>
    <row r="115" spans="1:14" x14ac:dyDescent="0.25">
      <c r="A115" t="s">
        <v>104</v>
      </c>
      <c r="B115">
        <v>6.0567389999999999E-2</v>
      </c>
      <c r="C115">
        <v>2.7156099999999998E-3</v>
      </c>
      <c r="D115">
        <v>7.0111419999999994E-2</v>
      </c>
      <c r="E115">
        <v>1.16518E-3</v>
      </c>
      <c r="F115">
        <v>0.58548248000000003</v>
      </c>
      <c r="G115">
        <v>2.472042E-2</v>
      </c>
      <c r="H115">
        <v>2.0635839999999999E-2</v>
      </c>
      <c r="I115">
        <v>1.0587699999999999E-3</v>
      </c>
      <c r="J115">
        <v>11778</v>
      </c>
      <c r="K115">
        <v>808</v>
      </c>
      <c r="L115">
        <v>4244</v>
      </c>
      <c r="M115">
        <v>144400</v>
      </c>
      <c r="N115">
        <v>162949</v>
      </c>
    </row>
    <row r="116" spans="1:14" x14ac:dyDescent="0.25">
      <c r="A116" t="s">
        <v>105</v>
      </c>
      <c r="B116">
        <v>5.9099609999999997E-2</v>
      </c>
      <c r="C116">
        <v>1.13407E-3</v>
      </c>
      <c r="D116">
        <v>9.7959080000000004E-2</v>
      </c>
      <c r="E116">
        <v>7.6546000000000003E-4</v>
      </c>
      <c r="F116">
        <v>0.79791480000000004</v>
      </c>
      <c r="G116">
        <v>1.4275110000000001E-2</v>
      </c>
      <c r="H116">
        <v>3.094624E-2</v>
      </c>
      <c r="I116">
        <v>1.2484799999999999E-3</v>
      </c>
      <c r="J116">
        <v>35598</v>
      </c>
      <c r="K116">
        <v>2323</v>
      </c>
      <c r="L116">
        <v>760</v>
      </c>
      <c r="M116">
        <v>16123</v>
      </c>
      <c r="N116">
        <v>304907</v>
      </c>
    </row>
    <row r="117" spans="1:14" x14ac:dyDescent="0.25">
      <c r="A117" t="s">
        <v>106</v>
      </c>
      <c r="B117">
        <v>6.0898670000000002E-2</v>
      </c>
      <c r="C117">
        <v>1.1852900000000001E-3</v>
      </c>
      <c r="D117">
        <v>9.6037360000000002E-2</v>
      </c>
      <c r="E117">
        <v>7.5980000000000004E-4</v>
      </c>
      <c r="F117">
        <v>0.80605214999999997</v>
      </c>
      <c r="G117">
        <v>1.460352E-2</v>
      </c>
      <c r="H117">
        <v>3.018945E-2</v>
      </c>
      <c r="I117">
        <v>1.2394699999999999E-3</v>
      </c>
      <c r="J117">
        <v>35903</v>
      </c>
      <c r="K117">
        <v>2412</v>
      </c>
      <c r="L117">
        <v>770</v>
      </c>
      <c r="M117">
        <v>16756</v>
      </c>
      <c r="N117">
        <v>313239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112</v>
      </c>
      <c r="D1" t="s">
        <v>3</v>
      </c>
      <c r="E1" t="s">
        <v>112</v>
      </c>
      <c r="F1" t="s">
        <v>4</v>
      </c>
      <c r="G1" t="s">
        <v>112</v>
      </c>
      <c r="H1" t="s">
        <v>5</v>
      </c>
      <c r="I1" t="s">
        <v>112</v>
      </c>
    </row>
    <row r="2" spans="1:9" x14ac:dyDescent="0.25">
      <c r="A2" t="s">
        <v>10</v>
      </c>
      <c r="B2">
        <v>6.3284430000000003E-2</v>
      </c>
      <c r="C2">
        <v>2.1735000000000001E-3</v>
      </c>
      <c r="D2">
        <v>0.12102473</v>
      </c>
      <c r="E2">
        <v>1.7857000000000001E-3</v>
      </c>
      <c r="F2">
        <v>1.05566359</v>
      </c>
      <c r="G2">
        <v>3.407172E-2</v>
      </c>
      <c r="H2">
        <v>3.591275E-2</v>
      </c>
      <c r="I2">
        <v>1.3527000000000001E-3</v>
      </c>
    </row>
    <row r="3" spans="1:9" x14ac:dyDescent="0.25">
      <c r="A3" t="s">
        <v>13</v>
      </c>
      <c r="B3">
        <v>6.0924659999999999E-2</v>
      </c>
      <c r="C3">
        <v>1.58482E-3</v>
      </c>
      <c r="D3">
        <v>0.10618336</v>
      </c>
      <c r="E3">
        <v>1.28604E-3</v>
      </c>
      <c r="F3">
        <v>0.89161283000000002</v>
      </c>
      <c r="G3">
        <v>2.1775760000000002E-2</v>
      </c>
      <c r="H3">
        <v>3.3683049999999999E-2</v>
      </c>
      <c r="I3">
        <v>1.6103199999999999E-3</v>
      </c>
    </row>
    <row r="4" spans="1:9" x14ac:dyDescent="0.25">
      <c r="A4" t="s">
        <v>14</v>
      </c>
      <c r="B4">
        <v>0.11563534</v>
      </c>
      <c r="C4">
        <v>4.6560799999999999E-3</v>
      </c>
      <c r="D4">
        <v>0.35728221999999998</v>
      </c>
      <c r="E4">
        <v>7.0105200000000001E-3</v>
      </c>
      <c r="F4">
        <v>5.6932902299999997</v>
      </c>
      <c r="G4">
        <v>0.21772221999999999</v>
      </c>
      <c r="H4">
        <v>0.10188364</v>
      </c>
      <c r="I4">
        <v>6.9808800000000001E-3</v>
      </c>
    </row>
    <row r="5" spans="1:9" x14ac:dyDescent="0.25">
      <c r="A5" t="s">
        <v>15</v>
      </c>
      <c r="B5">
        <v>0.30285435999999999</v>
      </c>
      <c r="C5">
        <v>6.8079000000000004E-3</v>
      </c>
      <c r="D5">
        <v>0.13429630000000001</v>
      </c>
      <c r="E5">
        <v>1.6331200000000001E-3</v>
      </c>
      <c r="F5">
        <v>5.6030888599999997</v>
      </c>
      <c r="G5">
        <v>0.1189785</v>
      </c>
      <c r="H5">
        <v>7.6920699999999995E-2</v>
      </c>
      <c r="I5">
        <v>3.4503400000000001E-3</v>
      </c>
    </row>
    <row r="6" spans="1:9" x14ac:dyDescent="0.25">
      <c r="A6" t="s">
        <v>16</v>
      </c>
      <c r="B6">
        <v>0.12021659</v>
      </c>
      <c r="C6">
        <v>5.9241399999999996E-3</v>
      </c>
      <c r="D6">
        <v>0.35017151000000002</v>
      </c>
      <c r="E6">
        <v>8.2299599999999997E-3</v>
      </c>
      <c r="F6">
        <v>5.8037700699999997</v>
      </c>
      <c r="G6">
        <v>0.27175263999999999</v>
      </c>
      <c r="H6">
        <v>9.4127790000000003E-2</v>
      </c>
      <c r="I6">
        <v>7.6781799999999997E-3</v>
      </c>
    </row>
    <row r="7" spans="1:9" x14ac:dyDescent="0.25">
      <c r="A7" t="s">
        <v>17</v>
      </c>
      <c r="B7">
        <v>0.12229205</v>
      </c>
      <c r="C7">
        <v>3.24866E-3</v>
      </c>
      <c r="D7">
        <v>0.37144150999999997</v>
      </c>
      <c r="E7">
        <v>5.1816800000000001E-3</v>
      </c>
      <c r="F7">
        <v>6.2596821800000004</v>
      </c>
      <c r="G7">
        <v>0.1573262</v>
      </c>
      <c r="H7">
        <v>0.10633971</v>
      </c>
      <c r="I7">
        <v>5.0072800000000002E-3</v>
      </c>
    </row>
    <row r="8" spans="1:9" x14ac:dyDescent="0.25">
      <c r="A8" t="s">
        <v>18</v>
      </c>
      <c r="B8">
        <v>5.9499740000000002E-2</v>
      </c>
      <c r="C8">
        <v>3.31614E-3</v>
      </c>
      <c r="D8">
        <v>0.10634250000000001</v>
      </c>
      <c r="E8">
        <v>2.25144E-3</v>
      </c>
      <c r="F8">
        <v>0.87193489000000002</v>
      </c>
      <c r="G8">
        <v>4.6283400000000002E-2</v>
      </c>
      <c r="H8">
        <v>3.3917959999999997E-2</v>
      </c>
      <c r="I8">
        <v>1.9845599999999998E-3</v>
      </c>
    </row>
    <row r="9" spans="1:9" x14ac:dyDescent="0.25">
      <c r="A9" t="s">
        <v>19</v>
      </c>
      <c r="B9">
        <v>0.13993314000000001</v>
      </c>
      <c r="C9">
        <v>4.1630599999999997E-3</v>
      </c>
      <c r="D9">
        <v>0.26906201000000002</v>
      </c>
      <c r="E9">
        <v>3.9554200000000003E-3</v>
      </c>
      <c r="F9">
        <v>5.1866211900000003</v>
      </c>
      <c r="G9">
        <v>0.14832986000000001</v>
      </c>
      <c r="H9">
        <v>1.458331E-2</v>
      </c>
      <c r="I9">
        <v>8.7836000000000001E-4</v>
      </c>
    </row>
    <row r="10" spans="1:9" x14ac:dyDescent="0.25">
      <c r="A10" t="s">
        <v>20</v>
      </c>
      <c r="B10">
        <v>0.12029695999999999</v>
      </c>
      <c r="C10">
        <v>5.5176799999999996E-3</v>
      </c>
      <c r="D10">
        <v>0.36222491000000001</v>
      </c>
      <c r="E10">
        <v>7.4316800000000004E-3</v>
      </c>
      <c r="F10">
        <v>6.0030546200000003</v>
      </c>
      <c r="G10">
        <v>0.26513962000000002</v>
      </c>
      <c r="H10">
        <v>8.2527870000000003E-2</v>
      </c>
      <c r="I10">
        <v>7.5968199999999998E-3</v>
      </c>
    </row>
    <row r="11" spans="1:9" x14ac:dyDescent="0.25">
      <c r="A11" t="s">
        <v>21</v>
      </c>
      <c r="B11">
        <v>0.10857905</v>
      </c>
      <c r="C11">
        <v>3.4359E-3</v>
      </c>
      <c r="D11">
        <v>0.36596962999999999</v>
      </c>
      <c r="E11">
        <v>5.8415799999999999E-3</v>
      </c>
      <c r="F11">
        <v>5.4749703399999996</v>
      </c>
      <c r="G11">
        <v>0.16582932</v>
      </c>
      <c r="H11">
        <v>0.10188474</v>
      </c>
      <c r="I11">
        <v>5.9237400000000003E-3</v>
      </c>
    </row>
    <row r="12" spans="1:9" x14ac:dyDescent="0.25">
      <c r="A12" t="s">
        <v>22</v>
      </c>
      <c r="B12">
        <v>5.1950459999999997E-2</v>
      </c>
      <c r="C12">
        <v>2.4244800000000001E-3</v>
      </c>
      <c r="D12">
        <v>5.0778940000000002E-2</v>
      </c>
      <c r="E12">
        <v>9.0366000000000003E-4</v>
      </c>
      <c r="F12">
        <v>0.36345565000000002</v>
      </c>
      <c r="G12">
        <v>1.6247060000000001E-2</v>
      </c>
      <c r="H12">
        <v>1.597208E-2</v>
      </c>
      <c r="I12">
        <v>9.6705999999999995E-4</v>
      </c>
    </row>
    <row r="13" spans="1:9" x14ac:dyDescent="0.25">
      <c r="A13" t="s">
        <v>25</v>
      </c>
      <c r="B13">
        <v>6.4078120000000002E-2</v>
      </c>
      <c r="C13">
        <v>3.02492E-3</v>
      </c>
      <c r="D13">
        <v>0.12544698000000001</v>
      </c>
      <c r="E13">
        <v>2.4135599999999999E-3</v>
      </c>
      <c r="F13">
        <v>1.1077399299999999</v>
      </c>
      <c r="G13">
        <v>4.9161940000000001E-2</v>
      </c>
      <c r="H13">
        <v>4.0039819999999997E-2</v>
      </c>
      <c r="I13">
        <v>2.2243200000000001E-3</v>
      </c>
    </row>
    <row r="14" spans="1:9" x14ac:dyDescent="0.25">
      <c r="A14" t="s">
        <v>27</v>
      </c>
      <c r="B14">
        <v>5.466128E-2</v>
      </c>
      <c r="C14">
        <v>5.8241400000000002E-3</v>
      </c>
      <c r="D14">
        <v>5.260981E-2</v>
      </c>
      <c r="E14">
        <v>1.93918E-3</v>
      </c>
      <c r="F14">
        <v>0.39615905000000001</v>
      </c>
      <c r="G14">
        <v>4.0018119999999997E-2</v>
      </c>
      <c r="H14">
        <v>1.4421990000000001E-2</v>
      </c>
      <c r="I14">
        <v>9.7011999999999999E-4</v>
      </c>
    </row>
    <row r="15" spans="1:9" x14ac:dyDescent="0.25">
      <c r="A15" t="s">
        <v>28</v>
      </c>
      <c r="B15">
        <v>7.4405979999999997E-2</v>
      </c>
      <c r="C15">
        <v>3.20288E-3</v>
      </c>
      <c r="D15">
        <v>6.2156410000000002E-2</v>
      </c>
      <c r="E15">
        <v>1.09252E-3</v>
      </c>
      <c r="F15">
        <v>0.63739228000000003</v>
      </c>
      <c r="G15">
        <v>2.55371E-2</v>
      </c>
      <c r="H15">
        <v>3.6593399999999998E-2</v>
      </c>
      <c r="I15">
        <v>2.9784199999999999E-3</v>
      </c>
    </row>
    <row r="16" spans="1:9" x14ac:dyDescent="0.25">
      <c r="A16" t="s">
        <v>29</v>
      </c>
      <c r="B16">
        <v>5.6175559999999999E-2</v>
      </c>
      <c r="C16">
        <v>2.2341000000000001E-3</v>
      </c>
      <c r="D16">
        <v>4.7068409999999998E-2</v>
      </c>
      <c r="E16">
        <v>7.4662000000000003E-4</v>
      </c>
      <c r="F16">
        <v>0.36441147000000002</v>
      </c>
      <c r="G16">
        <v>1.352128E-2</v>
      </c>
      <c r="H16">
        <v>1.525463E-2</v>
      </c>
      <c r="I16">
        <v>9.2431999999999996E-4</v>
      </c>
    </row>
    <row r="17" spans="1:9" x14ac:dyDescent="0.25">
      <c r="A17" t="s">
        <v>30</v>
      </c>
      <c r="B17">
        <v>5.164121E-2</v>
      </c>
      <c r="C17">
        <v>5.3622599999999998E-3</v>
      </c>
      <c r="D17">
        <v>3.9184459999999997E-2</v>
      </c>
      <c r="E17">
        <v>1.3672199999999999E-3</v>
      </c>
      <c r="F17">
        <v>0.27865961</v>
      </c>
      <c r="G17">
        <v>2.7472480000000001E-2</v>
      </c>
      <c r="H17">
        <v>1.154907E-2</v>
      </c>
      <c r="I17">
        <v>9.0087999999999995E-4</v>
      </c>
    </row>
    <row r="18" spans="1:9" x14ac:dyDescent="0.25">
      <c r="A18" t="s">
        <v>31</v>
      </c>
      <c r="B18">
        <v>0.11463034</v>
      </c>
      <c r="C18">
        <v>3.3993999999999999E-3</v>
      </c>
      <c r="D18">
        <v>0.32144742999999998</v>
      </c>
      <c r="E18">
        <v>4.62072E-3</v>
      </c>
      <c r="F18">
        <v>5.0761561400000001</v>
      </c>
      <c r="G18">
        <v>0.13920669999999999</v>
      </c>
      <c r="H18">
        <v>8.9837009999999995E-2</v>
      </c>
      <c r="I18">
        <v>5.1186199999999999E-3</v>
      </c>
    </row>
    <row r="19" spans="1:9" x14ac:dyDescent="0.25">
      <c r="A19" t="s">
        <v>32</v>
      </c>
      <c r="B19">
        <v>5.4565589999999997E-2</v>
      </c>
      <c r="C19">
        <v>4.4038799999999998E-3</v>
      </c>
      <c r="D19">
        <v>4.6525579999999997E-2</v>
      </c>
      <c r="E19">
        <v>1.2974600000000001E-3</v>
      </c>
      <c r="F19">
        <v>0.34996080000000002</v>
      </c>
      <c r="G19">
        <v>2.6720420000000002E-2</v>
      </c>
      <c r="H19">
        <v>1.509184E-2</v>
      </c>
      <c r="I19">
        <v>1.3267999999999999E-3</v>
      </c>
    </row>
    <row r="20" spans="1:9" x14ac:dyDescent="0.25">
      <c r="A20" t="s">
        <v>33</v>
      </c>
      <c r="B20">
        <v>4.8742300000000002E-2</v>
      </c>
      <c r="C20">
        <v>2.4217399999999999E-3</v>
      </c>
      <c r="D20">
        <v>2.9645609999999999E-2</v>
      </c>
      <c r="E20">
        <v>5.285E-4</v>
      </c>
      <c r="F20">
        <v>0.19919356999999999</v>
      </c>
      <c r="G20">
        <v>9.3377200000000007E-3</v>
      </c>
      <c r="H20">
        <v>9.1998500000000007E-3</v>
      </c>
      <c r="I20">
        <v>4.7523999999999998E-4</v>
      </c>
    </row>
    <row r="21" spans="1:9" x14ac:dyDescent="0.25">
      <c r="A21" t="s">
        <v>34</v>
      </c>
      <c r="B21">
        <v>4.8761539999999999E-2</v>
      </c>
      <c r="C21">
        <v>2.7670400000000001E-3</v>
      </c>
      <c r="D21">
        <v>2.9998690000000001E-2</v>
      </c>
      <c r="E21">
        <v>5.9352000000000005E-4</v>
      </c>
      <c r="F21">
        <v>0.20165153999999999</v>
      </c>
      <c r="G21">
        <v>1.081914E-2</v>
      </c>
      <c r="H21">
        <v>9.3998399999999996E-3</v>
      </c>
      <c r="I21">
        <v>5.3646E-4</v>
      </c>
    </row>
    <row r="22" spans="1:9" x14ac:dyDescent="0.25">
      <c r="A22" t="s">
        <v>35</v>
      </c>
      <c r="B22">
        <v>5.5625000000000001E-2</v>
      </c>
      <c r="C22">
        <v>4.56814E-3</v>
      </c>
      <c r="D22">
        <v>4.7364110000000001E-2</v>
      </c>
      <c r="E22">
        <v>1.34972E-3</v>
      </c>
      <c r="F22">
        <v>0.36326614000000002</v>
      </c>
      <c r="G22">
        <v>2.8154760000000001E-2</v>
      </c>
      <c r="H22">
        <v>1.407153E-2</v>
      </c>
      <c r="I22">
        <v>1.1712199999999999E-3</v>
      </c>
    </row>
    <row r="23" spans="1:9" x14ac:dyDescent="0.25">
      <c r="A23" t="s">
        <v>36</v>
      </c>
      <c r="B23">
        <v>5.1202150000000002E-2</v>
      </c>
      <c r="C23">
        <v>4.2027999999999996E-3</v>
      </c>
      <c r="D23">
        <v>3.5740559999999998E-2</v>
      </c>
      <c r="E23">
        <v>9.9748000000000002E-4</v>
      </c>
      <c r="F23">
        <v>0.25224045</v>
      </c>
      <c r="G23">
        <v>1.955022E-2</v>
      </c>
      <c r="H23">
        <v>1.095001E-2</v>
      </c>
      <c r="I23">
        <v>8.5183999999999998E-4</v>
      </c>
    </row>
    <row r="24" spans="1:9" x14ac:dyDescent="0.25">
      <c r="A24" t="s">
        <v>37</v>
      </c>
      <c r="B24">
        <v>0.11330287</v>
      </c>
      <c r="C24">
        <v>3.6059400000000002E-3</v>
      </c>
      <c r="D24">
        <v>0.33203389999999999</v>
      </c>
      <c r="E24">
        <v>5.0270200000000001E-3</v>
      </c>
      <c r="F24">
        <v>5.1865201000000001</v>
      </c>
      <c r="G24">
        <v>0.15074647999999999</v>
      </c>
      <c r="H24">
        <v>9.5425670000000004E-2</v>
      </c>
      <c r="I24">
        <v>5.4581600000000001E-3</v>
      </c>
    </row>
    <row r="25" spans="1:9" x14ac:dyDescent="0.25">
      <c r="A25" t="s">
        <v>40</v>
      </c>
      <c r="B25">
        <v>6.5139459999999996E-2</v>
      </c>
      <c r="C25">
        <v>3.66578E-3</v>
      </c>
      <c r="D25">
        <v>0.12486185</v>
      </c>
      <c r="E25">
        <v>2.8506999999999998E-3</v>
      </c>
      <c r="F25">
        <v>1.1211898300000001</v>
      </c>
      <c r="G25">
        <v>5.947496E-2</v>
      </c>
      <c r="H25">
        <v>3.8206619999999997E-2</v>
      </c>
      <c r="I25">
        <v>2.35462E-3</v>
      </c>
    </row>
    <row r="26" spans="1:9" x14ac:dyDescent="0.25">
      <c r="A26" t="s">
        <v>42</v>
      </c>
      <c r="B26">
        <v>5.3859659999999997E-2</v>
      </c>
      <c r="C26">
        <v>2.7824199999999999E-3</v>
      </c>
      <c r="D26">
        <v>2.40883E-2</v>
      </c>
      <c r="E26">
        <v>4.4878000000000002E-4</v>
      </c>
      <c r="F26">
        <v>0.17887615000000001</v>
      </c>
      <c r="G26">
        <v>8.7402999999999995E-3</v>
      </c>
      <c r="H26">
        <v>7.6552599999999997E-3</v>
      </c>
      <c r="I26">
        <v>3.4862000000000001E-4</v>
      </c>
    </row>
    <row r="27" spans="1:9" x14ac:dyDescent="0.25">
      <c r="A27" t="s">
        <v>43</v>
      </c>
      <c r="B27">
        <v>0.11189932</v>
      </c>
      <c r="C27">
        <v>2.4704599999999998E-3</v>
      </c>
      <c r="D27">
        <v>0.32037872000000001</v>
      </c>
      <c r="E27">
        <v>3.6507800000000002E-3</v>
      </c>
      <c r="F27">
        <v>4.94277239</v>
      </c>
      <c r="G27">
        <v>0.10118604</v>
      </c>
      <c r="H27">
        <v>8.9146520000000007E-2</v>
      </c>
      <c r="I27">
        <v>3.6966799999999999E-3</v>
      </c>
    </row>
    <row r="28" spans="1:9" x14ac:dyDescent="0.25">
      <c r="A28" t="s">
        <v>44</v>
      </c>
      <c r="B28">
        <v>6.2263979999999997E-2</v>
      </c>
      <c r="C28">
        <v>2.0052400000000001E-3</v>
      </c>
      <c r="D28">
        <v>6.8304779999999995E-2</v>
      </c>
      <c r="E28">
        <v>9.3459999999999995E-4</v>
      </c>
      <c r="F28">
        <v>0.58633327000000002</v>
      </c>
      <c r="G28">
        <v>1.765036E-2</v>
      </c>
      <c r="H28">
        <v>2.1951979999999999E-2</v>
      </c>
      <c r="I28">
        <v>1.1834199999999999E-3</v>
      </c>
    </row>
    <row r="29" spans="1:9" x14ac:dyDescent="0.25">
      <c r="A29" t="s">
        <v>45</v>
      </c>
      <c r="B29">
        <v>0.11368892</v>
      </c>
      <c r="C29">
        <v>4.4615000000000002E-3</v>
      </c>
      <c r="D29">
        <v>0.33478677000000001</v>
      </c>
      <c r="E29">
        <v>6.44284E-3</v>
      </c>
      <c r="F29">
        <v>5.2474751499999996</v>
      </c>
      <c r="G29">
        <v>0.19287952</v>
      </c>
      <c r="H29">
        <v>9.9175050000000001E-2</v>
      </c>
      <c r="I29">
        <v>6.3140999999999996E-3</v>
      </c>
    </row>
    <row r="30" spans="1:9" x14ac:dyDescent="0.25">
      <c r="A30" t="s">
        <v>46</v>
      </c>
      <c r="B30">
        <v>5.5196130000000003E-2</v>
      </c>
      <c r="C30">
        <v>2.6408400000000002E-3</v>
      </c>
      <c r="D30">
        <v>4.7777430000000003E-2</v>
      </c>
      <c r="E30">
        <v>8.5413999999999998E-4</v>
      </c>
      <c r="F30">
        <v>0.36360579999999998</v>
      </c>
      <c r="G30">
        <v>1.644412E-2</v>
      </c>
      <c r="H30">
        <v>1.517753E-2</v>
      </c>
      <c r="I30">
        <v>8.0794000000000005E-4</v>
      </c>
    </row>
    <row r="31" spans="1:9" x14ac:dyDescent="0.25">
      <c r="A31" t="s">
        <v>47</v>
      </c>
      <c r="B31">
        <v>0.12443493999999999</v>
      </c>
      <c r="C31">
        <v>3.5856799999999999E-3</v>
      </c>
      <c r="D31">
        <v>0.36557853000000001</v>
      </c>
      <c r="E31">
        <v>5.0910399999999998E-3</v>
      </c>
      <c r="F31">
        <v>6.2718658400000002</v>
      </c>
      <c r="G31">
        <v>0.16843588000000001</v>
      </c>
      <c r="H31">
        <v>9.8605499999999999E-2</v>
      </c>
      <c r="I31">
        <v>5.2485400000000003E-3</v>
      </c>
    </row>
    <row r="32" spans="1:9" x14ac:dyDescent="0.25">
      <c r="A32" t="s">
        <v>48</v>
      </c>
      <c r="B32">
        <v>6.7787349999999996E-2</v>
      </c>
      <c r="C32">
        <v>2.51154E-3</v>
      </c>
      <c r="D32">
        <v>0.14038348</v>
      </c>
      <c r="E32">
        <v>2.2252800000000001E-3</v>
      </c>
      <c r="F32">
        <v>1.31197655</v>
      </c>
      <c r="G32">
        <v>4.562592E-2</v>
      </c>
      <c r="H32">
        <v>4.3227160000000001E-2</v>
      </c>
      <c r="I32">
        <v>2.2880800000000001E-3</v>
      </c>
    </row>
    <row r="33" spans="1:9" x14ac:dyDescent="0.25">
      <c r="A33" t="s">
        <v>49</v>
      </c>
      <c r="B33">
        <v>5.4660599999999997E-2</v>
      </c>
      <c r="C33">
        <v>3.71128E-3</v>
      </c>
      <c r="D33">
        <v>4.7482219999999999E-2</v>
      </c>
      <c r="E33">
        <v>1.15044E-3</v>
      </c>
      <c r="F33">
        <v>0.35779443</v>
      </c>
      <c r="G33">
        <v>2.2979200000000002E-2</v>
      </c>
      <c r="H33">
        <v>1.4515749999999999E-2</v>
      </c>
      <c r="I33">
        <v>1.11162E-3</v>
      </c>
    </row>
    <row r="34" spans="1:9" x14ac:dyDescent="0.25">
      <c r="A34" t="s">
        <v>50</v>
      </c>
      <c r="B34">
        <v>5.331168E-2</v>
      </c>
      <c r="C34">
        <v>3.2329799999999999E-3</v>
      </c>
      <c r="D34">
        <v>3.3286429999999999E-2</v>
      </c>
      <c r="E34">
        <v>7.0129999999999997E-4</v>
      </c>
      <c r="F34">
        <v>0.24464826000000001</v>
      </c>
      <c r="G34">
        <v>1.4078759999999999E-2</v>
      </c>
      <c r="H34">
        <v>1.0983720000000001E-2</v>
      </c>
      <c r="I34">
        <v>6.868E-4</v>
      </c>
    </row>
    <row r="35" spans="1:9" x14ac:dyDescent="0.25">
      <c r="A35" t="s">
        <v>51</v>
      </c>
      <c r="B35">
        <v>5.5339569999999998E-2</v>
      </c>
      <c r="C35">
        <v>3.2461600000000001E-3</v>
      </c>
      <c r="D35">
        <v>7.2673920000000003E-2</v>
      </c>
      <c r="E35">
        <v>1.5277999999999999E-3</v>
      </c>
      <c r="F35">
        <v>0.55444967999999994</v>
      </c>
      <c r="G35">
        <v>3.087496E-2</v>
      </c>
      <c r="H35">
        <v>2.147133E-2</v>
      </c>
      <c r="I35">
        <v>1.3828600000000001E-3</v>
      </c>
    </row>
    <row r="36" spans="1:9" x14ac:dyDescent="0.25">
      <c r="A36" t="s">
        <v>52</v>
      </c>
      <c r="B36">
        <v>5.6176230000000001E-2</v>
      </c>
      <c r="C36">
        <v>2.9791399999999999E-3</v>
      </c>
      <c r="D36">
        <v>5.3454660000000001E-2</v>
      </c>
      <c r="E36">
        <v>1.06364E-3</v>
      </c>
      <c r="F36">
        <v>0.41400227000000001</v>
      </c>
      <c r="G36">
        <v>2.0660299999999999E-2</v>
      </c>
      <c r="H36">
        <v>1.654713E-2</v>
      </c>
      <c r="I36">
        <v>1.1720999999999999E-3</v>
      </c>
    </row>
    <row r="37" spans="1:9" x14ac:dyDescent="0.25">
      <c r="A37" t="s">
        <v>53</v>
      </c>
      <c r="B37">
        <v>5.4957319999999997E-2</v>
      </c>
      <c r="C37">
        <v>3.66688E-3</v>
      </c>
      <c r="D37">
        <v>3.4810929999999997E-2</v>
      </c>
      <c r="E37">
        <v>8.2399999999999997E-4</v>
      </c>
      <c r="F37">
        <v>0.26375022999999997</v>
      </c>
      <c r="G37">
        <v>1.6613599999999999E-2</v>
      </c>
      <c r="H37">
        <v>1.1556729999999999E-2</v>
      </c>
      <c r="I37">
        <v>8.8009999999999998E-4</v>
      </c>
    </row>
    <row r="38" spans="1:9" x14ac:dyDescent="0.25">
      <c r="A38" t="s">
        <v>56</v>
      </c>
      <c r="B38">
        <v>6.3725799999999999E-2</v>
      </c>
      <c r="C38">
        <v>2.5814399999999999E-3</v>
      </c>
      <c r="D38">
        <v>0.12066345000000001</v>
      </c>
      <c r="E38">
        <v>2.02608E-3</v>
      </c>
      <c r="F38">
        <v>1.0600498899999999</v>
      </c>
      <c r="G38">
        <v>4.0443899999999998E-2</v>
      </c>
      <c r="H38">
        <v>3.6405689999999997E-2</v>
      </c>
      <c r="I38">
        <v>1.62488E-3</v>
      </c>
    </row>
    <row r="39" spans="1:9" x14ac:dyDescent="0.25">
      <c r="A39" t="s">
        <v>58</v>
      </c>
      <c r="B39">
        <v>5.433752E-2</v>
      </c>
      <c r="C39">
        <v>3.0136400000000002E-3</v>
      </c>
      <c r="D39">
        <v>4.6493350000000003E-2</v>
      </c>
      <c r="E39">
        <v>9.5133999999999995E-4</v>
      </c>
      <c r="F39">
        <v>0.34847434999999999</v>
      </c>
      <c r="G39">
        <v>1.826854E-2</v>
      </c>
      <c r="H39">
        <v>1.5270260000000001E-2</v>
      </c>
      <c r="I39">
        <v>1.1399800000000001E-3</v>
      </c>
    </row>
    <row r="40" spans="1:9" x14ac:dyDescent="0.25">
      <c r="A40" t="s">
        <v>59</v>
      </c>
      <c r="B40">
        <v>5.4788280000000002E-2</v>
      </c>
      <c r="C40">
        <v>3.9214200000000001E-3</v>
      </c>
      <c r="D40">
        <v>4.7425090000000003E-2</v>
      </c>
      <c r="E40">
        <v>1.22064E-3</v>
      </c>
      <c r="F40">
        <v>0.35826789999999997</v>
      </c>
      <c r="G40">
        <v>2.422318E-2</v>
      </c>
      <c r="H40">
        <v>1.6694299999999999E-2</v>
      </c>
      <c r="I40">
        <v>1.5219999999999999E-3</v>
      </c>
    </row>
    <row r="41" spans="1:9" x14ac:dyDescent="0.25">
      <c r="A41" t="s">
        <v>60</v>
      </c>
      <c r="B41">
        <v>5.1841859999999997E-2</v>
      </c>
      <c r="C41">
        <v>4.5155000000000004E-3</v>
      </c>
      <c r="D41">
        <v>3.8264220000000002E-2</v>
      </c>
      <c r="E41">
        <v>1.07952E-3</v>
      </c>
      <c r="F41">
        <v>0.27352646000000003</v>
      </c>
      <c r="G41">
        <v>2.2728439999999999E-2</v>
      </c>
      <c r="H41">
        <v>1.2960609999999999E-2</v>
      </c>
      <c r="I41">
        <v>8.3666000000000003E-4</v>
      </c>
    </row>
    <row r="42" spans="1:9" x14ac:dyDescent="0.25">
      <c r="A42" t="s">
        <v>61</v>
      </c>
      <c r="B42">
        <v>5.7718110000000003E-2</v>
      </c>
      <c r="C42">
        <v>4.4439600000000003E-3</v>
      </c>
      <c r="D42">
        <v>7.8172800000000001E-2</v>
      </c>
      <c r="E42">
        <v>2.2224200000000001E-3</v>
      </c>
      <c r="F42">
        <v>0.62196952000000005</v>
      </c>
      <c r="G42">
        <v>4.52795E-2</v>
      </c>
      <c r="H42">
        <v>2.553892E-2</v>
      </c>
      <c r="I42">
        <v>2.24164E-3</v>
      </c>
    </row>
    <row r="43" spans="1:9" x14ac:dyDescent="0.25">
      <c r="A43" t="s">
        <v>62</v>
      </c>
      <c r="B43">
        <v>5.5450840000000001E-2</v>
      </c>
      <c r="C43">
        <v>1.7206000000000001E-3</v>
      </c>
      <c r="D43">
        <v>5.5291659999999999E-2</v>
      </c>
      <c r="E43">
        <v>7.3592000000000004E-4</v>
      </c>
      <c r="F43">
        <v>0.42276504999999998</v>
      </c>
      <c r="G43">
        <v>1.2317160000000001E-2</v>
      </c>
      <c r="H43">
        <v>1.7121890000000001E-2</v>
      </c>
      <c r="I43">
        <v>8.4637999999999998E-4</v>
      </c>
    </row>
    <row r="44" spans="1:9" x14ac:dyDescent="0.25">
      <c r="A44" t="s">
        <v>63</v>
      </c>
      <c r="B44">
        <v>0.15048892999999999</v>
      </c>
      <c r="C44">
        <v>7.2909000000000003E-3</v>
      </c>
      <c r="D44">
        <v>0.37592073999999998</v>
      </c>
      <c r="E44">
        <v>9.2899599999999999E-3</v>
      </c>
      <c r="F44">
        <v>7.8003163300000002</v>
      </c>
      <c r="G44">
        <v>0.35410478000000001</v>
      </c>
      <c r="H44">
        <v>0.12768382</v>
      </c>
      <c r="I44">
        <v>1.0644560000000001E-2</v>
      </c>
    </row>
    <row r="45" spans="1:9" x14ac:dyDescent="0.25">
      <c r="A45" t="s">
        <v>64</v>
      </c>
      <c r="B45">
        <v>0.18143224999999999</v>
      </c>
      <c r="C45">
        <v>6.3692200000000001E-3</v>
      </c>
      <c r="D45">
        <v>0.50951767000000003</v>
      </c>
      <c r="E45">
        <v>8.5872399999999995E-3</v>
      </c>
      <c r="F45">
        <v>12.746394159999999</v>
      </c>
      <c r="G45">
        <v>0.42088434000000002</v>
      </c>
      <c r="H45">
        <v>0.13136455</v>
      </c>
      <c r="I45">
        <v>8.8644399999999995E-3</v>
      </c>
    </row>
    <row r="46" spans="1:9" x14ac:dyDescent="0.25">
      <c r="A46" t="s">
        <v>65</v>
      </c>
      <c r="B46">
        <v>5.0296979999999998E-2</v>
      </c>
      <c r="C46">
        <v>2.6624800000000001E-3</v>
      </c>
      <c r="D46">
        <v>3.0077590000000001E-2</v>
      </c>
      <c r="E46">
        <v>5.9051999999999998E-4</v>
      </c>
      <c r="F46">
        <v>0.20859712</v>
      </c>
      <c r="G46">
        <v>1.045948E-2</v>
      </c>
      <c r="H46">
        <v>9.8662699999999999E-3</v>
      </c>
      <c r="I46">
        <v>7.3008000000000003E-4</v>
      </c>
    </row>
    <row r="47" spans="1:9" x14ac:dyDescent="0.25">
      <c r="A47" t="s">
        <v>66</v>
      </c>
      <c r="B47">
        <v>6.3509560000000007E-2</v>
      </c>
      <c r="C47">
        <v>9.5432199999999998E-3</v>
      </c>
      <c r="D47">
        <v>2.8678639999999998E-2</v>
      </c>
      <c r="E47">
        <v>1.4975399999999999E-3</v>
      </c>
      <c r="F47">
        <v>0.25103855000000003</v>
      </c>
      <c r="G47">
        <v>3.559768E-2</v>
      </c>
      <c r="H47">
        <v>1.1829889999999999E-2</v>
      </c>
      <c r="I47">
        <v>1.5750600000000001E-3</v>
      </c>
    </row>
    <row r="48" spans="1:9" x14ac:dyDescent="0.25">
      <c r="A48" t="s">
        <v>67</v>
      </c>
      <c r="B48">
        <v>6.121733E-2</v>
      </c>
      <c r="C48">
        <v>6.0954E-3</v>
      </c>
      <c r="D48">
        <v>4.3073319999999998E-2</v>
      </c>
      <c r="E48">
        <v>1.4993199999999999E-3</v>
      </c>
      <c r="F48">
        <v>0.36362540999999998</v>
      </c>
      <c r="G48">
        <v>3.4273699999999997E-2</v>
      </c>
      <c r="H48">
        <v>1.424568E-2</v>
      </c>
      <c r="I48">
        <v>1.1230400000000001E-3</v>
      </c>
    </row>
    <row r="49" spans="1:9" x14ac:dyDescent="0.25">
      <c r="A49" t="s">
        <v>68</v>
      </c>
      <c r="B49">
        <v>5.8061929999999998E-2</v>
      </c>
      <c r="C49">
        <v>3.60816E-3</v>
      </c>
      <c r="D49">
        <v>8.3298709999999998E-2</v>
      </c>
      <c r="E49">
        <v>1.9774800000000002E-3</v>
      </c>
      <c r="F49">
        <v>0.66692125999999996</v>
      </c>
      <c r="G49">
        <v>3.9186940000000003E-2</v>
      </c>
      <c r="H49">
        <v>2.452787E-2</v>
      </c>
      <c r="I49">
        <v>2.3037000000000001E-3</v>
      </c>
    </row>
    <row r="50" spans="1:9" x14ac:dyDescent="0.25">
      <c r="A50" t="s">
        <v>69</v>
      </c>
      <c r="B50">
        <v>5.8102979999999999E-2</v>
      </c>
      <c r="C50">
        <v>5.4768200000000003E-3</v>
      </c>
      <c r="D50">
        <v>5.1559019999999997E-2</v>
      </c>
      <c r="E50">
        <v>1.77816E-3</v>
      </c>
      <c r="F50">
        <v>0.41307392999999998</v>
      </c>
      <c r="G50">
        <v>3.6827039999999998E-2</v>
      </c>
      <c r="H50">
        <v>1.5962049999999998E-2</v>
      </c>
      <c r="I50">
        <v>2.1733799999999999E-3</v>
      </c>
    </row>
    <row r="51" spans="1:9" x14ac:dyDescent="0.25">
      <c r="A51" t="s">
        <v>70</v>
      </c>
      <c r="B51">
        <v>6.1177670000000003E-2</v>
      </c>
      <c r="C51">
        <v>2.5467799999999998E-3</v>
      </c>
      <c r="D51">
        <v>9.6539349999999996E-2</v>
      </c>
      <c r="E51">
        <v>1.6271199999999999E-3</v>
      </c>
      <c r="F51">
        <v>0.81427603999999998</v>
      </c>
      <c r="G51">
        <v>3.1954339999999998E-2</v>
      </c>
      <c r="H51">
        <v>3.018912E-2</v>
      </c>
      <c r="I51">
        <v>1.9290399999999999E-3</v>
      </c>
    </row>
    <row r="52" spans="1:9" x14ac:dyDescent="0.25">
      <c r="A52" t="s">
        <v>71</v>
      </c>
      <c r="B52">
        <v>5.0996840000000002E-2</v>
      </c>
      <c r="C52">
        <v>2.5544000000000001E-3</v>
      </c>
      <c r="D52">
        <v>2.8553269999999999E-2</v>
      </c>
      <c r="E52">
        <v>5.2809999999999999E-4</v>
      </c>
      <c r="F52">
        <v>0.20079612999999999</v>
      </c>
      <c r="G52">
        <v>9.5228199999999995E-3</v>
      </c>
      <c r="H52">
        <v>8.8422499999999994E-3</v>
      </c>
      <c r="I52">
        <v>5.8427999999999996E-4</v>
      </c>
    </row>
    <row r="53" spans="1:9" x14ac:dyDescent="0.25">
      <c r="A53" t="s">
        <v>72</v>
      </c>
      <c r="B53">
        <v>5.2868749999999999E-2</v>
      </c>
      <c r="C53">
        <v>2.56266E-3</v>
      </c>
      <c r="D53">
        <v>5.0354309999999999E-2</v>
      </c>
      <c r="E53">
        <v>9.1124000000000001E-4</v>
      </c>
      <c r="F53">
        <v>0.36704424000000002</v>
      </c>
      <c r="G53">
        <v>1.6850319999999998E-2</v>
      </c>
      <c r="H53">
        <v>1.5422470000000001E-2</v>
      </c>
      <c r="I53">
        <v>9.8458000000000009E-4</v>
      </c>
    </row>
    <row r="54" spans="1:9" x14ac:dyDescent="0.25">
      <c r="A54" t="s">
        <v>75</v>
      </c>
      <c r="B54">
        <v>6.8344849999999999E-2</v>
      </c>
      <c r="C54">
        <v>2.9916000000000001E-3</v>
      </c>
      <c r="D54">
        <v>0.12312954</v>
      </c>
      <c r="E54">
        <v>2.2677800000000001E-3</v>
      </c>
      <c r="F54">
        <v>1.1605924400000001</v>
      </c>
      <c r="G54">
        <v>4.7886020000000001E-2</v>
      </c>
      <c r="H54">
        <v>3.739464E-2</v>
      </c>
      <c r="I54">
        <v>1.90828E-3</v>
      </c>
    </row>
    <row r="55" spans="1:9" x14ac:dyDescent="0.25">
      <c r="A55" t="s">
        <v>77</v>
      </c>
      <c r="B55">
        <v>4.9406070000000003E-2</v>
      </c>
      <c r="C55">
        <v>4.3210799999999997E-3</v>
      </c>
      <c r="D55">
        <v>4.0688710000000003E-2</v>
      </c>
      <c r="E55">
        <v>1.1756E-3</v>
      </c>
      <c r="F55">
        <v>0.27728340000000001</v>
      </c>
      <c r="G55">
        <v>2.3138019999999999E-2</v>
      </c>
      <c r="H55">
        <v>1.176964E-2</v>
      </c>
      <c r="I55">
        <v>7.7855999999999997E-4</v>
      </c>
    </row>
    <row r="56" spans="1:9" x14ac:dyDescent="0.25">
      <c r="A56" t="s">
        <v>78</v>
      </c>
      <c r="B56">
        <v>5.7256870000000001E-2</v>
      </c>
      <c r="C56">
        <v>2.2015200000000002E-3</v>
      </c>
      <c r="D56">
        <v>7.5215149999999995E-2</v>
      </c>
      <c r="E56">
        <v>1.1750599999999999E-3</v>
      </c>
      <c r="F56">
        <v>0.59378474999999997</v>
      </c>
      <c r="G56">
        <v>2.1565440000000002E-2</v>
      </c>
      <c r="H56">
        <v>2.287198E-2</v>
      </c>
      <c r="I56">
        <v>1.0944399999999999E-3</v>
      </c>
    </row>
    <row r="57" spans="1:9" x14ac:dyDescent="0.25">
      <c r="A57" t="s">
        <v>79</v>
      </c>
      <c r="B57">
        <v>5.269592E-2</v>
      </c>
      <c r="C57">
        <v>2.3339799999999998E-3</v>
      </c>
      <c r="D57">
        <v>5.4651659999999998E-2</v>
      </c>
      <c r="E57">
        <v>9.2904000000000001E-4</v>
      </c>
      <c r="F57">
        <v>0.39713009999999999</v>
      </c>
      <c r="G57">
        <v>1.668364E-2</v>
      </c>
      <c r="H57">
        <v>1.6826830000000001E-2</v>
      </c>
      <c r="I57">
        <v>8.8968000000000001E-4</v>
      </c>
    </row>
    <row r="58" spans="1:9" x14ac:dyDescent="0.25">
      <c r="A58" t="s">
        <v>80</v>
      </c>
      <c r="B58">
        <v>5.2840310000000001E-2</v>
      </c>
      <c r="C58">
        <v>3.6003599999999999E-3</v>
      </c>
      <c r="D58">
        <v>4.1833750000000003E-2</v>
      </c>
      <c r="E58">
        <v>9.8277999999999994E-4</v>
      </c>
      <c r="F58">
        <v>0.30480840999999997</v>
      </c>
      <c r="G58">
        <v>1.9772439999999999E-2</v>
      </c>
      <c r="H58">
        <v>1.330858E-2</v>
      </c>
      <c r="I58">
        <v>7.8830000000000002E-4</v>
      </c>
    </row>
    <row r="59" spans="1:9" x14ac:dyDescent="0.25">
      <c r="A59" t="s">
        <v>81</v>
      </c>
      <c r="B59">
        <v>6.1234879999999998E-2</v>
      </c>
      <c r="C59">
        <v>7.5275999999999997E-3</v>
      </c>
      <c r="D59">
        <v>4.8987740000000002E-2</v>
      </c>
      <c r="E59">
        <v>2.1349400000000001E-3</v>
      </c>
      <c r="F59">
        <v>0.41365608999999998</v>
      </c>
      <c r="G59">
        <v>4.8154099999999998E-2</v>
      </c>
      <c r="H59">
        <v>1.457174E-2</v>
      </c>
      <c r="I59">
        <v>1.4975800000000001E-3</v>
      </c>
    </row>
    <row r="60" spans="1:9" x14ac:dyDescent="0.25">
      <c r="A60" t="s">
        <v>82</v>
      </c>
      <c r="B60">
        <v>5.3424630000000001E-2</v>
      </c>
      <c r="C60">
        <v>2.8227600000000001E-3</v>
      </c>
      <c r="D60">
        <v>4.76911E-2</v>
      </c>
      <c r="E60">
        <v>9.2268000000000005E-4</v>
      </c>
      <c r="F60">
        <v>0.35127523999999999</v>
      </c>
      <c r="G60">
        <v>1.7631399999999998E-2</v>
      </c>
      <c r="H60">
        <v>1.4377890000000001E-2</v>
      </c>
      <c r="I60">
        <v>7.8306000000000003E-4</v>
      </c>
    </row>
    <row r="61" spans="1:9" x14ac:dyDescent="0.25">
      <c r="A61" t="s">
        <v>83</v>
      </c>
      <c r="B61">
        <v>0.11336913</v>
      </c>
      <c r="C61">
        <v>3.0346000000000001E-3</v>
      </c>
      <c r="D61">
        <v>0.33069026000000001</v>
      </c>
      <c r="E61">
        <v>4.3395200000000004E-3</v>
      </c>
      <c r="F61">
        <v>5.1686301200000004</v>
      </c>
      <c r="G61">
        <v>0.13073518000000001</v>
      </c>
      <c r="H61">
        <v>9.317135E-2</v>
      </c>
      <c r="I61">
        <v>4.8635600000000003E-3</v>
      </c>
    </row>
    <row r="62" spans="1:9" x14ac:dyDescent="0.25">
      <c r="A62" t="s">
        <v>84</v>
      </c>
      <c r="B62">
        <v>0.11132284000000001</v>
      </c>
      <c r="C62">
        <v>3.5377799999999999E-3</v>
      </c>
      <c r="D62">
        <v>0.27588766999999997</v>
      </c>
      <c r="E62">
        <v>4.1192199999999998E-3</v>
      </c>
      <c r="F62">
        <v>4.2340583799999996</v>
      </c>
      <c r="G62">
        <v>0.12670866</v>
      </c>
      <c r="H62">
        <v>8.0647769999999994E-2</v>
      </c>
      <c r="I62">
        <v>4.9503000000000004E-3</v>
      </c>
    </row>
    <row r="63" spans="1:9" x14ac:dyDescent="0.25">
      <c r="A63" t="s">
        <v>85</v>
      </c>
      <c r="B63">
        <v>5.6544440000000001E-2</v>
      </c>
      <c r="C63">
        <v>1.9344799999999999E-3</v>
      </c>
      <c r="D63">
        <v>7.8323539999999997E-2</v>
      </c>
      <c r="E63">
        <v>1.14916E-3</v>
      </c>
      <c r="F63">
        <v>0.61054682999999998</v>
      </c>
      <c r="G63">
        <v>1.9831939999999999E-2</v>
      </c>
      <c r="H63">
        <v>2.3349020000000002E-2</v>
      </c>
      <c r="I63">
        <v>1.4040599999999999E-3</v>
      </c>
    </row>
    <row r="64" spans="1:9" x14ac:dyDescent="0.25">
      <c r="A64" t="s">
        <v>86</v>
      </c>
      <c r="B64">
        <v>6.8119499999999999E-2</v>
      </c>
      <c r="C64">
        <v>5.5433599999999998E-3</v>
      </c>
      <c r="D64">
        <v>0.14375257</v>
      </c>
      <c r="E64">
        <v>4.6672800000000002E-3</v>
      </c>
      <c r="F64">
        <v>1.35027158</v>
      </c>
      <c r="G64">
        <v>0.10464566</v>
      </c>
      <c r="H64">
        <v>4.0342929999999999E-2</v>
      </c>
      <c r="I64">
        <v>4.3343399999999999E-3</v>
      </c>
    </row>
    <row r="65" spans="1:9" x14ac:dyDescent="0.25">
      <c r="A65" t="s">
        <v>87</v>
      </c>
      <c r="B65">
        <v>6.113735E-2</v>
      </c>
      <c r="C65">
        <v>3.8235399999999998E-3</v>
      </c>
      <c r="D65">
        <v>8.7424180000000004E-2</v>
      </c>
      <c r="E65">
        <v>2.1012600000000002E-3</v>
      </c>
      <c r="F65">
        <v>0.73679220999999995</v>
      </c>
      <c r="G65">
        <v>4.3735900000000001E-2</v>
      </c>
      <c r="H65">
        <v>3.890134E-2</v>
      </c>
      <c r="I65">
        <v>3.61254E-3</v>
      </c>
    </row>
    <row r="66" spans="1:9" x14ac:dyDescent="0.25">
      <c r="A66" t="s">
        <v>90</v>
      </c>
      <c r="B66">
        <v>6.4891359999999995E-2</v>
      </c>
      <c r="C66">
        <v>2.50388E-3</v>
      </c>
      <c r="D66">
        <v>0.12075721</v>
      </c>
      <c r="E66">
        <v>1.9894800000000001E-3</v>
      </c>
      <c r="F66">
        <v>1.0801137700000001</v>
      </c>
      <c r="G66">
        <v>3.9163499999999997E-2</v>
      </c>
      <c r="H66">
        <v>3.6298190000000001E-2</v>
      </c>
      <c r="I66">
        <v>1.62214E-3</v>
      </c>
    </row>
    <row r="67" spans="1:9" x14ac:dyDescent="0.25">
      <c r="A67" t="s">
        <v>92</v>
      </c>
      <c r="B67">
        <v>5.2575289999999997E-2</v>
      </c>
      <c r="C67">
        <v>2.4696800000000001E-3</v>
      </c>
      <c r="D67">
        <v>4.6795839999999998E-2</v>
      </c>
      <c r="E67">
        <v>8.1966000000000005E-4</v>
      </c>
      <c r="F67">
        <v>0.33912977999999999</v>
      </c>
      <c r="G67">
        <v>1.5072260000000001E-2</v>
      </c>
      <c r="H67">
        <v>1.4577430000000001E-2</v>
      </c>
      <c r="I67">
        <v>6.7630000000000001E-4</v>
      </c>
    </row>
    <row r="68" spans="1:9" x14ac:dyDescent="0.25">
      <c r="A68" t="s">
        <v>93</v>
      </c>
      <c r="B68">
        <v>0.11566731</v>
      </c>
      <c r="C68">
        <v>2.5403999999999999E-3</v>
      </c>
      <c r="D68">
        <v>0.33969653</v>
      </c>
      <c r="E68">
        <v>3.8609E-3</v>
      </c>
      <c r="F68">
        <v>5.4158353799999999</v>
      </c>
      <c r="G68">
        <v>0.11007956000000001</v>
      </c>
      <c r="H68">
        <v>9.4486760000000003E-2</v>
      </c>
      <c r="I68">
        <v>4.22244E-3</v>
      </c>
    </row>
    <row r="69" spans="1:9" x14ac:dyDescent="0.25">
      <c r="A69" t="s">
        <v>94</v>
      </c>
      <c r="B69">
        <v>6.9768759999999999E-2</v>
      </c>
      <c r="C69">
        <v>4.1116199999999999E-3</v>
      </c>
      <c r="D69">
        <v>5.5216319999999999E-2</v>
      </c>
      <c r="E69">
        <v>1.2775799999999999E-3</v>
      </c>
      <c r="F69">
        <v>0.53102039999999995</v>
      </c>
      <c r="G69">
        <v>2.92894E-2</v>
      </c>
      <c r="H69">
        <v>1.3413980000000001E-2</v>
      </c>
      <c r="I69">
        <v>8.0449999999999999E-4</v>
      </c>
    </row>
    <row r="70" spans="1:9" x14ac:dyDescent="0.25">
      <c r="A70" t="s">
        <v>95</v>
      </c>
      <c r="B70">
        <v>0.11133659999999999</v>
      </c>
      <c r="C70">
        <v>2.8931E-3</v>
      </c>
      <c r="D70">
        <v>0.33258238000000001</v>
      </c>
      <c r="E70">
        <v>4.1450000000000002E-3</v>
      </c>
      <c r="F70">
        <v>5.1035733199999997</v>
      </c>
      <c r="G70">
        <v>0.12280286</v>
      </c>
      <c r="H70">
        <v>9.3024480000000007E-2</v>
      </c>
      <c r="I70">
        <v>4.7042799999999999E-3</v>
      </c>
    </row>
    <row r="71" spans="1:9" x14ac:dyDescent="0.25">
      <c r="A71" t="s">
        <v>96</v>
      </c>
      <c r="B71">
        <v>0.11729224000000001</v>
      </c>
      <c r="C71">
        <v>4.1986599999999999E-3</v>
      </c>
      <c r="D71">
        <v>0.35223486999999998</v>
      </c>
      <c r="E71">
        <v>6.1290800000000003E-3</v>
      </c>
      <c r="F71">
        <v>5.6951222399999999</v>
      </c>
      <c r="G71">
        <v>0.19100622</v>
      </c>
      <c r="H71">
        <v>0.10470038</v>
      </c>
      <c r="I71">
        <v>6.7086200000000002E-3</v>
      </c>
    </row>
    <row r="72" spans="1:9" x14ac:dyDescent="0.25">
      <c r="A72" t="s">
        <v>97</v>
      </c>
      <c r="B72">
        <v>5.2553519999999999E-2</v>
      </c>
      <c r="C72">
        <v>4.56712E-3</v>
      </c>
      <c r="D72">
        <v>3.7946870000000001E-2</v>
      </c>
      <c r="E72">
        <v>1.1215800000000001E-3</v>
      </c>
      <c r="F72">
        <v>0.27496806000000001</v>
      </c>
      <c r="G72">
        <v>2.2664839999999999E-2</v>
      </c>
      <c r="H72">
        <v>1.0894549999999999E-2</v>
      </c>
      <c r="I72">
        <v>8.9857999999999995E-4</v>
      </c>
    </row>
    <row r="73" spans="1:9" x14ac:dyDescent="0.25">
      <c r="A73" t="s">
        <v>98</v>
      </c>
      <c r="B73">
        <v>5.4180230000000003E-2</v>
      </c>
      <c r="C73">
        <v>5.5855399999999999E-3</v>
      </c>
      <c r="D73">
        <v>4.5256600000000001E-2</v>
      </c>
      <c r="E73">
        <v>1.4594E-3</v>
      </c>
      <c r="F73">
        <v>0.33798795999999998</v>
      </c>
      <c r="G73">
        <v>3.3339979999999998E-2</v>
      </c>
      <c r="H73">
        <v>1.4649590000000001E-2</v>
      </c>
      <c r="I73">
        <v>9.4110000000000005E-4</v>
      </c>
    </row>
    <row r="74" spans="1:9" x14ac:dyDescent="0.25">
      <c r="A74" t="s">
        <v>99</v>
      </c>
      <c r="B74">
        <v>4.9501000000000003E-2</v>
      </c>
      <c r="C74">
        <v>4.9313600000000001E-3</v>
      </c>
      <c r="D74">
        <v>4.6033280000000003E-2</v>
      </c>
      <c r="E74">
        <v>1.5282E-3</v>
      </c>
      <c r="F74">
        <v>0.31410617000000002</v>
      </c>
      <c r="G74">
        <v>2.9804919999999999E-2</v>
      </c>
      <c r="H74">
        <v>1.3560839999999999E-2</v>
      </c>
      <c r="I74">
        <v>1.25146E-3</v>
      </c>
    </row>
    <row r="75" spans="1:9" x14ac:dyDescent="0.25">
      <c r="A75" t="s">
        <v>100</v>
      </c>
      <c r="B75">
        <v>6.0132270000000002E-2</v>
      </c>
      <c r="C75">
        <v>4.4269799999999996E-3</v>
      </c>
      <c r="D75">
        <v>5.3647859999999999E-2</v>
      </c>
      <c r="E75">
        <v>1.44484E-3</v>
      </c>
      <c r="F75">
        <v>0.44494334000000002</v>
      </c>
      <c r="G75">
        <v>3.0622139999999999E-2</v>
      </c>
      <c r="H75">
        <v>1.7155110000000001E-2</v>
      </c>
      <c r="I75">
        <v>1.79546E-3</v>
      </c>
    </row>
    <row r="76" spans="1:9" x14ac:dyDescent="0.25">
      <c r="A76" t="s">
        <v>101</v>
      </c>
      <c r="B76">
        <v>0.26365808000000002</v>
      </c>
      <c r="C76">
        <v>4.90996E-2</v>
      </c>
      <c r="D76">
        <v>9.0874269999999993E-2</v>
      </c>
      <c r="E76">
        <v>1.016944E-2</v>
      </c>
      <c r="F76">
        <v>3.3026368599999998</v>
      </c>
      <c r="G76">
        <v>0.51348866000000004</v>
      </c>
      <c r="H76">
        <v>3.9535760000000003E-2</v>
      </c>
      <c r="I76">
        <v>6.41334E-3</v>
      </c>
    </row>
    <row r="77" spans="1:9" x14ac:dyDescent="0.25">
      <c r="A77" t="s">
        <v>102</v>
      </c>
      <c r="B77">
        <v>5.046987E-2</v>
      </c>
      <c r="C77">
        <v>8.1384999999999999E-3</v>
      </c>
      <c r="D77">
        <v>4.0094449999999997E-2</v>
      </c>
      <c r="E77">
        <v>2.0095999999999998E-3</v>
      </c>
      <c r="F77">
        <v>0.27898651000000002</v>
      </c>
      <c r="G77">
        <v>4.2976519999999997E-2</v>
      </c>
      <c r="H77">
        <v>1.279662E-2</v>
      </c>
      <c r="I77">
        <v>1.4315599999999999E-3</v>
      </c>
    </row>
    <row r="78" spans="1:9" x14ac:dyDescent="0.25">
      <c r="A78" t="s">
        <v>103</v>
      </c>
      <c r="B78">
        <v>5.0232569999999997E-2</v>
      </c>
      <c r="C78">
        <v>3.4751199999999999E-3</v>
      </c>
      <c r="D78">
        <v>3.4522789999999998E-2</v>
      </c>
      <c r="E78">
        <v>8.5784000000000001E-4</v>
      </c>
      <c r="F78">
        <v>0.23906806</v>
      </c>
      <c r="G78">
        <v>1.5650239999999999E-2</v>
      </c>
      <c r="H78">
        <v>1.113888E-2</v>
      </c>
      <c r="I78">
        <v>9.7031999999999999E-4</v>
      </c>
    </row>
    <row r="79" spans="1:9" x14ac:dyDescent="0.25">
      <c r="A79" t="s">
        <v>104</v>
      </c>
      <c r="B79">
        <v>6.0567389999999999E-2</v>
      </c>
      <c r="C79">
        <v>5.4312199999999996E-3</v>
      </c>
      <c r="D79">
        <v>7.0111419999999994E-2</v>
      </c>
      <c r="E79">
        <v>2.3303600000000001E-3</v>
      </c>
      <c r="F79">
        <v>0.58548248000000003</v>
      </c>
      <c r="G79">
        <v>4.944084E-2</v>
      </c>
      <c r="H79">
        <v>2.0635839999999999E-2</v>
      </c>
      <c r="I79">
        <v>2.1175399999999998E-3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9"/>
  <sheetViews>
    <sheetView workbookViewId="0"/>
  </sheetViews>
  <sheetFormatPr defaultRowHeight="15" x14ac:dyDescent="0.25"/>
  <sheetData>
    <row r="1" spans="1:25" x14ac:dyDescent="0.25">
      <c r="A1" t="s">
        <v>113</v>
      </c>
      <c r="K1" t="s">
        <v>114</v>
      </c>
      <c r="Q1" t="s">
        <v>117</v>
      </c>
    </row>
    <row r="2" spans="1:25" x14ac:dyDescent="0.25">
      <c r="A2" t="s">
        <v>0</v>
      </c>
      <c r="B2" t="s">
        <v>1</v>
      </c>
      <c r="C2" t="s">
        <v>112</v>
      </c>
      <c r="D2" t="s">
        <v>3</v>
      </c>
      <c r="E2" t="s">
        <v>112</v>
      </c>
      <c r="F2" t="s">
        <v>4</v>
      </c>
      <c r="G2" t="s">
        <v>112</v>
      </c>
      <c r="H2" t="s">
        <v>5</v>
      </c>
      <c r="I2" t="s">
        <v>112</v>
      </c>
      <c r="K2" t="s">
        <v>0</v>
      </c>
      <c r="L2" t="s">
        <v>110</v>
      </c>
      <c r="M2" t="s">
        <v>111</v>
      </c>
      <c r="N2" t="s">
        <v>115</v>
      </c>
      <c r="O2" t="s">
        <v>116</v>
      </c>
      <c r="Q2" t="s">
        <v>0</v>
      </c>
      <c r="R2" t="s">
        <v>1</v>
      </c>
      <c r="S2" t="s">
        <v>112</v>
      </c>
      <c r="T2" t="s">
        <v>3</v>
      </c>
      <c r="U2" t="s">
        <v>112</v>
      </c>
      <c r="V2" t="s">
        <v>4</v>
      </c>
      <c r="W2" t="s">
        <v>112</v>
      </c>
      <c r="X2" t="s">
        <v>5</v>
      </c>
      <c r="Y2" t="s">
        <v>112</v>
      </c>
    </row>
    <row r="3" spans="1:25" x14ac:dyDescent="0.25">
      <c r="A3" t="s">
        <v>6</v>
      </c>
      <c r="B3">
        <v>6.1399799999999997E-2</v>
      </c>
      <c r="C3">
        <v>1.61352E-3</v>
      </c>
      <c r="D3">
        <v>9.5604030000000007E-2</v>
      </c>
      <c r="E3">
        <v>1.1547599999999999E-3</v>
      </c>
      <c r="F3">
        <v>0.80921829000000001</v>
      </c>
      <c r="G3">
        <v>1.976114E-2</v>
      </c>
      <c r="H3">
        <v>3.1589869999999999E-2</v>
      </c>
      <c r="I3">
        <v>1.68078E-3</v>
      </c>
      <c r="K3" t="s">
        <v>6</v>
      </c>
      <c r="L3">
        <v>20.20795775547575</v>
      </c>
      <c r="M3">
        <v>293.92095190978858</v>
      </c>
      <c r="N3">
        <v>1</v>
      </c>
      <c r="O3">
        <v>1</v>
      </c>
      <c r="Q3" t="s">
        <v>6</v>
      </c>
      <c r="R3">
        <v>653.29999999999995</v>
      </c>
      <c r="S3">
        <v>55.9</v>
      </c>
      <c r="T3">
        <v>588.6</v>
      </c>
      <c r="U3">
        <v>6.8</v>
      </c>
      <c r="V3">
        <v>602</v>
      </c>
      <c r="W3">
        <v>11.1</v>
      </c>
      <c r="X3">
        <v>628.6</v>
      </c>
      <c r="Y3">
        <v>32.94</v>
      </c>
    </row>
    <row r="4" spans="1:25" x14ac:dyDescent="0.25">
      <c r="A4" t="s">
        <v>7</v>
      </c>
      <c r="B4">
        <v>5.8811849999999999E-2</v>
      </c>
      <c r="C4">
        <v>1.5651E-3</v>
      </c>
      <c r="D4">
        <v>9.6067680000000003E-2</v>
      </c>
      <c r="E4">
        <v>1.1643000000000001E-3</v>
      </c>
      <c r="F4">
        <v>0.77884692</v>
      </c>
      <c r="G4">
        <v>1.9320819999999999E-2</v>
      </c>
      <c r="H4">
        <v>2.955311E-2</v>
      </c>
      <c r="I4">
        <v>1.61882E-3</v>
      </c>
      <c r="K4" t="s">
        <v>7</v>
      </c>
      <c r="L4">
        <v>20.456371456555988</v>
      </c>
      <c r="M4">
        <v>292.98453364466639</v>
      </c>
      <c r="N4">
        <v>2</v>
      </c>
      <c r="O4">
        <v>2</v>
      </c>
      <c r="Q4" t="s">
        <v>7</v>
      </c>
      <c r="R4">
        <v>560.1</v>
      </c>
      <c r="S4">
        <v>57.48</v>
      </c>
      <c r="T4">
        <v>591.29999999999995</v>
      </c>
      <c r="U4">
        <v>6.84</v>
      </c>
      <c r="V4">
        <v>584.79999999999995</v>
      </c>
      <c r="W4">
        <v>11.02</v>
      </c>
      <c r="X4">
        <v>588.70000000000005</v>
      </c>
      <c r="Y4">
        <v>31.78</v>
      </c>
    </row>
    <row r="5" spans="1:25" x14ac:dyDescent="0.25">
      <c r="A5" t="s">
        <v>8</v>
      </c>
      <c r="B5">
        <v>5.8673639999999999E-2</v>
      </c>
      <c r="C5">
        <v>1.58322E-3</v>
      </c>
      <c r="D5">
        <v>9.9522050000000001E-2</v>
      </c>
      <c r="E5">
        <v>1.2207800000000001E-3</v>
      </c>
      <c r="F5">
        <v>0.80493283000000004</v>
      </c>
      <c r="G5">
        <v>2.028166E-2</v>
      </c>
      <c r="H5">
        <v>3.0656260000000001E-2</v>
      </c>
      <c r="I5">
        <v>1.6915599999999999E-3</v>
      </c>
      <c r="K5" t="s">
        <v>8</v>
      </c>
      <c r="L5">
        <v>19.32360497963008</v>
      </c>
      <c r="M5">
        <v>277.43678771015828</v>
      </c>
      <c r="N5">
        <v>3</v>
      </c>
      <c r="O5">
        <v>3</v>
      </c>
      <c r="Q5" t="s">
        <v>8</v>
      </c>
      <c r="R5">
        <v>555</v>
      </c>
      <c r="S5">
        <v>58.32</v>
      </c>
      <c r="T5">
        <v>611.6</v>
      </c>
      <c r="U5">
        <v>7.16</v>
      </c>
      <c r="V5">
        <v>599.6</v>
      </c>
      <c r="W5">
        <v>11.4</v>
      </c>
      <c r="X5">
        <v>610.29999999999995</v>
      </c>
      <c r="Y5">
        <v>33.18</v>
      </c>
    </row>
    <row r="6" spans="1:25" x14ac:dyDescent="0.25">
      <c r="A6" t="s">
        <v>9</v>
      </c>
      <c r="B6">
        <v>6.1958579999999999E-2</v>
      </c>
      <c r="C6">
        <v>1.6351E-3</v>
      </c>
      <c r="D6">
        <v>9.2639890000000003E-2</v>
      </c>
      <c r="E6">
        <v>1.13448E-3</v>
      </c>
      <c r="F6">
        <v>0.79118096999999998</v>
      </c>
      <c r="G6">
        <v>1.946382E-2</v>
      </c>
      <c r="H6">
        <v>2.9325899999999998E-2</v>
      </c>
      <c r="I6">
        <v>1.5982399999999999E-3</v>
      </c>
      <c r="K6" t="s">
        <v>9</v>
      </c>
      <c r="L6">
        <v>21.083367638082532</v>
      </c>
      <c r="M6">
        <v>305.81758167702878</v>
      </c>
      <c r="N6">
        <v>4</v>
      </c>
      <c r="O6">
        <v>4</v>
      </c>
      <c r="Q6" t="s">
        <v>9</v>
      </c>
      <c r="R6">
        <v>672.7</v>
      </c>
      <c r="S6">
        <v>55.96</v>
      </c>
      <c r="T6">
        <v>571.1</v>
      </c>
      <c r="U6">
        <v>6.7</v>
      </c>
      <c r="V6">
        <v>591.79999999999995</v>
      </c>
      <c r="W6">
        <v>11.04</v>
      </c>
      <c r="X6">
        <v>584.20000000000005</v>
      </c>
      <c r="Y6">
        <v>31.38</v>
      </c>
    </row>
    <row r="7" spans="1:25" x14ac:dyDescent="0.25">
      <c r="A7" t="s">
        <v>12</v>
      </c>
      <c r="B7">
        <v>6.0121500000000001E-2</v>
      </c>
      <c r="C7">
        <v>1.7269200000000001E-3</v>
      </c>
      <c r="D7">
        <v>0.10116875</v>
      </c>
      <c r="E7">
        <v>1.31306E-3</v>
      </c>
      <c r="F7">
        <v>0.83830148000000004</v>
      </c>
      <c r="G7">
        <v>2.2646320000000001E-2</v>
      </c>
      <c r="H7">
        <v>3.1941219999999999E-2</v>
      </c>
      <c r="I7">
        <v>1.941E-3</v>
      </c>
      <c r="K7" t="s">
        <v>12</v>
      </c>
      <c r="L7">
        <v>17.862932417278241</v>
      </c>
      <c r="M7">
        <v>255.49425059379789</v>
      </c>
      <c r="N7">
        <v>7</v>
      </c>
      <c r="O7">
        <v>5</v>
      </c>
      <c r="Q7" t="s">
        <v>12</v>
      </c>
      <c r="R7">
        <v>607.9</v>
      </c>
      <c r="S7">
        <v>61.5</v>
      </c>
      <c r="T7">
        <v>621.29999999999995</v>
      </c>
      <c r="U7">
        <v>7.68</v>
      </c>
      <c r="V7">
        <v>618.20000000000005</v>
      </c>
      <c r="W7">
        <v>12.5</v>
      </c>
      <c r="X7">
        <v>635.5</v>
      </c>
      <c r="Y7">
        <v>38.020000000000003</v>
      </c>
    </row>
    <row r="8" spans="1:25" x14ac:dyDescent="0.25">
      <c r="A8" t="s">
        <v>23</v>
      </c>
      <c r="B8">
        <v>6.0857399999999999E-2</v>
      </c>
      <c r="C8">
        <v>2.0527200000000001E-3</v>
      </c>
      <c r="D8">
        <v>9.3514089999999994E-2</v>
      </c>
      <c r="E8">
        <v>1.39354E-3</v>
      </c>
      <c r="F8">
        <v>0.78413224000000004</v>
      </c>
      <c r="G8">
        <v>2.5470240000000002E-2</v>
      </c>
      <c r="H8">
        <v>2.936948E-2</v>
      </c>
      <c r="I8">
        <v>2.20462E-3</v>
      </c>
      <c r="K8" t="s">
        <v>23</v>
      </c>
      <c r="L8">
        <v>21.73917980893437</v>
      </c>
      <c r="M8">
        <v>315.76893213292811</v>
      </c>
      <c r="N8">
        <v>18</v>
      </c>
      <c r="O8">
        <v>6</v>
      </c>
      <c r="Q8" t="s">
        <v>23</v>
      </c>
      <c r="R8">
        <v>634.20000000000005</v>
      </c>
      <c r="S8">
        <v>71.8</v>
      </c>
      <c r="T8">
        <v>576.29999999999995</v>
      </c>
      <c r="U8">
        <v>8.2200000000000006</v>
      </c>
      <c r="V8">
        <v>587.79999999999995</v>
      </c>
      <c r="W8">
        <v>14.5</v>
      </c>
      <c r="X8">
        <v>585.1</v>
      </c>
      <c r="Y8">
        <v>43.28</v>
      </c>
    </row>
    <row r="9" spans="1:25" x14ac:dyDescent="0.25">
      <c r="A9" t="s">
        <v>24</v>
      </c>
      <c r="B9">
        <v>5.9646579999999998E-2</v>
      </c>
      <c r="C9">
        <v>2.0674000000000001E-3</v>
      </c>
      <c r="D9">
        <v>9.9195409999999998E-2</v>
      </c>
      <c r="E9">
        <v>1.5094399999999999E-3</v>
      </c>
      <c r="F9">
        <v>0.81518674000000002</v>
      </c>
      <c r="G9">
        <v>2.7286439999999999E-2</v>
      </c>
      <c r="H9">
        <v>3.2238379999999997E-2</v>
      </c>
      <c r="I9">
        <v>2.4914E-3</v>
      </c>
      <c r="K9" t="s">
        <v>24</v>
      </c>
      <c r="L9">
        <v>19.326585944043039</v>
      </c>
      <c r="M9">
        <v>288.57696233163199</v>
      </c>
      <c r="N9">
        <v>19</v>
      </c>
      <c r="O9">
        <v>7</v>
      </c>
      <c r="Q9" t="s">
        <v>24</v>
      </c>
      <c r="R9">
        <v>590.79999999999995</v>
      </c>
      <c r="S9">
        <v>74.28</v>
      </c>
      <c r="T9">
        <v>609.70000000000005</v>
      </c>
      <c r="U9">
        <v>8.86</v>
      </c>
      <c r="V9">
        <v>605.4</v>
      </c>
      <c r="W9">
        <v>15.26</v>
      </c>
      <c r="X9">
        <v>641.29999999999995</v>
      </c>
      <c r="Y9">
        <v>48.78</v>
      </c>
    </row>
    <row r="10" spans="1:25" x14ac:dyDescent="0.25">
      <c r="A10" t="s">
        <v>23</v>
      </c>
      <c r="B10">
        <v>6.0979060000000002E-2</v>
      </c>
      <c r="C10">
        <v>1.8081799999999999E-3</v>
      </c>
      <c r="D10">
        <v>9.1332319999999995E-2</v>
      </c>
      <c r="E10">
        <v>1.227E-3</v>
      </c>
      <c r="F10">
        <v>0.76762341999999995</v>
      </c>
      <c r="G10">
        <v>2.1368100000000001E-2</v>
      </c>
      <c r="H10">
        <v>3.006613E-2</v>
      </c>
      <c r="I10">
        <v>1.9263800000000001E-3</v>
      </c>
      <c r="K10" t="s">
        <v>23</v>
      </c>
      <c r="L10">
        <v>23.160023639109589</v>
      </c>
      <c r="M10">
        <v>334.3670218062332</v>
      </c>
      <c r="N10">
        <v>20</v>
      </c>
      <c r="O10">
        <v>8</v>
      </c>
      <c r="Q10" t="s">
        <v>23</v>
      </c>
      <c r="R10">
        <v>638.5</v>
      </c>
      <c r="S10">
        <v>63.16</v>
      </c>
      <c r="T10">
        <v>563.4</v>
      </c>
      <c r="U10">
        <v>7.24</v>
      </c>
      <c r="V10">
        <v>578.4</v>
      </c>
      <c r="W10">
        <v>12.28</v>
      </c>
      <c r="X10">
        <v>598.70000000000005</v>
      </c>
      <c r="Y10">
        <v>37.799999999999997</v>
      </c>
    </row>
    <row r="11" spans="1:25" x14ac:dyDescent="0.25">
      <c r="A11" t="s">
        <v>24</v>
      </c>
      <c r="B11">
        <v>5.9418029999999997E-2</v>
      </c>
      <c r="C11">
        <v>1.64152E-3</v>
      </c>
      <c r="D11">
        <v>9.9910499999999999E-2</v>
      </c>
      <c r="E11">
        <v>1.2965400000000001E-3</v>
      </c>
      <c r="F11">
        <v>0.81775403000000002</v>
      </c>
      <c r="G11">
        <v>2.122978E-2</v>
      </c>
      <c r="H11">
        <v>3.2291559999999997E-2</v>
      </c>
      <c r="I11">
        <v>1.89796E-3</v>
      </c>
      <c r="K11" t="s">
        <v>24</v>
      </c>
      <c r="L11">
        <v>20.460962637074001</v>
      </c>
      <c r="M11">
        <v>302.43951010654189</v>
      </c>
      <c r="N11">
        <v>21</v>
      </c>
      <c r="O11">
        <v>9</v>
      </c>
      <c r="Q11" t="s">
        <v>24</v>
      </c>
      <c r="R11">
        <v>582.4</v>
      </c>
      <c r="S11">
        <v>59.44</v>
      </c>
      <c r="T11">
        <v>613.9</v>
      </c>
      <c r="U11">
        <v>7.6</v>
      </c>
      <c r="V11">
        <v>606.79999999999995</v>
      </c>
      <c r="W11">
        <v>11.86</v>
      </c>
      <c r="X11">
        <v>642.4</v>
      </c>
      <c r="Y11">
        <v>37.159999999999997</v>
      </c>
    </row>
    <row r="12" spans="1:25" x14ac:dyDescent="0.25">
      <c r="A12" t="s">
        <v>38</v>
      </c>
      <c r="B12">
        <v>6.044335E-2</v>
      </c>
      <c r="C12">
        <v>2.1913000000000002E-3</v>
      </c>
      <c r="D12">
        <v>9.7206020000000004E-2</v>
      </c>
      <c r="E12">
        <v>1.4496400000000001E-3</v>
      </c>
      <c r="F12">
        <v>0.81008785999999999</v>
      </c>
      <c r="G12">
        <v>2.7026020000000001E-2</v>
      </c>
      <c r="H12">
        <v>3.082346E-2</v>
      </c>
      <c r="I12">
        <v>2.3327199999999999E-3</v>
      </c>
      <c r="K12" t="s">
        <v>38</v>
      </c>
      <c r="L12">
        <v>18.03821656050955</v>
      </c>
      <c r="M12">
        <v>260.81927710843371</v>
      </c>
      <c r="N12">
        <v>35</v>
      </c>
      <c r="O12">
        <v>10</v>
      </c>
      <c r="Q12" t="s">
        <v>38</v>
      </c>
      <c r="R12">
        <v>619.5</v>
      </c>
      <c r="S12">
        <v>77.28</v>
      </c>
      <c r="T12">
        <v>598</v>
      </c>
      <c r="U12">
        <v>8.52</v>
      </c>
      <c r="V12">
        <v>602.5</v>
      </c>
      <c r="W12">
        <v>15.16</v>
      </c>
      <c r="X12">
        <v>613.6</v>
      </c>
      <c r="Y12">
        <v>45.74</v>
      </c>
    </row>
    <row r="13" spans="1:25" x14ac:dyDescent="0.25">
      <c r="A13" t="s">
        <v>39</v>
      </c>
      <c r="B13">
        <v>6.0209020000000002E-2</v>
      </c>
      <c r="C13">
        <v>2.22412E-3</v>
      </c>
      <c r="D13">
        <v>9.6125989999999994E-2</v>
      </c>
      <c r="E13">
        <v>1.4526000000000001E-3</v>
      </c>
      <c r="F13">
        <v>0.79801422</v>
      </c>
      <c r="G13">
        <v>2.7075660000000001E-2</v>
      </c>
      <c r="H13">
        <v>3.009353E-2</v>
      </c>
      <c r="I13">
        <v>2.3056000000000001E-3</v>
      </c>
      <c r="K13" t="s">
        <v>39</v>
      </c>
      <c r="L13">
        <v>18.340797163306849</v>
      </c>
      <c r="M13">
        <v>262.3741909787912</v>
      </c>
      <c r="N13">
        <v>36</v>
      </c>
      <c r="O13">
        <v>11</v>
      </c>
      <c r="Q13" t="s">
        <v>39</v>
      </c>
      <c r="R13">
        <v>611.1</v>
      </c>
      <c r="S13">
        <v>78.84</v>
      </c>
      <c r="T13">
        <v>591.70000000000005</v>
      </c>
      <c r="U13">
        <v>8.5399999999999991</v>
      </c>
      <c r="V13">
        <v>595.70000000000005</v>
      </c>
      <c r="W13">
        <v>15.3</v>
      </c>
      <c r="X13">
        <v>599.29999999999995</v>
      </c>
      <c r="Y13">
        <v>45.24</v>
      </c>
    </row>
    <row r="14" spans="1:25" x14ac:dyDescent="0.25">
      <c r="A14" t="s">
        <v>38</v>
      </c>
      <c r="B14">
        <v>6.0640279999999998E-2</v>
      </c>
      <c r="C14">
        <v>1.77786E-3</v>
      </c>
      <c r="D14">
        <v>9.7517610000000005E-2</v>
      </c>
      <c r="E14">
        <v>1.27874E-3</v>
      </c>
      <c r="F14">
        <v>0.81532961000000004</v>
      </c>
      <c r="G14">
        <v>2.2402459999999999E-2</v>
      </c>
      <c r="H14">
        <v>3.1207990000000001E-2</v>
      </c>
      <c r="I14">
        <v>1.9158999999999999E-3</v>
      </c>
      <c r="K14" t="s">
        <v>38</v>
      </c>
      <c r="L14">
        <v>19.996452013482351</v>
      </c>
      <c r="M14">
        <v>291.13172489863132</v>
      </c>
      <c r="N14">
        <v>37</v>
      </c>
      <c r="O14">
        <v>12</v>
      </c>
      <c r="Q14" t="s">
        <v>38</v>
      </c>
      <c r="R14">
        <v>626.5</v>
      </c>
      <c r="S14">
        <v>62.58</v>
      </c>
      <c r="T14">
        <v>599.79999999999995</v>
      </c>
      <c r="U14">
        <v>7.52</v>
      </c>
      <c r="V14">
        <v>605.4</v>
      </c>
      <c r="W14">
        <v>12.54</v>
      </c>
      <c r="X14">
        <v>621.1</v>
      </c>
      <c r="Y14">
        <v>37.56</v>
      </c>
    </row>
    <row r="15" spans="1:25" x14ac:dyDescent="0.25">
      <c r="A15" t="s">
        <v>39</v>
      </c>
      <c r="B15">
        <v>6.0068040000000003E-2</v>
      </c>
      <c r="C15">
        <v>1.7659799999999999E-3</v>
      </c>
      <c r="D15">
        <v>9.6538659999999998E-2</v>
      </c>
      <c r="E15">
        <v>1.2668600000000001E-3</v>
      </c>
      <c r="F15">
        <v>0.79952650999999997</v>
      </c>
      <c r="G15">
        <v>2.2036360000000001E-2</v>
      </c>
      <c r="H15">
        <v>3.020289E-2</v>
      </c>
      <c r="I15">
        <v>1.8417399999999999E-3</v>
      </c>
      <c r="K15" t="s">
        <v>39</v>
      </c>
      <c r="L15">
        <v>20.528649991130031</v>
      </c>
      <c r="M15">
        <v>294.80712765461641</v>
      </c>
      <c r="N15">
        <v>38</v>
      </c>
      <c r="O15">
        <v>13</v>
      </c>
      <c r="Q15" t="s">
        <v>39</v>
      </c>
      <c r="R15">
        <v>606</v>
      </c>
      <c r="S15">
        <v>62.96</v>
      </c>
      <c r="T15">
        <v>594.1</v>
      </c>
      <c r="U15">
        <v>7.44</v>
      </c>
      <c r="V15">
        <v>596.6</v>
      </c>
      <c r="W15">
        <v>12.44</v>
      </c>
      <c r="X15">
        <v>601.4</v>
      </c>
      <c r="Y15">
        <v>36.14</v>
      </c>
    </row>
    <row r="16" spans="1:25" x14ac:dyDescent="0.25">
      <c r="A16" t="s">
        <v>54</v>
      </c>
      <c r="B16">
        <v>6.0060879999999997E-2</v>
      </c>
      <c r="C16">
        <v>2.2753399999999998E-3</v>
      </c>
      <c r="D16">
        <v>9.8253800000000002E-2</v>
      </c>
      <c r="E16">
        <v>1.5256200000000001E-3</v>
      </c>
      <c r="F16">
        <v>0.81352740999999995</v>
      </c>
      <c r="G16">
        <v>2.8929739999999999E-2</v>
      </c>
      <c r="H16">
        <v>3.107439E-2</v>
      </c>
      <c r="I16">
        <v>2.4214599999999998E-3</v>
      </c>
      <c r="K16" t="s">
        <v>54</v>
      </c>
      <c r="L16">
        <v>18.9935544911596</v>
      </c>
      <c r="M16">
        <v>274.92535226584232</v>
      </c>
      <c r="N16">
        <v>53</v>
      </c>
      <c r="O16">
        <v>14</v>
      </c>
      <c r="Q16" t="s">
        <v>54</v>
      </c>
      <c r="R16">
        <v>605.79999999999995</v>
      </c>
      <c r="S16">
        <v>80.900000000000006</v>
      </c>
      <c r="T16">
        <v>604.20000000000005</v>
      </c>
      <c r="U16">
        <v>8.9600000000000009</v>
      </c>
      <c r="V16">
        <v>604.4</v>
      </c>
      <c r="W16">
        <v>16.2</v>
      </c>
      <c r="X16">
        <v>618.5</v>
      </c>
      <c r="Y16">
        <v>47.46</v>
      </c>
    </row>
    <row r="17" spans="1:25" x14ac:dyDescent="0.25">
      <c r="A17" t="s">
        <v>55</v>
      </c>
      <c r="B17">
        <v>6.044136E-2</v>
      </c>
      <c r="C17">
        <v>2.3030199999999998E-3</v>
      </c>
      <c r="D17">
        <v>9.6415899999999999E-2</v>
      </c>
      <c r="E17">
        <v>1.50402E-3</v>
      </c>
      <c r="F17">
        <v>0.80336099999999999</v>
      </c>
      <c r="G17">
        <v>2.8722839999999999E-2</v>
      </c>
      <c r="H17">
        <v>3.0468430000000001E-2</v>
      </c>
      <c r="I17">
        <v>2.3896E-3</v>
      </c>
      <c r="K17" t="s">
        <v>55</v>
      </c>
      <c r="L17">
        <v>20.481343504228018</v>
      </c>
      <c r="M17">
        <v>299.13579518091012</v>
      </c>
      <c r="N17">
        <v>54</v>
      </c>
      <c r="O17">
        <v>15</v>
      </c>
      <c r="Q17" t="s">
        <v>55</v>
      </c>
      <c r="R17">
        <v>619.4</v>
      </c>
      <c r="S17">
        <v>81.180000000000007</v>
      </c>
      <c r="T17">
        <v>593.4</v>
      </c>
      <c r="U17">
        <v>8.84</v>
      </c>
      <c r="V17">
        <v>598.70000000000005</v>
      </c>
      <c r="W17">
        <v>16.18</v>
      </c>
      <c r="X17">
        <v>606.6</v>
      </c>
      <c r="Y17">
        <v>46.88</v>
      </c>
    </row>
    <row r="18" spans="1:25" x14ac:dyDescent="0.25">
      <c r="A18" t="s">
        <v>54</v>
      </c>
      <c r="B18">
        <v>5.9926350000000003E-2</v>
      </c>
      <c r="C18">
        <v>1.7991999999999999E-3</v>
      </c>
      <c r="D18">
        <v>9.8666610000000002E-2</v>
      </c>
      <c r="E18">
        <v>1.305E-3</v>
      </c>
      <c r="F18">
        <v>0.81510073000000005</v>
      </c>
      <c r="G18">
        <v>2.2956319999999999E-2</v>
      </c>
      <c r="H18">
        <v>3.1075510000000001E-2</v>
      </c>
      <c r="I18">
        <v>1.8978000000000001E-3</v>
      </c>
      <c r="K18" t="s">
        <v>54</v>
      </c>
      <c r="L18">
        <v>19.473572361031</v>
      </c>
      <c r="M18">
        <v>281.62938445316081</v>
      </c>
      <c r="N18">
        <v>55</v>
      </c>
      <c r="O18">
        <v>16</v>
      </c>
      <c r="Q18" t="s">
        <v>54</v>
      </c>
      <c r="R18">
        <v>600.9</v>
      </c>
      <c r="S18">
        <v>64.34</v>
      </c>
      <c r="T18">
        <v>606.6</v>
      </c>
      <c r="U18">
        <v>7.66</v>
      </c>
      <c r="V18">
        <v>605.29999999999995</v>
      </c>
      <c r="W18">
        <v>12.84</v>
      </c>
      <c r="X18">
        <v>618.5</v>
      </c>
      <c r="Y18">
        <v>37.200000000000003</v>
      </c>
    </row>
    <row r="19" spans="1:25" x14ac:dyDescent="0.25">
      <c r="A19" t="s">
        <v>55</v>
      </c>
      <c r="B19">
        <v>6.0390039999999999E-2</v>
      </c>
      <c r="C19">
        <v>1.77406E-3</v>
      </c>
      <c r="D19">
        <v>9.6471500000000002E-2</v>
      </c>
      <c r="E19">
        <v>1.2606E-3</v>
      </c>
      <c r="F19">
        <v>0.80313270999999997</v>
      </c>
      <c r="G19">
        <v>2.2115659999999999E-2</v>
      </c>
      <c r="H19">
        <v>3.0438799999999998E-2</v>
      </c>
      <c r="I19">
        <v>1.8273600000000001E-3</v>
      </c>
      <c r="K19" t="s">
        <v>55</v>
      </c>
      <c r="L19">
        <v>20.922310938401289</v>
      </c>
      <c r="M19">
        <v>306.77722025929808</v>
      </c>
      <c r="N19">
        <v>56</v>
      </c>
      <c r="O19">
        <v>17</v>
      </c>
      <c r="Q19" t="s">
        <v>55</v>
      </c>
      <c r="R19">
        <v>617.6</v>
      </c>
      <c r="S19">
        <v>62.8</v>
      </c>
      <c r="T19">
        <v>593.70000000000005</v>
      </c>
      <c r="U19">
        <v>7.42</v>
      </c>
      <c r="V19">
        <v>598.6</v>
      </c>
      <c r="W19">
        <v>12.46</v>
      </c>
      <c r="X19">
        <v>606.1</v>
      </c>
      <c r="Y19">
        <v>35.840000000000003</v>
      </c>
    </row>
    <row r="20" spans="1:25" x14ac:dyDescent="0.25">
      <c r="A20" t="s">
        <v>73</v>
      </c>
      <c r="B20">
        <v>5.9731739999999998E-2</v>
      </c>
      <c r="C20">
        <v>2.2543799999999998E-3</v>
      </c>
      <c r="D20">
        <v>9.6602789999999994E-2</v>
      </c>
      <c r="E20">
        <v>1.50672E-3</v>
      </c>
      <c r="F20">
        <v>0.79557228000000002</v>
      </c>
      <c r="G20">
        <v>2.829576E-2</v>
      </c>
      <c r="H20">
        <v>3.0103709999999999E-2</v>
      </c>
      <c r="I20">
        <v>2.4095800000000001E-3</v>
      </c>
      <c r="K20" t="s">
        <v>73</v>
      </c>
      <c r="L20">
        <v>20.271410789641461</v>
      </c>
      <c r="M20">
        <v>289.74111019570262</v>
      </c>
      <c r="N20">
        <v>74</v>
      </c>
      <c r="O20">
        <v>18</v>
      </c>
      <c r="Q20" t="s">
        <v>73</v>
      </c>
      <c r="R20">
        <v>593.9</v>
      </c>
      <c r="S20">
        <v>80.680000000000007</v>
      </c>
      <c r="T20">
        <v>594.5</v>
      </c>
      <c r="U20">
        <v>8.86</v>
      </c>
      <c r="V20">
        <v>594.29999999999995</v>
      </c>
      <c r="W20">
        <v>16</v>
      </c>
      <c r="X20">
        <v>599.5</v>
      </c>
      <c r="Y20">
        <v>47.28</v>
      </c>
    </row>
    <row r="21" spans="1:25" x14ac:dyDescent="0.25">
      <c r="A21" t="s">
        <v>74</v>
      </c>
      <c r="B21">
        <v>6.0517069999999999E-2</v>
      </c>
      <c r="C21">
        <v>2.3173E-3</v>
      </c>
      <c r="D21">
        <v>9.8680260000000006E-2</v>
      </c>
      <c r="E21">
        <v>1.56222E-3</v>
      </c>
      <c r="F21">
        <v>0.82337183000000003</v>
      </c>
      <c r="G21">
        <v>2.9704479999999998E-2</v>
      </c>
      <c r="H21">
        <v>3.1415279999999997E-2</v>
      </c>
      <c r="I21">
        <v>2.5630000000000002E-3</v>
      </c>
      <c r="K21" t="s">
        <v>74</v>
      </c>
      <c r="L21">
        <v>19.332705910926261</v>
      </c>
      <c r="M21">
        <v>281.85228509183838</v>
      </c>
      <c r="N21">
        <v>75</v>
      </c>
      <c r="O21">
        <v>19</v>
      </c>
      <c r="Q21" t="s">
        <v>74</v>
      </c>
      <c r="R21">
        <v>622.1</v>
      </c>
      <c r="S21">
        <v>81.540000000000006</v>
      </c>
      <c r="T21">
        <v>606.70000000000005</v>
      </c>
      <c r="U21">
        <v>9.16</v>
      </c>
      <c r="V21">
        <v>609.9</v>
      </c>
      <c r="W21">
        <v>16.54</v>
      </c>
      <c r="X21">
        <v>625.20000000000005</v>
      </c>
      <c r="Y21">
        <v>50.22</v>
      </c>
    </row>
    <row r="22" spans="1:25" x14ac:dyDescent="0.25">
      <c r="A22" t="s">
        <v>73</v>
      </c>
      <c r="B22">
        <v>5.97923E-2</v>
      </c>
      <c r="C22">
        <v>1.7995999999999999E-3</v>
      </c>
      <c r="D22">
        <v>9.5474519999999993E-2</v>
      </c>
      <c r="E22">
        <v>1.2664200000000001E-3</v>
      </c>
      <c r="F22">
        <v>0.78706657999999996</v>
      </c>
      <c r="G22">
        <v>2.221304E-2</v>
      </c>
      <c r="H22">
        <v>3.0361889999999999E-2</v>
      </c>
      <c r="I22">
        <v>1.89394E-3</v>
      </c>
      <c r="K22" t="s">
        <v>73</v>
      </c>
      <c r="L22">
        <v>20.05090263391536</v>
      </c>
      <c r="M22">
        <v>287.77773607449041</v>
      </c>
      <c r="N22">
        <v>76</v>
      </c>
      <c r="O22">
        <v>20</v>
      </c>
      <c r="Q22" t="s">
        <v>73</v>
      </c>
      <c r="R22">
        <v>596.1</v>
      </c>
      <c r="S22">
        <v>64.540000000000006</v>
      </c>
      <c r="T22">
        <v>587.79999999999995</v>
      </c>
      <c r="U22">
        <v>7.46</v>
      </c>
      <c r="V22">
        <v>589.5</v>
      </c>
      <c r="W22">
        <v>12.62</v>
      </c>
      <c r="X22">
        <v>604.5</v>
      </c>
      <c r="Y22">
        <v>37.159999999999997</v>
      </c>
    </row>
    <row r="23" spans="1:25" x14ac:dyDescent="0.25">
      <c r="A23" t="s">
        <v>74</v>
      </c>
      <c r="B23">
        <v>6.0541240000000003E-2</v>
      </c>
      <c r="C23">
        <v>1.81402E-3</v>
      </c>
      <c r="D23">
        <v>9.8504499999999995E-2</v>
      </c>
      <c r="E23">
        <v>1.3121999999999999E-3</v>
      </c>
      <c r="F23">
        <v>0.82223855999999995</v>
      </c>
      <c r="G23">
        <v>2.310446E-2</v>
      </c>
      <c r="H23">
        <v>3.143526E-2</v>
      </c>
      <c r="I23">
        <v>1.9668200000000002E-3</v>
      </c>
      <c r="K23" t="s">
        <v>74</v>
      </c>
      <c r="L23">
        <v>19.012725658478839</v>
      </c>
      <c r="M23">
        <v>277.84104166471178</v>
      </c>
      <c r="N23">
        <v>77</v>
      </c>
      <c r="O23">
        <v>21</v>
      </c>
      <c r="Q23" t="s">
        <v>74</v>
      </c>
      <c r="R23">
        <v>623</v>
      </c>
      <c r="S23">
        <v>63.98</v>
      </c>
      <c r="T23">
        <v>605.6</v>
      </c>
      <c r="U23">
        <v>7.7</v>
      </c>
      <c r="V23">
        <v>609.29999999999995</v>
      </c>
      <c r="W23">
        <v>12.88</v>
      </c>
      <c r="X23">
        <v>625.6</v>
      </c>
      <c r="Y23">
        <v>38.54</v>
      </c>
    </row>
    <row r="24" spans="1:25" x14ac:dyDescent="0.25">
      <c r="A24" t="s">
        <v>88</v>
      </c>
      <c r="B24">
        <v>5.897612E-2</v>
      </c>
      <c r="C24">
        <v>2.22156E-3</v>
      </c>
      <c r="D24">
        <v>9.7492720000000005E-2</v>
      </c>
      <c r="E24">
        <v>1.55288E-3</v>
      </c>
      <c r="F24">
        <v>0.79256689999999996</v>
      </c>
      <c r="G24">
        <v>2.843716E-2</v>
      </c>
      <c r="H24">
        <v>3.0261719999999999E-2</v>
      </c>
      <c r="I24">
        <v>2.4378400000000001E-3</v>
      </c>
      <c r="K24" t="s">
        <v>88</v>
      </c>
      <c r="L24">
        <v>19.97632435631844</v>
      </c>
      <c r="M24">
        <v>288.71017987670422</v>
      </c>
      <c r="N24">
        <v>91</v>
      </c>
      <c r="O24">
        <v>22</v>
      </c>
      <c r="Q24" t="s">
        <v>88</v>
      </c>
      <c r="R24">
        <v>566.20000000000005</v>
      </c>
      <c r="S24">
        <v>80.98</v>
      </c>
      <c r="T24">
        <v>599.70000000000005</v>
      </c>
      <c r="U24">
        <v>9.1199999999999992</v>
      </c>
      <c r="V24">
        <v>592.6</v>
      </c>
      <c r="W24">
        <v>16.100000000000001</v>
      </c>
      <c r="X24">
        <v>602.6</v>
      </c>
      <c r="Y24">
        <v>47.82</v>
      </c>
    </row>
    <row r="25" spans="1:25" x14ac:dyDescent="0.25">
      <c r="A25" t="s">
        <v>89</v>
      </c>
      <c r="B25">
        <v>6.0646369999999998E-2</v>
      </c>
      <c r="C25">
        <v>2.3019400000000001E-3</v>
      </c>
      <c r="D25">
        <v>9.655503E-2</v>
      </c>
      <c r="E25">
        <v>1.5568400000000001E-3</v>
      </c>
      <c r="F25">
        <v>0.80715364000000001</v>
      </c>
      <c r="G25">
        <v>2.9217400000000001E-2</v>
      </c>
      <c r="H25">
        <v>3.08854E-2</v>
      </c>
      <c r="I25">
        <v>2.5013600000000002E-3</v>
      </c>
      <c r="K25" t="s">
        <v>89</v>
      </c>
      <c r="L25">
        <v>20.960047351287361</v>
      </c>
      <c r="M25">
        <v>305.67104238409348</v>
      </c>
      <c r="N25">
        <v>92</v>
      </c>
      <c r="O25">
        <v>23</v>
      </c>
      <c r="Q25" t="s">
        <v>89</v>
      </c>
      <c r="R25">
        <v>626.70000000000005</v>
      </c>
      <c r="S25">
        <v>80.78</v>
      </c>
      <c r="T25">
        <v>594.20000000000005</v>
      </c>
      <c r="U25">
        <v>9.16</v>
      </c>
      <c r="V25">
        <v>600.9</v>
      </c>
      <c r="W25">
        <v>16.420000000000002</v>
      </c>
      <c r="X25">
        <v>614.79999999999995</v>
      </c>
      <c r="Y25">
        <v>49.04</v>
      </c>
    </row>
    <row r="26" spans="1:25" x14ac:dyDescent="0.25">
      <c r="A26" t="s">
        <v>88</v>
      </c>
      <c r="B26">
        <v>5.9082839999999998E-2</v>
      </c>
      <c r="C26">
        <v>1.76778E-3</v>
      </c>
      <c r="D26">
        <v>9.7926100000000002E-2</v>
      </c>
      <c r="E26">
        <v>1.3158600000000001E-3</v>
      </c>
      <c r="F26">
        <v>0.79744291</v>
      </c>
      <c r="G26">
        <v>2.2428940000000001E-2</v>
      </c>
      <c r="H26">
        <v>3.04649E-2</v>
      </c>
      <c r="I26">
        <v>1.89682E-3</v>
      </c>
      <c r="K26" t="s">
        <v>88</v>
      </c>
      <c r="L26">
        <v>19.903982930298721</v>
      </c>
      <c r="M26">
        <v>288.53583853174058</v>
      </c>
      <c r="N26">
        <v>93</v>
      </c>
      <c r="O26">
        <v>24</v>
      </c>
      <c r="Q26" t="s">
        <v>88</v>
      </c>
      <c r="R26">
        <v>570.1</v>
      </c>
      <c r="S26">
        <v>64.44</v>
      </c>
      <c r="T26">
        <v>602.20000000000005</v>
      </c>
      <c r="U26">
        <v>7.72</v>
      </c>
      <c r="V26">
        <v>595.4</v>
      </c>
      <c r="W26">
        <v>12.68</v>
      </c>
      <c r="X26">
        <v>606.6</v>
      </c>
      <c r="Y26">
        <v>37.200000000000003</v>
      </c>
    </row>
    <row r="27" spans="1:25" x14ac:dyDescent="0.25">
      <c r="A27" t="s">
        <v>89</v>
      </c>
      <c r="B27">
        <v>6.0756789999999998E-2</v>
      </c>
      <c r="C27">
        <v>1.7778200000000001E-3</v>
      </c>
      <c r="D27">
        <v>9.6240809999999996E-2</v>
      </c>
      <c r="E27">
        <v>1.2805E-3</v>
      </c>
      <c r="F27">
        <v>0.80594069000000002</v>
      </c>
      <c r="G27">
        <v>2.2123179999999999E-2</v>
      </c>
      <c r="H27">
        <v>3.0837699999999999E-2</v>
      </c>
      <c r="I27">
        <v>1.86418E-3</v>
      </c>
      <c r="K27" t="s">
        <v>89</v>
      </c>
      <c r="L27">
        <v>21.12138454243717</v>
      </c>
      <c r="M27">
        <v>307.47253974608748</v>
      </c>
      <c r="N27">
        <v>94</v>
      </c>
      <c r="O27">
        <v>25</v>
      </c>
      <c r="Q27" t="s">
        <v>89</v>
      </c>
      <c r="R27">
        <v>630.6</v>
      </c>
      <c r="S27">
        <v>62.42</v>
      </c>
      <c r="T27">
        <v>592.29999999999995</v>
      </c>
      <c r="U27">
        <v>7.52</v>
      </c>
      <c r="V27">
        <v>600.20000000000005</v>
      </c>
      <c r="W27">
        <v>12.44</v>
      </c>
      <c r="X27">
        <v>613.9</v>
      </c>
      <c r="Y27">
        <v>36.56</v>
      </c>
    </row>
    <row r="28" spans="1:25" x14ac:dyDescent="0.25">
      <c r="A28" t="s">
        <v>105</v>
      </c>
      <c r="B28">
        <v>5.9099609999999997E-2</v>
      </c>
      <c r="C28">
        <v>2.2681400000000001E-3</v>
      </c>
      <c r="D28">
        <v>9.7959080000000004E-2</v>
      </c>
      <c r="E28">
        <v>1.5309200000000001E-3</v>
      </c>
      <c r="F28">
        <v>0.79791480000000004</v>
      </c>
      <c r="G28">
        <v>2.8550220000000001E-2</v>
      </c>
      <c r="H28">
        <v>3.094624E-2</v>
      </c>
      <c r="I28">
        <v>2.4969599999999999E-3</v>
      </c>
      <c r="K28" t="s">
        <v>105</v>
      </c>
      <c r="L28">
        <v>19.11213845424372</v>
      </c>
      <c r="M28">
        <v>278.1947847344191</v>
      </c>
      <c r="N28">
        <v>110</v>
      </c>
      <c r="O28">
        <v>26</v>
      </c>
      <c r="Q28" t="s">
        <v>105</v>
      </c>
      <c r="R28">
        <v>570.79999999999995</v>
      </c>
      <c r="S28">
        <v>82.42</v>
      </c>
      <c r="T28">
        <v>602.4</v>
      </c>
      <c r="U28">
        <v>8.98</v>
      </c>
      <c r="V28">
        <v>595.70000000000005</v>
      </c>
      <c r="W28">
        <v>16.12</v>
      </c>
      <c r="X28">
        <v>616</v>
      </c>
      <c r="Y28">
        <v>48.96</v>
      </c>
    </row>
    <row r="29" spans="1:25" x14ac:dyDescent="0.25">
      <c r="A29" t="s">
        <v>106</v>
      </c>
      <c r="B29">
        <v>6.0898670000000002E-2</v>
      </c>
      <c r="C29">
        <v>2.3705800000000002E-3</v>
      </c>
      <c r="D29">
        <v>9.6037360000000002E-2</v>
      </c>
      <c r="E29">
        <v>1.5196000000000001E-3</v>
      </c>
      <c r="F29">
        <v>0.80605214999999997</v>
      </c>
      <c r="G29">
        <v>2.920704E-2</v>
      </c>
      <c r="H29">
        <v>3.018945E-2</v>
      </c>
      <c r="I29">
        <v>2.4789399999999998E-3</v>
      </c>
      <c r="K29" t="s">
        <v>106</v>
      </c>
      <c r="L29">
        <v>19.86249407302039</v>
      </c>
      <c r="M29">
        <v>285.79683698775273</v>
      </c>
      <c r="N29">
        <v>111</v>
      </c>
      <c r="O29">
        <v>27</v>
      </c>
      <c r="Q29" t="s">
        <v>106</v>
      </c>
      <c r="R29">
        <v>635.70000000000005</v>
      </c>
      <c r="S29">
        <v>82.7</v>
      </c>
      <c r="T29">
        <v>591.1</v>
      </c>
      <c r="U29">
        <v>8.94</v>
      </c>
      <c r="V29">
        <v>600.20000000000005</v>
      </c>
      <c r="W29">
        <v>16.420000000000002</v>
      </c>
      <c r="X29">
        <v>601.20000000000005</v>
      </c>
      <c r="Y29">
        <v>48.64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8"/>
  <sheetViews>
    <sheetView workbookViewId="0"/>
  </sheetViews>
  <sheetFormatPr defaultRowHeight="15" x14ac:dyDescent="0.25"/>
  <sheetData>
    <row r="1" spans="1:38" x14ac:dyDescent="0.25">
      <c r="A1" t="s">
        <v>113</v>
      </c>
      <c r="K1" t="s">
        <v>114</v>
      </c>
      <c r="Q1" t="s">
        <v>117</v>
      </c>
      <c r="AA1" t="s">
        <v>118</v>
      </c>
      <c r="AH1" t="s">
        <v>120</v>
      </c>
    </row>
    <row r="2" spans="1:38" x14ac:dyDescent="0.25">
      <c r="A2" t="s">
        <v>0</v>
      </c>
      <c r="B2" t="s">
        <v>1</v>
      </c>
      <c r="C2" t="s">
        <v>112</v>
      </c>
      <c r="D2" t="s">
        <v>3</v>
      </c>
      <c r="E2" t="s">
        <v>112</v>
      </c>
      <c r="F2" t="s">
        <v>4</v>
      </c>
      <c r="G2" t="s">
        <v>112</v>
      </c>
      <c r="H2" t="s">
        <v>5</v>
      </c>
      <c r="I2" t="s">
        <v>112</v>
      </c>
      <c r="K2" t="s">
        <v>0</v>
      </c>
      <c r="L2" t="s">
        <v>110</v>
      </c>
      <c r="M2" t="s">
        <v>111</v>
      </c>
      <c r="N2" t="s">
        <v>115</v>
      </c>
      <c r="O2" t="s">
        <v>116</v>
      </c>
      <c r="Q2" t="s">
        <v>0</v>
      </c>
      <c r="R2" t="s">
        <v>1</v>
      </c>
      <c r="S2" t="s">
        <v>112</v>
      </c>
      <c r="T2" t="s">
        <v>3</v>
      </c>
      <c r="U2" t="s">
        <v>112</v>
      </c>
      <c r="V2" t="s">
        <v>4</v>
      </c>
      <c r="W2" t="s">
        <v>112</v>
      </c>
      <c r="X2" t="s">
        <v>5</v>
      </c>
      <c r="Y2" t="s">
        <v>112</v>
      </c>
      <c r="AA2" t="s">
        <v>0</v>
      </c>
      <c r="AB2" t="s">
        <v>2</v>
      </c>
      <c r="AC2" t="s">
        <v>5</v>
      </c>
      <c r="AD2" t="s">
        <v>2</v>
      </c>
      <c r="AE2" t="s">
        <v>4</v>
      </c>
      <c r="AF2" t="s">
        <v>119</v>
      </c>
      <c r="AH2" t="s">
        <v>0</v>
      </c>
      <c r="AI2" t="s">
        <v>121</v>
      </c>
      <c r="AJ2" t="s">
        <v>122</v>
      </c>
      <c r="AK2" t="s">
        <v>121</v>
      </c>
      <c r="AL2" t="s">
        <v>123</v>
      </c>
    </row>
    <row r="3" spans="1:38" x14ac:dyDescent="0.25">
      <c r="A3" t="s">
        <v>10</v>
      </c>
      <c r="B3">
        <v>6.3284430000000003E-2</v>
      </c>
      <c r="C3">
        <v>2.1735000000000001E-3</v>
      </c>
      <c r="D3">
        <v>0.12102473</v>
      </c>
      <c r="E3">
        <v>1.7857000000000001E-3</v>
      </c>
      <c r="F3">
        <v>1.05566359</v>
      </c>
      <c r="G3">
        <v>3.407172E-2</v>
      </c>
      <c r="H3">
        <v>3.591275E-2</v>
      </c>
      <c r="I3">
        <v>1.3527000000000001E-3</v>
      </c>
      <c r="K3" t="s">
        <v>10</v>
      </c>
      <c r="L3">
        <v>101.87843343222561</v>
      </c>
      <c r="M3">
        <v>111.9080831268235</v>
      </c>
      <c r="N3">
        <v>5</v>
      </c>
      <c r="O3">
        <v>1</v>
      </c>
      <c r="Q3" t="s">
        <v>10</v>
      </c>
      <c r="R3">
        <v>717.8</v>
      </c>
      <c r="S3">
        <v>72.099999999999994</v>
      </c>
      <c r="T3">
        <v>736.5</v>
      </c>
      <c r="U3">
        <v>10.26</v>
      </c>
      <c r="V3">
        <v>731.7</v>
      </c>
      <c r="W3">
        <v>16.82</v>
      </c>
      <c r="X3">
        <v>713.1</v>
      </c>
      <c r="Y3">
        <v>26.4</v>
      </c>
      <c r="AA3" t="s">
        <v>10</v>
      </c>
      <c r="AB3">
        <v>6.7635000000000004E-4</v>
      </c>
      <c r="AC3">
        <v>3.591275E-2</v>
      </c>
      <c r="AD3">
        <v>1.703586E-2</v>
      </c>
      <c r="AE3">
        <v>1.05566359</v>
      </c>
      <c r="AF3">
        <v>1.1670361599426911</v>
      </c>
      <c r="AH3" t="s">
        <v>10</v>
      </c>
      <c r="AI3">
        <f>100*  0.00067635/AVERAGE($AJ$3:$AJ$8)</f>
        <v>2.5244241516667312E-3</v>
      </c>
      <c r="AJ3">
        <v>27.84526386868173</v>
      </c>
      <c r="AK3">
        <f>100*  0.01703586/AVERAGE($AL$3:$AL$8)</f>
        <v>1.8677182145226141</v>
      </c>
      <c r="AL3">
        <v>0.9472714693134392</v>
      </c>
    </row>
    <row r="4" spans="1:38" x14ac:dyDescent="0.25">
      <c r="A4" t="s">
        <v>25</v>
      </c>
      <c r="B4">
        <v>6.4078120000000002E-2</v>
      </c>
      <c r="C4">
        <v>3.02492E-3</v>
      </c>
      <c r="D4">
        <v>0.12544698000000001</v>
      </c>
      <c r="E4">
        <v>2.4135599999999999E-3</v>
      </c>
      <c r="F4">
        <v>1.1077399299999999</v>
      </c>
      <c r="G4">
        <v>4.9161940000000001E-2</v>
      </c>
      <c r="H4">
        <v>4.0039819999999997E-2</v>
      </c>
      <c r="I4">
        <v>2.2243200000000001E-3</v>
      </c>
      <c r="K4" t="s">
        <v>25</v>
      </c>
      <c r="L4">
        <v>84.507190229168032</v>
      </c>
      <c r="M4">
        <v>95.702877626207311</v>
      </c>
      <c r="N4">
        <v>22</v>
      </c>
      <c r="O4">
        <v>2</v>
      </c>
      <c r="Q4" t="s">
        <v>25</v>
      </c>
      <c r="R4">
        <v>744.2</v>
      </c>
      <c r="S4">
        <v>98.26</v>
      </c>
      <c r="T4">
        <v>761.8</v>
      </c>
      <c r="U4">
        <v>13.82</v>
      </c>
      <c r="V4">
        <v>757.1</v>
      </c>
      <c r="W4">
        <v>23.68</v>
      </c>
      <c r="X4">
        <v>793.5</v>
      </c>
      <c r="Y4">
        <v>43.22</v>
      </c>
      <c r="AA4" t="s">
        <v>25</v>
      </c>
      <c r="AB4">
        <v>1.1121600000000001E-3</v>
      </c>
      <c r="AC4">
        <v>4.0039819999999997E-2</v>
      </c>
      <c r="AD4">
        <v>2.4580970000000001E-2</v>
      </c>
      <c r="AE4">
        <v>1.1077399299999999</v>
      </c>
      <c r="AF4">
        <v>1.251739475845896</v>
      </c>
      <c r="AH4" t="s">
        <v>25</v>
      </c>
      <c r="AI4">
        <f>100*  0.00111216/AVERAGE($AJ$3:$AJ$8)</f>
        <v>4.151051326262545E-3</v>
      </c>
      <c r="AJ4">
        <v>24.975137250866769</v>
      </c>
      <c r="AK4">
        <f>100*  0.02458097/AVERAGE($AL$3:$AL$8)</f>
        <v>2.6949226748537463</v>
      </c>
      <c r="AL4">
        <v>0.90273896689812383</v>
      </c>
    </row>
    <row r="5" spans="1:38" x14ac:dyDescent="0.25">
      <c r="A5" t="s">
        <v>40</v>
      </c>
      <c r="B5">
        <v>6.5139459999999996E-2</v>
      </c>
      <c r="C5">
        <v>3.66578E-3</v>
      </c>
      <c r="D5">
        <v>0.12486185</v>
      </c>
      <c r="E5">
        <v>2.8506999999999998E-3</v>
      </c>
      <c r="F5">
        <v>1.1211898300000001</v>
      </c>
      <c r="G5">
        <v>5.947496E-2</v>
      </c>
      <c r="H5">
        <v>3.8206619999999997E-2</v>
      </c>
      <c r="I5">
        <v>2.35462E-3</v>
      </c>
      <c r="K5" t="s">
        <v>40</v>
      </c>
      <c r="L5">
        <v>58.503932351723734</v>
      </c>
      <c r="M5">
        <v>92.072488309590014</v>
      </c>
      <c r="N5">
        <v>39</v>
      </c>
      <c r="O5">
        <v>3</v>
      </c>
      <c r="Q5" t="s">
        <v>40</v>
      </c>
      <c r="R5">
        <v>778.8</v>
      </c>
      <c r="S5">
        <v>116.14</v>
      </c>
      <c r="T5">
        <v>758.5</v>
      </c>
      <c r="U5">
        <v>16.34</v>
      </c>
      <c r="V5">
        <v>763.5</v>
      </c>
      <c r="W5">
        <v>28.46</v>
      </c>
      <c r="X5">
        <v>757.9</v>
      </c>
      <c r="Y5">
        <v>45.84</v>
      </c>
      <c r="AA5" t="s">
        <v>40</v>
      </c>
      <c r="AB5">
        <v>1.17731E-3</v>
      </c>
      <c r="AC5">
        <v>3.8206619999999997E-2</v>
      </c>
      <c r="AD5">
        <v>2.973748E-2</v>
      </c>
      <c r="AE5">
        <v>1.1211898300000001</v>
      </c>
      <c r="AF5">
        <v>1.161788840973295</v>
      </c>
      <c r="AH5" t="s">
        <v>40</v>
      </c>
      <c r="AI5">
        <f>100*  0.00117731/AVERAGE($AJ$3:$AJ$8)</f>
        <v>4.3942186708047009E-3</v>
      </c>
      <c r="AJ5">
        <v>26.173474649157662</v>
      </c>
      <c r="AK5">
        <f>100*  0.02973748/AVERAGE($AL$3:$AL$8)</f>
        <v>3.2602541374490013</v>
      </c>
      <c r="AL5">
        <v>0.89190962426050546</v>
      </c>
    </row>
    <row r="6" spans="1:38" x14ac:dyDescent="0.25">
      <c r="A6" t="s">
        <v>56</v>
      </c>
      <c r="B6">
        <v>6.3725799999999999E-2</v>
      </c>
      <c r="C6">
        <v>2.5814399999999999E-3</v>
      </c>
      <c r="D6">
        <v>0.12066345000000001</v>
      </c>
      <c r="E6">
        <v>2.02608E-3</v>
      </c>
      <c r="F6">
        <v>1.0600498899999999</v>
      </c>
      <c r="G6">
        <v>4.0443899999999998E-2</v>
      </c>
      <c r="H6">
        <v>3.6405689999999997E-2</v>
      </c>
      <c r="I6">
        <v>1.62488E-3</v>
      </c>
      <c r="K6" t="s">
        <v>56</v>
      </c>
      <c r="L6">
        <v>67.675399981784508</v>
      </c>
      <c r="M6">
        <v>95.50084988874984</v>
      </c>
      <c r="N6">
        <v>57</v>
      </c>
      <c r="O6">
        <v>4</v>
      </c>
      <c r="Q6" t="s">
        <v>56</v>
      </c>
      <c r="R6">
        <v>732.5</v>
      </c>
      <c r="S6">
        <v>84.66</v>
      </c>
      <c r="T6">
        <v>734.4</v>
      </c>
      <c r="U6">
        <v>11.66</v>
      </c>
      <c r="V6">
        <v>733.8</v>
      </c>
      <c r="W6">
        <v>19.940000000000001</v>
      </c>
      <c r="X6">
        <v>722.8</v>
      </c>
      <c r="Y6">
        <v>31.68</v>
      </c>
      <c r="AA6" t="s">
        <v>56</v>
      </c>
      <c r="AB6">
        <v>8.1243999999999999E-4</v>
      </c>
      <c r="AC6">
        <v>3.6405689999999997E-2</v>
      </c>
      <c r="AD6">
        <v>2.0221949999999999E-2</v>
      </c>
      <c r="AE6">
        <v>1.0600498899999999</v>
      </c>
      <c r="AF6">
        <v>1.1698368669818859</v>
      </c>
      <c r="AH6" t="s">
        <v>56</v>
      </c>
      <c r="AI6">
        <f>100*  0.00081244/AVERAGE($AJ$3:$AJ$8)</f>
        <v>3.0323695686850284E-3</v>
      </c>
      <c r="AJ6">
        <v>27.468233674461331</v>
      </c>
      <c r="AK6">
        <f>100*  0.02022195/AVERAGE($AL$3:$AL$8)</f>
        <v>2.2170236400255448</v>
      </c>
      <c r="AL6">
        <v>0.94335182658242633</v>
      </c>
    </row>
    <row r="7" spans="1:38" x14ac:dyDescent="0.25">
      <c r="A7" t="s">
        <v>75</v>
      </c>
      <c r="B7">
        <v>6.8344849999999999E-2</v>
      </c>
      <c r="C7">
        <v>2.9916000000000001E-3</v>
      </c>
      <c r="D7">
        <v>0.12312954</v>
      </c>
      <c r="E7">
        <v>2.2677800000000001E-3</v>
      </c>
      <c r="F7">
        <v>1.1605924400000001</v>
      </c>
      <c r="G7">
        <v>4.7886020000000001E-2</v>
      </c>
      <c r="H7">
        <v>3.739464E-2</v>
      </c>
      <c r="I7">
        <v>1.90828E-3</v>
      </c>
      <c r="K7" t="s">
        <v>75</v>
      </c>
      <c r="L7">
        <v>80.0106540396567</v>
      </c>
      <c r="M7">
        <v>107.5784360641689</v>
      </c>
      <c r="N7">
        <v>78</v>
      </c>
      <c r="O7">
        <v>5</v>
      </c>
      <c r="Q7" t="s">
        <v>75</v>
      </c>
      <c r="R7">
        <v>879</v>
      </c>
      <c r="S7">
        <v>89.28</v>
      </c>
      <c r="T7">
        <v>748.6</v>
      </c>
      <c r="U7">
        <v>13.02</v>
      </c>
      <c r="V7">
        <v>782.2</v>
      </c>
      <c r="W7">
        <v>22.5</v>
      </c>
      <c r="X7">
        <v>742</v>
      </c>
      <c r="Y7">
        <v>37.18</v>
      </c>
      <c r="AA7" t="s">
        <v>75</v>
      </c>
      <c r="AB7">
        <v>9.5414000000000002E-4</v>
      </c>
      <c r="AC7">
        <v>3.739464E-2</v>
      </c>
      <c r="AD7">
        <v>2.3943010000000001E-2</v>
      </c>
      <c r="AE7">
        <v>1.1605924400000001</v>
      </c>
      <c r="AF7">
        <v>1.2368121322923711</v>
      </c>
      <c r="AH7" t="s">
        <v>75</v>
      </c>
      <c r="AI7">
        <f>100*  0.00095414/AVERAGE($AJ$3:$AJ$8)</f>
        <v>3.5612538775357358E-3</v>
      </c>
      <c r="AJ7">
        <v>26.741800429152409</v>
      </c>
      <c r="AK7">
        <f>100*  0.02394301/AVERAGE($AL$3:$AL$8)</f>
        <v>2.6249802409445189</v>
      </c>
      <c r="AL7">
        <v>0.86162891083453896</v>
      </c>
    </row>
    <row r="8" spans="1:38" x14ac:dyDescent="0.25">
      <c r="A8" t="s">
        <v>90</v>
      </c>
      <c r="B8">
        <v>6.4891359999999995E-2</v>
      </c>
      <c r="C8">
        <v>2.50388E-3</v>
      </c>
      <c r="D8">
        <v>0.12075721</v>
      </c>
      <c r="E8">
        <v>1.9894800000000001E-3</v>
      </c>
      <c r="F8">
        <v>1.0801137700000001</v>
      </c>
      <c r="G8">
        <v>3.9163499999999997E-2</v>
      </c>
      <c r="H8">
        <v>3.6298190000000001E-2</v>
      </c>
      <c r="I8">
        <v>1.62214E-3</v>
      </c>
      <c r="K8" t="s">
        <v>90</v>
      </c>
      <c r="L8">
        <v>73.923660502607873</v>
      </c>
      <c r="M8">
        <v>104.62493206217169</v>
      </c>
      <c r="N8">
        <v>95</v>
      </c>
      <c r="O8">
        <v>6</v>
      </c>
      <c r="Q8" t="s">
        <v>90</v>
      </c>
      <c r="R8">
        <v>770.8</v>
      </c>
      <c r="S8">
        <v>80.2</v>
      </c>
      <c r="T8">
        <v>734.9</v>
      </c>
      <c r="U8">
        <v>11.44</v>
      </c>
      <c r="V8">
        <v>743.7</v>
      </c>
      <c r="W8">
        <v>19.12</v>
      </c>
      <c r="X8">
        <v>720.7</v>
      </c>
      <c r="Y8">
        <v>31.64</v>
      </c>
      <c r="AA8" t="s">
        <v>90</v>
      </c>
      <c r="AB8">
        <v>8.1107E-4</v>
      </c>
      <c r="AC8">
        <v>3.6298190000000001E-2</v>
      </c>
      <c r="AD8">
        <v>1.9581749999999998E-2</v>
      </c>
      <c r="AE8">
        <v>1.0801137700000001</v>
      </c>
      <c r="AF8">
        <v>1.2325126048884329</v>
      </c>
      <c r="AH8" t="s">
        <v>90</v>
      </c>
      <c r="AI8">
        <f>100*  0.00081107/AVERAGE($AJ$3:$AJ$8)</f>
        <v>3.0272561494674882E-3</v>
      </c>
      <c r="AJ8">
        <v>27.54958305083532</v>
      </c>
      <c r="AK8">
        <f>100*  0.01958175/AVERAGE($AL$3:$AL$8)</f>
        <v>2.146835624807212</v>
      </c>
      <c r="AL8">
        <v>0.9258283967623151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"/>
  <sheetViews>
    <sheetView workbookViewId="0"/>
  </sheetViews>
  <sheetFormatPr defaultRowHeight="15" x14ac:dyDescent="0.25"/>
  <sheetData>
    <row r="1" spans="1:25" x14ac:dyDescent="0.25">
      <c r="A1" t="s">
        <v>113</v>
      </c>
      <c r="K1" t="s">
        <v>114</v>
      </c>
      <c r="Q1" t="s">
        <v>117</v>
      </c>
    </row>
    <row r="2" spans="1:25" x14ac:dyDescent="0.25">
      <c r="A2" t="s">
        <v>0</v>
      </c>
      <c r="B2" t="s">
        <v>1</v>
      </c>
      <c r="C2" t="s">
        <v>112</v>
      </c>
      <c r="D2" t="s">
        <v>3</v>
      </c>
      <c r="E2" t="s">
        <v>112</v>
      </c>
      <c r="F2" t="s">
        <v>4</v>
      </c>
      <c r="G2" t="s">
        <v>112</v>
      </c>
      <c r="H2" t="s">
        <v>5</v>
      </c>
      <c r="I2" t="s">
        <v>112</v>
      </c>
      <c r="K2" t="s">
        <v>0</v>
      </c>
      <c r="L2" t="s">
        <v>110</v>
      </c>
      <c r="M2" t="s">
        <v>111</v>
      </c>
      <c r="N2" t="s">
        <v>115</v>
      </c>
      <c r="O2" t="s">
        <v>116</v>
      </c>
      <c r="Q2" t="s">
        <v>0</v>
      </c>
      <c r="R2" t="s">
        <v>1</v>
      </c>
      <c r="S2" t="s">
        <v>112</v>
      </c>
      <c r="T2" t="s">
        <v>3</v>
      </c>
      <c r="U2" t="s">
        <v>112</v>
      </c>
      <c r="V2" t="s">
        <v>4</v>
      </c>
      <c r="W2" t="s">
        <v>112</v>
      </c>
      <c r="X2" t="s">
        <v>5</v>
      </c>
      <c r="Y2" t="s">
        <v>112</v>
      </c>
    </row>
    <row r="3" spans="1:25" x14ac:dyDescent="0.25">
      <c r="A3" t="s">
        <v>11</v>
      </c>
      <c r="B3">
        <v>7.4795120000000007E-2</v>
      </c>
      <c r="C3">
        <v>2.3567800000000002E-3</v>
      </c>
      <c r="D3">
        <v>0.17437467000000001</v>
      </c>
      <c r="E3">
        <v>2.5669600000000001E-3</v>
      </c>
      <c r="F3">
        <v>1.79762518</v>
      </c>
      <c r="G3">
        <v>5.3067339999999998E-2</v>
      </c>
      <c r="H3">
        <v>5.3025040000000002E-2</v>
      </c>
      <c r="I3">
        <v>2.2883399999999998E-3</v>
      </c>
      <c r="K3" t="s">
        <v>11</v>
      </c>
      <c r="L3">
        <v>32.507416923360822</v>
      </c>
      <c r="M3">
        <v>87.19365643903069</v>
      </c>
      <c r="N3">
        <v>6</v>
      </c>
      <c r="O3">
        <v>1</v>
      </c>
      <c r="Q3" t="s">
        <v>11</v>
      </c>
      <c r="R3">
        <v>1063</v>
      </c>
      <c r="S3">
        <v>62.74</v>
      </c>
      <c r="T3">
        <v>1036.2</v>
      </c>
      <c r="U3">
        <v>14.1</v>
      </c>
      <c r="V3">
        <v>1044.5999999999999</v>
      </c>
      <c r="W3">
        <v>19.260000000000002</v>
      </c>
      <c r="X3">
        <v>1044.3</v>
      </c>
      <c r="Y3">
        <v>43.92</v>
      </c>
    </row>
    <row r="4" spans="1:25" x14ac:dyDescent="0.25">
      <c r="A4" t="s">
        <v>26</v>
      </c>
      <c r="B4">
        <v>7.5436489999999995E-2</v>
      </c>
      <c r="C4">
        <v>3.56676E-3</v>
      </c>
      <c r="D4">
        <v>0.18349067999999999</v>
      </c>
      <c r="E4">
        <v>3.7568800000000002E-3</v>
      </c>
      <c r="F4">
        <v>1.90830743</v>
      </c>
      <c r="G4">
        <v>8.4545259999999997E-2</v>
      </c>
      <c r="H4">
        <v>5.735465E-2</v>
      </c>
      <c r="I4">
        <v>3.9612600000000003E-3</v>
      </c>
      <c r="K4" t="s">
        <v>26</v>
      </c>
      <c r="L4">
        <v>25.479808260555519</v>
      </c>
      <c r="M4">
        <v>66.409638554216869</v>
      </c>
      <c r="N4">
        <v>23</v>
      </c>
      <c r="O4">
        <v>2</v>
      </c>
      <c r="Q4" t="s">
        <v>26</v>
      </c>
      <c r="R4">
        <v>1080.2</v>
      </c>
      <c r="S4">
        <v>93.44</v>
      </c>
      <c r="T4">
        <v>1086</v>
      </c>
      <c r="U4">
        <v>20.46</v>
      </c>
      <c r="V4">
        <v>1084</v>
      </c>
      <c r="W4">
        <v>29.52</v>
      </c>
      <c r="X4">
        <v>1127.2</v>
      </c>
      <c r="Y4">
        <v>75.72</v>
      </c>
    </row>
    <row r="5" spans="1:25" x14ac:dyDescent="0.25">
      <c r="A5" t="s">
        <v>41</v>
      </c>
      <c r="B5">
        <v>7.6455750000000003E-2</v>
      </c>
      <c r="C5">
        <v>3.0228E-3</v>
      </c>
      <c r="D5">
        <v>0.17899686000000001</v>
      </c>
      <c r="E5">
        <v>3.1429000000000001E-3</v>
      </c>
      <c r="F5">
        <v>1.88708663</v>
      </c>
      <c r="G5">
        <v>6.9918599999999997E-2</v>
      </c>
      <c r="H5">
        <v>5.1395419999999997E-2</v>
      </c>
      <c r="I5">
        <v>2.9385800000000001E-3</v>
      </c>
      <c r="K5" t="s">
        <v>41</v>
      </c>
      <c r="L5">
        <v>32.150671160782927</v>
      </c>
      <c r="M5">
        <v>83.473721822616469</v>
      </c>
      <c r="N5">
        <v>40</v>
      </c>
      <c r="O5">
        <v>3</v>
      </c>
      <c r="Q5" t="s">
        <v>41</v>
      </c>
      <c r="R5">
        <v>1107</v>
      </c>
      <c r="S5">
        <v>78.02</v>
      </c>
      <c r="T5">
        <v>1061.5</v>
      </c>
      <c r="U5">
        <v>17.18</v>
      </c>
      <c r="V5">
        <v>1076.5999999999999</v>
      </c>
      <c r="W5">
        <v>24.6</v>
      </c>
      <c r="X5">
        <v>1013</v>
      </c>
      <c r="Y5">
        <v>56.5</v>
      </c>
    </row>
    <row r="6" spans="1:25" x14ac:dyDescent="0.25">
      <c r="A6" t="s">
        <v>57</v>
      </c>
      <c r="B6">
        <v>7.5913049999999996E-2</v>
      </c>
      <c r="C6">
        <v>2.6987600000000001E-3</v>
      </c>
      <c r="D6">
        <v>0.17590834</v>
      </c>
      <c r="E6">
        <v>2.8356599999999998E-3</v>
      </c>
      <c r="F6">
        <v>1.84123945</v>
      </c>
      <c r="G6">
        <v>6.1349920000000002E-2</v>
      </c>
      <c r="H6">
        <v>5.3623980000000002E-2</v>
      </c>
      <c r="I6">
        <v>2.66344E-3</v>
      </c>
      <c r="K6" t="s">
        <v>57</v>
      </c>
      <c r="L6">
        <v>31.606302559276241</v>
      </c>
      <c r="M6">
        <v>85.101606341779373</v>
      </c>
      <c r="N6">
        <v>58</v>
      </c>
      <c r="O6">
        <v>4</v>
      </c>
      <c r="Q6" t="s">
        <v>57</v>
      </c>
      <c r="R6">
        <v>1092.8</v>
      </c>
      <c r="S6">
        <v>70.38</v>
      </c>
      <c r="T6">
        <v>1044.5999999999999</v>
      </c>
      <c r="U6">
        <v>15.54</v>
      </c>
      <c r="V6">
        <v>1060.3</v>
      </c>
      <c r="W6">
        <v>21.92</v>
      </c>
      <c r="X6">
        <v>1055.8</v>
      </c>
      <c r="Y6">
        <v>51.1</v>
      </c>
    </row>
    <row r="7" spans="1:25" x14ac:dyDescent="0.25">
      <c r="A7" t="s">
        <v>76</v>
      </c>
      <c r="B7">
        <v>7.6911660000000007E-2</v>
      </c>
      <c r="C7">
        <v>2.7509000000000001E-3</v>
      </c>
      <c r="D7">
        <v>0.17838372</v>
      </c>
      <c r="E7">
        <v>2.8987399999999999E-3</v>
      </c>
      <c r="F7">
        <v>1.8916173000000001</v>
      </c>
      <c r="G7">
        <v>6.3525979999999996E-2</v>
      </c>
      <c r="H7">
        <v>5.3614389999999998E-2</v>
      </c>
      <c r="I7">
        <v>2.72726E-3</v>
      </c>
      <c r="K7" t="s">
        <v>76</v>
      </c>
      <c r="L7">
        <v>29.651376146788991</v>
      </c>
      <c r="M7">
        <v>78.244552247442286</v>
      </c>
      <c r="N7">
        <v>79</v>
      </c>
      <c r="O7">
        <v>5</v>
      </c>
      <c r="Q7" t="s">
        <v>76</v>
      </c>
      <c r="R7">
        <v>1118.9000000000001</v>
      </c>
      <c r="S7">
        <v>70.540000000000006</v>
      </c>
      <c r="T7">
        <v>1058.0999999999999</v>
      </c>
      <c r="U7">
        <v>15.86</v>
      </c>
      <c r="V7">
        <v>1078.0999999999999</v>
      </c>
      <c r="W7">
        <v>22.3</v>
      </c>
      <c r="X7">
        <v>1055.5999999999999</v>
      </c>
      <c r="Y7">
        <v>52.32</v>
      </c>
    </row>
    <row r="8" spans="1:25" x14ac:dyDescent="0.25">
      <c r="A8" t="s">
        <v>91</v>
      </c>
      <c r="B8">
        <v>7.488765E-2</v>
      </c>
      <c r="C8">
        <v>2.5812600000000002E-3</v>
      </c>
      <c r="D8">
        <v>0.17427148000000001</v>
      </c>
      <c r="E8">
        <v>2.74106E-3</v>
      </c>
      <c r="F8">
        <v>1.79891443</v>
      </c>
      <c r="G8">
        <v>5.8096120000000001E-2</v>
      </c>
      <c r="H8">
        <v>5.4540159999999997E-2</v>
      </c>
      <c r="I8">
        <v>2.6526399999999999E-3</v>
      </c>
      <c r="K8" t="s">
        <v>91</v>
      </c>
      <c r="L8">
        <v>33.060692271218578</v>
      </c>
      <c r="M8">
        <v>91.054009688661878</v>
      </c>
      <c r="N8">
        <v>96</v>
      </c>
      <c r="O8">
        <v>6</v>
      </c>
      <c r="Q8" t="s">
        <v>91</v>
      </c>
      <c r="R8">
        <v>1065.5</v>
      </c>
      <c r="S8">
        <v>68.540000000000006</v>
      </c>
      <c r="T8">
        <v>1035.5999999999999</v>
      </c>
      <c r="U8">
        <v>15.04</v>
      </c>
      <c r="V8">
        <v>1045.0999999999999</v>
      </c>
      <c r="W8">
        <v>21.08</v>
      </c>
      <c r="X8">
        <v>1073.4000000000001</v>
      </c>
      <c r="Y8">
        <v>50.84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23"/>
  <sheetViews>
    <sheetView workbookViewId="0"/>
  </sheetViews>
  <sheetFormatPr defaultRowHeight="15" x14ac:dyDescent="0.25"/>
  <sheetData>
    <row r="1" spans="1:38" x14ac:dyDescent="0.25">
      <c r="A1" t="s">
        <v>113</v>
      </c>
      <c r="K1" t="s">
        <v>114</v>
      </c>
      <c r="Q1" t="s">
        <v>117</v>
      </c>
      <c r="AA1" t="s">
        <v>118</v>
      </c>
      <c r="AH1" t="s">
        <v>120</v>
      </c>
    </row>
    <row r="2" spans="1:38" x14ac:dyDescent="0.25">
      <c r="A2" t="s">
        <v>0</v>
      </c>
      <c r="B2" t="s">
        <v>1</v>
      </c>
      <c r="C2" t="s">
        <v>112</v>
      </c>
      <c r="D2" t="s">
        <v>3</v>
      </c>
      <c r="E2" t="s">
        <v>112</v>
      </c>
      <c r="F2" t="s">
        <v>4</v>
      </c>
      <c r="G2" t="s">
        <v>112</v>
      </c>
      <c r="H2" t="s">
        <v>5</v>
      </c>
      <c r="I2" t="s">
        <v>112</v>
      </c>
      <c r="K2" t="s">
        <v>0</v>
      </c>
      <c r="L2" t="s">
        <v>110</v>
      </c>
      <c r="M2" t="s">
        <v>111</v>
      </c>
      <c r="N2" t="s">
        <v>115</v>
      </c>
      <c r="O2" t="s">
        <v>116</v>
      </c>
      <c r="Q2" t="s">
        <v>0</v>
      </c>
      <c r="R2" t="s">
        <v>1</v>
      </c>
      <c r="S2" t="s">
        <v>112</v>
      </c>
      <c r="T2" t="s">
        <v>3</v>
      </c>
      <c r="U2" t="s">
        <v>112</v>
      </c>
      <c r="V2" t="s">
        <v>4</v>
      </c>
      <c r="W2" t="s">
        <v>112</v>
      </c>
      <c r="X2" t="s">
        <v>5</v>
      </c>
      <c r="Y2" t="s">
        <v>112</v>
      </c>
      <c r="AA2" t="s">
        <v>0</v>
      </c>
      <c r="AB2" t="s">
        <v>2</v>
      </c>
      <c r="AC2" t="s">
        <v>5</v>
      </c>
      <c r="AD2" t="s">
        <v>2</v>
      </c>
      <c r="AE2" t="s">
        <v>4</v>
      </c>
      <c r="AF2" t="s">
        <v>119</v>
      </c>
      <c r="AH2" t="s">
        <v>0</v>
      </c>
      <c r="AI2" t="s">
        <v>121</v>
      </c>
      <c r="AJ2" t="s">
        <v>122</v>
      </c>
      <c r="AK2" t="s">
        <v>121</v>
      </c>
      <c r="AL2" t="s">
        <v>123</v>
      </c>
    </row>
    <row r="3" spans="1:38" x14ac:dyDescent="0.25">
      <c r="A3" t="s">
        <v>13</v>
      </c>
      <c r="B3">
        <v>6.0924659999999999E-2</v>
      </c>
      <c r="C3">
        <v>1.58482E-3</v>
      </c>
      <c r="D3">
        <v>0.10618336</v>
      </c>
      <c r="E3">
        <v>1.28604E-3</v>
      </c>
      <c r="F3">
        <v>0.89161283000000002</v>
      </c>
      <c r="G3">
        <v>2.1775760000000002E-2</v>
      </c>
      <c r="H3">
        <v>3.3683049999999999E-2</v>
      </c>
      <c r="I3">
        <v>1.6103199999999999E-3</v>
      </c>
      <c r="K3" t="s">
        <v>13</v>
      </c>
      <c r="L3">
        <v>97.742842136641727</v>
      </c>
      <c r="M3">
        <v>549.04841326456062</v>
      </c>
      <c r="N3">
        <v>8</v>
      </c>
      <c r="O3">
        <v>1</v>
      </c>
      <c r="Q3" t="s">
        <v>13</v>
      </c>
      <c r="R3">
        <v>636.6</v>
      </c>
      <c r="S3">
        <v>55.48</v>
      </c>
      <c r="T3">
        <v>650.5</v>
      </c>
      <c r="U3">
        <v>7.5</v>
      </c>
      <c r="V3">
        <v>647.20000000000005</v>
      </c>
      <c r="W3">
        <v>11.68</v>
      </c>
      <c r="X3">
        <v>669.6</v>
      </c>
      <c r="Y3">
        <v>31.48</v>
      </c>
      <c r="AA3" t="s">
        <v>13</v>
      </c>
      <c r="AB3">
        <v>8.0515999999999997E-4</v>
      </c>
      <c r="AC3">
        <v>3.3683049999999999E-2</v>
      </c>
      <c r="AD3">
        <v>1.0887880000000001E-2</v>
      </c>
      <c r="AE3">
        <v>0.89161283000000002</v>
      </c>
      <c r="AF3">
        <v>1.957508987661968</v>
      </c>
      <c r="AH3" t="s">
        <v>13</v>
      </c>
      <c r="AI3">
        <f>100*  0.00080516/AVERAGE($AJ$3:$AJ$23)</f>
        <v>1.7444287221415418E-3</v>
      </c>
      <c r="AJ3">
        <v>29.688522862389249</v>
      </c>
      <c r="AK3">
        <f>100*  0.01088788/AVERAGE($AL$3:$AL$23)</f>
        <v>0.62441180849921507</v>
      </c>
      <c r="AL3">
        <v>1.121563044354128</v>
      </c>
    </row>
    <row r="4" spans="1:38" x14ac:dyDescent="0.25">
      <c r="A4" t="s">
        <v>14</v>
      </c>
      <c r="B4">
        <v>0.11563534</v>
      </c>
      <c r="C4">
        <v>4.6560799999999999E-3</v>
      </c>
      <c r="D4">
        <v>0.35728221999999998</v>
      </c>
      <c r="E4">
        <v>7.0105200000000001E-3</v>
      </c>
      <c r="F4">
        <v>5.6932902299999997</v>
      </c>
      <c r="G4">
        <v>0.21772221999999999</v>
      </c>
      <c r="H4">
        <v>0.10188364</v>
      </c>
      <c r="I4">
        <v>6.9808800000000001E-3</v>
      </c>
      <c r="K4" t="s">
        <v>14</v>
      </c>
      <c r="L4">
        <v>144.92455321021481</v>
      </c>
      <c r="M4">
        <v>151.45802882760651</v>
      </c>
      <c r="N4">
        <v>9</v>
      </c>
      <c r="O4">
        <v>2</v>
      </c>
      <c r="Q4" t="s">
        <v>14</v>
      </c>
      <c r="R4">
        <v>1889.8</v>
      </c>
      <c r="S4">
        <v>71.599999999999994</v>
      </c>
      <c r="T4">
        <v>1969.3</v>
      </c>
      <c r="U4">
        <v>33.299999999999997</v>
      </c>
      <c r="V4">
        <v>1930.4</v>
      </c>
      <c r="W4">
        <v>33.020000000000003</v>
      </c>
      <c r="X4">
        <v>1961</v>
      </c>
      <c r="Y4">
        <v>128.06</v>
      </c>
      <c r="AA4" t="s">
        <v>14</v>
      </c>
      <c r="AB4">
        <v>3.49044E-3</v>
      </c>
      <c r="AC4">
        <v>0.10188364</v>
      </c>
      <c r="AD4">
        <v>0.10886111</v>
      </c>
      <c r="AE4">
        <v>5.6932902299999997</v>
      </c>
      <c r="AF4">
        <v>1.791704109138768</v>
      </c>
      <c r="AH4" t="s">
        <v>14</v>
      </c>
      <c r="AI4">
        <f>100*  0.00349044/AVERAGE($AJ$3:$AJ$23)</f>
        <v>7.5622532029804316E-3</v>
      </c>
      <c r="AJ4">
        <v>9.8151185018517211</v>
      </c>
      <c r="AK4">
        <f>100*  0.10886111/AVERAGE($AL$3:$AL$23)</f>
        <v>6.2431035766679992</v>
      </c>
      <c r="AL4">
        <v>0.1756453578864888</v>
      </c>
    </row>
    <row r="5" spans="1:38" x14ac:dyDescent="0.25">
      <c r="A5" t="s">
        <v>15</v>
      </c>
      <c r="B5">
        <v>0.30285435999999999</v>
      </c>
      <c r="C5">
        <v>6.8079000000000004E-3</v>
      </c>
      <c r="D5">
        <v>0.13429630000000001</v>
      </c>
      <c r="E5">
        <v>1.6331200000000001E-3</v>
      </c>
      <c r="F5">
        <v>5.6030888599999997</v>
      </c>
      <c r="G5">
        <v>0.1189785</v>
      </c>
      <c r="H5">
        <v>7.6920699999999995E-2</v>
      </c>
      <c r="I5">
        <v>3.4503400000000001E-3</v>
      </c>
      <c r="K5" t="s">
        <v>15</v>
      </c>
      <c r="L5">
        <v>1142.639431061649</v>
      </c>
      <c r="M5">
        <v>1182.2257720499711</v>
      </c>
      <c r="N5">
        <v>10</v>
      </c>
      <c r="O5">
        <v>3</v>
      </c>
      <c r="Q5" t="s">
        <v>15</v>
      </c>
      <c r="R5">
        <v>3484.9</v>
      </c>
      <c r="S5">
        <v>34.56</v>
      </c>
      <c r="T5">
        <v>812.3</v>
      </c>
      <c r="U5">
        <v>9.2799999999999994</v>
      </c>
      <c r="V5">
        <v>1916.6</v>
      </c>
      <c r="W5">
        <v>18.3</v>
      </c>
      <c r="X5">
        <v>1497.8</v>
      </c>
      <c r="Y5">
        <v>64.760000000000005</v>
      </c>
      <c r="AA5" t="s">
        <v>15</v>
      </c>
      <c r="AB5">
        <v>1.72517E-3</v>
      </c>
      <c r="AC5">
        <v>7.6920699999999995E-2</v>
      </c>
      <c r="AD5">
        <v>5.948925E-2</v>
      </c>
      <c r="AE5">
        <v>5.6030888599999997</v>
      </c>
      <c r="AF5">
        <v>2.112407427843991</v>
      </c>
      <c r="AH5" t="s">
        <v>15</v>
      </c>
      <c r="AI5">
        <f>100*  0.00172517/AVERAGE($AJ$3:$AJ$23)</f>
        <v>3.7376870418015353E-3</v>
      </c>
      <c r="AJ5">
        <v>13.000401712412909</v>
      </c>
      <c r="AK5">
        <f>100*  0.05948925/AVERAGE($AL$3:$AL$23)</f>
        <v>3.4116641787714346</v>
      </c>
      <c r="AL5">
        <v>0.1784729860593359</v>
      </c>
    </row>
    <row r="6" spans="1:38" x14ac:dyDescent="0.25">
      <c r="A6" t="s">
        <v>16</v>
      </c>
      <c r="B6">
        <v>0.12021659</v>
      </c>
      <c r="C6">
        <v>5.9241399999999996E-3</v>
      </c>
      <c r="D6">
        <v>0.35017151000000002</v>
      </c>
      <c r="E6">
        <v>8.2299599999999997E-3</v>
      </c>
      <c r="F6">
        <v>5.8037700699999997</v>
      </c>
      <c r="G6">
        <v>0.27175263999999999</v>
      </c>
      <c r="H6">
        <v>9.4127790000000003E-2</v>
      </c>
      <c r="I6">
        <v>7.6781799999999997E-3</v>
      </c>
      <c r="K6" t="s">
        <v>16</v>
      </c>
      <c r="L6">
        <v>222.3213195735801</v>
      </c>
      <c r="M6">
        <v>122.8743950736655</v>
      </c>
      <c r="N6">
        <v>11</v>
      </c>
      <c r="O6">
        <v>4</v>
      </c>
      <c r="Q6" t="s">
        <v>16</v>
      </c>
      <c r="R6">
        <v>1959.4</v>
      </c>
      <c r="S6">
        <v>86.66</v>
      </c>
      <c r="T6">
        <v>1935.4</v>
      </c>
      <c r="U6">
        <v>39.299999999999997</v>
      </c>
      <c r="V6">
        <v>1947</v>
      </c>
      <c r="W6">
        <v>40.56</v>
      </c>
      <c r="X6">
        <v>1818.2</v>
      </c>
      <c r="Y6">
        <v>141.84</v>
      </c>
      <c r="AA6" t="s">
        <v>16</v>
      </c>
      <c r="AB6">
        <v>3.8390899999999999E-3</v>
      </c>
      <c r="AC6">
        <v>9.4127790000000003E-2</v>
      </c>
      <c r="AD6">
        <v>0.13587631999999999</v>
      </c>
      <c r="AE6">
        <v>5.8037700699999997</v>
      </c>
      <c r="AF6">
        <v>1.742115134387912</v>
      </c>
      <c r="AH6" t="s">
        <v>16</v>
      </c>
      <c r="AI6">
        <f>100*  0.00383909/AVERAGE($AJ$3:$AJ$23)</f>
        <v>8.3176248980157633E-3</v>
      </c>
      <c r="AJ6">
        <v>10.623855080417799</v>
      </c>
      <c r="AK6">
        <f>100*  0.13587632/AVERAGE($AL$3:$AL$23)</f>
        <v>7.7924057487240903</v>
      </c>
      <c r="AL6">
        <v>0.17230179485728661</v>
      </c>
    </row>
    <row r="7" spans="1:38" x14ac:dyDescent="0.25">
      <c r="A7" t="s">
        <v>17</v>
      </c>
      <c r="B7">
        <v>0.12229205</v>
      </c>
      <c r="C7">
        <v>3.24866E-3</v>
      </c>
      <c r="D7">
        <v>0.37144150999999997</v>
      </c>
      <c r="E7">
        <v>5.1816800000000001E-3</v>
      </c>
      <c r="F7">
        <v>6.2596821800000004</v>
      </c>
      <c r="G7">
        <v>0.1573262</v>
      </c>
      <c r="H7">
        <v>0.10633971</v>
      </c>
      <c r="I7">
        <v>5.0072800000000002E-3</v>
      </c>
      <c r="K7" t="s">
        <v>17</v>
      </c>
      <c r="L7">
        <v>285.52273340241601</v>
      </c>
      <c r="M7">
        <v>87.285925665480022</v>
      </c>
      <c r="N7">
        <v>12</v>
      </c>
      <c r="O7">
        <v>5</v>
      </c>
      <c r="Q7" t="s">
        <v>17</v>
      </c>
      <c r="R7">
        <v>1989.9</v>
      </c>
      <c r="S7">
        <v>46.86</v>
      </c>
      <c r="T7">
        <v>2036.2</v>
      </c>
      <c r="U7">
        <v>24.36</v>
      </c>
      <c r="V7">
        <v>2012.8</v>
      </c>
      <c r="W7">
        <v>22</v>
      </c>
      <c r="X7">
        <v>2042.6</v>
      </c>
      <c r="Y7">
        <v>91.48</v>
      </c>
      <c r="AA7" t="s">
        <v>17</v>
      </c>
      <c r="AB7">
        <v>2.5036400000000001E-3</v>
      </c>
      <c r="AC7">
        <v>0.10633971</v>
      </c>
      <c r="AD7">
        <v>7.86631E-2</v>
      </c>
      <c r="AE7">
        <v>6.2596821800000004</v>
      </c>
      <c r="AF7">
        <v>1.8735169912274201</v>
      </c>
      <c r="AH7" t="s">
        <v>17</v>
      </c>
      <c r="AI7">
        <f>100*  0.00250364/AVERAGE($AJ$3:$AJ$23)</f>
        <v>5.4242902353599911E-3</v>
      </c>
      <c r="AJ7">
        <v>9.4038247800374855</v>
      </c>
      <c r="AK7">
        <f>100*  0.0786631/AVERAGE($AL$3:$AL$23)</f>
        <v>4.5112701952220817</v>
      </c>
      <c r="AL7">
        <v>0.15975251957600181</v>
      </c>
    </row>
    <row r="8" spans="1:38" x14ac:dyDescent="0.25">
      <c r="A8" t="s">
        <v>18</v>
      </c>
      <c r="B8">
        <v>5.9499740000000002E-2</v>
      </c>
      <c r="C8">
        <v>3.31614E-3</v>
      </c>
      <c r="D8">
        <v>0.10634250000000001</v>
      </c>
      <c r="E8">
        <v>2.25144E-3</v>
      </c>
      <c r="F8">
        <v>0.87193489000000002</v>
      </c>
      <c r="G8">
        <v>4.6283400000000002E-2</v>
      </c>
      <c r="H8">
        <v>3.3917959999999997E-2</v>
      </c>
      <c r="I8">
        <v>1.9845599999999998E-3</v>
      </c>
      <c r="K8" t="s">
        <v>18</v>
      </c>
      <c r="L8">
        <v>58.468635995855038</v>
      </c>
      <c r="M8">
        <v>58.726693690434743</v>
      </c>
      <c r="N8">
        <v>13</v>
      </c>
      <c r="O8">
        <v>6</v>
      </c>
      <c r="Q8" t="s">
        <v>18</v>
      </c>
      <c r="R8">
        <v>585.4</v>
      </c>
      <c r="S8">
        <v>118.72</v>
      </c>
      <c r="T8">
        <v>651.5</v>
      </c>
      <c r="U8">
        <v>13.12</v>
      </c>
      <c r="V8">
        <v>636.6</v>
      </c>
      <c r="W8">
        <v>25.1</v>
      </c>
      <c r="X8">
        <v>674.2</v>
      </c>
      <c r="Y8">
        <v>38.799999999999997</v>
      </c>
      <c r="AA8" t="s">
        <v>18</v>
      </c>
      <c r="AB8">
        <v>9.922799999999999E-4</v>
      </c>
      <c r="AC8">
        <v>3.3917959999999997E-2</v>
      </c>
      <c r="AD8">
        <v>2.3141700000000001E-2</v>
      </c>
      <c r="AE8">
        <v>0.87193489000000002</v>
      </c>
      <c r="AF8">
        <v>1.1022835116003811</v>
      </c>
      <c r="AH8" t="s">
        <v>18</v>
      </c>
      <c r="AI8">
        <f>100*  0.00099228/AVERAGE($AJ$3:$AJ$23)</f>
        <v>2.1498357250814859E-3</v>
      </c>
      <c r="AJ8">
        <v>29.482905221894239</v>
      </c>
      <c r="AK8">
        <f>100*  0.0231417/AVERAGE($AL$3:$AL$23)</f>
        <v>1.3271592586202534</v>
      </c>
      <c r="AL8">
        <v>1.146874625007837</v>
      </c>
    </row>
    <row r="9" spans="1:38" x14ac:dyDescent="0.25">
      <c r="A9" t="s">
        <v>19</v>
      </c>
      <c r="B9">
        <v>0.13993314000000001</v>
      </c>
      <c r="C9">
        <v>4.1630599999999997E-3</v>
      </c>
      <c r="D9">
        <v>0.26906201000000002</v>
      </c>
      <c r="E9">
        <v>3.9554200000000003E-3</v>
      </c>
      <c r="F9">
        <v>5.1866211900000003</v>
      </c>
      <c r="G9">
        <v>0.14832986000000001</v>
      </c>
      <c r="H9">
        <v>1.458331E-2</v>
      </c>
      <c r="I9">
        <v>8.7836000000000001E-4</v>
      </c>
      <c r="K9" t="s">
        <v>19</v>
      </c>
      <c r="L9">
        <v>1194.582735957528</v>
      </c>
      <c r="M9">
        <v>281.05206376467311</v>
      </c>
      <c r="N9">
        <v>14</v>
      </c>
      <c r="O9">
        <v>7</v>
      </c>
      <c r="Q9" t="s">
        <v>19</v>
      </c>
      <c r="R9">
        <v>2226.4</v>
      </c>
      <c r="S9">
        <v>51.06</v>
      </c>
      <c r="T9">
        <v>1536</v>
      </c>
      <c r="U9">
        <v>20.100000000000001</v>
      </c>
      <c r="V9">
        <v>1850.4</v>
      </c>
      <c r="W9">
        <v>24.34</v>
      </c>
      <c r="X9">
        <v>292.60000000000002</v>
      </c>
      <c r="Y9">
        <v>17.5</v>
      </c>
      <c r="AA9" t="s">
        <v>19</v>
      </c>
      <c r="AB9">
        <v>4.3918000000000001E-4</v>
      </c>
      <c r="AC9">
        <v>1.458331E-2</v>
      </c>
      <c r="AD9">
        <v>7.4164930000000004E-2</v>
      </c>
      <c r="AE9">
        <v>5.1866211900000003</v>
      </c>
      <c r="AF9">
        <v>2.1060679808543341</v>
      </c>
      <c r="AH9" t="s">
        <v>19</v>
      </c>
      <c r="AI9">
        <f>100*  0.00043918/AVERAGE($AJ$3:$AJ$23)</f>
        <v>9.5151051491644198E-4</v>
      </c>
      <c r="AJ9">
        <v>68.571538285889829</v>
      </c>
      <c r="AK9">
        <f>100*  0.07416493/AVERAGE($AL$3:$AL$23)</f>
        <v>4.2533034960449312</v>
      </c>
      <c r="AL9">
        <v>0.19280374705753281</v>
      </c>
    </row>
    <row r="10" spans="1:38" x14ac:dyDescent="0.25">
      <c r="A10" t="s">
        <v>20</v>
      </c>
      <c r="B10">
        <v>0.12029695999999999</v>
      </c>
      <c r="C10">
        <v>5.5176799999999996E-3</v>
      </c>
      <c r="D10">
        <v>0.36222491000000001</v>
      </c>
      <c r="E10">
        <v>7.4316800000000004E-3</v>
      </c>
      <c r="F10">
        <v>6.0030546200000003</v>
      </c>
      <c r="G10">
        <v>0.26513962000000002</v>
      </c>
      <c r="H10">
        <v>8.2527870000000003E-2</v>
      </c>
      <c r="I10">
        <v>7.5968199999999998E-3</v>
      </c>
      <c r="K10" t="s">
        <v>20</v>
      </c>
      <c r="L10">
        <v>211.03737561571111</v>
      </c>
      <c r="M10">
        <v>440.44372095574141</v>
      </c>
      <c r="N10">
        <v>15</v>
      </c>
      <c r="O10">
        <v>8</v>
      </c>
      <c r="Q10" t="s">
        <v>20</v>
      </c>
      <c r="R10">
        <v>1960.6</v>
      </c>
      <c r="S10">
        <v>80.739999999999995</v>
      </c>
      <c r="T10">
        <v>1992.7</v>
      </c>
      <c r="U10">
        <v>35.159999999999997</v>
      </c>
      <c r="V10">
        <v>1976.3</v>
      </c>
      <c r="W10">
        <v>38.44</v>
      </c>
      <c r="X10">
        <v>1602.8</v>
      </c>
      <c r="Y10">
        <v>141.84</v>
      </c>
      <c r="AA10" t="s">
        <v>20</v>
      </c>
      <c r="AB10">
        <v>3.7984099999999999E-3</v>
      </c>
      <c r="AC10">
        <v>8.2527870000000003E-2</v>
      </c>
      <c r="AD10">
        <v>0.13256981000000001</v>
      </c>
      <c r="AE10">
        <v>6.0030546200000003</v>
      </c>
      <c r="AF10">
        <v>2.0841494847230289</v>
      </c>
      <c r="AH10" t="s">
        <v>20</v>
      </c>
      <c r="AI10">
        <f>100*  0.00379841/AVERAGE($AJ$3:$AJ$23)</f>
        <v>8.2294891729217234E-3</v>
      </c>
      <c r="AJ10">
        <v>12.11711873819111</v>
      </c>
      <c r="AK10">
        <f>100*  0.13256981/AVERAGE($AL$3:$AL$23)</f>
        <v>7.6027798629758339</v>
      </c>
      <c r="AL10">
        <v>0.16658185928683089</v>
      </c>
    </row>
    <row r="11" spans="1:38" x14ac:dyDescent="0.25">
      <c r="A11" t="s">
        <v>21</v>
      </c>
      <c r="B11">
        <v>0.10857905</v>
      </c>
      <c r="C11">
        <v>3.4359E-3</v>
      </c>
      <c r="D11">
        <v>0.36596962999999999</v>
      </c>
      <c r="E11">
        <v>5.8415799999999999E-3</v>
      </c>
      <c r="F11">
        <v>5.4749703399999996</v>
      </c>
      <c r="G11">
        <v>0.16582932</v>
      </c>
      <c r="H11">
        <v>0.10188474</v>
      </c>
      <c r="I11">
        <v>5.9237400000000003E-3</v>
      </c>
      <c r="K11" t="s">
        <v>21</v>
      </c>
      <c r="L11">
        <v>36.534699845273749</v>
      </c>
      <c r="M11">
        <v>57.644627307528907</v>
      </c>
      <c r="N11">
        <v>16</v>
      </c>
      <c r="O11">
        <v>9</v>
      </c>
      <c r="Q11" t="s">
        <v>21</v>
      </c>
      <c r="R11">
        <v>1775.6</v>
      </c>
      <c r="S11">
        <v>57.28</v>
      </c>
      <c r="T11">
        <v>2010.4</v>
      </c>
      <c r="U11">
        <v>27.56</v>
      </c>
      <c r="V11">
        <v>1896.7</v>
      </c>
      <c r="W11">
        <v>26</v>
      </c>
      <c r="X11">
        <v>1961</v>
      </c>
      <c r="Y11">
        <v>108.66</v>
      </c>
      <c r="AA11" t="s">
        <v>21</v>
      </c>
      <c r="AB11">
        <v>2.9618700000000001E-3</v>
      </c>
      <c r="AC11">
        <v>0.10188474</v>
      </c>
      <c r="AD11">
        <v>8.2914660000000001E-2</v>
      </c>
      <c r="AE11">
        <v>5.4749703399999996</v>
      </c>
      <c r="AF11">
        <v>1.9195847805295749</v>
      </c>
      <c r="AH11" t="s">
        <v>21</v>
      </c>
      <c r="AI11">
        <f>100*  0.00296187/AVERAGE($AJ$3:$AJ$23)</f>
        <v>6.4170737483846309E-3</v>
      </c>
      <c r="AJ11">
        <v>9.8150125327895026</v>
      </c>
      <c r="AK11">
        <f>100*  0.08291466/AVERAGE($AL$3:$AL$23)</f>
        <v>4.7550939945790658</v>
      </c>
      <c r="AL11">
        <v>0.18264939130245589</v>
      </c>
    </row>
    <row r="12" spans="1:38" x14ac:dyDescent="0.25">
      <c r="A12" t="s">
        <v>22</v>
      </c>
      <c r="B12">
        <v>5.1950459999999997E-2</v>
      </c>
      <c r="C12">
        <v>2.4244800000000001E-3</v>
      </c>
      <c r="D12">
        <v>5.0778940000000002E-2</v>
      </c>
      <c r="E12">
        <v>9.0366000000000003E-4</v>
      </c>
      <c r="F12">
        <v>0.36345565000000002</v>
      </c>
      <c r="G12">
        <v>1.6247060000000001E-2</v>
      </c>
      <c r="H12">
        <v>1.597208E-2</v>
      </c>
      <c r="I12">
        <v>9.6705999999999995E-4</v>
      </c>
      <c r="K12" t="s">
        <v>22</v>
      </c>
      <c r="L12">
        <v>160.55871790140111</v>
      </c>
      <c r="M12">
        <v>200.95932498428871</v>
      </c>
      <c r="N12">
        <v>17</v>
      </c>
      <c r="O12">
        <v>10</v>
      </c>
      <c r="Q12" t="s">
        <v>22</v>
      </c>
      <c r="R12">
        <v>283.2</v>
      </c>
      <c r="S12">
        <v>104.96</v>
      </c>
      <c r="T12">
        <v>319.3</v>
      </c>
      <c r="U12">
        <v>5.54</v>
      </c>
      <c r="V12">
        <v>314.8</v>
      </c>
      <c r="W12">
        <v>12.1</v>
      </c>
      <c r="X12">
        <v>320.3</v>
      </c>
      <c r="Y12">
        <v>19.239999999999998</v>
      </c>
      <c r="AA12" t="s">
        <v>22</v>
      </c>
      <c r="AB12">
        <v>4.8352999999999997E-4</v>
      </c>
      <c r="AC12">
        <v>1.597208E-2</v>
      </c>
      <c r="AD12">
        <v>8.1235300000000003E-3</v>
      </c>
      <c r="AE12">
        <v>0.36345565000000002</v>
      </c>
      <c r="AF12">
        <v>1.3544674836753201</v>
      </c>
      <c r="AH12" t="s">
        <v>22</v>
      </c>
      <c r="AI12">
        <f>100*  0.00048353/AVERAGE($AJ$3:$AJ$23)</f>
        <v>1.0475975210108546E-3</v>
      </c>
      <c r="AJ12">
        <v>62.609253146741068</v>
      </c>
      <c r="AK12">
        <f>100*  0.00812353/AVERAGE($AL$3:$AL$23)</f>
        <v>0.46587839493984395</v>
      </c>
      <c r="AL12">
        <v>2.7513673263849379</v>
      </c>
    </row>
    <row r="13" spans="1:38" x14ac:dyDescent="0.25">
      <c r="A13" t="s">
        <v>27</v>
      </c>
      <c r="B13">
        <v>5.466128E-2</v>
      </c>
      <c r="C13">
        <v>5.8241400000000002E-3</v>
      </c>
      <c r="D13">
        <v>5.260981E-2</v>
      </c>
      <c r="E13">
        <v>1.93918E-3</v>
      </c>
      <c r="F13">
        <v>0.39615905000000001</v>
      </c>
      <c r="G13">
        <v>4.0018119999999997E-2</v>
      </c>
      <c r="H13">
        <v>1.4421990000000001E-2</v>
      </c>
      <c r="I13">
        <v>9.7011999999999999E-4</v>
      </c>
      <c r="K13" t="s">
        <v>27</v>
      </c>
      <c r="L13">
        <v>139.31630441920021</v>
      </c>
      <c r="M13">
        <v>80.154535497361351</v>
      </c>
      <c r="N13">
        <v>24</v>
      </c>
      <c r="O13">
        <v>11</v>
      </c>
      <c r="Q13" t="s">
        <v>27</v>
      </c>
      <c r="R13">
        <v>398.4</v>
      </c>
      <c r="S13">
        <v>229.66</v>
      </c>
      <c r="T13">
        <v>330.5</v>
      </c>
      <c r="U13">
        <v>11.88</v>
      </c>
      <c r="V13">
        <v>338.9</v>
      </c>
      <c r="W13">
        <v>29.1</v>
      </c>
      <c r="X13">
        <v>289.39999999999998</v>
      </c>
      <c r="Y13">
        <v>19.32</v>
      </c>
      <c r="AA13" t="s">
        <v>27</v>
      </c>
      <c r="AB13">
        <v>4.8505999999999999E-4</v>
      </c>
      <c r="AC13">
        <v>1.4421990000000001E-2</v>
      </c>
      <c r="AD13">
        <v>2.0009059999999999E-2</v>
      </c>
      <c r="AE13">
        <v>0.39615905000000001</v>
      </c>
      <c r="AF13">
        <v>0.66590636700139716</v>
      </c>
      <c r="AH13" t="s">
        <v>27</v>
      </c>
      <c r="AI13">
        <f>100*  0.00048506/AVERAGE($AJ$3:$AJ$23)</f>
        <v>1.0509123602289935E-3</v>
      </c>
      <c r="AJ13">
        <v>69.338558687115992</v>
      </c>
      <c r="AK13">
        <f>100*  0.02000906/AVERAGE($AL$3:$AL$23)</f>
        <v>1.1475046878703019</v>
      </c>
      <c r="AL13">
        <v>2.524238686456866</v>
      </c>
    </row>
    <row r="14" spans="1:38" x14ac:dyDescent="0.25">
      <c r="A14" t="s">
        <v>28</v>
      </c>
      <c r="B14">
        <v>7.4405979999999997E-2</v>
      </c>
      <c r="C14">
        <v>3.20288E-3</v>
      </c>
      <c r="D14">
        <v>6.2156410000000002E-2</v>
      </c>
      <c r="E14">
        <v>1.09252E-3</v>
      </c>
      <c r="F14">
        <v>0.63739228000000003</v>
      </c>
      <c r="G14">
        <v>2.55371E-2</v>
      </c>
      <c r="H14">
        <v>3.6593399999999998E-2</v>
      </c>
      <c r="I14">
        <v>2.9784199999999999E-3</v>
      </c>
      <c r="K14" t="s">
        <v>28</v>
      </c>
      <c r="L14">
        <v>46.534375205200597</v>
      </c>
      <c r="M14">
        <v>522.07826346709146</v>
      </c>
      <c r="N14">
        <v>25</v>
      </c>
      <c r="O14">
        <v>12</v>
      </c>
      <c r="Q14" t="s">
        <v>28</v>
      </c>
      <c r="R14">
        <v>1052.5</v>
      </c>
      <c r="S14">
        <v>85.54</v>
      </c>
      <c r="T14">
        <v>388.7</v>
      </c>
      <c r="U14">
        <v>6.64</v>
      </c>
      <c r="V14">
        <v>500.7</v>
      </c>
      <c r="W14">
        <v>15.84</v>
      </c>
      <c r="X14">
        <v>726.4</v>
      </c>
      <c r="Y14">
        <v>58.08</v>
      </c>
      <c r="AA14" t="s">
        <v>28</v>
      </c>
      <c r="AB14">
        <v>1.4892099999999999E-3</v>
      </c>
      <c r="AC14">
        <v>3.6593399999999998E-2</v>
      </c>
      <c r="AD14">
        <v>1.276855E-2</v>
      </c>
      <c r="AE14">
        <v>0.63739228000000003</v>
      </c>
      <c r="AF14">
        <v>2.031507352562067</v>
      </c>
      <c r="AH14" t="s">
        <v>28</v>
      </c>
      <c r="AI14">
        <f>100*  0.00148921/AVERAGE($AJ$3:$AJ$23)</f>
        <v>3.2264651712708104E-3</v>
      </c>
      <c r="AJ14">
        <v>27.327332251170979</v>
      </c>
      <c r="AK14">
        <f>100*  0.01276855/AVERAGE($AL$3:$AL$23)</f>
        <v>0.7322668322403123</v>
      </c>
      <c r="AL14">
        <v>1.5688925507538309</v>
      </c>
    </row>
    <row r="15" spans="1:38" x14ac:dyDescent="0.25">
      <c r="A15" t="s">
        <v>29</v>
      </c>
      <c r="B15">
        <v>5.6175559999999999E-2</v>
      </c>
      <c r="C15">
        <v>2.2341000000000001E-3</v>
      </c>
      <c r="D15">
        <v>4.7068409999999998E-2</v>
      </c>
      <c r="E15">
        <v>7.4662000000000003E-4</v>
      </c>
      <c r="F15">
        <v>0.36441147000000002</v>
      </c>
      <c r="G15">
        <v>1.352128E-2</v>
      </c>
      <c r="H15">
        <v>1.525463E-2</v>
      </c>
      <c r="I15">
        <v>9.2431999999999996E-4</v>
      </c>
      <c r="K15" t="s">
        <v>29</v>
      </c>
      <c r="L15">
        <v>718.41460371659332</v>
      </c>
      <c r="M15">
        <v>698.2351886886388</v>
      </c>
      <c r="N15">
        <v>26</v>
      </c>
      <c r="O15">
        <v>13</v>
      </c>
      <c r="Q15" t="s">
        <v>29</v>
      </c>
      <c r="R15">
        <v>458.5</v>
      </c>
      <c r="S15">
        <v>87.58</v>
      </c>
      <c r="T15">
        <v>296.5</v>
      </c>
      <c r="U15">
        <v>4.5999999999999996</v>
      </c>
      <c r="V15">
        <v>315.5</v>
      </c>
      <c r="W15">
        <v>10.06</v>
      </c>
      <c r="X15">
        <v>306</v>
      </c>
      <c r="Y15">
        <v>18.399999999999999</v>
      </c>
      <c r="AA15" t="s">
        <v>29</v>
      </c>
      <c r="AB15">
        <v>4.6215999999999998E-4</v>
      </c>
      <c r="AC15">
        <v>1.525463E-2</v>
      </c>
      <c r="AD15">
        <v>6.7606400000000001E-3</v>
      </c>
      <c r="AE15">
        <v>0.36441147000000002</v>
      </c>
      <c r="AF15">
        <v>1.633032784651264</v>
      </c>
      <c r="AH15" t="s">
        <v>29</v>
      </c>
      <c r="AI15">
        <f>100*  0.00046216/AVERAGE($AJ$3:$AJ$23)</f>
        <v>1.0012981000359371E-3</v>
      </c>
      <c r="AJ15">
        <v>65.553867907645085</v>
      </c>
      <c r="AK15">
        <f>100*  0.00676064/AVERAGE($AL$3:$AL$23)</f>
        <v>0.38771766854632239</v>
      </c>
      <c r="AL15">
        <v>2.7441507261009099</v>
      </c>
    </row>
    <row r="16" spans="1:38" x14ac:dyDescent="0.25">
      <c r="A16" t="s">
        <v>30</v>
      </c>
      <c r="B16">
        <v>5.164121E-2</v>
      </c>
      <c r="C16">
        <v>5.3622599999999998E-3</v>
      </c>
      <c r="D16">
        <v>3.9184459999999997E-2</v>
      </c>
      <c r="E16">
        <v>1.3672199999999999E-3</v>
      </c>
      <c r="F16">
        <v>0.27865961</v>
      </c>
      <c r="G16">
        <v>2.7472480000000001E-2</v>
      </c>
      <c r="H16">
        <v>1.154907E-2</v>
      </c>
      <c r="I16">
        <v>9.0087999999999995E-4</v>
      </c>
      <c r="K16" t="s">
        <v>30</v>
      </c>
      <c r="L16">
        <v>219.9046555913061</v>
      </c>
      <c r="M16">
        <v>165.39440406253109</v>
      </c>
      <c r="N16">
        <v>27</v>
      </c>
      <c r="O16">
        <v>14</v>
      </c>
      <c r="Q16" t="s">
        <v>30</v>
      </c>
      <c r="R16">
        <v>269.5</v>
      </c>
      <c r="S16">
        <v>229.56</v>
      </c>
      <c r="T16">
        <v>247.8</v>
      </c>
      <c r="U16">
        <v>8.48</v>
      </c>
      <c r="V16">
        <v>249.6</v>
      </c>
      <c r="W16">
        <v>21.82</v>
      </c>
      <c r="X16">
        <v>232.1</v>
      </c>
      <c r="Y16">
        <v>18</v>
      </c>
      <c r="AA16" t="s">
        <v>30</v>
      </c>
      <c r="AB16">
        <v>4.5043999999999998E-4</v>
      </c>
      <c r="AC16">
        <v>1.154907E-2</v>
      </c>
      <c r="AD16">
        <v>1.373624E-2</v>
      </c>
      <c r="AE16">
        <v>0.27865961</v>
      </c>
      <c r="AF16">
        <v>0.79121787627911722</v>
      </c>
      <c r="AH16" t="s">
        <v>30</v>
      </c>
      <c r="AI16">
        <f>100*  0.00045044/AVERAGE($AJ$3:$AJ$23)</f>
        <v>9.759059983126784E-4</v>
      </c>
      <c r="AJ16">
        <v>86.587058525058723</v>
      </c>
      <c r="AK16">
        <f>100*  0.01373624/AVERAGE($AL$3:$AL$23)</f>
        <v>0.78776313298633494</v>
      </c>
      <c r="AL16">
        <v>3.5886076206020672</v>
      </c>
    </row>
    <row r="17" spans="1:38" x14ac:dyDescent="0.25">
      <c r="A17" t="s">
        <v>31</v>
      </c>
      <c r="B17">
        <v>0.11463034</v>
      </c>
      <c r="C17">
        <v>3.3993999999999999E-3</v>
      </c>
      <c r="D17">
        <v>0.32144742999999998</v>
      </c>
      <c r="E17">
        <v>4.62072E-3</v>
      </c>
      <c r="F17">
        <v>5.0761561400000001</v>
      </c>
      <c r="G17">
        <v>0.13920669999999999</v>
      </c>
      <c r="H17">
        <v>8.9837009999999995E-2</v>
      </c>
      <c r="I17">
        <v>5.1186199999999999E-3</v>
      </c>
      <c r="K17" t="s">
        <v>31</v>
      </c>
      <c r="L17">
        <v>217.2455184188062</v>
      </c>
      <c r="M17">
        <v>450.1435825948422</v>
      </c>
      <c r="N17">
        <v>28</v>
      </c>
      <c r="O17">
        <v>15</v>
      </c>
      <c r="Q17" t="s">
        <v>31</v>
      </c>
      <c r="R17">
        <v>1874.1</v>
      </c>
      <c r="S17">
        <v>53</v>
      </c>
      <c r="T17">
        <v>1796.8</v>
      </c>
      <c r="U17">
        <v>22.54</v>
      </c>
      <c r="V17">
        <v>1832.1</v>
      </c>
      <c r="W17">
        <v>23.26</v>
      </c>
      <c r="X17">
        <v>1738.8</v>
      </c>
      <c r="Y17">
        <v>94.94</v>
      </c>
      <c r="AA17" t="s">
        <v>31</v>
      </c>
      <c r="AB17">
        <v>2.55931E-3</v>
      </c>
      <c r="AC17">
        <v>8.9837009999999995E-2</v>
      </c>
      <c r="AD17">
        <v>6.9603349999999994E-2</v>
      </c>
      <c r="AE17">
        <v>5.0761561400000001</v>
      </c>
      <c r="AF17">
        <v>2.0776502193034769</v>
      </c>
      <c r="AH17" t="s">
        <v>31</v>
      </c>
      <c r="AI17">
        <f>100*  0.00255931/AVERAGE($AJ$3:$AJ$23)</f>
        <v>5.5449027185454696E-3</v>
      </c>
      <c r="AJ17">
        <v>11.13126984079279</v>
      </c>
      <c r="AK17">
        <f>100*  0.06960335/AVERAGE($AL$3:$AL$23)</f>
        <v>3.9917002805967585</v>
      </c>
      <c r="AL17">
        <v>0.19699945636424021</v>
      </c>
    </row>
    <row r="18" spans="1:38" x14ac:dyDescent="0.25">
      <c r="A18" t="s">
        <v>32</v>
      </c>
      <c r="B18">
        <v>5.4565589999999997E-2</v>
      </c>
      <c r="C18">
        <v>4.4038799999999998E-3</v>
      </c>
      <c r="D18">
        <v>4.6525579999999997E-2</v>
      </c>
      <c r="E18">
        <v>1.2974600000000001E-3</v>
      </c>
      <c r="F18">
        <v>0.34996080000000002</v>
      </c>
      <c r="G18">
        <v>2.6720420000000002E-2</v>
      </c>
      <c r="H18">
        <v>1.509184E-2</v>
      </c>
      <c r="I18">
        <v>1.3267999999999999E-3</v>
      </c>
      <c r="K18" t="s">
        <v>32</v>
      </c>
      <c r="L18">
        <v>123.0189769518681</v>
      </c>
      <c r="M18">
        <v>145.18291347207011</v>
      </c>
      <c r="N18">
        <v>29</v>
      </c>
      <c r="O18">
        <v>16</v>
      </c>
      <c r="Q18" t="s">
        <v>32</v>
      </c>
      <c r="R18">
        <v>394.4</v>
      </c>
      <c r="S18">
        <v>174.78</v>
      </c>
      <c r="T18">
        <v>293.2</v>
      </c>
      <c r="U18">
        <v>8</v>
      </c>
      <c r="V18">
        <v>304.7</v>
      </c>
      <c r="W18">
        <v>20.100000000000001</v>
      </c>
      <c r="X18">
        <v>302.8</v>
      </c>
      <c r="Y18">
        <v>26.42</v>
      </c>
      <c r="AA18" t="s">
        <v>32</v>
      </c>
      <c r="AB18">
        <v>6.6339999999999997E-4</v>
      </c>
      <c r="AC18">
        <v>1.509184E-2</v>
      </c>
      <c r="AD18">
        <v>1.3360210000000001E-2</v>
      </c>
      <c r="AE18">
        <v>0.34996080000000002</v>
      </c>
      <c r="AF18">
        <v>1.1514349058323869</v>
      </c>
      <c r="AH18" t="s">
        <v>32</v>
      </c>
      <c r="AI18">
        <f>100*  0.0006634/AVERAGE($AJ$3:$AJ$23)</f>
        <v>1.4372969524922984E-3</v>
      </c>
      <c r="AJ18">
        <v>66.260972817098505</v>
      </c>
      <c r="AK18">
        <f>100*  0.01336021/AVERAGE($AL$3:$AL$23)</f>
        <v>0.76619809256065441</v>
      </c>
      <c r="AL18">
        <v>2.8574628929868719</v>
      </c>
    </row>
    <row r="19" spans="1:38" x14ac:dyDescent="0.25">
      <c r="A19" t="s">
        <v>33</v>
      </c>
      <c r="B19">
        <v>4.8742300000000002E-2</v>
      </c>
      <c r="C19">
        <v>2.4217399999999999E-3</v>
      </c>
      <c r="D19">
        <v>2.9645609999999999E-2</v>
      </c>
      <c r="E19">
        <v>5.285E-4</v>
      </c>
      <c r="F19">
        <v>0.19919356999999999</v>
      </c>
      <c r="G19">
        <v>9.3377200000000007E-3</v>
      </c>
      <c r="H19">
        <v>9.1998500000000007E-3</v>
      </c>
      <c r="I19">
        <v>4.7523999999999998E-4</v>
      </c>
      <c r="K19" t="s">
        <v>33</v>
      </c>
      <c r="L19">
        <v>685.06664915621514</v>
      </c>
      <c r="M19">
        <v>322.82067111420889</v>
      </c>
      <c r="N19">
        <v>30</v>
      </c>
      <c r="O19">
        <v>17</v>
      </c>
      <c r="Q19" t="s">
        <v>33</v>
      </c>
      <c r="R19">
        <v>135.5</v>
      </c>
      <c r="S19">
        <v>114.72</v>
      </c>
      <c r="T19">
        <v>188.3</v>
      </c>
      <c r="U19">
        <v>3.3</v>
      </c>
      <c r="V19">
        <v>184.4</v>
      </c>
      <c r="W19">
        <v>7.9</v>
      </c>
      <c r="X19">
        <v>185.1</v>
      </c>
      <c r="Y19">
        <v>9.52</v>
      </c>
      <c r="AA19" t="s">
        <v>33</v>
      </c>
      <c r="AB19">
        <v>2.3761999999999999E-4</v>
      </c>
      <c r="AC19">
        <v>9.1998500000000007E-3</v>
      </c>
      <c r="AD19">
        <v>4.6688600000000004E-3</v>
      </c>
      <c r="AE19">
        <v>0.19919356999999999</v>
      </c>
      <c r="AF19">
        <v>1.1019622292935221</v>
      </c>
      <c r="AH19" t="s">
        <v>33</v>
      </c>
      <c r="AI19">
        <f>100*  0.00023762/AVERAGE($AJ$3:$AJ$23)</f>
        <v>5.1481836275432604E-4</v>
      </c>
      <c r="AJ19">
        <v>108.6974244145285</v>
      </c>
      <c r="AK19">
        <f>100*  0.00466886/AVERAGE($AL$3:$AL$23)</f>
        <v>0.26775564354398146</v>
      </c>
      <c r="AL19">
        <v>5.0202423702732979</v>
      </c>
    </row>
    <row r="20" spans="1:38" x14ac:dyDescent="0.25">
      <c r="A20" t="s">
        <v>34</v>
      </c>
      <c r="B20">
        <v>4.8761539999999999E-2</v>
      </c>
      <c r="C20">
        <v>2.7670400000000001E-3</v>
      </c>
      <c r="D20">
        <v>2.9998690000000001E-2</v>
      </c>
      <c r="E20">
        <v>5.9352000000000005E-4</v>
      </c>
      <c r="F20">
        <v>0.20165153999999999</v>
      </c>
      <c r="G20">
        <v>1.081914E-2</v>
      </c>
      <c r="H20">
        <v>9.3998399999999996E-3</v>
      </c>
      <c r="I20">
        <v>5.3646E-4</v>
      </c>
      <c r="K20" t="s">
        <v>34</v>
      </c>
      <c r="L20">
        <v>166.01904261606151</v>
      </c>
      <c r="M20">
        <v>209.94682863686151</v>
      </c>
      <c r="N20">
        <v>31</v>
      </c>
      <c r="O20">
        <v>18</v>
      </c>
      <c r="Q20" t="s">
        <v>34</v>
      </c>
      <c r="R20">
        <v>136.4</v>
      </c>
      <c r="S20">
        <v>130.68</v>
      </c>
      <c r="T20">
        <v>190.5</v>
      </c>
      <c r="U20">
        <v>3.72</v>
      </c>
      <c r="V20">
        <v>186.5</v>
      </c>
      <c r="W20">
        <v>9.14</v>
      </c>
      <c r="X20">
        <v>189.1</v>
      </c>
      <c r="Y20">
        <v>10.74</v>
      </c>
      <c r="AA20" t="s">
        <v>34</v>
      </c>
      <c r="AB20">
        <v>2.6823E-4</v>
      </c>
      <c r="AC20">
        <v>9.3998399999999996E-3</v>
      </c>
      <c r="AD20">
        <v>5.4095699999999998E-3</v>
      </c>
      <c r="AE20">
        <v>0.20165153999999999</v>
      </c>
      <c r="AF20">
        <v>1.0637159868170301</v>
      </c>
      <c r="AH20" t="s">
        <v>34</v>
      </c>
      <c r="AI20">
        <f>100*  0.00026823/AVERAGE($AJ$3:$AJ$23)</f>
        <v>5.8113681273290496E-4</v>
      </c>
      <c r="AJ20">
        <v>106.3847895283324</v>
      </c>
      <c r="AK20">
        <f>100*  0.00540957/AVERAGE($AL$3:$AL$23)</f>
        <v>0.31023481034903932</v>
      </c>
      <c r="AL20">
        <v>4.9590496556584691</v>
      </c>
    </row>
    <row r="21" spans="1:38" x14ac:dyDescent="0.25">
      <c r="A21" t="s">
        <v>35</v>
      </c>
      <c r="B21">
        <v>5.5625000000000001E-2</v>
      </c>
      <c r="C21">
        <v>4.56814E-3</v>
      </c>
      <c r="D21">
        <v>4.7364110000000001E-2</v>
      </c>
      <c r="E21">
        <v>1.34972E-3</v>
      </c>
      <c r="F21">
        <v>0.36326614000000002</v>
      </c>
      <c r="G21">
        <v>2.8154760000000001E-2</v>
      </c>
      <c r="H21">
        <v>1.407153E-2</v>
      </c>
      <c r="I21">
        <v>1.1712199999999999E-3</v>
      </c>
      <c r="K21" t="s">
        <v>35</v>
      </c>
      <c r="L21">
        <v>74.124893295685865</v>
      </c>
      <c r="M21">
        <v>85.47565468485513</v>
      </c>
      <c r="N21">
        <v>32</v>
      </c>
      <c r="O21">
        <v>19</v>
      </c>
      <c r="Q21" t="s">
        <v>35</v>
      </c>
      <c r="R21">
        <v>437.1</v>
      </c>
      <c r="S21">
        <v>177.8</v>
      </c>
      <c r="T21">
        <v>298.3</v>
      </c>
      <c r="U21">
        <v>8.3000000000000007</v>
      </c>
      <c r="V21">
        <v>314.7</v>
      </c>
      <c r="W21">
        <v>20.98</v>
      </c>
      <c r="X21">
        <v>282.39999999999998</v>
      </c>
      <c r="Y21">
        <v>23.34</v>
      </c>
      <c r="AA21" t="s">
        <v>35</v>
      </c>
      <c r="AB21">
        <v>5.8560999999999997E-4</v>
      </c>
      <c r="AC21">
        <v>1.407153E-2</v>
      </c>
      <c r="AD21">
        <v>1.407738E-2</v>
      </c>
      <c r="AE21">
        <v>0.36326614000000002</v>
      </c>
      <c r="AF21">
        <v>1.0739158409196801</v>
      </c>
      <c r="AH21" t="s">
        <v>35</v>
      </c>
      <c r="AI21">
        <f>100*  0.00058561/AVERAGE($AJ$3:$AJ$23)</f>
        <v>1.2687601271465401E-3</v>
      </c>
      <c r="AJ21">
        <v>71.065477599095473</v>
      </c>
      <c r="AK21">
        <f>100*  0.01407738/AVERAGE($AL$3:$AL$23)</f>
        <v>0.80732725789875348</v>
      </c>
      <c r="AL21">
        <v>2.7528026696900509</v>
      </c>
    </row>
    <row r="22" spans="1:38" x14ac:dyDescent="0.25">
      <c r="A22" t="s">
        <v>36</v>
      </c>
      <c r="B22">
        <v>5.1202150000000002E-2</v>
      </c>
      <c r="C22">
        <v>4.2027999999999996E-3</v>
      </c>
      <c r="D22">
        <v>3.5740559999999998E-2</v>
      </c>
      <c r="E22">
        <v>9.9748000000000002E-4</v>
      </c>
      <c r="F22">
        <v>0.25224045</v>
      </c>
      <c r="G22">
        <v>1.955022E-2</v>
      </c>
      <c r="H22">
        <v>1.095001E-2</v>
      </c>
      <c r="I22">
        <v>8.5183999999999998E-4</v>
      </c>
      <c r="K22" t="s">
        <v>36</v>
      </c>
      <c r="L22">
        <v>191.9915949832556</v>
      </c>
      <c r="M22">
        <v>171.68495469481229</v>
      </c>
      <c r="N22">
        <v>33</v>
      </c>
      <c r="O22">
        <v>20</v>
      </c>
      <c r="Q22" t="s">
        <v>36</v>
      </c>
      <c r="R22">
        <v>249.9</v>
      </c>
      <c r="S22">
        <v>183.52</v>
      </c>
      <c r="T22">
        <v>226.4</v>
      </c>
      <c r="U22">
        <v>6.2</v>
      </c>
      <c r="V22">
        <v>228.4</v>
      </c>
      <c r="W22">
        <v>15.86</v>
      </c>
      <c r="X22">
        <v>220.1</v>
      </c>
      <c r="Y22">
        <v>17.04</v>
      </c>
      <c r="AA22" t="s">
        <v>36</v>
      </c>
      <c r="AB22">
        <v>4.2591999999999999E-4</v>
      </c>
      <c r="AC22">
        <v>1.095001E-2</v>
      </c>
      <c r="AD22">
        <v>9.77511E-3</v>
      </c>
      <c r="AE22">
        <v>0.25224045</v>
      </c>
      <c r="AF22">
        <v>1.0037061779212719</v>
      </c>
      <c r="AH22" t="s">
        <v>36</v>
      </c>
      <c r="AI22">
        <f>100*  0.00042592/AVERAGE($AJ$3:$AJ$23)</f>
        <v>9.2278190835923984E-4</v>
      </c>
      <c r="AJ22">
        <v>91.324117512221449</v>
      </c>
      <c r="AK22">
        <f>100*  0.00977511/AVERAGE($AL$3:$AL$23)</f>
        <v>0.56059527781154472</v>
      </c>
      <c r="AL22">
        <v>3.9644712019820769</v>
      </c>
    </row>
    <row r="23" spans="1:38" x14ac:dyDescent="0.25">
      <c r="A23" t="s">
        <v>37</v>
      </c>
      <c r="B23">
        <v>0.11330287</v>
      </c>
      <c r="C23">
        <v>3.6059400000000002E-3</v>
      </c>
      <c r="D23">
        <v>0.33203389999999999</v>
      </c>
      <c r="E23">
        <v>5.0270200000000001E-3</v>
      </c>
      <c r="F23">
        <v>5.1865201000000001</v>
      </c>
      <c r="G23">
        <v>0.15074647999999999</v>
      </c>
      <c r="H23">
        <v>9.5425670000000004E-2</v>
      </c>
      <c r="I23">
        <v>5.4581600000000001E-3</v>
      </c>
      <c r="K23" t="s">
        <v>37</v>
      </c>
      <c r="L23">
        <v>58.477903998949373</v>
      </c>
      <c r="M23">
        <v>79.633575624813304</v>
      </c>
      <c r="N23">
        <v>34</v>
      </c>
      <c r="O23">
        <v>21</v>
      </c>
      <c r="Q23" t="s">
        <v>37</v>
      </c>
      <c r="R23">
        <v>1853</v>
      </c>
      <c r="S23">
        <v>56.98</v>
      </c>
      <c r="T23">
        <v>1848.2</v>
      </c>
      <c r="U23">
        <v>24.32</v>
      </c>
      <c r="V23">
        <v>1850.4</v>
      </c>
      <c r="W23">
        <v>24.74</v>
      </c>
      <c r="X23">
        <v>1842.2</v>
      </c>
      <c r="Y23">
        <v>100.72</v>
      </c>
      <c r="AA23" t="s">
        <v>37</v>
      </c>
      <c r="AB23">
        <v>2.72908E-3</v>
      </c>
      <c r="AC23">
        <v>9.5425670000000004E-2</v>
      </c>
      <c r="AD23">
        <v>7.5373239999999994E-2</v>
      </c>
      <c r="AE23">
        <v>5.1865201000000001</v>
      </c>
      <c r="AF23">
        <v>1.967931284659534</v>
      </c>
      <c r="AH23" t="s">
        <v>37</v>
      </c>
      <c r="AI23">
        <f>100*  0.00272908/AVERAGE($AJ$3:$AJ$23)</f>
        <v>5.9127198780640359E-3</v>
      </c>
      <c r="AJ23">
        <v>10.47936053265332</v>
      </c>
      <c r="AK23">
        <f>100*  0.07537324/AVERAGE($AL$3:$AL$23)</f>
        <v>4.322599174572586</v>
      </c>
      <c r="AL23">
        <v>0.19280750497814519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53"/>
  <sheetViews>
    <sheetView workbookViewId="0"/>
  </sheetViews>
  <sheetFormatPr defaultRowHeight="15" x14ac:dyDescent="0.25"/>
  <sheetData>
    <row r="1" spans="1:38" x14ac:dyDescent="0.25">
      <c r="A1" t="s">
        <v>113</v>
      </c>
      <c r="K1" t="s">
        <v>114</v>
      </c>
      <c r="Q1" t="s">
        <v>117</v>
      </c>
      <c r="AA1" t="s">
        <v>118</v>
      </c>
      <c r="AH1" t="s">
        <v>120</v>
      </c>
    </row>
    <row r="2" spans="1:38" x14ac:dyDescent="0.25">
      <c r="A2" t="s">
        <v>0</v>
      </c>
      <c r="B2" t="s">
        <v>1</v>
      </c>
      <c r="C2" t="s">
        <v>112</v>
      </c>
      <c r="D2" t="s">
        <v>3</v>
      </c>
      <c r="E2" t="s">
        <v>112</v>
      </c>
      <c r="F2" t="s">
        <v>4</v>
      </c>
      <c r="G2" t="s">
        <v>112</v>
      </c>
      <c r="H2" t="s">
        <v>5</v>
      </c>
      <c r="I2" t="s">
        <v>112</v>
      </c>
      <c r="K2" t="s">
        <v>0</v>
      </c>
      <c r="L2" t="s">
        <v>110</v>
      </c>
      <c r="M2" t="s">
        <v>111</v>
      </c>
      <c r="N2" t="s">
        <v>115</v>
      </c>
      <c r="O2" t="s">
        <v>116</v>
      </c>
      <c r="Q2" t="s">
        <v>0</v>
      </c>
      <c r="R2" t="s">
        <v>1</v>
      </c>
      <c r="S2" t="s">
        <v>112</v>
      </c>
      <c r="T2" t="s">
        <v>3</v>
      </c>
      <c r="U2" t="s">
        <v>112</v>
      </c>
      <c r="V2" t="s">
        <v>4</v>
      </c>
      <c r="W2" t="s">
        <v>112</v>
      </c>
      <c r="X2" t="s">
        <v>5</v>
      </c>
      <c r="Y2" t="s">
        <v>112</v>
      </c>
      <c r="AA2" t="s">
        <v>0</v>
      </c>
      <c r="AB2" t="s">
        <v>2</v>
      </c>
      <c r="AC2" t="s">
        <v>5</v>
      </c>
      <c r="AD2" t="s">
        <v>2</v>
      </c>
      <c r="AE2" t="s">
        <v>4</v>
      </c>
      <c r="AF2" t="s">
        <v>119</v>
      </c>
      <c r="AH2" t="s">
        <v>0</v>
      </c>
      <c r="AI2" t="s">
        <v>121</v>
      </c>
      <c r="AJ2" t="s">
        <v>122</v>
      </c>
      <c r="AK2" t="s">
        <v>121</v>
      </c>
      <c r="AL2" t="s">
        <v>123</v>
      </c>
    </row>
    <row r="3" spans="1:38" x14ac:dyDescent="0.25">
      <c r="A3" t="s">
        <v>42</v>
      </c>
      <c r="B3">
        <v>5.3859659999999997E-2</v>
      </c>
      <c r="C3">
        <v>2.7824199999999999E-3</v>
      </c>
      <c r="D3">
        <v>2.40883E-2</v>
      </c>
      <c r="E3">
        <v>4.4878000000000002E-4</v>
      </c>
      <c r="F3">
        <v>0.17887615000000001</v>
      </c>
      <c r="G3">
        <v>8.7402999999999995E-3</v>
      </c>
      <c r="H3">
        <v>7.6552599999999997E-3</v>
      </c>
      <c r="I3">
        <v>3.4862000000000001E-4</v>
      </c>
      <c r="K3" t="s">
        <v>42</v>
      </c>
      <c r="L3">
        <v>361.16728756430729</v>
      </c>
      <c r="M3">
        <v>310.32869859715078</v>
      </c>
      <c r="N3">
        <v>41</v>
      </c>
      <c r="O3">
        <v>1</v>
      </c>
      <c r="Q3" t="s">
        <v>42</v>
      </c>
      <c r="R3">
        <v>365</v>
      </c>
      <c r="S3">
        <v>114.32</v>
      </c>
      <c r="T3">
        <v>153.4</v>
      </c>
      <c r="U3">
        <v>2.82</v>
      </c>
      <c r="V3">
        <v>167.1</v>
      </c>
      <c r="W3">
        <v>7.52</v>
      </c>
      <c r="X3">
        <v>154.1</v>
      </c>
      <c r="Y3">
        <v>7</v>
      </c>
      <c r="AA3" t="s">
        <v>42</v>
      </c>
      <c r="AB3">
        <v>1.7431E-4</v>
      </c>
      <c r="AC3">
        <v>7.6552599999999997E-3</v>
      </c>
      <c r="AD3">
        <v>4.3701499999999997E-3</v>
      </c>
      <c r="AE3">
        <v>0.17887615000000001</v>
      </c>
      <c r="AF3">
        <v>0.93200545104601462</v>
      </c>
      <c r="AH3" t="s">
        <v>42</v>
      </c>
      <c r="AI3">
        <f>100*  0.00017431/AVERAGE($AJ$3:$AJ$53)</f>
        <v>3.2187256268011161E-4</v>
      </c>
      <c r="AJ3">
        <v>130.62913604502</v>
      </c>
      <c r="AK3">
        <f>100*  0.00437015/AVERAGE($AL$3:$AL$53)</f>
        <v>0.19927820022086343</v>
      </c>
      <c r="AL3">
        <v>5.5904602150705944</v>
      </c>
    </row>
    <row r="4" spans="1:38" x14ac:dyDescent="0.25">
      <c r="A4" t="s">
        <v>43</v>
      </c>
      <c r="B4">
        <v>0.11189932</v>
      </c>
      <c r="C4">
        <v>2.4704599999999998E-3</v>
      </c>
      <c r="D4">
        <v>0.32037872000000001</v>
      </c>
      <c r="E4">
        <v>3.6507800000000002E-3</v>
      </c>
      <c r="F4">
        <v>4.94277239</v>
      </c>
      <c r="G4">
        <v>0.10118604</v>
      </c>
      <c r="H4">
        <v>8.9146520000000007E-2</v>
      </c>
      <c r="I4">
        <v>3.6966799999999999E-3</v>
      </c>
      <c r="K4" t="s">
        <v>43</v>
      </c>
      <c r="L4">
        <v>431.6338477913784</v>
      </c>
      <c r="M4">
        <v>510.2322235858876</v>
      </c>
      <c r="N4">
        <v>42</v>
      </c>
      <c r="O4">
        <v>2</v>
      </c>
      <c r="Q4" t="s">
        <v>43</v>
      </c>
      <c r="R4">
        <v>1830.5</v>
      </c>
      <c r="S4">
        <v>39.76</v>
      </c>
      <c r="T4">
        <v>1791.6</v>
      </c>
      <c r="U4">
        <v>17.82</v>
      </c>
      <c r="V4">
        <v>1809.6</v>
      </c>
      <c r="W4">
        <v>17.28</v>
      </c>
      <c r="X4">
        <v>1726</v>
      </c>
      <c r="Y4">
        <v>68.599999999999994</v>
      </c>
      <c r="AA4" t="s">
        <v>43</v>
      </c>
      <c r="AB4">
        <v>1.84834E-3</v>
      </c>
      <c r="AC4">
        <v>8.9146520000000007E-2</v>
      </c>
      <c r="AD4">
        <v>5.0593020000000002E-2</v>
      </c>
      <c r="AE4">
        <v>4.94277239</v>
      </c>
      <c r="AF4">
        <v>2.0256176653286171</v>
      </c>
      <c r="AH4" t="s">
        <v>43</v>
      </c>
      <c r="AI4">
        <f>100*  0.00184834/AVERAGE($AJ$3:$AJ$53)</f>
        <v>3.4130568097306946E-3</v>
      </c>
      <c r="AJ4">
        <v>11.217487794251531</v>
      </c>
      <c r="AK4">
        <f>100*  0.05059302/AVERAGE($AL$3:$AL$53)</f>
        <v>2.3070343053071745</v>
      </c>
      <c r="AL4">
        <v>0.20231560773932381</v>
      </c>
    </row>
    <row r="5" spans="1:38" x14ac:dyDescent="0.25">
      <c r="A5" t="s">
        <v>44</v>
      </c>
      <c r="B5">
        <v>6.2263979999999997E-2</v>
      </c>
      <c r="C5">
        <v>2.0052400000000001E-3</v>
      </c>
      <c r="D5">
        <v>6.8304779999999995E-2</v>
      </c>
      <c r="E5">
        <v>9.3459999999999995E-4</v>
      </c>
      <c r="F5">
        <v>0.58633327000000002</v>
      </c>
      <c r="G5">
        <v>1.765036E-2</v>
      </c>
      <c r="H5">
        <v>2.1951979999999999E-2</v>
      </c>
      <c r="I5">
        <v>1.1834199999999999E-3</v>
      </c>
      <c r="K5" t="s">
        <v>44</v>
      </c>
      <c r="L5">
        <v>472.57642954290111</v>
      </c>
      <c r="M5">
        <v>763.92872345383637</v>
      </c>
      <c r="N5">
        <v>43</v>
      </c>
      <c r="O5">
        <v>3</v>
      </c>
      <c r="Q5" t="s">
        <v>44</v>
      </c>
      <c r="R5">
        <v>683.2</v>
      </c>
      <c r="S5">
        <v>68.040000000000006</v>
      </c>
      <c r="T5">
        <v>425.9</v>
      </c>
      <c r="U5">
        <v>5.64</v>
      </c>
      <c r="V5">
        <v>468.5</v>
      </c>
      <c r="W5">
        <v>11.3</v>
      </c>
      <c r="X5">
        <v>438.9</v>
      </c>
      <c r="Y5">
        <v>23.4</v>
      </c>
      <c r="AA5" t="s">
        <v>44</v>
      </c>
      <c r="AB5">
        <v>5.9170999999999996E-4</v>
      </c>
      <c r="AC5">
        <v>2.1951979999999999E-2</v>
      </c>
      <c r="AD5">
        <v>8.8251800000000002E-3</v>
      </c>
      <c r="AE5">
        <v>0.58633327000000002</v>
      </c>
      <c r="AF5">
        <v>1.790837485429744</v>
      </c>
      <c r="AH5" t="s">
        <v>44</v>
      </c>
      <c r="AI5">
        <f>100*  0.00059171/AVERAGE($AJ$3:$AJ$53)</f>
        <v>1.0926235675718478E-3</v>
      </c>
      <c r="AJ5">
        <v>45.553977363317571</v>
      </c>
      <c r="AK5">
        <f>100*  0.00882518/AVERAGE($AL$3:$AL$53)</f>
        <v>0.40242691601550507</v>
      </c>
      <c r="AL5">
        <v>1.7055146810959581</v>
      </c>
    </row>
    <row r="6" spans="1:38" x14ac:dyDescent="0.25">
      <c r="A6" t="s">
        <v>45</v>
      </c>
      <c r="B6">
        <v>0.11368892</v>
      </c>
      <c r="C6">
        <v>4.4615000000000002E-3</v>
      </c>
      <c r="D6">
        <v>0.33478677000000001</v>
      </c>
      <c r="E6">
        <v>6.44284E-3</v>
      </c>
      <c r="F6">
        <v>5.2474751499999996</v>
      </c>
      <c r="G6">
        <v>0.19287952</v>
      </c>
      <c r="H6">
        <v>9.9175050000000001E-2</v>
      </c>
      <c r="I6">
        <v>6.3140999999999996E-3</v>
      </c>
      <c r="K6" t="s">
        <v>45</v>
      </c>
      <c r="L6">
        <v>29.041452309147889</v>
      </c>
      <c r="M6">
        <v>48.578570429865302</v>
      </c>
      <c r="N6">
        <v>44</v>
      </c>
      <c r="O6">
        <v>4</v>
      </c>
      <c r="Q6" t="s">
        <v>45</v>
      </c>
      <c r="R6">
        <v>1859.2</v>
      </c>
      <c r="S6">
        <v>70.06</v>
      </c>
      <c r="T6">
        <v>1861.5</v>
      </c>
      <c r="U6">
        <v>31.12</v>
      </c>
      <c r="V6">
        <v>1860.4</v>
      </c>
      <c r="W6">
        <v>31.34</v>
      </c>
      <c r="X6">
        <v>1911.3</v>
      </c>
      <c r="Y6">
        <v>116.1</v>
      </c>
      <c r="AA6" t="s">
        <v>45</v>
      </c>
      <c r="AB6">
        <v>3.1570499999999998E-3</v>
      </c>
      <c r="AC6">
        <v>9.9175050000000001E-2</v>
      </c>
      <c r="AD6">
        <v>9.6439759999999999E-2</v>
      </c>
      <c r="AE6">
        <v>5.2474751499999996</v>
      </c>
      <c r="AF6">
        <v>1.732101356055983</v>
      </c>
      <c r="AH6" t="s">
        <v>45</v>
      </c>
      <c r="AI6">
        <f>100*  0.00315705/AVERAGE($AJ$3:$AJ$53)</f>
        <v>5.8296585050154667E-3</v>
      </c>
      <c r="AJ6">
        <v>10.083181203336929</v>
      </c>
      <c r="AK6">
        <f>100*  0.09643976/AVERAGE($AL$3:$AL$53)</f>
        <v>4.3976389374579856</v>
      </c>
      <c r="AL6">
        <v>0.1905678390873371</v>
      </c>
    </row>
    <row r="7" spans="1:38" x14ac:dyDescent="0.25">
      <c r="A7" t="s">
        <v>46</v>
      </c>
      <c r="B7">
        <v>5.5196130000000003E-2</v>
      </c>
      <c r="C7">
        <v>2.6408400000000002E-3</v>
      </c>
      <c r="D7">
        <v>4.7777430000000003E-2</v>
      </c>
      <c r="E7">
        <v>8.5413999999999998E-4</v>
      </c>
      <c r="F7">
        <v>0.36360579999999998</v>
      </c>
      <c r="G7">
        <v>1.644412E-2</v>
      </c>
      <c r="H7">
        <v>1.517753E-2</v>
      </c>
      <c r="I7">
        <v>8.0794000000000005E-4</v>
      </c>
      <c r="K7" t="s">
        <v>46</v>
      </c>
      <c r="L7">
        <v>131.69416356217849</v>
      </c>
      <c r="M7">
        <v>206.7623545495502</v>
      </c>
      <c r="N7">
        <v>45</v>
      </c>
      <c r="O7">
        <v>5</v>
      </c>
      <c r="Q7" t="s">
        <v>46</v>
      </c>
      <c r="R7">
        <v>420</v>
      </c>
      <c r="S7">
        <v>103.94</v>
      </c>
      <c r="T7">
        <v>300.89999999999998</v>
      </c>
      <c r="U7">
        <v>5.26</v>
      </c>
      <c r="V7">
        <v>314.89999999999998</v>
      </c>
      <c r="W7">
        <v>12.24</v>
      </c>
      <c r="X7">
        <v>304.5</v>
      </c>
      <c r="Y7">
        <v>16.079999999999998</v>
      </c>
      <c r="AA7" t="s">
        <v>46</v>
      </c>
      <c r="AB7">
        <v>4.0397000000000002E-4</v>
      </c>
      <c r="AC7">
        <v>1.517753E-2</v>
      </c>
      <c r="AD7">
        <v>8.2220599999999998E-3</v>
      </c>
      <c r="AE7">
        <v>0.36360579999999998</v>
      </c>
      <c r="AF7">
        <v>1.1770588440734251</v>
      </c>
      <c r="AH7" t="s">
        <v>46</v>
      </c>
      <c r="AI7">
        <f>100*  0.00040397/AVERAGE($AJ$3:$AJ$53)</f>
        <v>7.4595180509371046E-4</v>
      </c>
      <c r="AJ7">
        <v>65.886873555842087</v>
      </c>
      <c r="AK7">
        <f>100*  0.00822206/AVERAGE($AL$3:$AL$53)</f>
        <v>0.37492473231077933</v>
      </c>
      <c r="AL7">
        <v>2.7502311569287401</v>
      </c>
    </row>
    <row r="8" spans="1:38" x14ac:dyDescent="0.25">
      <c r="A8" t="s">
        <v>47</v>
      </c>
      <c r="B8">
        <v>0.12443493999999999</v>
      </c>
      <c r="C8">
        <v>3.5856799999999999E-3</v>
      </c>
      <c r="D8">
        <v>0.36557853000000001</v>
      </c>
      <c r="E8">
        <v>5.0910399999999998E-3</v>
      </c>
      <c r="F8">
        <v>6.2718658400000002</v>
      </c>
      <c r="G8">
        <v>0.16843588000000001</v>
      </c>
      <c r="H8">
        <v>9.8605499999999999E-2</v>
      </c>
      <c r="I8">
        <v>5.2485400000000003E-3</v>
      </c>
      <c r="K8" t="s">
        <v>47</v>
      </c>
      <c r="L8">
        <v>121.5197208917273</v>
      </c>
      <c r="M8">
        <v>143.9336015783995</v>
      </c>
      <c r="N8">
        <v>46</v>
      </c>
      <c r="O8">
        <v>6</v>
      </c>
      <c r="Q8" t="s">
        <v>47</v>
      </c>
      <c r="R8">
        <v>2020.7</v>
      </c>
      <c r="S8">
        <v>50.72</v>
      </c>
      <c r="T8">
        <v>2008.6</v>
      </c>
      <c r="U8">
        <v>24.04</v>
      </c>
      <c r="V8">
        <v>2014.5</v>
      </c>
      <c r="W8">
        <v>23.52</v>
      </c>
      <c r="X8">
        <v>1900.8</v>
      </c>
      <c r="Y8">
        <v>96.56</v>
      </c>
      <c r="AA8" t="s">
        <v>47</v>
      </c>
      <c r="AB8">
        <v>2.6242700000000002E-3</v>
      </c>
      <c r="AC8">
        <v>9.8605499999999999E-2</v>
      </c>
      <c r="AD8">
        <v>8.4217940000000005E-2</v>
      </c>
      <c r="AE8">
        <v>6.2718658400000002</v>
      </c>
      <c r="AF8">
        <v>1.9819811592868919</v>
      </c>
      <c r="AH8" t="s">
        <v>47</v>
      </c>
      <c r="AI8">
        <f>100*  0.00262427/AVERAGE($AJ$3:$AJ$53)</f>
        <v>4.8458522750532756E-3</v>
      </c>
      <c r="AJ8">
        <v>10.14142213162552</v>
      </c>
      <c r="AK8">
        <f>100*  0.08421794/AVERAGE($AL$3:$AL$53)</f>
        <v>3.840325734702164</v>
      </c>
      <c r="AL8">
        <v>0.15944218602737201</v>
      </c>
    </row>
    <row r="9" spans="1:38" x14ac:dyDescent="0.25">
      <c r="A9" t="s">
        <v>48</v>
      </c>
      <c r="B9">
        <v>6.7787349999999996E-2</v>
      </c>
      <c r="C9">
        <v>2.51154E-3</v>
      </c>
      <c r="D9">
        <v>0.14038348</v>
      </c>
      <c r="E9">
        <v>2.2252800000000001E-3</v>
      </c>
      <c r="F9">
        <v>1.31197655</v>
      </c>
      <c r="G9">
        <v>4.562592E-2</v>
      </c>
      <c r="H9">
        <v>4.3227160000000001E-2</v>
      </c>
      <c r="I9">
        <v>2.2880800000000001E-3</v>
      </c>
      <c r="K9" t="s">
        <v>48</v>
      </c>
      <c r="L9">
        <v>81.97268050381409</v>
      </c>
      <c r="M9">
        <v>122.84891795740189</v>
      </c>
      <c r="N9">
        <v>47</v>
      </c>
      <c r="O9">
        <v>7</v>
      </c>
      <c r="Q9" t="s">
        <v>48</v>
      </c>
      <c r="R9">
        <v>862.1</v>
      </c>
      <c r="S9">
        <v>75.94</v>
      </c>
      <c r="T9">
        <v>846.8</v>
      </c>
      <c r="U9">
        <v>12.58</v>
      </c>
      <c r="V9">
        <v>851</v>
      </c>
      <c r="W9">
        <v>20.04</v>
      </c>
      <c r="X9">
        <v>855.4</v>
      </c>
      <c r="Y9">
        <v>44.34</v>
      </c>
      <c r="AA9" t="s">
        <v>48</v>
      </c>
      <c r="AB9">
        <v>1.14404E-3</v>
      </c>
      <c r="AC9">
        <v>4.3227160000000001E-2</v>
      </c>
      <c r="AD9">
        <v>2.281296E-2</v>
      </c>
      <c r="AE9">
        <v>1.31197655</v>
      </c>
      <c r="AF9">
        <v>1.522050069882753</v>
      </c>
      <c r="AH9" t="s">
        <v>48</v>
      </c>
      <c r="AI9">
        <f>100*  0.00114404/AVERAGE($AJ$3:$AJ$53)</f>
        <v>2.1125298985058506E-3</v>
      </c>
      <c r="AJ9">
        <v>23.133603965654931</v>
      </c>
      <c r="AK9">
        <f>100*  0.02281296/AVERAGE($AL$3:$AL$53)</f>
        <v>1.0402676362391563</v>
      </c>
      <c r="AL9">
        <v>0.76220874527063764</v>
      </c>
    </row>
    <row r="10" spans="1:38" x14ac:dyDescent="0.25">
      <c r="A10" t="s">
        <v>49</v>
      </c>
      <c r="B10">
        <v>5.4660599999999997E-2</v>
      </c>
      <c r="C10">
        <v>3.71128E-3</v>
      </c>
      <c r="D10">
        <v>4.7482219999999999E-2</v>
      </c>
      <c r="E10">
        <v>1.15044E-3</v>
      </c>
      <c r="F10">
        <v>0.35779443</v>
      </c>
      <c r="G10">
        <v>2.2979200000000002E-2</v>
      </c>
      <c r="H10">
        <v>1.4515749999999999E-2</v>
      </c>
      <c r="I10">
        <v>1.11162E-3</v>
      </c>
      <c r="K10" t="s">
        <v>49</v>
      </c>
      <c r="L10">
        <v>259.01720773461062</v>
      </c>
      <c r="M10">
        <v>231.65129177088349</v>
      </c>
      <c r="N10">
        <v>48</v>
      </c>
      <c r="O10">
        <v>8</v>
      </c>
      <c r="Q10" t="s">
        <v>49</v>
      </c>
      <c r="R10">
        <v>398.4</v>
      </c>
      <c r="S10">
        <v>147.19999999999999</v>
      </c>
      <c r="T10">
        <v>299</v>
      </c>
      <c r="U10">
        <v>7.08</v>
      </c>
      <c r="V10">
        <v>310.60000000000002</v>
      </c>
      <c r="W10">
        <v>17.18</v>
      </c>
      <c r="X10">
        <v>291.3</v>
      </c>
      <c r="Y10">
        <v>22.14</v>
      </c>
      <c r="AA10" t="s">
        <v>49</v>
      </c>
      <c r="AB10">
        <v>5.5581000000000001E-4</v>
      </c>
      <c r="AC10">
        <v>1.4515749999999999E-2</v>
      </c>
      <c r="AD10">
        <v>1.1489600000000001E-2</v>
      </c>
      <c r="AE10">
        <v>0.35779443</v>
      </c>
      <c r="AF10">
        <v>1.192382359553086</v>
      </c>
      <c r="AH10" t="s">
        <v>49</v>
      </c>
      <c r="AI10">
        <f>100*  0.00055581/AVERAGE($AJ$3:$AJ$53)</f>
        <v>1.0263323335622328E-3</v>
      </c>
      <c r="AJ10">
        <v>68.890687701289977</v>
      </c>
      <c r="AK10">
        <f>100*  0.0114896/AVERAGE($AL$3:$AL$53)</f>
        <v>0.52392407795101592</v>
      </c>
      <c r="AL10">
        <v>2.7949009714880129</v>
      </c>
    </row>
    <row r="11" spans="1:38" x14ac:dyDescent="0.25">
      <c r="A11" t="s">
        <v>50</v>
      </c>
      <c r="B11">
        <v>5.331168E-2</v>
      </c>
      <c r="C11">
        <v>3.2329799999999999E-3</v>
      </c>
      <c r="D11">
        <v>3.3286429999999999E-2</v>
      </c>
      <c r="E11">
        <v>7.0129999999999997E-4</v>
      </c>
      <c r="F11">
        <v>0.24464826000000001</v>
      </c>
      <c r="G11">
        <v>1.4078759999999999E-2</v>
      </c>
      <c r="H11">
        <v>1.0983720000000001E-2</v>
      </c>
      <c r="I11">
        <v>6.868E-4</v>
      </c>
      <c r="K11" t="s">
        <v>50</v>
      </c>
      <c r="L11">
        <v>107.24025782035361</v>
      </c>
      <c r="M11">
        <v>180.0776150010098</v>
      </c>
      <c r="N11">
        <v>49</v>
      </c>
      <c r="O11">
        <v>9</v>
      </c>
      <c r="Q11" t="s">
        <v>50</v>
      </c>
      <c r="R11">
        <v>342</v>
      </c>
      <c r="S11">
        <v>134.44</v>
      </c>
      <c r="T11">
        <v>211.1</v>
      </c>
      <c r="U11">
        <v>4.38</v>
      </c>
      <c r="V11">
        <v>222.2</v>
      </c>
      <c r="W11">
        <v>11.48</v>
      </c>
      <c r="X11">
        <v>220.8</v>
      </c>
      <c r="Y11">
        <v>13.74</v>
      </c>
      <c r="AA11" t="s">
        <v>50</v>
      </c>
      <c r="AB11">
        <v>3.434E-4</v>
      </c>
      <c r="AC11">
        <v>1.0983720000000001E-2</v>
      </c>
      <c r="AD11">
        <v>7.0393799999999996E-3</v>
      </c>
      <c r="AE11">
        <v>0.24464826000000001</v>
      </c>
      <c r="AF11">
        <v>1.086572123882557</v>
      </c>
      <c r="AH11" t="s">
        <v>50</v>
      </c>
      <c r="AI11">
        <f>100*  0.0003434/AVERAGE($AJ$3:$AJ$53)</f>
        <v>6.3410612141787798E-4</v>
      </c>
      <c r="AJ11">
        <v>91.04383578605426</v>
      </c>
      <c r="AK11">
        <f>100*  0.00703938/AVERAGE($AL$3:$AL$53)</f>
        <v>0.32099469745220222</v>
      </c>
      <c r="AL11">
        <v>4.0875009697596054</v>
      </c>
    </row>
    <row r="12" spans="1:38" x14ac:dyDescent="0.25">
      <c r="A12" t="s">
        <v>51</v>
      </c>
      <c r="B12">
        <v>5.5339569999999998E-2</v>
      </c>
      <c r="C12">
        <v>3.2461600000000001E-3</v>
      </c>
      <c r="D12">
        <v>7.2673920000000003E-2</v>
      </c>
      <c r="E12">
        <v>1.5277999999999999E-3</v>
      </c>
      <c r="F12">
        <v>0.55444967999999994</v>
      </c>
      <c r="G12">
        <v>3.087496E-2</v>
      </c>
      <c r="H12">
        <v>2.147133E-2</v>
      </c>
      <c r="I12">
        <v>1.3828600000000001E-3</v>
      </c>
      <c r="K12" t="s">
        <v>51</v>
      </c>
      <c r="L12">
        <v>55.840577139140208</v>
      </c>
      <c r="M12">
        <v>88.28445369665522</v>
      </c>
      <c r="N12">
        <v>50</v>
      </c>
      <c r="O12">
        <v>10</v>
      </c>
      <c r="Q12" t="s">
        <v>51</v>
      </c>
      <c r="R12">
        <v>425.7</v>
      </c>
      <c r="S12">
        <v>127.44</v>
      </c>
      <c r="T12">
        <v>452.2</v>
      </c>
      <c r="U12">
        <v>9.18</v>
      </c>
      <c r="V12">
        <v>447.9</v>
      </c>
      <c r="W12">
        <v>20.16</v>
      </c>
      <c r="X12">
        <v>429.4</v>
      </c>
      <c r="Y12">
        <v>27.36</v>
      </c>
      <c r="AA12" t="s">
        <v>51</v>
      </c>
      <c r="AB12">
        <v>6.9143000000000004E-4</v>
      </c>
      <c r="AC12">
        <v>2.147133E-2</v>
      </c>
      <c r="AD12">
        <v>1.543748E-2</v>
      </c>
      <c r="AE12">
        <v>0.55444967999999994</v>
      </c>
      <c r="AF12">
        <v>1.156578197809528</v>
      </c>
      <c r="AH12" t="s">
        <v>51</v>
      </c>
      <c r="AI12">
        <f>100*  0.00069143/AVERAGE($AJ$3:$AJ$53)</f>
        <v>1.2767617808152692E-3</v>
      </c>
      <c r="AJ12">
        <v>46.573733438962563</v>
      </c>
      <c r="AK12">
        <f>100*  0.01543748/AVERAGE($AL$3:$AL$53)</f>
        <v>0.70394682799116148</v>
      </c>
      <c r="AL12">
        <v>1.8035901833327781</v>
      </c>
    </row>
    <row r="13" spans="1:38" x14ac:dyDescent="0.25">
      <c r="A13" t="s">
        <v>52</v>
      </c>
      <c r="B13">
        <v>5.6176230000000001E-2</v>
      </c>
      <c r="C13">
        <v>2.9791399999999999E-3</v>
      </c>
      <c r="D13">
        <v>5.3454660000000001E-2</v>
      </c>
      <c r="E13">
        <v>1.06364E-3</v>
      </c>
      <c r="F13">
        <v>0.41400227000000001</v>
      </c>
      <c r="G13">
        <v>2.0660299999999999E-2</v>
      </c>
      <c r="H13">
        <v>1.654713E-2</v>
      </c>
      <c r="I13">
        <v>1.1720999999999999E-3</v>
      </c>
      <c r="K13" t="s">
        <v>52</v>
      </c>
      <c r="L13">
        <v>335.17473833599428</v>
      </c>
      <c r="M13">
        <v>263.82075222545012</v>
      </c>
      <c r="N13">
        <v>51</v>
      </c>
      <c r="O13">
        <v>11</v>
      </c>
      <c r="Q13" t="s">
        <v>52</v>
      </c>
      <c r="R13">
        <v>458.6</v>
      </c>
      <c r="S13">
        <v>116.48</v>
      </c>
      <c r="T13">
        <v>335.7</v>
      </c>
      <c r="U13">
        <v>6.5</v>
      </c>
      <c r="V13">
        <v>351.8</v>
      </c>
      <c r="W13">
        <v>14.84</v>
      </c>
      <c r="X13">
        <v>331.7</v>
      </c>
      <c r="Y13">
        <v>23.3</v>
      </c>
      <c r="AA13" t="s">
        <v>52</v>
      </c>
      <c r="AB13">
        <v>5.8604999999999996E-4</v>
      </c>
      <c r="AC13">
        <v>1.654713E-2</v>
      </c>
      <c r="AD13">
        <v>1.033015E-2</v>
      </c>
      <c r="AE13">
        <v>0.41400227000000001</v>
      </c>
      <c r="AF13">
        <v>1.419410736741638</v>
      </c>
      <c r="AH13" t="s">
        <v>52</v>
      </c>
      <c r="AI13">
        <f>100*  0.00058605/AVERAGE($AJ$3:$AJ$53)</f>
        <v>1.0821720805385771E-3</v>
      </c>
      <c r="AJ13">
        <v>60.433440723557503</v>
      </c>
      <c r="AK13">
        <f>100*  0.01033015/AVERAGE($AL$3:$AL$53)</f>
        <v>0.47105332769162439</v>
      </c>
      <c r="AL13">
        <v>2.4154456930876251</v>
      </c>
    </row>
    <row r="14" spans="1:38" x14ac:dyDescent="0.25">
      <c r="A14" t="s">
        <v>53</v>
      </c>
      <c r="B14">
        <v>5.4957319999999997E-2</v>
      </c>
      <c r="C14">
        <v>3.66688E-3</v>
      </c>
      <c r="D14">
        <v>3.4810929999999997E-2</v>
      </c>
      <c r="E14">
        <v>8.2399999999999997E-4</v>
      </c>
      <c r="F14">
        <v>0.26375022999999997</v>
      </c>
      <c r="G14">
        <v>1.6613599999999999E-2</v>
      </c>
      <c r="H14">
        <v>1.1556729999999999E-2</v>
      </c>
      <c r="I14">
        <v>8.8009999999999998E-4</v>
      </c>
      <c r="K14" t="s">
        <v>53</v>
      </c>
      <c r="L14">
        <v>242.76742948376801</v>
      </c>
      <c r="M14">
        <v>225.34390778169609</v>
      </c>
      <c r="N14">
        <v>52</v>
      </c>
      <c r="O14">
        <v>12</v>
      </c>
      <c r="Q14" t="s">
        <v>53</v>
      </c>
      <c r="R14">
        <v>410.4</v>
      </c>
      <c r="S14">
        <v>144.6</v>
      </c>
      <c r="T14">
        <v>220.6</v>
      </c>
      <c r="U14">
        <v>5.14</v>
      </c>
      <c r="V14">
        <v>237.7</v>
      </c>
      <c r="W14">
        <v>13.34</v>
      </c>
      <c r="X14">
        <v>232.2</v>
      </c>
      <c r="Y14">
        <v>17.579999999999998</v>
      </c>
      <c r="AA14" t="s">
        <v>53</v>
      </c>
      <c r="AB14">
        <v>4.4004999999999999E-4</v>
      </c>
      <c r="AC14">
        <v>1.1556729999999999E-2</v>
      </c>
      <c r="AD14">
        <v>8.3067999999999996E-3</v>
      </c>
      <c r="AE14">
        <v>0.26375022999999997</v>
      </c>
      <c r="AF14">
        <v>1.2089995832457561</v>
      </c>
      <c r="AH14" t="s">
        <v>53</v>
      </c>
      <c r="AI14">
        <f>100*  0.00044005/AVERAGE($AJ$3:$AJ$53)</f>
        <v>8.1257541854961332E-4</v>
      </c>
      <c r="AJ14">
        <v>86.529667129023522</v>
      </c>
      <c r="AK14">
        <f>100*  0.0083068/AVERAGE($AL$3:$AL$53)</f>
        <v>0.37878886390505317</v>
      </c>
      <c r="AL14">
        <v>3.7914658880107899</v>
      </c>
    </row>
    <row r="15" spans="1:38" x14ac:dyDescent="0.25">
      <c r="A15" t="s">
        <v>58</v>
      </c>
      <c r="B15">
        <v>5.433752E-2</v>
      </c>
      <c r="C15">
        <v>3.0136400000000002E-3</v>
      </c>
      <c r="D15">
        <v>4.6493350000000003E-2</v>
      </c>
      <c r="E15">
        <v>9.5133999999999995E-4</v>
      </c>
      <c r="F15">
        <v>0.34847434999999999</v>
      </c>
      <c r="G15">
        <v>1.826854E-2</v>
      </c>
      <c r="H15">
        <v>1.5270260000000001E-2</v>
      </c>
      <c r="I15">
        <v>1.1399800000000001E-3</v>
      </c>
      <c r="K15" t="s">
        <v>58</v>
      </c>
      <c r="L15">
        <v>487.01782082030422</v>
      </c>
      <c r="M15">
        <v>507.30142107163641</v>
      </c>
      <c r="N15">
        <v>59</v>
      </c>
      <c r="O15">
        <v>13</v>
      </c>
      <c r="Q15" t="s">
        <v>58</v>
      </c>
      <c r="R15">
        <v>385</v>
      </c>
      <c r="S15">
        <v>121.78</v>
      </c>
      <c r="T15">
        <v>293</v>
      </c>
      <c r="U15">
        <v>5.86</v>
      </c>
      <c r="V15">
        <v>303.60000000000002</v>
      </c>
      <c r="W15">
        <v>13.76</v>
      </c>
      <c r="X15">
        <v>306.3</v>
      </c>
      <c r="Y15">
        <v>22.7</v>
      </c>
      <c r="AA15" t="s">
        <v>58</v>
      </c>
      <c r="AB15">
        <v>5.6999000000000004E-4</v>
      </c>
      <c r="AC15">
        <v>1.5270260000000001E-2</v>
      </c>
      <c r="AD15">
        <v>9.1342699999999999E-3</v>
      </c>
      <c r="AE15">
        <v>0.34847434999999999</v>
      </c>
      <c r="AF15">
        <v>1.4240255340292509</v>
      </c>
      <c r="AH15" t="s">
        <v>58</v>
      </c>
      <c r="AI15">
        <f>100*  0.00056999/AVERAGE($AJ$3:$AJ$53)</f>
        <v>1.052516447719791E-3</v>
      </c>
      <c r="AJ15">
        <v>65.486769707915911</v>
      </c>
      <c r="AK15">
        <f>100*  0.00913427/AVERAGE($AL$3:$AL$53)</f>
        <v>0.41652137476549456</v>
      </c>
      <c r="AL15">
        <v>2.8696516687670131</v>
      </c>
    </row>
    <row r="16" spans="1:38" x14ac:dyDescent="0.25">
      <c r="A16" t="s">
        <v>59</v>
      </c>
      <c r="B16">
        <v>5.4788280000000002E-2</v>
      </c>
      <c r="C16">
        <v>3.9214200000000001E-3</v>
      </c>
      <c r="D16">
        <v>4.7425090000000003E-2</v>
      </c>
      <c r="E16">
        <v>1.22064E-3</v>
      </c>
      <c r="F16">
        <v>0.35826789999999997</v>
      </c>
      <c r="G16">
        <v>2.422318E-2</v>
      </c>
      <c r="H16">
        <v>1.6694299999999999E-2</v>
      </c>
      <c r="I16">
        <v>1.5219999999999999E-3</v>
      </c>
      <c r="K16" t="s">
        <v>59</v>
      </c>
      <c r="L16">
        <v>250.8054282157928</v>
      </c>
      <c r="M16">
        <v>348.95002109709708</v>
      </c>
      <c r="N16">
        <v>60</v>
      </c>
      <c r="O16">
        <v>14</v>
      </c>
      <c r="Q16" t="s">
        <v>59</v>
      </c>
      <c r="R16">
        <v>403.6</v>
      </c>
      <c r="S16">
        <v>155.02000000000001</v>
      </c>
      <c r="T16">
        <v>298.7</v>
      </c>
      <c r="U16">
        <v>7.52</v>
      </c>
      <c r="V16">
        <v>310.89999999999998</v>
      </c>
      <c r="W16">
        <v>18.100000000000001</v>
      </c>
      <c r="X16">
        <v>334.6</v>
      </c>
      <c r="Y16">
        <v>30.26</v>
      </c>
      <c r="AA16" t="s">
        <v>59</v>
      </c>
      <c r="AB16">
        <v>7.6099999999999996E-4</v>
      </c>
      <c r="AC16">
        <v>1.6694299999999999E-2</v>
      </c>
      <c r="AD16">
        <v>1.211159E-2</v>
      </c>
      <c r="AE16">
        <v>0.35826789999999997</v>
      </c>
      <c r="AF16">
        <v>1.348413775161619</v>
      </c>
      <c r="AH16" t="s">
        <v>59</v>
      </c>
      <c r="AI16">
        <f>100*  0.000761/AVERAGE($AJ$3:$AJ$53)</f>
        <v>1.4052264368054897E-3</v>
      </c>
      <c r="AJ16">
        <v>59.900684664825732</v>
      </c>
      <c r="AK16">
        <f>100*  0.01211159/AVERAGE($AL$3:$AL$53)</f>
        <v>0.55228673089322045</v>
      </c>
      <c r="AL16">
        <v>2.7912073618652409</v>
      </c>
    </row>
    <row r="17" spans="1:38" x14ac:dyDescent="0.25">
      <c r="A17" t="s">
        <v>60</v>
      </c>
      <c r="B17">
        <v>5.1841859999999997E-2</v>
      </c>
      <c r="C17">
        <v>4.5155000000000004E-3</v>
      </c>
      <c r="D17">
        <v>3.8264220000000002E-2</v>
      </c>
      <c r="E17">
        <v>1.07952E-3</v>
      </c>
      <c r="F17">
        <v>0.27352646000000003</v>
      </c>
      <c r="G17">
        <v>2.2728439999999999E-2</v>
      </c>
      <c r="H17">
        <v>1.2960609999999999E-2</v>
      </c>
      <c r="I17">
        <v>8.3666000000000003E-4</v>
      </c>
      <c r="K17" t="s">
        <v>60</v>
      </c>
      <c r="L17">
        <v>75.183824645556939</v>
      </c>
      <c r="M17">
        <v>94.8980894116592</v>
      </c>
      <c r="N17">
        <v>61</v>
      </c>
      <c r="O17">
        <v>15</v>
      </c>
      <c r="Q17" t="s">
        <v>60</v>
      </c>
      <c r="R17">
        <v>278.39999999999998</v>
      </c>
      <c r="S17">
        <v>193.22</v>
      </c>
      <c r="T17">
        <v>242.1</v>
      </c>
      <c r="U17">
        <v>6.7</v>
      </c>
      <c r="V17">
        <v>245.5</v>
      </c>
      <c r="W17">
        <v>18.12</v>
      </c>
      <c r="X17">
        <v>260.3</v>
      </c>
      <c r="Y17">
        <v>16.7</v>
      </c>
      <c r="AA17" t="s">
        <v>60</v>
      </c>
      <c r="AB17">
        <v>4.1833000000000001E-4</v>
      </c>
      <c r="AC17">
        <v>1.2960609999999999E-2</v>
      </c>
      <c r="AD17">
        <v>1.136422E-2</v>
      </c>
      <c r="AE17">
        <v>0.27352646000000003</v>
      </c>
      <c r="AF17">
        <v>0.77687881807026793</v>
      </c>
      <c r="AH17" t="s">
        <v>60</v>
      </c>
      <c r="AI17">
        <f>100*  0.00041833/AVERAGE($AJ$3:$AJ$53)</f>
        <v>7.7246829869755649E-4</v>
      </c>
      <c r="AJ17">
        <v>77.156862215590166</v>
      </c>
      <c r="AK17">
        <f>100*  0.01136422/AVERAGE($AL$3:$AL$53)</f>
        <v>0.5182067683063375</v>
      </c>
      <c r="AL17">
        <v>3.6559534313426201</v>
      </c>
    </row>
    <row r="18" spans="1:38" x14ac:dyDescent="0.25">
      <c r="A18" t="s">
        <v>61</v>
      </c>
      <c r="B18">
        <v>5.7718110000000003E-2</v>
      </c>
      <c r="C18">
        <v>4.4439600000000003E-3</v>
      </c>
      <c r="D18">
        <v>7.8172800000000001E-2</v>
      </c>
      <c r="E18">
        <v>2.2224200000000001E-3</v>
      </c>
      <c r="F18">
        <v>0.62196952000000005</v>
      </c>
      <c r="G18">
        <v>4.52795E-2</v>
      </c>
      <c r="H18">
        <v>2.553892E-2</v>
      </c>
      <c r="I18">
        <v>2.24164E-3</v>
      </c>
      <c r="K18" t="s">
        <v>61</v>
      </c>
      <c r="L18">
        <v>117.4644038981147</v>
      </c>
      <c r="M18">
        <v>195.61667175078679</v>
      </c>
      <c r="N18">
        <v>62</v>
      </c>
      <c r="O18">
        <v>16</v>
      </c>
      <c r="Q18" t="s">
        <v>61</v>
      </c>
      <c r="R18">
        <v>518.79999999999995</v>
      </c>
      <c r="S18">
        <v>165.18</v>
      </c>
      <c r="T18">
        <v>485.2</v>
      </c>
      <c r="U18">
        <v>13.28</v>
      </c>
      <c r="V18">
        <v>491.1</v>
      </c>
      <c r="W18">
        <v>28.34</v>
      </c>
      <c r="X18">
        <v>509.7</v>
      </c>
      <c r="Y18">
        <v>44.18</v>
      </c>
      <c r="AA18" t="s">
        <v>61</v>
      </c>
      <c r="AB18">
        <v>1.12082E-3</v>
      </c>
      <c r="AC18">
        <v>2.553892E-2</v>
      </c>
      <c r="AD18">
        <v>2.263975E-2</v>
      </c>
      <c r="AE18">
        <v>0.62196952000000005</v>
      </c>
      <c r="AF18">
        <v>1.2056765656252171</v>
      </c>
      <c r="AH18" t="s">
        <v>61</v>
      </c>
      <c r="AI18">
        <f>100*  0.00112082/AVERAGE($AJ$3:$AJ$53)</f>
        <v>2.0696529499347294E-3</v>
      </c>
      <c r="AJ18">
        <v>39.155923586432003</v>
      </c>
      <c r="AK18">
        <f>100*  0.02263975/AVERAGE($AL$3:$AL$53)</f>
        <v>1.0323692855966711</v>
      </c>
      <c r="AL18">
        <v>1.6077958289660239</v>
      </c>
    </row>
    <row r="19" spans="1:38" x14ac:dyDescent="0.25">
      <c r="A19" t="s">
        <v>62</v>
      </c>
      <c r="B19">
        <v>5.5450840000000001E-2</v>
      </c>
      <c r="C19">
        <v>1.7206000000000001E-3</v>
      </c>
      <c r="D19">
        <v>5.5291659999999999E-2</v>
      </c>
      <c r="E19">
        <v>7.3592000000000004E-4</v>
      </c>
      <c r="F19">
        <v>0.42276504999999998</v>
      </c>
      <c r="G19">
        <v>1.2317160000000001E-2</v>
      </c>
      <c r="H19">
        <v>1.7121890000000001E-2</v>
      </c>
      <c r="I19">
        <v>8.4637999999999998E-4</v>
      </c>
      <c r="K19" t="s">
        <v>62</v>
      </c>
      <c r="L19">
        <v>693.64583017092195</v>
      </c>
      <c r="M19">
        <v>859.95252152344256</v>
      </c>
      <c r="N19">
        <v>63</v>
      </c>
      <c r="O19">
        <v>17</v>
      </c>
      <c r="Q19" t="s">
        <v>62</v>
      </c>
      <c r="R19">
        <v>430.2</v>
      </c>
      <c r="S19">
        <v>67.44</v>
      </c>
      <c r="T19">
        <v>346.9</v>
      </c>
      <c r="U19">
        <v>4.5</v>
      </c>
      <c r="V19">
        <v>358</v>
      </c>
      <c r="W19">
        <v>8.8000000000000007</v>
      </c>
      <c r="X19">
        <v>343.1</v>
      </c>
      <c r="Y19">
        <v>16.82</v>
      </c>
      <c r="AA19" t="s">
        <v>62</v>
      </c>
      <c r="AB19">
        <v>4.2318999999999999E-4</v>
      </c>
      <c r="AC19">
        <v>1.7121890000000001E-2</v>
      </c>
      <c r="AD19">
        <v>6.1585800000000003E-3</v>
      </c>
      <c r="AE19">
        <v>0.42276504999999998</v>
      </c>
      <c r="AF19">
        <v>1.6966887641508519</v>
      </c>
      <c r="AH19" t="s">
        <v>62</v>
      </c>
      <c r="AI19">
        <f>100*  0.00042319/AVERAGE($AJ$3:$AJ$53)</f>
        <v>7.8144254374732617E-4</v>
      </c>
      <c r="AJ19">
        <v>58.404767230720438</v>
      </c>
      <c r="AK19">
        <f>100*  0.00615858/AVERAGE($AL$3:$AL$53)</f>
        <v>0.28083034639914078</v>
      </c>
      <c r="AL19">
        <v>2.365380014265607</v>
      </c>
    </row>
    <row r="20" spans="1:38" x14ac:dyDescent="0.25">
      <c r="A20" t="s">
        <v>63</v>
      </c>
      <c r="B20">
        <v>0.15048892999999999</v>
      </c>
      <c r="C20">
        <v>7.2909000000000003E-3</v>
      </c>
      <c r="D20">
        <v>0.37592073999999998</v>
      </c>
      <c r="E20">
        <v>9.2899599999999999E-3</v>
      </c>
      <c r="F20">
        <v>7.8003163300000002</v>
      </c>
      <c r="G20">
        <v>0.35410478000000001</v>
      </c>
      <c r="H20">
        <v>0.12768382</v>
      </c>
      <c r="I20">
        <v>1.0644560000000001E-2</v>
      </c>
      <c r="K20" t="s">
        <v>63</v>
      </c>
      <c r="L20">
        <v>46.199338170557702</v>
      </c>
      <c r="M20">
        <v>45.533956718524692</v>
      </c>
      <c r="N20">
        <v>64</v>
      </c>
      <c r="O20">
        <v>18</v>
      </c>
      <c r="Q20" t="s">
        <v>63</v>
      </c>
      <c r="R20">
        <v>2351.5</v>
      </c>
      <c r="S20">
        <v>81.64</v>
      </c>
      <c r="T20">
        <v>2057.1999999999998</v>
      </c>
      <c r="U20">
        <v>43.52</v>
      </c>
      <c r="V20">
        <v>2208.1999999999998</v>
      </c>
      <c r="W20">
        <v>40.86</v>
      </c>
      <c r="X20">
        <v>2428.8000000000002</v>
      </c>
      <c r="Y20">
        <v>190.78</v>
      </c>
      <c r="AA20" t="s">
        <v>63</v>
      </c>
      <c r="AB20">
        <v>5.3222800000000004E-3</v>
      </c>
      <c r="AC20">
        <v>0.12768382</v>
      </c>
      <c r="AD20">
        <v>0.17705239</v>
      </c>
      <c r="AE20">
        <v>7.8003163300000002</v>
      </c>
      <c r="AF20">
        <v>1.8364210953686699</v>
      </c>
      <c r="AH20" t="s">
        <v>63</v>
      </c>
      <c r="AI20">
        <f>100*  0.00532228/AVERAGE($AJ$3:$AJ$53)</f>
        <v>9.8278693299357709E-3</v>
      </c>
      <c r="AJ20">
        <v>7.8318458830570696</v>
      </c>
      <c r="AK20">
        <f>100*  0.17705239/AVERAGE($AL$3:$AL$53)</f>
        <v>8.0735630639686047</v>
      </c>
      <c r="AL20">
        <v>0.12819992904057009</v>
      </c>
    </row>
    <row r="21" spans="1:38" x14ac:dyDescent="0.25">
      <c r="A21" t="s">
        <v>64</v>
      </c>
      <c r="B21">
        <v>0.18143224999999999</v>
      </c>
      <c r="C21">
        <v>6.3692200000000001E-3</v>
      </c>
      <c r="D21">
        <v>0.50951767000000003</v>
      </c>
      <c r="E21">
        <v>8.5872399999999995E-3</v>
      </c>
      <c r="F21">
        <v>12.746394159999999</v>
      </c>
      <c r="G21">
        <v>0.42088434000000002</v>
      </c>
      <c r="H21">
        <v>0.13136455</v>
      </c>
      <c r="I21">
        <v>8.8644399999999995E-3</v>
      </c>
      <c r="K21" t="s">
        <v>64</v>
      </c>
      <c r="L21">
        <v>95.81225902425696</v>
      </c>
      <c r="M21">
        <v>165.09600179985861</v>
      </c>
      <c r="N21">
        <v>65</v>
      </c>
      <c r="O21">
        <v>19</v>
      </c>
      <c r="Q21" t="s">
        <v>64</v>
      </c>
      <c r="R21">
        <v>2666</v>
      </c>
      <c r="S21">
        <v>57.56</v>
      </c>
      <c r="T21">
        <v>2654.6</v>
      </c>
      <c r="U21">
        <v>36.68</v>
      </c>
      <c r="V21">
        <v>2661.1</v>
      </c>
      <c r="W21">
        <v>31.08</v>
      </c>
      <c r="X21">
        <v>2494.6999999999998</v>
      </c>
      <c r="Y21">
        <v>158.36000000000001</v>
      </c>
      <c r="AA21" t="s">
        <v>64</v>
      </c>
      <c r="AB21">
        <v>4.4322199999999997E-3</v>
      </c>
      <c r="AC21">
        <v>0.13136455</v>
      </c>
      <c r="AD21">
        <v>0.21044217000000001</v>
      </c>
      <c r="AE21">
        <v>12.746394159999999</v>
      </c>
      <c r="AF21">
        <v>2.043608495378852</v>
      </c>
      <c r="AH21" t="s">
        <v>64</v>
      </c>
      <c r="AI21">
        <f>100*  0.00443222/AVERAGE($AJ$3:$AJ$53)</f>
        <v>8.1843268301419539E-3</v>
      </c>
      <c r="AJ21">
        <v>7.6124038030046917</v>
      </c>
      <c r="AK21">
        <f>100*  0.21044217/AVERAGE($AL$3:$AL$53)</f>
        <v>9.5961321437875071</v>
      </c>
      <c r="AL21">
        <v>7.8453560077260315E-2</v>
      </c>
    </row>
    <row r="22" spans="1:38" x14ac:dyDescent="0.25">
      <c r="A22" t="s">
        <v>65</v>
      </c>
      <c r="B22">
        <v>5.0296979999999998E-2</v>
      </c>
      <c r="C22">
        <v>2.6624800000000001E-3</v>
      </c>
      <c r="D22">
        <v>3.0077590000000001E-2</v>
      </c>
      <c r="E22">
        <v>5.9051999999999998E-4</v>
      </c>
      <c r="F22">
        <v>0.20859712</v>
      </c>
      <c r="G22">
        <v>1.045948E-2</v>
      </c>
      <c r="H22">
        <v>9.8662699999999999E-3</v>
      </c>
      <c r="I22">
        <v>7.3008000000000003E-4</v>
      </c>
      <c r="K22" t="s">
        <v>65</v>
      </c>
      <c r="L22">
        <v>471.55894228725828</v>
      </c>
      <c r="M22">
        <v>959.91602794904986</v>
      </c>
      <c r="N22">
        <v>66</v>
      </c>
      <c r="O22">
        <v>20</v>
      </c>
      <c r="Q22" t="s">
        <v>65</v>
      </c>
      <c r="R22">
        <v>208.7</v>
      </c>
      <c r="S22">
        <v>120.46</v>
      </c>
      <c r="T22">
        <v>191</v>
      </c>
      <c r="U22">
        <v>3.7</v>
      </c>
      <c r="V22">
        <v>192.4</v>
      </c>
      <c r="W22">
        <v>8.7799999999999994</v>
      </c>
      <c r="X22">
        <v>198.4</v>
      </c>
      <c r="Y22">
        <v>14.62</v>
      </c>
      <c r="AA22" t="s">
        <v>65</v>
      </c>
      <c r="AB22">
        <v>3.6504000000000002E-4</v>
      </c>
      <c r="AC22">
        <v>9.8662699999999999E-3</v>
      </c>
      <c r="AD22">
        <v>5.2297400000000001E-3</v>
      </c>
      <c r="AE22">
        <v>0.20859712</v>
      </c>
      <c r="AF22">
        <v>1.475759778119887</v>
      </c>
      <c r="AH22" t="s">
        <v>65</v>
      </c>
      <c r="AI22">
        <f>100*  0.00036504/AVERAGE($AJ$3:$AJ$53)</f>
        <v>6.7406551707158472E-4</v>
      </c>
      <c r="AJ22">
        <v>101.35542611341469</v>
      </c>
      <c r="AK22">
        <f>100*  0.00522974/AVERAGE($AL$3:$AL$53)</f>
        <v>0.23847537837901636</v>
      </c>
      <c r="AL22">
        <v>4.7939300408366137</v>
      </c>
    </row>
    <row r="23" spans="1:38" x14ac:dyDescent="0.25">
      <c r="A23" t="s">
        <v>66</v>
      </c>
      <c r="B23">
        <v>6.3509560000000007E-2</v>
      </c>
      <c r="C23">
        <v>9.5432199999999998E-3</v>
      </c>
      <c r="D23">
        <v>2.8678639999999998E-2</v>
      </c>
      <c r="E23">
        <v>1.4975399999999999E-3</v>
      </c>
      <c r="F23">
        <v>0.25103855000000003</v>
      </c>
      <c r="G23">
        <v>3.559768E-2</v>
      </c>
      <c r="H23">
        <v>1.1829889999999999E-2</v>
      </c>
      <c r="I23">
        <v>1.5750600000000001E-3</v>
      </c>
      <c r="K23" t="s">
        <v>66</v>
      </c>
      <c r="L23">
        <v>85.513221409271679</v>
      </c>
      <c r="M23">
        <v>108.03529580371929</v>
      </c>
      <c r="N23">
        <v>67</v>
      </c>
      <c r="O23">
        <v>21</v>
      </c>
      <c r="Q23" t="s">
        <v>66</v>
      </c>
      <c r="R23">
        <v>725.3</v>
      </c>
      <c r="S23">
        <v>303.52</v>
      </c>
      <c r="T23">
        <v>182.3</v>
      </c>
      <c r="U23">
        <v>9.3800000000000008</v>
      </c>
      <c r="V23">
        <v>227.4</v>
      </c>
      <c r="W23">
        <v>28.9</v>
      </c>
      <c r="X23">
        <v>237.7</v>
      </c>
      <c r="Y23">
        <v>31.46</v>
      </c>
      <c r="AA23" t="s">
        <v>66</v>
      </c>
      <c r="AB23">
        <v>7.8753000000000004E-4</v>
      </c>
      <c r="AC23">
        <v>1.1829889999999999E-2</v>
      </c>
      <c r="AD23">
        <v>1.779884E-2</v>
      </c>
      <c r="AE23">
        <v>0.25103855000000003</v>
      </c>
      <c r="AF23">
        <v>0.93893411532177573</v>
      </c>
      <c r="AH23" t="s">
        <v>66</v>
      </c>
      <c r="AI23">
        <f>100*  0.00078753/AVERAGE($AJ$3:$AJ$53)</f>
        <v>1.4542154740833473E-3</v>
      </c>
      <c r="AJ23">
        <v>84.531639770107759</v>
      </c>
      <c r="AK23">
        <f>100*  0.01779884/AVERAGE($AL$3:$AL$53)</f>
        <v>0.81162449829390582</v>
      </c>
      <c r="AL23">
        <v>3.9834519439345071</v>
      </c>
    </row>
    <row r="24" spans="1:38" x14ac:dyDescent="0.25">
      <c r="A24" t="s">
        <v>67</v>
      </c>
      <c r="B24">
        <v>6.121733E-2</v>
      </c>
      <c r="C24">
        <v>6.0954E-3</v>
      </c>
      <c r="D24">
        <v>4.3073319999999998E-2</v>
      </c>
      <c r="E24">
        <v>1.4993199999999999E-3</v>
      </c>
      <c r="F24">
        <v>0.36362540999999998</v>
      </c>
      <c r="G24">
        <v>3.4273699999999997E-2</v>
      </c>
      <c r="H24">
        <v>1.424568E-2</v>
      </c>
      <c r="I24">
        <v>1.1230400000000001E-3</v>
      </c>
      <c r="K24" t="s">
        <v>67</v>
      </c>
      <c r="L24">
        <v>93.123652812775134</v>
      </c>
      <c r="M24">
        <v>91.142213649941908</v>
      </c>
      <c r="N24">
        <v>68</v>
      </c>
      <c r="O24">
        <v>22</v>
      </c>
      <c r="Q24" t="s">
        <v>67</v>
      </c>
      <c r="R24">
        <v>646.9</v>
      </c>
      <c r="S24">
        <v>206.98</v>
      </c>
      <c r="T24">
        <v>271.89999999999998</v>
      </c>
      <c r="U24">
        <v>9.26</v>
      </c>
      <c r="V24">
        <v>314.89999999999998</v>
      </c>
      <c r="W24">
        <v>25.52</v>
      </c>
      <c r="X24">
        <v>285.89999999999998</v>
      </c>
      <c r="Y24">
        <v>22.38</v>
      </c>
      <c r="AA24" t="s">
        <v>67</v>
      </c>
      <c r="AB24">
        <v>5.6152000000000003E-4</v>
      </c>
      <c r="AC24">
        <v>1.424568E-2</v>
      </c>
      <c r="AD24">
        <v>1.7136849999999999E-2</v>
      </c>
      <c r="AE24">
        <v>0.36362540999999998</v>
      </c>
      <c r="AF24">
        <v>0.83638314730327412</v>
      </c>
      <c r="AH24" t="s">
        <v>67</v>
      </c>
      <c r="AI24">
        <f>100*  0.00056152/AVERAGE($AJ$3:$AJ$53)</f>
        <v>1.0368761482194724E-3</v>
      </c>
      <c r="AJ24">
        <v>70.196719286127447</v>
      </c>
      <c r="AK24">
        <f>100*  0.01713685/AVERAGE($AL$3:$AL$53)</f>
        <v>0.78143785120760223</v>
      </c>
      <c r="AL24">
        <v>2.7500828393703292</v>
      </c>
    </row>
    <row r="25" spans="1:38" x14ac:dyDescent="0.25">
      <c r="A25" t="s">
        <v>68</v>
      </c>
      <c r="B25">
        <v>5.8061929999999998E-2</v>
      </c>
      <c r="C25">
        <v>3.60816E-3</v>
      </c>
      <c r="D25">
        <v>8.3298709999999998E-2</v>
      </c>
      <c r="E25">
        <v>1.9774800000000002E-3</v>
      </c>
      <c r="F25">
        <v>0.66692125999999996</v>
      </c>
      <c r="G25">
        <v>3.9186940000000003E-2</v>
      </c>
      <c r="H25">
        <v>2.452787E-2</v>
      </c>
      <c r="I25">
        <v>2.3037000000000001E-3</v>
      </c>
      <c r="K25" t="s">
        <v>68</v>
      </c>
      <c r="L25">
        <v>309.69974801906551</v>
      </c>
      <c r="M25">
        <v>452.53659165387631</v>
      </c>
      <c r="N25">
        <v>69</v>
      </c>
      <c r="O25">
        <v>23</v>
      </c>
      <c r="Q25" t="s">
        <v>68</v>
      </c>
      <c r="R25">
        <v>531.6</v>
      </c>
      <c r="S25">
        <v>134.18</v>
      </c>
      <c r="T25">
        <v>515.79999999999995</v>
      </c>
      <c r="U25">
        <v>11.76</v>
      </c>
      <c r="V25">
        <v>518.79999999999995</v>
      </c>
      <c r="W25">
        <v>23.88</v>
      </c>
      <c r="X25">
        <v>489.8</v>
      </c>
      <c r="Y25">
        <v>45.44</v>
      </c>
      <c r="AA25" t="s">
        <v>68</v>
      </c>
      <c r="AB25">
        <v>1.1518500000000001E-3</v>
      </c>
      <c r="AC25">
        <v>2.452787E-2</v>
      </c>
      <c r="AD25">
        <v>1.9593470000000002E-2</v>
      </c>
      <c r="AE25">
        <v>0.66692125999999996</v>
      </c>
      <c r="AF25">
        <v>1.5984508858944051</v>
      </c>
      <c r="AH25" t="s">
        <v>68</v>
      </c>
      <c r="AI25">
        <f>100*  0.00115185/AVERAGE($AJ$3:$AJ$53)</f>
        <v>2.1269514733697811E-3</v>
      </c>
      <c r="AJ25">
        <v>40.769948633941723</v>
      </c>
      <c r="AK25">
        <f>100*  0.01959347/AVERAGE($AL$3:$AL$53)</f>
        <v>0.8934593635645186</v>
      </c>
      <c r="AL25">
        <v>1.499427383676448</v>
      </c>
    </row>
    <row r="26" spans="1:38" x14ac:dyDescent="0.25">
      <c r="A26" t="s">
        <v>69</v>
      </c>
      <c r="B26">
        <v>5.8102979999999999E-2</v>
      </c>
      <c r="C26">
        <v>5.4768200000000003E-3</v>
      </c>
      <c r="D26">
        <v>5.1559019999999997E-2</v>
      </c>
      <c r="E26">
        <v>1.77816E-3</v>
      </c>
      <c r="F26">
        <v>0.41307392999999998</v>
      </c>
      <c r="G26">
        <v>3.6827039999999998E-2</v>
      </c>
      <c r="H26">
        <v>1.5962049999999998E-2</v>
      </c>
      <c r="I26">
        <v>2.1733799999999999E-3</v>
      </c>
      <c r="K26" t="s">
        <v>69</v>
      </c>
      <c r="L26">
        <v>661.19068581316981</v>
      </c>
      <c r="M26">
        <v>673.78126433661839</v>
      </c>
      <c r="N26">
        <v>70</v>
      </c>
      <c r="O26">
        <v>24</v>
      </c>
      <c r="Q26" t="s">
        <v>69</v>
      </c>
      <c r="R26">
        <v>533.20000000000005</v>
      </c>
      <c r="S26">
        <v>200.94</v>
      </c>
      <c r="T26">
        <v>324.10000000000002</v>
      </c>
      <c r="U26">
        <v>10.9</v>
      </c>
      <c r="V26">
        <v>351.1</v>
      </c>
      <c r="W26">
        <v>26.46</v>
      </c>
      <c r="X26">
        <v>320.10000000000002</v>
      </c>
      <c r="Y26">
        <v>43.24</v>
      </c>
      <c r="AA26" t="s">
        <v>69</v>
      </c>
      <c r="AB26">
        <v>1.08669E-3</v>
      </c>
      <c r="AC26">
        <v>1.5962049999999998E-2</v>
      </c>
      <c r="AD26">
        <v>1.8413519999999999E-2</v>
      </c>
      <c r="AE26">
        <v>0.41307392999999998</v>
      </c>
      <c r="AF26">
        <v>1.527242399259805</v>
      </c>
      <c r="AH26" t="s">
        <v>69</v>
      </c>
      <c r="AI26">
        <f>100*  0.00108669/AVERAGE($AJ$3:$AJ$53)</f>
        <v>2.0066301138136106E-3</v>
      </c>
      <c r="AJ26">
        <v>62.648594635400848</v>
      </c>
      <c r="AK26">
        <f>100*  0.01841352/AVERAGE($AL$3:$AL$53)</f>
        <v>0.83965381630627611</v>
      </c>
      <c r="AL26">
        <v>2.4208741519950201</v>
      </c>
    </row>
    <row r="27" spans="1:38" x14ac:dyDescent="0.25">
      <c r="A27" t="s">
        <v>70</v>
      </c>
      <c r="B27">
        <v>6.1177670000000003E-2</v>
      </c>
      <c r="C27">
        <v>2.5467799999999998E-3</v>
      </c>
      <c r="D27">
        <v>9.6539349999999996E-2</v>
      </c>
      <c r="E27">
        <v>1.6271199999999999E-3</v>
      </c>
      <c r="F27">
        <v>0.81427603999999998</v>
      </c>
      <c r="G27">
        <v>3.1954339999999998E-2</v>
      </c>
      <c r="H27">
        <v>3.018912E-2</v>
      </c>
      <c r="I27">
        <v>1.9290399999999999E-3</v>
      </c>
      <c r="K27" t="s">
        <v>70</v>
      </c>
      <c r="L27">
        <v>64.553265126445851</v>
      </c>
      <c r="M27">
        <v>164.36414470286721</v>
      </c>
      <c r="N27">
        <v>71</v>
      </c>
      <c r="O27">
        <v>25</v>
      </c>
      <c r="Q27" t="s">
        <v>70</v>
      </c>
      <c r="R27">
        <v>645.5</v>
      </c>
      <c r="S27">
        <v>88.2</v>
      </c>
      <c r="T27">
        <v>594.1</v>
      </c>
      <c r="U27">
        <v>9.56</v>
      </c>
      <c r="V27">
        <v>604.79999999999995</v>
      </c>
      <c r="W27">
        <v>17.88</v>
      </c>
      <c r="X27">
        <v>601.20000000000005</v>
      </c>
      <c r="Y27">
        <v>37.840000000000003</v>
      </c>
      <c r="AA27" t="s">
        <v>70</v>
      </c>
      <c r="AB27">
        <v>9.6451999999999996E-4</v>
      </c>
      <c r="AC27">
        <v>3.018912E-2</v>
      </c>
      <c r="AD27">
        <v>1.5977169999999999E-2</v>
      </c>
      <c r="AE27">
        <v>0.81427603999999998</v>
      </c>
      <c r="AF27">
        <v>1.6282931035696191</v>
      </c>
      <c r="AH27" t="s">
        <v>70</v>
      </c>
      <c r="AI27">
        <f>100*  0.00096452/AVERAGE($AJ$3:$AJ$53)</f>
        <v>1.7810367974081876E-3</v>
      </c>
      <c r="AJ27">
        <v>33.124516382060833</v>
      </c>
      <c r="AK27">
        <f>100*  0.01597717/AVERAGE($AL$3:$AL$53)</f>
        <v>0.72855661298188212</v>
      </c>
      <c r="AL27">
        <v>1.2280847659474301</v>
      </c>
    </row>
    <row r="28" spans="1:38" x14ac:dyDescent="0.25">
      <c r="A28" t="s">
        <v>71</v>
      </c>
      <c r="B28">
        <v>5.0996840000000002E-2</v>
      </c>
      <c r="C28">
        <v>2.5544000000000001E-3</v>
      </c>
      <c r="D28">
        <v>2.8553269999999999E-2</v>
      </c>
      <c r="E28">
        <v>5.2809999999999999E-4</v>
      </c>
      <c r="F28">
        <v>0.20079612999999999</v>
      </c>
      <c r="G28">
        <v>9.5228199999999995E-3</v>
      </c>
      <c r="H28">
        <v>8.8422499999999994E-3</v>
      </c>
      <c r="I28">
        <v>5.8427999999999996E-4</v>
      </c>
      <c r="K28" t="s">
        <v>71</v>
      </c>
      <c r="L28">
        <v>214.98527581286621</v>
      </c>
      <c r="M28">
        <v>406.04973470500488</v>
      </c>
      <c r="N28">
        <v>72</v>
      </c>
      <c r="O28">
        <v>26</v>
      </c>
      <c r="Q28" t="s">
        <v>71</v>
      </c>
      <c r="R28">
        <v>240.7</v>
      </c>
      <c r="S28">
        <v>113.46</v>
      </c>
      <c r="T28">
        <v>181.5</v>
      </c>
      <c r="U28">
        <v>3.3</v>
      </c>
      <c r="V28">
        <v>185.8</v>
      </c>
      <c r="W28">
        <v>8.06</v>
      </c>
      <c r="X28">
        <v>177.9</v>
      </c>
      <c r="Y28">
        <v>11.7</v>
      </c>
      <c r="AA28" t="s">
        <v>71</v>
      </c>
      <c r="AB28">
        <v>2.9213999999999998E-4</v>
      </c>
      <c r="AC28">
        <v>8.8422499999999994E-3</v>
      </c>
      <c r="AD28">
        <v>4.7614099999999998E-3</v>
      </c>
      <c r="AE28">
        <v>0.20079612999999999</v>
      </c>
      <c r="AF28">
        <v>1.3933107688704769</v>
      </c>
      <c r="AH28" t="s">
        <v>71</v>
      </c>
      <c r="AI28">
        <f>100*  0.00029214/AVERAGE($AJ$3:$AJ$53)</f>
        <v>5.3945184132504038E-4</v>
      </c>
      <c r="AJ28">
        <v>113.0933868642031</v>
      </c>
      <c r="AK28">
        <f>100*  0.00476141/AVERAGE($AL$3:$AL$53)</f>
        <v>0.21711959894136842</v>
      </c>
      <c r="AL28">
        <v>4.9801756637441166</v>
      </c>
    </row>
    <row r="29" spans="1:38" x14ac:dyDescent="0.25">
      <c r="A29" t="s">
        <v>72</v>
      </c>
      <c r="B29">
        <v>5.2868749999999999E-2</v>
      </c>
      <c r="C29">
        <v>2.56266E-3</v>
      </c>
      <c r="D29">
        <v>5.0354309999999999E-2</v>
      </c>
      <c r="E29">
        <v>9.1124000000000001E-4</v>
      </c>
      <c r="F29">
        <v>0.36704424000000002</v>
      </c>
      <c r="G29">
        <v>1.6850319999999998E-2</v>
      </c>
      <c r="H29">
        <v>1.5422470000000001E-2</v>
      </c>
      <c r="I29">
        <v>9.8458000000000009E-4</v>
      </c>
      <c r="K29" t="s">
        <v>72</v>
      </c>
      <c r="L29">
        <v>221.61814262728069</v>
      </c>
      <c r="M29">
        <v>231.83059551460499</v>
      </c>
      <c r="N29">
        <v>73</v>
      </c>
      <c r="O29">
        <v>27</v>
      </c>
      <c r="Q29" t="s">
        <v>72</v>
      </c>
      <c r="R29">
        <v>323.10000000000002</v>
      </c>
      <c r="S29">
        <v>108.02</v>
      </c>
      <c r="T29">
        <v>316.7</v>
      </c>
      <c r="U29">
        <v>5.6</v>
      </c>
      <c r="V29">
        <v>317.5</v>
      </c>
      <c r="W29">
        <v>12.52</v>
      </c>
      <c r="X29">
        <v>309.3</v>
      </c>
      <c r="Y29">
        <v>19.600000000000001</v>
      </c>
      <c r="AA29" t="s">
        <v>72</v>
      </c>
      <c r="AB29">
        <v>4.9229000000000005E-4</v>
      </c>
      <c r="AC29">
        <v>1.5422470000000001E-2</v>
      </c>
      <c r="AD29">
        <v>8.4251599999999992E-3</v>
      </c>
      <c r="AE29">
        <v>0.36704424000000002</v>
      </c>
      <c r="AF29">
        <v>1.390616364368952</v>
      </c>
      <c r="AH29" t="s">
        <v>72</v>
      </c>
      <c r="AI29">
        <f>100*  0.00049229/AVERAGE($AJ$3:$AJ$53)</f>
        <v>9.0903932007223981E-4</v>
      </c>
      <c r="AJ29">
        <v>64.84045681398635</v>
      </c>
      <c r="AK29">
        <f>100*  0.00842516/AVERAGE($AL$3:$AL$53)</f>
        <v>0.38418606257744231</v>
      </c>
      <c r="AL29">
        <v>2.7244672195373498</v>
      </c>
    </row>
    <row r="30" spans="1:38" x14ac:dyDescent="0.25">
      <c r="A30" t="s">
        <v>77</v>
      </c>
      <c r="B30">
        <v>4.9406070000000003E-2</v>
      </c>
      <c r="C30">
        <v>4.3210799999999997E-3</v>
      </c>
      <c r="D30">
        <v>4.0688710000000003E-2</v>
      </c>
      <c r="E30">
        <v>1.1756E-3</v>
      </c>
      <c r="F30">
        <v>0.27728340000000001</v>
      </c>
      <c r="G30">
        <v>2.3138019999999999E-2</v>
      </c>
      <c r="H30">
        <v>1.176964E-2</v>
      </c>
      <c r="I30">
        <v>7.7855999999999997E-4</v>
      </c>
      <c r="K30" t="s">
        <v>77</v>
      </c>
      <c r="L30">
        <v>164.45812370523819</v>
      </c>
      <c r="M30">
        <v>131.3775221366262</v>
      </c>
      <c r="N30">
        <v>80</v>
      </c>
      <c r="O30">
        <v>28</v>
      </c>
      <c r="Q30" t="s">
        <v>77</v>
      </c>
      <c r="R30">
        <v>167.1</v>
      </c>
      <c r="S30">
        <v>198.16</v>
      </c>
      <c r="T30">
        <v>257.10000000000002</v>
      </c>
      <c r="U30">
        <v>7.28</v>
      </c>
      <c r="V30">
        <v>248.5</v>
      </c>
      <c r="W30">
        <v>18.399999999999999</v>
      </c>
      <c r="X30">
        <v>236.5</v>
      </c>
      <c r="Y30">
        <v>15.56</v>
      </c>
      <c r="AA30" t="s">
        <v>77</v>
      </c>
      <c r="AB30">
        <v>3.8927999999999999E-4</v>
      </c>
      <c r="AC30">
        <v>1.176964E-2</v>
      </c>
      <c r="AD30">
        <v>1.1569009999999999E-2</v>
      </c>
      <c r="AE30">
        <v>0.27728340000000001</v>
      </c>
      <c r="AF30">
        <v>0.79273235951800802</v>
      </c>
      <c r="AH30" t="s">
        <v>77</v>
      </c>
      <c r="AI30">
        <f>100*  0.00038928/AVERAGE($AJ$3:$AJ$53)</f>
        <v>7.1882594917167017E-4</v>
      </c>
      <c r="AJ30">
        <v>84.964365944922704</v>
      </c>
      <c r="AK30">
        <f>100*  0.01156901/AVERAGE($AL$3:$AL$53)</f>
        <v>0.52754516232558857</v>
      </c>
      <c r="AL30">
        <v>3.606418559495447</v>
      </c>
    </row>
    <row r="31" spans="1:38" x14ac:dyDescent="0.25">
      <c r="A31" t="s">
        <v>78</v>
      </c>
      <c r="B31">
        <v>5.7256870000000001E-2</v>
      </c>
      <c r="C31">
        <v>2.2015200000000002E-3</v>
      </c>
      <c r="D31">
        <v>7.5215149999999995E-2</v>
      </c>
      <c r="E31">
        <v>1.1750599999999999E-3</v>
      </c>
      <c r="F31">
        <v>0.59378474999999997</v>
      </c>
      <c r="G31">
        <v>2.1565440000000002E-2</v>
      </c>
      <c r="H31">
        <v>2.287198E-2</v>
      </c>
      <c r="I31">
        <v>1.0944399999999999E-3</v>
      </c>
      <c r="K31" t="s">
        <v>78</v>
      </c>
      <c r="L31">
        <v>145.46315477952061</v>
      </c>
      <c r="M31">
        <v>206.77666951291599</v>
      </c>
      <c r="N31">
        <v>81</v>
      </c>
      <c r="O31">
        <v>29</v>
      </c>
      <c r="Q31" t="s">
        <v>78</v>
      </c>
      <c r="R31">
        <v>500.9</v>
      </c>
      <c r="S31">
        <v>84.56</v>
      </c>
      <c r="T31">
        <v>467.5</v>
      </c>
      <c r="U31">
        <v>7.04</v>
      </c>
      <c r="V31">
        <v>473.3</v>
      </c>
      <c r="W31">
        <v>13.74</v>
      </c>
      <c r="X31">
        <v>457.1</v>
      </c>
      <c r="Y31">
        <v>21.62</v>
      </c>
      <c r="AA31" t="s">
        <v>78</v>
      </c>
      <c r="AB31">
        <v>5.4721999999999995E-4</v>
      </c>
      <c r="AC31">
        <v>2.287198E-2</v>
      </c>
      <c r="AD31">
        <v>1.0782720000000001E-2</v>
      </c>
      <c r="AE31">
        <v>0.59378474999999997</v>
      </c>
      <c r="AF31">
        <v>1.3175251401600241</v>
      </c>
      <c r="AH31" t="s">
        <v>78</v>
      </c>
      <c r="AI31">
        <f>100*  0.00054722/AVERAGE($AJ$3:$AJ$53)</f>
        <v>1.0104704477643888E-3</v>
      </c>
      <c r="AJ31">
        <v>43.721619203934253</v>
      </c>
      <c r="AK31">
        <f>100*  0.01078272/AVERAGE($AL$3:$AL$53)</f>
        <v>0.49169045343649731</v>
      </c>
      <c r="AL31">
        <v>1.684111961447309</v>
      </c>
    </row>
    <row r="32" spans="1:38" x14ac:dyDescent="0.25">
      <c r="A32" t="s">
        <v>79</v>
      </c>
      <c r="B32">
        <v>5.269592E-2</v>
      </c>
      <c r="C32">
        <v>2.3339799999999998E-3</v>
      </c>
      <c r="D32">
        <v>5.4651659999999998E-2</v>
      </c>
      <c r="E32">
        <v>9.2904000000000001E-4</v>
      </c>
      <c r="F32">
        <v>0.39713009999999999</v>
      </c>
      <c r="G32">
        <v>1.668364E-2</v>
      </c>
      <c r="H32">
        <v>1.6826830000000001E-2</v>
      </c>
      <c r="I32">
        <v>8.8968000000000001E-4</v>
      </c>
      <c r="K32" t="s">
        <v>79</v>
      </c>
      <c r="L32">
        <v>179.2920982539213</v>
      </c>
      <c r="M32">
        <v>259.15316262092648</v>
      </c>
      <c r="N32">
        <v>82</v>
      </c>
      <c r="O32">
        <v>30</v>
      </c>
      <c r="Q32" t="s">
        <v>79</v>
      </c>
      <c r="R32">
        <v>315.7</v>
      </c>
      <c r="S32">
        <v>98.98</v>
      </c>
      <c r="T32">
        <v>343</v>
      </c>
      <c r="U32">
        <v>5.68</v>
      </c>
      <c r="V32">
        <v>339.6</v>
      </c>
      <c r="W32">
        <v>12.12</v>
      </c>
      <c r="X32">
        <v>337.3</v>
      </c>
      <c r="Y32">
        <v>17.68</v>
      </c>
      <c r="AA32" t="s">
        <v>79</v>
      </c>
      <c r="AB32">
        <v>4.4484E-4</v>
      </c>
      <c r="AC32">
        <v>1.6826830000000001E-2</v>
      </c>
      <c r="AD32">
        <v>8.3418199999999998E-3</v>
      </c>
      <c r="AE32">
        <v>0.39713009999999999</v>
      </c>
      <c r="AF32">
        <v>1.2585588146932081</v>
      </c>
      <c r="AH32" t="s">
        <v>79</v>
      </c>
      <c r="AI32">
        <f>100*  0.00044484/AVERAGE($AJ$3:$AJ$53)</f>
        <v>8.214204049258266E-4</v>
      </c>
      <c r="AJ32">
        <v>59.428900155287707</v>
      </c>
      <c r="AK32">
        <f>100*  0.00834182/AVERAGE($AL$3:$AL$53)</f>
        <v>0.38038577077821195</v>
      </c>
      <c r="AL32">
        <v>2.518066497603682</v>
      </c>
    </row>
    <row r="33" spans="1:38" x14ac:dyDescent="0.25">
      <c r="A33" t="s">
        <v>80</v>
      </c>
      <c r="B33">
        <v>5.2840310000000001E-2</v>
      </c>
      <c r="C33">
        <v>3.6003599999999999E-3</v>
      </c>
      <c r="D33">
        <v>4.1833750000000003E-2</v>
      </c>
      <c r="E33">
        <v>9.8277999999999994E-4</v>
      </c>
      <c r="F33">
        <v>0.30480840999999997</v>
      </c>
      <c r="G33">
        <v>1.9772439999999999E-2</v>
      </c>
      <c r="H33">
        <v>1.330858E-2</v>
      </c>
      <c r="I33">
        <v>7.8830000000000002E-4</v>
      </c>
      <c r="K33" t="s">
        <v>80</v>
      </c>
      <c r="L33">
        <v>126.61379106244451</v>
      </c>
      <c r="M33">
        <v>131.6804756676957</v>
      </c>
      <c r="N33">
        <v>83</v>
      </c>
      <c r="O33">
        <v>31</v>
      </c>
      <c r="Q33" t="s">
        <v>80</v>
      </c>
      <c r="R33">
        <v>321.89999999999998</v>
      </c>
      <c r="S33">
        <v>151.28</v>
      </c>
      <c r="T33">
        <v>264.2</v>
      </c>
      <c r="U33">
        <v>6.08</v>
      </c>
      <c r="V33">
        <v>270.10000000000002</v>
      </c>
      <c r="W33">
        <v>15.38</v>
      </c>
      <c r="X33">
        <v>267.2</v>
      </c>
      <c r="Y33">
        <v>15.72</v>
      </c>
      <c r="AA33" t="s">
        <v>80</v>
      </c>
      <c r="AB33">
        <v>3.9415000000000001E-4</v>
      </c>
      <c r="AC33">
        <v>1.330858E-2</v>
      </c>
      <c r="AD33">
        <v>9.8862199999999994E-3</v>
      </c>
      <c r="AE33">
        <v>0.30480840999999997</v>
      </c>
      <c r="AF33">
        <v>0.91311712154875746</v>
      </c>
      <c r="AH33" t="s">
        <v>80</v>
      </c>
      <c r="AI33">
        <f>100*  0.00039415/AVERAGE($AJ$3:$AJ$53)</f>
        <v>7.2781865974623353E-4</v>
      </c>
      <c r="AJ33">
        <v>75.139496475206215</v>
      </c>
      <c r="AK33">
        <f>100*  0.00988622/AVERAGE($AL$3:$AL$53)</f>
        <v>0.45081018468187684</v>
      </c>
      <c r="AL33">
        <v>3.280749373024189</v>
      </c>
    </row>
    <row r="34" spans="1:38" x14ac:dyDescent="0.25">
      <c r="A34" t="s">
        <v>81</v>
      </c>
      <c r="B34">
        <v>6.1234879999999998E-2</v>
      </c>
      <c r="C34">
        <v>7.5275999999999997E-3</v>
      </c>
      <c r="D34">
        <v>4.8987740000000002E-2</v>
      </c>
      <c r="E34">
        <v>2.1349400000000001E-3</v>
      </c>
      <c r="F34">
        <v>0.41365608999999998</v>
      </c>
      <c r="G34">
        <v>4.8154099999999998E-2</v>
      </c>
      <c r="H34">
        <v>1.457174E-2</v>
      </c>
      <c r="I34">
        <v>1.4975800000000001E-3</v>
      </c>
      <c r="K34" t="s">
        <v>81</v>
      </c>
      <c r="L34">
        <v>131.90411364308969</v>
      </c>
      <c r="M34">
        <v>108.9254001169777</v>
      </c>
      <c r="N34">
        <v>84</v>
      </c>
      <c r="O34">
        <v>32</v>
      </c>
      <c r="Q34" t="s">
        <v>81</v>
      </c>
      <c r="R34">
        <v>647.5</v>
      </c>
      <c r="S34">
        <v>253.6</v>
      </c>
      <c r="T34">
        <v>308.3</v>
      </c>
      <c r="U34">
        <v>13.12</v>
      </c>
      <c r="V34">
        <v>351.5</v>
      </c>
      <c r="W34">
        <v>34.58</v>
      </c>
      <c r="X34">
        <v>292.39999999999998</v>
      </c>
      <c r="Y34">
        <v>29.84</v>
      </c>
      <c r="AA34" t="s">
        <v>81</v>
      </c>
      <c r="AB34">
        <v>7.4879000000000005E-4</v>
      </c>
      <c r="AC34">
        <v>1.457174E-2</v>
      </c>
      <c r="AD34">
        <v>2.4077049999999999E-2</v>
      </c>
      <c r="AE34">
        <v>0.41365608999999998</v>
      </c>
      <c r="AF34">
        <v>0.88284562686996371</v>
      </c>
      <c r="AH34" t="s">
        <v>81</v>
      </c>
      <c r="AI34">
        <f>100*  0.00074879/AVERAGE($AJ$3:$AJ$53)</f>
        <v>1.3826800310323031E-3</v>
      </c>
      <c r="AJ34">
        <v>68.625984268179366</v>
      </c>
      <c r="AK34">
        <f>100*  0.02407705/AVERAGE($AL$3:$AL$53)</f>
        <v>1.0979099551795108</v>
      </c>
      <c r="AL34">
        <v>2.4174671283094131</v>
      </c>
    </row>
    <row r="35" spans="1:38" x14ac:dyDescent="0.25">
      <c r="A35" t="s">
        <v>82</v>
      </c>
      <c r="B35">
        <v>5.3424630000000001E-2</v>
      </c>
      <c r="C35">
        <v>2.8227600000000001E-3</v>
      </c>
      <c r="D35">
        <v>4.76911E-2</v>
      </c>
      <c r="E35">
        <v>9.2268000000000005E-4</v>
      </c>
      <c r="F35">
        <v>0.35127523999999999</v>
      </c>
      <c r="G35">
        <v>1.7631399999999998E-2</v>
      </c>
      <c r="H35">
        <v>1.4377890000000001E-2</v>
      </c>
      <c r="I35">
        <v>7.8306000000000003E-4</v>
      </c>
      <c r="K35" t="s">
        <v>82</v>
      </c>
      <c r="L35">
        <v>198.77241787511099</v>
      </c>
      <c r="M35">
        <v>166.84666848075969</v>
      </c>
      <c r="N35">
        <v>85</v>
      </c>
      <c r="O35">
        <v>33</v>
      </c>
      <c r="Q35" t="s">
        <v>82</v>
      </c>
      <c r="R35">
        <v>346.8</v>
      </c>
      <c r="S35">
        <v>117.44</v>
      </c>
      <c r="T35">
        <v>300.3</v>
      </c>
      <c r="U35">
        <v>5.68</v>
      </c>
      <c r="V35">
        <v>305.7</v>
      </c>
      <c r="W35">
        <v>13.24</v>
      </c>
      <c r="X35">
        <v>288.5</v>
      </c>
      <c r="Y35">
        <v>15.6</v>
      </c>
      <c r="AA35" t="s">
        <v>82</v>
      </c>
      <c r="AB35">
        <v>3.9153000000000001E-4</v>
      </c>
      <c r="AC35">
        <v>1.4377890000000001E-2</v>
      </c>
      <c r="AD35">
        <v>8.8156999999999992E-3</v>
      </c>
      <c r="AE35">
        <v>0.35127523999999999</v>
      </c>
      <c r="AF35">
        <v>1.085077165602421</v>
      </c>
      <c r="AH35" t="s">
        <v>82</v>
      </c>
      <c r="AI35">
        <f>100*  0.00039153/AVERAGE($AJ$3:$AJ$53)</f>
        <v>7.2298069225026722E-4</v>
      </c>
      <c r="AJ35">
        <v>69.551234569189219</v>
      </c>
      <c r="AK35">
        <f>100*  0.0088157/AVERAGE($AL$3:$AL$53)</f>
        <v>0.40199462940335356</v>
      </c>
      <c r="AL35">
        <v>2.8467705267242862</v>
      </c>
    </row>
    <row r="36" spans="1:38" x14ac:dyDescent="0.25">
      <c r="A36" t="s">
        <v>83</v>
      </c>
      <c r="B36">
        <v>0.11336913</v>
      </c>
      <c r="C36">
        <v>3.0346000000000001E-3</v>
      </c>
      <c r="D36">
        <v>0.33069026000000001</v>
      </c>
      <c r="E36">
        <v>4.3395200000000004E-3</v>
      </c>
      <c r="F36">
        <v>5.1686301200000004</v>
      </c>
      <c r="G36">
        <v>0.13073518000000001</v>
      </c>
      <c r="H36">
        <v>9.317135E-2</v>
      </c>
      <c r="I36">
        <v>4.8635600000000003E-3</v>
      </c>
      <c r="K36" t="s">
        <v>83</v>
      </c>
      <c r="L36">
        <v>396.27463746670611</v>
      </c>
      <c r="M36">
        <v>289.61178409791103</v>
      </c>
      <c r="N36">
        <v>86</v>
      </c>
      <c r="O36">
        <v>34</v>
      </c>
      <c r="Q36" t="s">
        <v>83</v>
      </c>
      <c r="R36">
        <v>1854.1</v>
      </c>
      <c r="S36">
        <v>48</v>
      </c>
      <c r="T36">
        <v>1841.7</v>
      </c>
      <c r="U36">
        <v>21.02</v>
      </c>
      <c r="V36">
        <v>1847.5</v>
      </c>
      <c r="W36">
        <v>21.52</v>
      </c>
      <c r="X36">
        <v>1800.6</v>
      </c>
      <c r="Y36">
        <v>89.92</v>
      </c>
      <c r="AA36" t="s">
        <v>83</v>
      </c>
      <c r="AB36">
        <v>2.4317800000000001E-3</v>
      </c>
      <c r="AC36">
        <v>9.317135E-2</v>
      </c>
      <c r="AD36">
        <v>6.5367590000000003E-2</v>
      </c>
      <c r="AE36">
        <v>5.1686301200000004</v>
      </c>
      <c r="AF36">
        <v>2.0637394906430622</v>
      </c>
      <c r="AH36" t="s">
        <v>83</v>
      </c>
      <c r="AI36">
        <f>100*  0.00243178/AVERAGE($AJ$3:$AJ$53)</f>
        <v>4.4904093882980993E-3</v>
      </c>
      <c r="AJ36">
        <v>10.732913068233961</v>
      </c>
      <c r="AK36">
        <f>100*  0.06536759/AVERAGE($AL$3:$AL$53)</f>
        <v>2.9807525343467178</v>
      </c>
      <c r="AL36">
        <v>0.19347486215554541</v>
      </c>
    </row>
    <row r="37" spans="1:38" x14ac:dyDescent="0.25">
      <c r="A37" t="s">
        <v>84</v>
      </c>
      <c r="B37">
        <v>0.11132284000000001</v>
      </c>
      <c r="C37">
        <v>3.5377799999999999E-3</v>
      </c>
      <c r="D37">
        <v>0.27588766999999997</v>
      </c>
      <c r="E37">
        <v>4.1192199999999998E-3</v>
      </c>
      <c r="F37">
        <v>4.2340583799999996</v>
      </c>
      <c r="G37">
        <v>0.12670866</v>
      </c>
      <c r="H37">
        <v>8.0647769999999994E-2</v>
      </c>
      <c r="I37">
        <v>4.9503000000000004E-3</v>
      </c>
      <c r="K37" t="s">
        <v>84</v>
      </c>
      <c r="L37">
        <v>79.802308375258946</v>
      </c>
      <c r="M37">
        <v>171.14606889174561</v>
      </c>
      <c r="N37">
        <v>87</v>
      </c>
      <c r="O37">
        <v>35</v>
      </c>
      <c r="Q37" t="s">
        <v>84</v>
      </c>
      <c r="R37">
        <v>1821.1</v>
      </c>
      <c r="S37">
        <v>57.12</v>
      </c>
      <c r="T37">
        <v>1570.6</v>
      </c>
      <c r="U37">
        <v>20.82</v>
      </c>
      <c r="V37">
        <v>1680.6</v>
      </c>
      <c r="W37">
        <v>24.58</v>
      </c>
      <c r="X37">
        <v>1567.7</v>
      </c>
      <c r="Y37">
        <v>92.58</v>
      </c>
      <c r="AA37" t="s">
        <v>84</v>
      </c>
      <c r="AB37">
        <v>2.4751500000000002E-3</v>
      </c>
      <c r="AC37">
        <v>8.0647769999999994E-2</v>
      </c>
      <c r="AD37">
        <v>6.335433E-2</v>
      </c>
      <c r="AE37">
        <v>4.2340583799999996</v>
      </c>
      <c r="AF37">
        <v>2.0511135309568451</v>
      </c>
      <c r="AH37" t="s">
        <v>84</v>
      </c>
      <c r="AI37">
        <f>100*  0.00247515/AVERAGE($AJ$3:$AJ$53)</f>
        <v>4.5704943693286567E-3</v>
      </c>
      <c r="AJ37">
        <v>12.39959889777486</v>
      </c>
      <c r="AK37">
        <f>100*  0.06335433/AVERAGE($AL$3:$AL$53)</f>
        <v>2.888948173082996</v>
      </c>
      <c r="AL37">
        <v>0.23618002168406571</v>
      </c>
    </row>
    <row r="38" spans="1:38" x14ac:dyDescent="0.25">
      <c r="A38" t="s">
        <v>85</v>
      </c>
      <c r="B38">
        <v>5.6544440000000001E-2</v>
      </c>
      <c r="C38">
        <v>1.9344799999999999E-3</v>
      </c>
      <c r="D38">
        <v>7.8323539999999997E-2</v>
      </c>
      <c r="E38">
        <v>1.14916E-3</v>
      </c>
      <c r="F38">
        <v>0.61054682999999998</v>
      </c>
      <c r="G38">
        <v>1.9831939999999999E-2</v>
      </c>
      <c r="H38">
        <v>2.3349020000000002E-2</v>
      </c>
      <c r="I38">
        <v>1.4040599999999999E-3</v>
      </c>
      <c r="K38" t="s">
        <v>85</v>
      </c>
      <c r="L38">
        <v>127.6957679786919</v>
      </c>
      <c r="M38">
        <v>448.81114353541699</v>
      </c>
      <c r="N38">
        <v>88</v>
      </c>
      <c r="O38">
        <v>36</v>
      </c>
      <c r="Q38" t="s">
        <v>85</v>
      </c>
      <c r="R38">
        <v>473.1</v>
      </c>
      <c r="S38">
        <v>75.52</v>
      </c>
      <c r="T38">
        <v>486.1</v>
      </c>
      <c r="U38">
        <v>6.86</v>
      </c>
      <c r="V38">
        <v>483.9</v>
      </c>
      <c r="W38">
        <v>12.5</v>
      </c>
      <c r="X38">
        <v>466.5</v>
      </c>
      <c r="Y38">
        <v>27.74</v>
      </c>
      <c r="AA38" t="s">
        <v>85</v>
      </c>
      <c r="AB38">
        <v>7.0202999999999997E-4</v>
      </c>
      <c r="AC38">
        <v>2.3349020000000002E-2</v>
      </c>
      <c r="AD38">
        <v>9.9159699999999996E-3</v>
      </c>
      <c r="AE38">
        <v>0.61054682999999998</v>
      </c>
      <c r="AF38">
        <v>1.8512743789596291</v>
      </c>
      <c r="AH38" t="s">
        <v>85</v>
      </c>
      <c r="AI38">
        <f>100*  0.00070203/AVERAGE($AJ$3:$AJ$53)</f>
        <v>1.2963352370966596E-3</v>
      </c>
      <c r="AJ38">
        <v>42.82834996929207</v>
      </c>
      <c r="AK38">
        <f>100*  0.00991597/AVERAGE($AL$3:$AL$53)</f>
        <v>0.45216678032655055</v>
      </c>
      <c r="AL38">
        <v>1.637876000437182</v>
      </c>
    </row>
    <row r="39" spans="1:38" x14ac:dyDescent="0.25">
      <c r="A39" t="s">
        <v>86</v>
      </c>
      <c r="B39">
        <v>6.8119499999999999E-2</v>
      </c>
      <c r="C39">
        <v>5.5433599999999998E-3</v>
      </c>
      <c r="D39">
        <v>0.14375257</v>
      </c>
      <c r="E39">
        <v>4.6672800000000002E-3</v>
      </c>
      <c r="F39">
        <v>1.35027158</v>
      </c>
      <c r="G39">
        <v>0.10464566</v>
      </c>
      <c r="H39">
        <v>4.0342929999999999E-2</v>
      </c>
      <c r="I39">
        <v>4.3343399999999999E-3</v>
      </c>
      <c r="K39" t="s">
        <v>86</v>
      </c>
      <c r="L39">
        <v>77.567327611719449</v>
      </c>
      <c r="M39">
        <v>77.393742630247189</v>
      </c>
      <c r="N39">
        <v>89</v>
      </c>
      <c r="O39">
        <v>37</v>
      </c>
      <c r="Q39" t="s">
        <v>86</v>
      </c>
      <c r="R39">
        <v>872.2</v>
      </c>
      <c r="S39">
        <v>164.16</v>
      </c>
      <c r="T39">
        <v>865.8</v>
      </c>
      <c r="U39">
        <v>26.3</v>
      </c>
      <c r="V39">
        <v>867.7</v>
      </c>
      <c r="W39">
        <v>45.2</v>
      </c>
      <c r="X39">
        <v>799.4</v>
      </c>
      <c r="Y39">
        <v>84.2</v>
      </c>
      <c r="AA39" t="s">
        <v>86</v>
      </c>
      <c r="AB39">
        <v>2.1671699999999999E-3</v>
      </c>
      <c r="AC39">
        <v>4.0342929999999999E-2</v>
      </c>
      <c r="AD39">
        <v>5.2322830000000001E-2</v>
      </c>
      <c r="AE39">
        <v>1.35027158</v>
      </c>
      <c r="AF39">
        <v>1.3862943224807009</v>
      </c>
      <c r="AH39" t="s">
        <v>86</v>
      </c>
      <c r="AI39">
        <f>100*  0.00216717/AVERAGE($AJ$3:$AJ$53)</f>
        <v>4.0017931367302929E-3</v>
      </c>
      <c r="AJ39">
        <v>24.787490645820721</v>
      </c>
      <c r="AK39">
        <f>100*  0.05232283/AVERAGE($AL$3:$AL$53)</f>
        <v>2.3859133880672743</v>
      </c>
      <c r="AL39">
        <v>0.74059175562296886</v>
      </c>
    </row>
    <row r="40" spans="1:38" x14ac:dyDescent="0.25">
      <c r="A40" t="s">
        <v>87</v>
      </c>
      <c r="B40">
        <v>6.113735E-2</v>
      </c>
      <c r="C40">
        <v>3.8235399999999998E-3</v>
      </c>
      <c r="D40">
        <v>8.7424180000000004E-2</v>
      </c>
      <c r="E40">
        <v>2.1012600000000002E-3</v>
      </c>
      <c r="F40">
        <v>0.73679220999999995</v>
      </c>
      <c r="G40">
        <v>4.3735900000000001E-2</v>
      </c>
      <c r="H40">
        <v>3.890134E-2</v>
      </c>
      <c r="I40">
        <v>3.61254E-3</v>
      </c>
      <c r="K40" t="s">
        <v>87</v>
      </c>
      <c r="L40">
        <v>40.279372595442439</v>
      </c>
      <c r="M40">
        <v>133.19524332304309</v>
      </c>
      <c r="N40">
        <v>90</v>
      </c>
      <c r="O40">
        <v>38</v>
      </c>
      <c r="Q40" t="s">
        <v>87</v>
      </c>
      <c r="R40">
        <v>644.1</v>
      </c>
      <c r="S40">
        <v>131.63999999999999</v>
      </c>
      <c r="T40">
        <v>540.29999999999995</v>
      </c>
      <c r="U40">
        <v>12.46</v>
      </c>
      <c r="V40">
        <v>560.5</v>
      </c>
      <c r="W40">
        <v>25.56</v>
      </c>
      <c r="X40">
        <v>771.4</v>
      </c>
      <c r="Y40">
        <v>70.28</v>
      </c>
      <c r="AA40" t="s">
        <v>87</v>
      </c>
      <c r="AB40">
        <v>1.80627E-3</v>
      </c>
      <c r="AC40">
        <v>3.890134E-2</v>
      </c>
      <c r="AD40">
        <v>2.1867950000000001E-2</v>
      </c>
      <c r="AE40">
        <v>0.73679220999999995</v>
      </c>
      <c r="AF40">
        <v>1.5644261285212571</v>
      </c>
      <c r="AH40" t="s">
        <v>87</v>
      </c>
      <c r="AI40">
        <f>100*  0.00180627/AVERAGE($AJ$3:$AJ$53)</f>
        <v>3.3353723469233269E-3</v>
      </c>
      <c r="AJ40">
        <v>25.706055369815029</v>
      </c>
      <c r="AK40">
        <f>100*  0.02186795/AVERAGE($AL$3:$AL$53)</f>
        <v>0.99717531858627972</v>
      </c>
      <c r="AL40">
        <v>1.357234762294786</v>
      </c>
    </row>
    <row r="41" spans="1:38" x14ac:dyDescent="0.25">
      <c r="A41" t="s">
        <v>92</v>
      </c>
      <c r="B41">
        <v>5.2575289999999997E-2</v>
      </c>
      <c r="C41">
        <v>2.4696800000000001E-3</v>
      </c>
      <c r="D41">
        <v>4.6795839999999998E-2</v>
      </c>
      <c r="E41">
        <v>8.1966000000000005E-4</v>
      </c>
      <c r="F41">
        <v>0.33912977999999999</v>
      </c>
      <c r="G41">
        <v>1.5072260000000001E-2</v>
      </c>
      <c r="H41">
        <v>1.4577430000000001E-2</v>
      </c>
      <c r="I41">
        <v>6.7630000000000001E-4</v>
      </c>
      <c r="K41" t="s">
        <v>92</v>
      </c>
      <c r="L41">
        <v>181.97012802275961</v>
      </c>
      <c r="M41">
        <v>210.11572437259269</v>
      </c>
      <c r="N41">
        <v>97</v>
      </c>
      <c r="O41">
        <v>39</v>
      </c>
      <c r="Q41" t="s">
        <v>92</v>
      </c>
      <c r="R41">
        <v>310.5</v>
      </c>
      <c r="S41">
        <v>104.98</v>
      </c>
      <c r="T41">
        <v>294.8</v>
      </c>
      <c r="U41">
        <v>5.04</v>
      </c>
      <c r="V41">
        <v>296.5</v>
      </c>
      <c r="W41">
        <v>11.42</v>
      </c>
      <c r="X41">
        <v>292.5</v>
      </c>
      <c r="Y41">
        <v>13.48</v>
      </c>
      <c r="AA41" t="s">
        <v>92</v>
      </c>
      <c r="AB41">
        <v>3.3815000000000001E-4</v>
      </c>
      <c r="AC41">
        <v>1.4577430000000001E-2</v>
      </c>
      <c r="AD41">
        <v>7.5361300000000003E-3</v>
      </c>
      <c r="AE41">
        <v>0.33912977999999999</v>
      </c>
      <c r="AF41">
        <v>1.043868935821068</v>
      </c>
      <c r="AH41" t="s">
        <v>92</v>
      </c>
      <c r="AI41">
        <f>100*  0.00033815/AVERAGE($AJ$3:$AJ$53)</f>
        <v>6.2441172090115145E-4</v>
      </c>
      <c r="AJ41">
        <v>68.599197526587332</v>
      </c>
      <c r="AK41">
        <f>100*  0.00753613/AVERAGE($AL$3:$AL$53)</f>
        <v>0.34364642472923251</v>
      </c>
      <c r="AL41">
        <v>2.9487236420228271</v>
      </c>
    </row>
    <row r="42" spans="1:38" x14ac:dyDescent="0.25">
      <c r="A42" t="s">
        <v>93</v>
      </c>
      <c r="B42">
        <v>0.11566731</v>
      </c>
      <c r="C42">
        <v>2.5403999999999999E-3</v>
      </c>
      <c r="D42">
        <v>0.33969653</v>
      </c>
      <c r="E42">
        <v>3.8609E-3</v>
      </c>
      <c r="F42">
        <v>5.4158353799999999</v>
      </c>
      <c r="G42">
        <v>0.11007956000000001</v>
      </c>
      <c r="H42">
        <v>9.4486760000000003E-2</v>
      </c>
      <c r="I42">
        <v>4.22244E-3</v>
      </c>
      <c r="K42" t="s">
        <v>93</v>
      </c>
      <c r="L42">
        <v>80.280938833570417</v>
      </c>
      <c r="M42">
        <v>736.09161047457769</v>
      </c>
      <c r="N42">
        <v>98</v>
      </c>
      <c r="O42">
        <v>40</v>
      </c>
      <c r="Q42" t="s">
        <v>93</v>
      </c>
      <c r="R42">
        <v>1890.3</v>
      </c>
      <c r="S42">
        <v>39.26</v>
      </c>
      <c r="T42">
        <v>1885.2</v>
      </c>
      <c r="U42">
        <v>18.579999999999998</v>
      </c>
      <c r="V42">
        <v>1887.4</v>
      </c>
      <c r="W42">
        <v>17.420000000000002</v>
      </c>
      <c r="X42">
        <v>1824.9</v>
      </c>
      <c r="Y42">
        <v>77.98</v>
      </c>
      <c r="AA42" t="s">
        <v>93</v>
      </c>
      <c r="AB42">
        <v>2.11122E-3</v>
      </c>
      <c r="AC42">
        <v>9.4486760000000003E-2</v>
      </c>
      <c r="AD42">
        <v>5.5039780000000003E-2</v>
      </c>
      <c r="AE42">
        <v>5.4158353799999999</v>
      </c>
      <c r="AF42">
        <v>2.1986256993690372</v>
      </c>
      <c r="AH42" t="s">
        <v>93</v>
      </c>
      <c r="AI42">
        <f>100*  0.00211122/AVERAGE($AJ$3:$AJ$53)</f>
        <v>3.8984785255091799E-3</v>
      </c>
      <c r="AJ42">
        <v>10.58349339103172</v>
      </c>
      <c r="AK42">
        <f>100*  0.05503978/AVERAGE($AL$3:$AL$53)</f>
        <v>2.5098059103125232</v>
      </c>
      <c r="AL42">
        <v>0.1846437215748607</v>
      </c>
    </row>
    <row r="43" spans="1:38" x14ac:dyDescent="0.25">
      <c r="A43" t="s">
        <v>94</v>
      </c>
      <c r="B43">
        <v>6.9768759999999999E-2</v>
      </c>
      <c r="C43">
        <v>4.1116199999999999E-3</v>
      </c>
      <c r="D43">
        <v>5.5216319999999999E-2</v>
      </c>
      <c r="E43">
        <v>1.2775799999999999E-3</v>
      </c>
      <c r="F43">
        <v>0.53102039999999995</v>
      </c>
      <c r="G43">
        <v>2.92894E-2</v>
      </c>
      <c r="H43">
        <v>1.3413980000000001E-2</v>
      </c>
      <c r="I43">
        <v>8.0449999999999999E-4</v>
      </c>
      <c r="K43" t="s">
        <v>94</v>
      </c>
      <c r="L43">
        <v>61.032479848269318</v>
      </c>
      <c r="M43">
        <v>82.520404944851393</v>
      </c>
      <c r="N43">
        <v>99</v>
      </c>
      <c r="O43">
        <v>41</v>
      </c>
      <c r="Q43" t="s">
        <v>94</v>
      </c>
      <c r="R43">
        <v>921.6</v>
      </c>
      <c r="S43">
        <v>118.84</v>
      </c>
      <c r="T43">
        <v>346.5</v>
      </c>
      <c r="U43">
        <v>7.8</v>
      </c>
      <c r="V43">
        <v>432.5</v>
      </c>
      <c r="W43">
        <v>19.420000000000002</v>
      </c>
      <c r="X43">
        <v>269.3</v>
      </c>
      <c r="Y43">
        <v>16.04</v>
      </c>
      <c r="AA43" t="s">
        <v>94</v>
      </c>
      <c r="AB43">
        <v>4.0224999999999999E-4</v>
      </c>
      <c r="AC43">
        <v>1.3413980000000001E-2</v>
      </c>
      <c r="AD43">
        <v>1.46447E-2</v>
      </c>
      <c r="AE43">
        <v>0.53102039999999995</v>
      </c>
      <c r="AF43">
        <v>1.0873494129191641</v>
      </c>
      <c r="AH43" t="s">
        <v>94</v>
      </c>
      <c r="AI43">
        <f>100*  0.00040225/AVERAGE($AJ$3:$AJ$53)</f>
        <v>7.4277573482918284E-4</v>
      </c>
      <c r="AJ43">
        <v>74.549089830162259</v>
      </c>
      <c r="AK43">
        <f>100*  0.0146447/AVERAGE($AL$3:$AL$53)</f>
        <v>0.6677961760521901</v>
      </c>
      <c r="AL43">
        <v>1.8831668237227801</v>
      </c>
    </row>
    <row r="44" spans="1:38" x14ac:dyDescent="0.25">
      <c r="A44" t="s">
        <v>95</v>
      </c>
      <c r="B44">
        <v>0.11133659999999999</v>
      </c>
      <c r="C44">
        <v>2.8931E-3</v>
      </c>
      <c r="D44">
        <v>0.33258238000000001</v>
      </c>
      <c r="E44">
        <v>4.1450000000000002E-3</v>
      </c>
      <c r="F44">
        <v>5.1035733199999997</v>
      </c>
      <c r="G44">
        <v>0.12280286</v>
      </c>
      <c r="H44">
        <v>9.3024480000000007E-2</v>
      </c>
      <c r="I44">
        <v>4.7042799999999999E-3</v>
      </c>
      <c r="K44" t="s">
        <v>95</v>
      </c>
      <c r="L44">
        <v>210.51209103840679</v>
      </c>
      <c r="M44">
        <v>375.07624374401729</v>
      </c>
      <c r="N44">
        <v>100</v>
      </c>
      <c r="O44">
        <v>42</v>
      </c>
      <c r="Q44" t="s">
        <v>95</v>
      </c>
      <c r="R44">
        <v>1821.3</v>
      </c>
      <c r="S44">
        <v>46.78</v>
      </c>
      <c r="T44">
        <v>1850.9</v>
      </c>
      <c r="U44">
        <v>20.059999999999999</v>
      </c>
      <c r="V44">
        <v>1836.7</v>
      </c>
      <c r="W44">
        <v>20.420000000000002</v>
      </c>
      <c r="X44">
        <v>1797.8</v>
      </c>
      <c r="Y44">
        <v>87</v>
      </c>
      <c r="AA44" t="s">
        <v>95</v>
      </c>
      <c r="AB44">
        <v>2.35214E-3</v>
      </c>
      <c r="AC44">
        <v>9.3024480000000007E-2</v>
      </c>
      <c r="AD44">
        <v>6.140143E-2</v>
      </c>
      <c r="AE44">
        <v>5.1035733199999997</v>
      </c>
      <c r="AF44">
        <v>2.101656760633646</v>
      </c>
      <c r="AH44" t="s">
        <v>95</v>
      </c>
      <c r="AI44">
        <f>100*  0.00235214/AVERAGE($AJ$3:$AJ$53)</f>
        <v>4.343349948840558E-3</v>
      </c>
      <c r="AJ44">
        <v>10.749858531861721</v>
      </c>
      <c r="AK44">
        <f>100*  0.06140143/AVERAGE($AL$3:$AL$53)</f>
        <v>2.799896218982719</v>
      </c>
      <c r="AL44">
        <v>0.19594114501719359</v>
      </c>
    </row>
    <row r="45" spans="1:38" x14ac:dyDescent="0.25">
      <c r="A45" t="s">
        <v>96</v>
      </c>
      <c r="B45">
        <v>0.11729224000000001</v>
      </c>
      <c r="C45">
        <v>4.1986599999999999E-3</v>
      </c>
      <c r="D45">
        <v>0.35223486999999998</v>
      </c>
      <c r="E45">
        <v>6.1290800000000003E-3</v>
      </c>
      <c r="F45">
        <v>5.6951222399999999</v>
      </c>
      <c r="G45">
        <v>0.19100622</v>
      </c>
      <c r="H45">
        <v>0.10470038</v>
      </c>
      <c r="I45">
        <v>6.7086200000000002E-3</v>
      </c>
      <c r="K45" t="s">
        <v>96</v>
      </c>
      <c r="L45">
        <v>100.9992887624467</v>
      </c>
      <c r="M45">
        <v>162.21330629715831</v>
      </c>
      <c r="N45">
        <v>101</v>
      </c>
      <c r="O45">
        <v>43</v>
      </c>
      <c r="Q45" t="s">
        <v>96</v>
      </c>
      <c r="R45">
        <v>1915.4</v>
      </c>
      <c r="S45">
        <v>63.54</v>
      </c>
      <c r="T45">
        <v>1945.3</v>
      </c>
      <c r="U45">
        <v>29.22</v>
      </c>
      <c r="V45">
        <v>1930.6</v>
      </c>
      <c r="W45">
        <v>28.96</v>
      </c>
      <c r="X45">
        <v>2012.6</v>
      </c>
      <c r="Y45">
        <v>122.74</v>
      </c>
      <c r="AA45" t="s">
        <v>96</v>
      </c>
      <c r="AB45">
        <v>3.3543100000000001E-3</v>
      </c>
      <c r="AC45">
        <v>0.10470038</v>
      </c>
      <c r="AD45">
        <v>9.5503110000000002E-2</v>
      </c>
      <c r="AE45">
        <v>5.6951222399999999</v>
      </c>
      <c r="AF45">
        <v>1.910471110750569</v>
      </c>
      <c r="AH45" t="s">
        <v>96</v>
      </c>
      <c r="AI45">
        <f>100*  0.00335431/AVERAGE($AJ$3:$AJ$53)</f>
        <v>6.1939094470972698E-3</v>
      </c>
      <c r="AJ45">
        <v>9.5510637115166155</v>
      </c>
      <c r="AK45">
        <f>100*  0.09550311/AVERAGE($AL$3:$AL$53)</f>
        <v>4.3549278345812263</v>
      </c>
      <c r="AL45">
        <v>0.17558885619283909</v>
      </c>
    </row>
    <row r="46" spans="1:38" x14ac:dyDescent="0.25">
      <c r="A46" t="s">
        <v>97</v>
      </c>
      <c r="B46">
        <v>5.2553519999999999E-2</v>
      </c>
      <c r="C46">
        <v>4.56712E-3</v>
      </c>
      <c r="D46">
        <v>3.7946870000000001E-2</v>
      </c>
      <c r="E46">
        <v>1.1215800000000001E-3</v>
      </c>
      <c r="F46">
        <v>0.27496806000000001</v>
      </c>
      <c r="G46">
        <v>2.2664839999999999E-2</v>
      </c>
      <c r="H46">
        <v>1.0894549999999999E-2</v>
      </c>
      <c r="I46">
        <v>8.9857999999999995E-4</v>
      </c>
      <c r="K46" t="s">
        <v>97</v>
      </c>
      <c r="L46">
        <v>78.624940730203889</v>
      </c>
      <c r="M46">
        <v>139.13525664571571</v>
      </c>
      <c r="N46">
        <v>102</v>
      </c>
      <c r="O46">
        <v>44</v>
      </c>
      <c r="Q46" t="s">
        <v>97</v>
      </c>
      <c r="R46">
        <v>309.5</v>
      </c>
      <c r="S46">
        <v>192.02</v>
      </c>
      <c r="T46">
        <v>240.1</v>
      </c>
      <c r="U46">
        <v>6.96</v>
      </c>
      <c r="V46">
        <v>246.7</v>
      </c>
      <c r="W46">
        <v>18.059999999999999</v>
      </c>
      <c r="X46">
        <v>219</v>
      </c>
      <c r="Y46">
        <v>17.96</v>
      </c>
      <c r="AA46" t="s">
        <v>97</v>
      </c>
      <c r="AB46">
        <v>4.4928999999999998E-4</v>
      </c>
      <c r="AC46">
        <v>1.0894549999999999E-2</v>
      </c>
      <c r="AD46">
        <v>1.1332419999999999E-2</v>
      </c>
      <c r="AE46">
        <v>0.27496806000000001</v>
      </c>
      <c r="AF46">
        <v>1.000638120322364</v>
      </c>
      <c r="AH46" t="s">
        <v>97</v>
      </c>
      <c r="AI46">
        <f>100*  0.00044929/AVERAGE($AJ$3:$AJ$53)</f>
        <v>8.296375634590517E-4</v>
      </c>
      <c r="AJ46">
        <v>91.789013772941516</v>
      </c>
      <c r="AK46">
        <f>100*  0.01133242/AVERAGE($AL$3:$AL$53)</f>
        <v>0.51675669296177862</v>
      </c>
      <c r="AL46">
        <v>3.6367860325304688</v>
      </c>
    </row>
    <row r="47" spans="1:38" x14ac:dyDescent="0.25">
      <c r="A47" t="s">
        <v>98</v>
      </c>
      <c r="B47">
        <v>5.4180230000000003E-2</v>
      </c>
      <c r="C47">
        <v>5.5855399999999999E-3</v>
      </c>
      <c r="D47">
        <v>4.5256600000000001E-2</v>
      </c>
      <c r="E47">
        <v>1.4594E-3</v>
      </c>
      <c r="F47">
        <v>0.33798795999999998</v>
      </c>
      <c r="G47">
        <v>3.3339979999999998E-2</v>
      </c>
      <c r="H47">
        <v>1.4649590000000001E-2</v>
      </c>
      <c r="I47">
        <v>9.4110000000000005E-4</v>
      </c>
      <c r="K47" t="s">
        <v>98</v>
      </c>
      <c r="L47">
        <v>55.711237553342812</v>
      </c>
      <c r="M47">
        <v>45.175277630737547</v>
      </c>
      <c r="N47">
        <v>103</v>
      </c>
      <c r="O47">
        <v>45</v>
      </c>
      <c r="Q47" t="s">
        <v>98</v>
      </c>
      <c r="R47">
        <v>378.4</v>
      </c>
      <c r="S47">
        <v>222.98</v>
      </c>
      <c r="T47">
        <v>285.3</v>
      </c>
      <c r="U47">
        <v>9</v>
      </c>
      <c r="V47">
        <v>295.60000000000002</v>
      </c>
      <c r="W47">
        <v>25.3</v>
      </c>
      <c r="X47">
        <v>294</v>
      </c>
      <c r="Y47">
        <v>18.739999999999998</v>
      </c>
      <c r="AA47" t="s">
        <v>98</v>
      </c>
      <c r="AB47">
        <v>4.7055000000000003E-4</v>
      </c>
      <c r="AC47">
        <v>1.4649590000000001E-2</v>
      </c>
      <c r="AD47">
        <v>1.6669989999999999E-2</v>
      </c>
      <c r="AE47">
        <v>0.33798795999999998</v>
      </c>
      <c r="AF47">
        <v>0.65124769339262656</v>
      </c>
      <c r="AH47" t="s">
        <v>98</v>
      </c>
      <c r="AI47">
        <f>100*  0.00047055/AVERAGE($AJ$3:$AJ$53)</f>
        <v>8.6889526917059549E-4</v>
      </c>
      <c r="AJ47">
        <v>68.261296049923573</v>
      </c>
      <c r="AK47">
        <f>100*  0.01666999/AVERAGE($AL$3:$AL$53)</f>
        <v>0.76014910355475007</v>
      </c>
      <c r="AL47">
        <v>2.958685273877804</v>
      </c>
    </row>
    <row r="48" spans="1:38" x14ac:dyDescent="0.25">
      <c r="A48" t="s">
        <v>99</v>
      </c>
      <c r="B48">
        <v>4.9501000000000003E-2</v>
      </c>
      <c r="C48">
        <v>4.9313600000000001E-3</v>
      </c>
      <c r="D48">
        <v>4.6033280000000003E-2</v>
      </c>
      <c r="E48">
        <v>1.5282E-3</v>
      </c>
      <c r="F48">
        <v>0.31410617000000002</v>
      </c>
      <c r="G48">
        <v>2.9804919999999999E-2</v>
      </c>
      <c r="H48">
        <v>1.3560839999999999E-2</v>
      </c>
      <c r="I48">
        <v>1.25146E-3</v>
      </c>
      <c r="K48" t="s">
        <v>99</v>
      </c>
      <c r="L48">
        <v>123.17093409198669</v>
      </c>
      <c r="M48">
        <v>170.0425442215288</v>
      </c>
      <c r="N48">
        <v>104</v>
      </c>
      <c r="O48">
        <v>46</v>
      </c>
      <c r="Q48" t="s">
        <v>99</v>
      </c>
      <c r="R48">
        <v>171.6</v>
      </c>
      <c r="S48">
        <v>224.62</v>
      </c>
      <c r="T48">
        <v>290.10000000000002</v>
      </c>
      <c r="U48">
        <v>9.42</v>
      </c>
      <c r="V48">
        <v>277.39999999999998</v>
      </c>
      <c r="W48">
        <v>23.02</v>
      </c>
      <c r="X48">
        <v>272.3</v>
      </c>
      <c r="Y48">
        <v>24.96</v>
      </c>
      <c r="AA48" t="s">
        <v>99</v>
      </c>
      <c r="AB48">
        <v>6.2573000000000001E-4</v>
      </c>
      <c r="AC48">
        <v>1.3560839999999999E-2</v>
      </c>
      <c r="AD48">
        <v>1.4902459999999999E-2</v>
      </c>
      <c r="AE48">
        <v>0.31410617000000002</v>
      </c>
      <c r="AF48">
        <v>0.97256556324745269</v>
      </c>
      <c r="AH48" t="s">
        <v>99</v>
      </c>
      <c r="AI48">
        <f>100*  0.00062573/AVERAGE($AJ$3:$AJ$53)</f>
        <v>1.1554432829202353E-3</v>
      </c>
      <c r="AJ48">
        <v>73.74174461169072</v>
      </c>
      <c r="AK48">
        <f>100*  0.01490246/AVERAGE($AL$3:$AL$53)</f>
        <v>0.67954999431676444</v>
      </c>
      <c r="AL48">
        <v>3.183636921235899</v>
      </c>
    </row>
    <row r="49" spans="1:38" x14ac:dyDescent="0.25">
      <c r="A49" t="s">
        <v>100</v>
      </c>
      <c r="B49">
        <v>6.0132270000000002E-2</v>
      </c>
      <c r="C49">
        <v>4.4269799999999996E-3</v>
      </c>
      <c r="D49">
        <v>5.3647859999999999E-2</v>
      </c>
      <c r="E49">
        <v>1.44484E-3</v>
      </c>
      <c r="F49">
        <v>0.44494334000000002</v>
      </c>
      <c r="G49">
        <v>3.0622139999999999E-2</v>
      </c>
      <c r="H49">
        <v>1.7155110000000001E-2</v>
      </c>
      <c r="I49">
        <v>1.79546E-3</v>
      </c>
      <c r="K49" t="s">
        <v>100</v>
      </c>
      <c r="L49">
        <v>317.97771455666191</v>
      </c>
      <c r="M49">
        <v>360.60205303987863</v>
      </c>
      <c r="N49">
        <v>105</v>
      </c>
      <c r="O49">
        <v>47</v>
      </c>
      <c r="Q49" t="s">
        <v>100</v>
      </c>
      <c r="R49">
        <v>608.29999999999995</v>
      </c>
      <c r="S49">
        <v>155.30000000000001</v>
      </c>
      <c r="T49">
        <v>336.9</v>
      </c>
      <c r="U49">
        <v>8.84</v>
      </c>
      <c r="V49">
        <v>373.7</v>
      </c>
      <c r="W49">
        <v>21.52</v>
      </c>
      <c r="X49">
        <v>343.8</v>
      </c>
      <c r="Y49">
        <v>35.68</v>
      </c>
      <c r="AA49" t="s">
        <v>100</v>
      </c>
      <c r="AB49">
        <v>8.9773000000000001E-4</v>
      </c>
      <c r="AC49">
        <v>1.7155110000000001E-2</v>
      </c>
      <c r="AD49">
        <v>1.531107E-2</v>
      </c>
      <c r="AE49">
        <v>0.44494334000000002</v>
      </c>
      <c r="AF49">
        <v>1.520727501207904</v>
      </c>
      <c r="AH49" t="s">
        <v>100</v>
      </c>
      <c r="AI49">
        <f>100*  0.00089773/AVERAGE($AJ$3:$AJ$53)</f>
        <v>1.6577055573106338E-3</v>
      </c>
      <c r="AJ49">
        <v>58.291669362656371</v>
      </c>
      <c r="AK49">
        <f>100*  0.01531107/AVERAGE($AL$3:$AL$53)</f>
        <v>0.69818255049727251</v>
      </c>
      <c r="AL49">
        <v>2.2474771731609691</v>
      </c>
    </row>
    <row r="50" spans="1:38" x14ac:dyDescent="0.25">
      <c r="A50" t="s">
        <v>101</v>
      </c>
      <c r="B50">
        <v>0.26365808000000002</v>
      </c>
      <c r="C50">
        <v>4.90996E-2</v>
      </c>
      <c r="D50">
        <v>9.0874269999999993E-2</v>
      </c>
      <c r="E50">
        <v>1.016944E-2</v>
      </c>
      <c r="F50">
        <v>3.3026368599999998</v>
      </c>
      <c r="G50">
        <v>0.51348866000000004</v>
      </c>
      <c r="H50">
        <v>3.9535760000000003E-2</v>
      </c>
      <c r="I50">
        <v>6.41334E-3</v>
      </c>
      <c r="K50" t="s">
        <v>101</v>
      </c>
      <c r="L50">
        <v>41.72830725462304</v>
      </c>
      <c r="M50">
        <v>21.160201135299118</v>
      </c>
      <c r="N50">
        <v>106</v>
      </c>
      <c r="O50">
        <v>48</v>
      </c>
      <c r="Q50" t="s">
        <v>101</v>
      </c>
      <c r="R50">
        <v>3268.7</v>
      </c>
      <c r="S50">
        <v>278.54000000000002</v>
      </c>
      <c r="T50">
        <v>560.70000000000005</v>
      </c>
      <c r="U50">
        <v>60.1</v>
      </c>
      <c r="V50">
        <v>1481.7</v>
      </c>
      <c r="W50">
        <v>121.18</v>
      </c>
      <c r="X50">
        <v>783.7</v>
      </c>
      <c r="Y50">
        <v>124.7</v>
      </c>
      <c r="AA50" t="s">
        <v>101</v>
      </c>
      <c r="AB50">
        <v>3.20667E-3</v>
      </c>
      <c r="AC50">
        <v>3.9535760000000003E-2</v>
      </c>
      <c r="AD50">
        <v>0.25674433000000002</v>
      </c>
      <c r="AE50">
        <v>3.3026368599999998</v>
      </c>
      <c r="AF50">
        <v>1.0433358716197509</v>
      </c>
      <c r="AH50" t="s">
        <v>101</v>
      </c>
      <c r="AI50">
        <f>100*  0.00320667/AVERAGE($AJ$3:$AJ$53)</f>
        <v>5.9212844390421279E-3</v>
      </c>
      <c r="AJ50">
        <v>25.293557022806691</v>
      </c>
      <c r="AK50">
        <f>100*  0.25674433/AVERAGE($AL$3:$AL$53)</f>
        <v>11.707503861265959</v>
      </c>
      <c r="AL50">
        <v>0.30278836044965601</v>
      </c>
    </row>
    <row r="51" spans="1:38" x14ac:dyDescent="0.25">
      <c r="A51" t="s">
        <v>102</v>
      </c>
      <c r="B51">
        <v>5.046987E-2</v>
      </c>
      <c r="C51">
        <v>8.1384999999999999E-3</v>
      </c>
      <c r="D51">
        <v>4.0094449999999997E-2</v>
      </c>
      <c r="E51">
        <v>2.0095999999999998E-3</v>
      </c>
      <c r="F51">
        <v>0.27898651000000002</v>
      </c>
      <c r="G51">
        <v>4.2976519999999997E-2</v>
      </c>
      <c r="H51">
        <v>1.279662E-2</v>
      </c>
      <c r="I51">
        <v>1.4315599999999999E-3</v>
      </c>
      <c r="K51" t="s">
        <v>102</v>
      </c>
      <c r="L51">
        <v>78.236130867709818</v>
      </c>
      <c r="M51">
        <v>63.242469027822459</v>
      </c>
      <c r="N51">
        <v>107</v>
      </c>
      <c r="O51">
        <v>49</v>
      </c>
      <c r="Q51" t="s">
        <v>102</v>
      </c>
      <c r="R51">
        <v>216.7</v>
      </c>
      <c r="S51">
        <v>353.32</v>
      </c>
      <c r="T51">
        <v>253.4</v>
      </c>
      <c r="U51">
        <v>12.46</v>
      </c>
      <c r="V51">
        <v>249.9</v>
      </c>
      <c r="W51">
        <v>34.119999999999997</v>
      </c>
      <c r="X51">
        <v>257</v>
      </c>
      <c r="Y51">
        <v>28.56</v>
      </c>
      <c r="AA51" t="s">
        <v>102</v>
      </c>
      <c r="AB51">
        <v>7.1577999999999995E-4</v>
      </c>
      <c r="AC51">
        <v>1.279662E-2</v>
      </c>
      <c r="AD51">
        <v>2.1488259999999999E-2</v>
      </c>
      <c r="AE51">
        <v>0.27898651000000002</v>
      </c>
      <c r="AF51">
        <v>0.72621671336177207</v>
      </c>
      <c r="AH51" t="s">
        <v>102</v>
      </c>
      <c r="AI51">
        <f>100*  0.00071578/AVERAGE($AJ$3:$AJ$53)</f>
        <v>1.3217253336880858E-3</v>
      </c>
      <c r="AJ51">
        <v>78.145635331829808</v>
      </c>
      <c r="AK51">
        <f>100*  0.02148826/AVERAGE($AL$3:$AL$53)</f>
        <v>0.97986151017195522</v>
      </c>
      <c r="AL51">
        <v>3.5844027010481621</v>
      </c>
    </row>
    <row r="52" spans="1:38" x14ac:dyDescent="0.25">
      <c r="A52" t="s">
        <v>103</v>
      </c>
      <c r="B52">
        <v>5.0232569999999997E-2</v>
      </c>
      <c r="C52">
        <v>3.4751199999999999E-3</v>
      </c>
      <c r="D52">
        <v>3.4522789999999998E-2</v>
      </c>
      <c r="E52">
        <v>8.5784000000000001E-4</v>
      </c>
      <c r="F52">
        <v>0.23906806</v>
      </c>
      <c r="G52">
        <v>1.5650239999999999E-2</v>
      </c>
      <c r="H52">
        <v>1.113888E-2</v>
      </c>
      <c r="I52">
        <v>9.7031999999999999E-4</v>
      </c>
      <c r="K52" t="s">
        <v>103</v>
      </c>
      <c r="L52">
        <v>376.00877192982449</v>
      </c>
      <c r="M52">
        <v>481.92650051164748</v>
      </c>
      <c r="N52">
        <v>108</v>
      </c>
      <c r="O52">
        <v>50</v>
      </c>
      <c r="Q52" t="s">
        <v>103</v>
      </c>
      <c r="R52">
        <v>205.8</v>
      </c>
      <c r="S52">
        <v>156.63999999999999</v>
      </c>
      <c r="T52">
        <v>218.8</v>
      </c>
      <c r="U52">
        <v>5.34</v>
      </c>
      <c r="V52">
        <v>217.7</v>
      </c>
      <c r="W52">
        <v>12.82</v>
      </c>
      <c r="X52">
        <v>223.9</v>
      </c>
      <c r="Y52">
        <v>19.399999999999999</v>
      </c>
      <c r="AA52" t="s">
        <v>103</v>
      </c>
      <c r="AB52">
        <v>4.8516E-4</v>
      </c>
      <c r="AC52">
        <v>1.113888E-2</v>
      </c>
      <c r="AD52">
        <v>7.8251199999999996E-3</v>
      </c>
      <c r="AE52">
        <v>0.23906806</v>
      </c>
      <c r="AF52">
        <v>1.330681175439739</v>
      </c>
      <c r="AH52" t="s">
        <v>103</v>
      </c>
      <c r="AI52">
        <f>100*  0.00048516/AVERAGE($AJ$3:$AJ$53)</f>
        <v>8.9587340089428559E-4</v>
      </c>
      <c r="AJ52">
        <v>89.775632738659539</v>
      </c>
      <c r="AK52">
        <f>100*  0.00782512/AVERAGE($AL$3:$AL$53)</f>
        <v>0.35682432642181222</v>
      </c>
      <c r="AL52">
        <v>4.1829092518674393</v>
      </c>
    </row>
    <row r="53" spans="1:38" x14ac:dyDescent="0.25">
      <c r="A53" t="s">
        <v>104</v>
      </c>
      <c r="B53">
        <v>6.0567389999999999E-2</v>
      </c>
      <c r="C53">
        <v>5.4312199999999996E-3</v>
      </c>
      <c r="D53">
        <v>7.0111419999999994E-2</v>
      </c>
      <c r="E53">
        <v>2.3303600000000001E-3</v>
      </c>
      <c r="F53">
        <v>0.58548248000000003</v>
      </c>
      <c r="G53">
        <v>4.944084E-2</v>
      </c>
      <c r="H53">
        <v>2.0635839999999999E-2</v>
      </c>
      <c r="I53">
        <v>2.1175399999999998E-3</v>
      </c>
      <c r="K53" t="s">
        <v>104</v>
      </c>
      <c r="L53">
        <v>171.17117117117121</v>
      </c>
      <c r="M53">
        <v>148.67340526025589</v>
      </c>
      <c r="N53">
        <v>109</v>
      </c>
      <c r="O53">
        <v>51</v>
      </c>
      <c r="Q53" t="s">
        <v>104</v>
      </c>
      <c r="R53">
        <v>623.9</v>
      </c>
      <c r="S53">
        <v>187.7</v>
      </c>
      <c r="T53">
        <v>436.8</v>
      </c>
      <c r="U53">
        <v>14.04</v>
      </c>
      <c r="V53">
        <v>468</v>
      </c>
      <c r="W53">
        <v>31.66</v>
      </c>
      <c r="X53">
        <v>412.9</v>
      </c>
      <c r="Y53">
        <v>41.94</v>
      </c>
      <c r="AA53" t="s">
        <v>104</v>
      </c>
      <c r="AB53">
        <v>1.0587699999999999E-3</v>
      </c>
      <c r="AC53">
        <v>2.0635839999999999E-2</v>
      </c>
      <c r="AD53">
        <v>2.472042E-2</v>
      </c>
      <c r="AE53">
        <v>0.58548248000000003</v>
      </c>
      <c r="AF53">
        <v>1.215171384207349</v>
      </c>
      <c r="AH53" t="s">
        <v>104</v>
      </c>
      <c r="AI53">
        <f>100*  0.00105877/AVERAGE($AJ$3:$AJ$53)</f>
        <v>1.9550743685894192E-3</v>
      </c>
      <c r="AJ53">
        <v>48.459379409803532</v>
      </c>
      <c r="AK53">
        <f>100*  0.02472042/AVERAGE($AL$3:$AL$53)</f>
        <v>1.1272475329917364</v>
      </c>
      <c r="AL53">
        <v>1.7079930384936539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Ratios raw</vt:lpstr>
      <vt:lpstr>Ages raw</vt:lpstr>
      <vt:lpstr>ToBeCommonLeadCorrected</vt:lpstr>
      <vt:lpstr>Report</vt:lpstr>
      <vt:lpstr>STDGJ</vt:lpstr>
      <vt:lpstr>MT</vt:lpstr>
      <vt:lpstr>91500</vt:lpstr>
      <vt:lpstr>MIR1</vt:lpstr>
      <vt:lpstr>MIX1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Collier</cp:lastModifiedBy>
  <dcterms:created xsi:type="dcterms:W3CDTF">2017-10-19T02:58:59Z</dcterms:created>
  <dcterms:modified xsi:type="dcterms:W3CDTF">2017-10-19T02:59:27Z</dcterms:modified>
</cp:coreProperties>
</file>