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/>
  <mc:AlternateContent xmlns:mc="http://schemas.openxmlformats.org/markup-compatibility/2006">
    <mc:Choice Requires="x15">
      <x15ac:absPath xmlns:x15ac="http://schemas.microsoft.com/office/spreadsheetml/2010/11/ac" url="C:\Users\mark\Google Drive\CITS3200\ZirconsRock\test_files\outputs\"/>
    </mc:Choice>
  </mc:AlternateContent>
  <bookViews>
    <workbookView xWindow="0" yWindow="0" windowWidth="19200" windowHeight="8450" activeTab="7" xr2:uid="{00000000-000D-0000-FFFF-FFFF00000000}"/>
  </bookViews>
  <sheets>
    <sheet name="Ratios raw" sheetId="1" r:id="rId1"/>
    <sheet name="Ages raw" sheetId="2" r:id="rId2"/>
    <sheet name="ToBeCommonLeadCorrected" sheetId="3" r:id="rId3"/>
    <sheet name="Report" sheetId="4" r:id="rId4"/>
    <sheet name="STDGJ" sheetId="5" r:id="rId5"/>
    <sheet name="91500" sheetId="6" r:id="rId6"/>
    <sheet name="610" sheetId="7" r:id="rId7"/>
    <sheet name="MT" sheetId="8" r:id="rId8"/>
    <sheet name="INT1" sheetId="9" r:id="rId9"/>
    <sheet name="INT2" sheetId="10" r:id="rId10"/>
  </sheets>
  <calcPr calcId="171027"/>
</workbook>
</file>

<file path=xl/calcChain.xml><?xml version="1.0" encoding="utf-8"?>
<calcChain xmlns="http://schemas.openxmlformats.org/spreadsheetml/2006/main">
  <c r="AF17" i="10" l="1"/>
  <c r="AD17" i="10"/>
  <c r="AF16" i="10"/>
  <c r="AD16" i="10"/>
  <c r="AF15" i="10"/>
  <c r="AD15" i="10"/>
  <c r="AF14" i="10"/>
  <c r="AD14" i="10"/>
  <c r="AF13" i="10"/>
  <c r="AD13" i="10"/>
  <c r="AF12" i="10"/>
  <c r="AD12" i="10"/>
  <c r="AF11" i="10"/>
  <c r="AD11" i="10"/>
  <c r="AF10" i="10"/>
  <c r="AD10" i="10"/>
  <c r="AF9" i="10"/>
  <c r="AD9" i="10"/>
  <c r="AF8" i="10"/>
  <c r="AD8" i="10"/>
  <c r="AF7" i="10"/>
  <c r="AD7" i="10"/>
  <c r="AF6" i="10"/>
  <c r="AD6" i="10"/>
  <c r="AF5" i="10"/>
  <c r="AD5" i="10"/>
  <c r="AF4" i="10"/>
  <c r="AD4" i="10"/>
  <c r="AF42" i="9"/>
  <c r="AD42" i="9"/>
  <c r="AF41" i="9"/>
  <c r="AD41" i="9"/>
  <c r="AF40" i="9"/>
  <c r="AD40" i="9"/>
  <c r="AF39" i="9"/>
  <c r="AD39" i="9"/>
  <c r="AF38" i="9"/>
  <c r="AD38" i="9"/>
  <c r="AF37" i="9"/>
  <c r="AD37" i="9"/>
  <c r="AF36" i="9"/>
  <c r="AD36" i="9"/>
  <c r="AF35" i="9"/>
  <c r="AD35" i="9"/>
  <c r="AF34" i="9"/>
  <c r="AD34" i="9"/>
  <c r="AF33" i="9"/>
  <c r="AD33" i="9"/>
  <c r="AF32" i="9"/>
  <c r="AD32" i="9"/>
  <c r="AF31" i="9"/>
  <c r="AD31" i="9"/>
  <c r="AF30" i="9"/>
  <c r="AD30" i="9"/>
  <c r="AF29" i="9"/>
  <c r="AD29" i="9"/>
  <c r="AF28" i="9"/>
  <c r="AD28" i="9"/>
  <c r="AF27" i="9"/>
  <c r="AD27" i="9"/>
  <c r="AF26" i="9"/>
  <c r="AD26" i="9"/>
  <c r="AF25" i="9"/>
  <c r="AD25" i="9"/>
  <c r="AF24" i="9"/>
  <c r="AD24" i="9"/>
  <c r="AF23" i="9"/>
  <c r="AD23" i="9"/>
  <c r="AF22" i="9"/>
  <c r="AD22" i="9"/>
  <c r="AF21" i="9"/>
  <c r="AD21" i="9"/>
  <c r="AF20" i="9"/>
  <c r="AD20" i="9"/>
  <c r="AF19" i="9"/>
  <c r="AD19" i="9"/>
  <c r="AF18" i="9"/>
  <c r="AD18" i="9"/>
  <c r="AF17" i="9"/>
  <c r="AD17" i="9"/>
  <c r="AF16" i="9"/>
  <c r="AD16" i="9"/>
  <c r="AF15" i="9"/>
  <c r="AD15" i="9"/>
  <c r="AF14" i="9"/>
  <c r="AD14" i="9"/>
  <c r="AF13" i="9"/>
  <c r="AD13" i="9"/>
  <c r="AF12" i="9"/>
  <c r="AD12" i="9"/>
  <c r="AF11" i="9"/>
  <c r="AD11" i="9"/>
  <c r="AF10" i="9"/>
  <c r="AD10" i="9"/>
  <c r="AF9" i="9"/>
  <c r="AD9" i="9"/>
  <c r="AF8" i="9"/>
  <c r="AD8" i="9"/>
  <c r="AF7" i="9"/>
  <c r="AD7" i="9"/>
  <c r="AF6" i="9"/>
  <c r="AD6" i="9"/>
  <c r="AF5" i="9"/>
  <c r="AD5" i="9"/>
  <c r="AF4" i="9"/>
  <c r="AD4" i="9"/>
</calcChain>
</file>

<file path=xl/sharedStrings.xml><?xml version="1.0" encoding="utf-8"?>
<sst xmlns="http://schemas.openxmlformats.org/spreadsheetml/2006/main" count="580" uniqueCount="106">
  <si>
    <t>Analysis_#</t>
  </si>
  <si>
    <t>Pb207/Pb206</t>
  </si>
  <si>
    <t>1 sigma</t>
  </si>
  <si>
    <t>Pb206/U238</t>
  </si>
  <si>
    <t>Pb207/U235</t>
  </si>
  <si>
    <t>Pb208/Th232</t>
  </si>
  <si>
    <t>STDGJ-01</t>
  </si>
  <si>
    <t>STDGJ-02</t>
  </si>
  <si>
    <t>91500-01</t>
  </si>
  <si>
    <t>610-01</t>
  </si>
  <si>
    <t>MT-01</t>
  </si>
  <si>
    <t>INT1-01</t>
  </si>
  <si>
    <t>INT1-02</t>
  </si>
  <si>
    <t>INT1-03</t>
  </si>
  <si>
    <t>INT1-04</t>
  </si>
  <si>
    <t>INT1-07</t>
  </si>
  <si>
    <t>INT1-08</t>
  </si>
  <si>
    <t>INT1-09</t>
  </si>
  <si>
    <t>INT1-10</t>
  </si>
  <si>
    <t>INT1-11</t>
  </si>
  <si>
    <t>INT1-12</t>
  </si>
  <si>
    <t>STDGJ-03</t>
  </si>
  <si>
    <t>STDGJ-04</t>
  </si>
  <si>
    <t>610-02</t>
  </si>
  <si>
    <t>91500-02</t>
  </si>
  <si>
    <t>MT-02</t>
  </si>
  <si>
    <t>INT1-13</t>
  </si>
  <si>
    <t>INT1-14C</t>
  </si>
  <si>
    <t>INT1-14R</t>
  </si>
  <si>
    <t>INT1-15</t>
  </si>
  <si>
    <t>INT1-16</t>
  </si>
  <si>
    <t>INT1-17</t>
  </si>
  <si>
    <t>INT1-18C</t>
  </si>
  <si>
    <t>INT1-18R</t>
  </si>
  <si>
    <t>INT1-19</t>
  </si>
  <si>
    <t>INT1-20</t>
  </si>
  <si>
    <t>INT1-21C</t>
  </si>
  <si>
    <t>INT1-21RI</t>
  </si>
  <si>
    <t>INT1-22C</t>
  </si>
  <si>
    <t>INT1-22R</t>
  </si>
  <si>
    <t>STDGJ-05</t>
  </si>
  <si>
    <t>STDGJ-06</t>
  </si>
  <si>
    <t>610-03</t>
  </si>
  <si>
    <t>91500-03</t>
  </si>
  <si>
    <t>INT1-23</t>
  </si>
  <si>
    <t>INT1-23R</t>
  </si>
  <si>
    <t>INT1-24C</t>
  </si>
  <si>
    <t>INT1-24R</t>
  </si>
  <si>
    <t>INT1-25C</t>
  </si>
  <si>
    <t>INT1-25R</t>
  </si>
  <si>
    <t>INT1-26</t>
  </si>
  <si>
    <t>INT1-27</t>
  </si>
  <si>
    <t>INT1-28</t>
  </si>
  <si>
    <t>INT1-29</t>
  </si>
  <si>
    <t>INT1-30</t>
  </si>
  <si>
    <t>INT1-31</t>
  </si>
  <si>
    <t>INT1-32</t>
  </si>
  <si>
    <t>INT1-33</t>
  </si>
  <si>
    <t>INT1-34</t>
  </si>
  <si>
    <t>STDGJ-07</t>
  </si>
  <si>
    <t>STDGJ-08</t>
  </si>
  <si>
    <t>610-04</t>
  </si>
  <si>
    <t>91500-04</t>
  </si>
  <si>
    <t>INT1-35</t>
  </si>
  <si>
    <t>INT2-01</t>
  </si>
  <si>
    <t>INT2-02</t>
  </si>
  <si>
    <t>INT2-03</t>
  </si>
  <si>
    <t>INT2-04</t>
  </si>
  <si>
    <t>INT2-05</t>
  </si>
  <si>
    <t>INT2-06</t>
  </si>
  <si>
    <t>INT2-07</t>
  </si>
  <si>
    <t>INT2-08</t>
  </si>
  <si>
    <t>INT2-09C</t>
  </si>
  <si>
    <t>INT2-09R</t>
  </si>
  <si>
    <t>INT2-10</t>
  </si>
  <si>
    <t>INT2-11</t>
  </si>
  <si>
    <t>INT2-12</t>
  </si>
  <si>
    <t>INT2-13</t>
  </si>
  <si>
    <t>INT2-14</t>
  </si>
  <si>
    <t>STDGJ-09</t>
  </si>
  <si>
    <t>STDGJ-10</t>
  </si>
  <si>
    <t>Measured Ratios</t>
  </si>
  <si>
    <t>Raw Counts</t>
  </si>
  <si>
    <t>Mean Raw CPS Data</t>
  </si>
  <si>
    <t>Pb206</t>
  </si>
  <si>
    <t>Pb207</t>
  </si>
  <si>
    <t>Pb208</t>
  </si>
  <si>
    <t>Th232</t>
  </si>
  <si>
    <t>U238</t>
  </si>
  <si>
    <t>1s</t>
  </si>
  <si>
    <t>These columns only to be used for data input (cut and paste)</t>
  </si>
  <si>
    <t>U-Pb AGES (Ma)</t>
  </si>
  <si>
    <t>2 sigma</t>
  </si>
  <si>
    <t>Common-Lead Corrected</t>
  </si>
  <si>
    <t>RATIOS</t>
  </si>
  <si>
    <t>CONCENTRATIONS (ppm)</t>
  </si>
  <si>
    <t>AGES (Ma)</t>
  </si>
  <si>
    <t>NORMAL CONCORDIA PLOT DATA</t>
  </si>
  <si>
    <t>INVERSE CONCORDIA PLOT DATA</t>
  </si>
  <si>
    <t>SEQUENCE No.</t>
  </si>
  <si>
    <t>RHO</t>
  </si>
  <si>
    <t>Zircon number</t>
  </si>
  <si>
    <t>Sequence number</t>
  </si>
  <si>
    <t>U238/Pb206</t>
  </si>
  <si>
    <t>RSD</t>
  </si>
  <si>
    <t>Pb206/Pb207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</si>
</sst>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2"/>
      <color rgb="FF0000D4"/>
      <name val="Calibri"/>
    </font>
    <font>
      <b/>
      <sz val="12"/>
      <color rgb="FF9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BB912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 style="double">
        <color rgb="FF900000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2" xfId="0" applyFont="1" applyBorder="1"/>
    <xf numFmtId="0" fontId="4" fillId="0" borderId="3" xfId="0" applyFont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2"/>
  <sheetViews>
    <sheetView workbookViewId="0"/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  <c r="G1" t="s">
        <v>2</v>
      </c>
      <c r="H1" t="s">
        <v>5</v>
      </c>
      <c r="I1" t="s">
        <v>2</v>
      </c>
    </row>
    <row r="2" spans="1:9" x14ac:dyDescent="0.35">
      <c r="A2" t="s">
        <v>6</v>
      </c>
      <c r="B2">
        <v>5.9255490000000001E-2</v>
      </c>
      <c r="C2">
        <v>9.5706000000000003E-4</v>
      </c>
      <c r="D2">
        <v>9.7627409999999998E-2</v>
      </c>
      <c r="E2">
        <v>1.15974E-3</v>
      </c>
      <c r="F2">
        <v>0.79753673000000003</v>
      </c>
      <c r="G2">
        <v>1.305311E-2</v>
      </c>
      <c r="H2">
        <v>2.9564590000000002E-2</v>
      </c>
      <c r="I2">
        <v>8.4749999999999995E-4</v>
      </c>
    </row>
    <row r="3" spans="1:9" x14ac:dyDescent="0.35">
      <c r="A3" t="s">
        <v>7</v>
      </c>
      <c r="B3">
        <v>6.1021760000000001E-2</v>
      </c>
      <c r="C3">
        <v>1.02202E-3</v>
      </c>
      <c r="D3">
        <v>9.7765379999999999E-2</v>
      </c>
      <c r="E3">
        <v>1.14977E-3</v>
      </c>
      <c r="F3">
        <v>0.82252294000000004</v>
      </c>
      <c r="G3">
        <v>1.3792560000000001E-2</v>
      </c>
      <c r="H3">
        <v>3.2308730000000001E-2</v>
      </c>
      <c r="I3">
        <v>9.6776999999999996E-4</v>
      </c>
    </row>
    <row r="4" spans="1:9" x14ac:dyDescent="0.35">
      <c r="A4" t="s">
        <v>8</v>
      </c>
      <c r="B4">
        <v>7.3560020000000004E-2</v>
      </c>
      <c r="C4">
        <v>1.29452E-3</v>
      </c>
      <c r="D4">
        <v>0.1761913</v>
      </c>
      <c r="E4">
        <v>2.13131E-3</v>
      </c>
      <c r="F4">
        <v>1.78690434</v>
      </c>
      <c r="G4">
        <v>3.1285930000000003E-2</v>
      </c>
      <c r="H4">
        <v>5.4221999999999999E-2</v>
      </c>
      <c r="I4">
        <v>1.24256E-3</v>
      </c>
    </row>
    <row r="5" spans="1:9" x14ac:dyDescent="0.35">
      <c r="A5" t="s">
        <v>9</v>
      </c>
      <c r="B5">
        <v>0.90978055999999996</v>
      </c>
      <c r="C5">
        <v>1.19011E-2</v>
      </c>
      <c r="D5">
        <v>0.23073611999999999</v>
      </c>
      <c r="E5">
        <v>2.6355599999999999E-3</v>
      </c>
      <c r="F5">
        <v>28.941032409999998</v>
      </c>
      <c r="G5">
        <v>0.38942447000000002</v>
      </c>
      <c r="H5">
        <v>0.51999318999999999</v>
      </c>
      <c r="I5">
        <v>1.0361159999999999E-2</v>
      </c>
    </row>
    <row r="6" spans="1:9" x14ac:dyDescent="0.35">
      <c r="A6" t="s">
        <v>10</v>
      </c>
      <c r="B6">
        <v>6.4260570000000003E-2</v>
      </c>
      <c r="C6">
        <v>1.2022999999999999E-3</v>
      </c>
      <c r="D6">
        <v>0.11813725</v>
      </c>
      <c r="E6">
        <v>1.47579E-3</v>
      </c>
      <c r="F6">
        <v>1.04662633</v>
      </c>
      <c r="G6">
        <v>1.9574100000000001E-2</v>
      </c>
      <c r="H6">
        <v>3.6307359999999997E-2</v>
      </c>
      <c r="I6">
        <v>7.6258000000000001E-4</v>
      </c>
    </row>
    <row r="7" spans="1:9" x14ac:dyDescent="0.35">
      <c r="A7" t="s">
        <v>11</v>
      </c>
      <c r="B7">
        <v>0.14002734</v>
      </c>
      <c r="C7">
        <v>2.02965E-3</v>
      </c>
      <c r="D7">
        <v>0.42673820000000001</v>
      </c>
      <c r="E7">
        <v>5.09699E-3</v>
      </c>
      <c r="F7">
        <v>8.2381944699999998</v>
      </c>
      <c r="G7">
        <v>0.12225675</v>
      </c>
      <c r="H7">
        <v>0.12521041999999999</v>
      </c>
      <c r="I7">
        <v>2.74793E-3</v>
      </c>
    </row>
    <row r="8" spans="1:9" x14ac:dyDescent="0.35">
      <c r="A8" t="s">
        <v>12</v>
      </c>
      <c r="B8">
        <v>7.4676220000000001E-2</v>
      </c>
      <c r="C8">
        <v>1.82117E-3</v>
      </c>
      <c r="D8">
        <v>6.3206700000000005E-2</v>
      </c>
      <c r="E8">
        <v>8.6021000000000003E-4</v>
      </c>
      <c r="F8">
        <v>0.65076308999999999</v>
      </c>
      <c r="G8">
        <v>1.535627E-2</v>
      </c>
      <c r="H8">
        <v>1.9799489999999999E-2</v>
      </c>
      <c r="I8">
        <v>4.4462000000000001E-4</v>
      </c>
    </row>
    <row r="9" spans="1:9" x14ac:dyDescent="0.35">
      <c r="A9" t="s">
        <v>13</v>
      </c>
      <c r="B9">
        <v>0.10839629000000001</v>
      </c>
      <c r="C9">
        <v>1.7958500000000001E-3</v>
      </c>
      <c r="D9">
        <v>0.29725765999999998</v>
      </c>
      <c r="E9">
        <v>3.61408E-3</v>
      </c>
      <c r="F9">
        <v>4.4425139400000004</v>
      </c>
      <c r="G9">
        <v>7.3652350000000005E-2</v>
      </c>
      <c r="H9">
        <v>8.8257050000000004E-2</v>
      </c>
      <c r="I9">
        <v>2.12575E-3</v>
      </c>
    </row>
    <row r="10" spans="1:9" x14ac:dyDescent="0.35">
      <c r="A10" t="s">
        <v>14</v>
      </c>
      <c r="B10">
        <v>6.2337259999999999E-2</v>
      </c>
      <c r="C10">
        <v>1.7268299999999999E-3</v>
      </c>
      <c r="D10">
        <v>8.1466720000000006E-2</v>
      </c>
      <c r="E10">
        <v>1.1503799999999999E-3</v>
      </c>
      <c r="F10">
        <v>0.70016520999999998</v>
      </c>
      <c r="G10">
        <v>1.8801470000000001E-2</v>
      </c>
      <c r="H10">
        <v>2.7713890000000001E-2</v>
      </c>
      <c r="I10">
        <v>8.1105999999999995E-4</v>
      </c>
    </row>
    <row r="11" spans="1:9" x14ac:dyDescent="0.35">
      <c r="A11" t="s">
        <v>15</v>
      </c>
      <c r="B11">
        <v>0.17508344000000001</v>
      </c>
      <c r="C11">
        <v>3.4998E-3</v>
      </c>
      <c r="D11">
        <v>0.44849380999999999</v>
      </c>
      <c r="E11">
        <v>5.9373100000000003E-3</v>
      </c>
      <c r="F11">
        <v>10.82270527</v>
      </c>
      <c r="G11">
        <v>0.21751702000000001</v>
      </c>
      <c r="H11">
        <v>0.13104484999999999</v>
      </c>
      <c r="I11">
        <v>4.87851E-3</v>
      </c>
    </row>
    <row r="12" spans="1:9" x14ac:dyDescent="0.35">
      <c r="A12" t="s">
        <v>16</v>
      </c>
      <c r="B12">
        <v>0.17388043</v>
      </c>
      <c r="C12">
        <v>4.22406E-3</v>
      </c>
      <c r="D12">
        <v>0.47403106</v>
      </c>
      <c r="E12">
        <v>7.09189E-3</v>
      </c>
      <c r="F12">
        <v>11.36583042</v>
      </c>
      <c r="G12">
        <v>0.27610224</v>
      </c>
      <c r="H12">
        <v>9.7551250000000006E-2</v>
      </c>
      <c r="I12">
        <v>5.0431E-3</v>
      </c>
    </row>
    <row r="13" spans="1:9" x14ac:dyDescent="0.35">
      <c r="A13" t="s">
        <v>17</v>
      </c>
      <c r="B13">
        <v>0.17100488999999999</v>
      </c>
      <c r="C13">
        <v>2.9520900000000001E-3</v>
      </c>
      <c r="D13">
        <v>0.49699029</v>
      </c>
      <c r="E13">
        <v>6.1610900000000001E-3</v>
      </c>
      <c r="F13">
        <v>11.717246060000001</v>
      </c>
      <c r="G13">
        <v>0.20248807999999999</v>
      </c>
      <c r="H13">
        <v>0.13523741</v>
      </c>
      <c r="I13">
        <v>3.9750100000000002E-3</v>
      </c>
    </row>
    <row r="14" spans="1:9" x14ac:dyDescent="0.35">
      <c r="A14" t="s">
        <v>18</v>
      </c>
      <c r="B14">
        <v>5.7228050000000003E-2</v>
      </c>
      <c r="C14">
        <v>1.78174E-3</v>
      </c>
      <c r="D14">
        <v>5.9423570000000002E-2</v>
      </c>
      <c r="E14">
        <v>8.8212000000000002E-4</v>
      </c>
      <c r="F14">
        <v>0.46886104000000001</v>
      </c>
      <c r="G14">
        <v>1.4165809999999999E-2</v>
      </c>
      <c r="H14">
        <v>1.924586E-2</v>
      </c>
      <c r="I14">
        <v>6.3170999999999995E-4</v>
      </c>
    </row>
    <row r="15" spans="1:9" x14ac:dyDescent="0.35">
      <c r="A15" t="s">
        <v>19</v>
      </c>
      <c r="B15">
        <v>0.10390117</v>
      </c>
      <c r="C15">
        <v>2.1055800000000001E-3</v>
      </c>
      <c r="D15">
        <v>0.27769875999999999</v>
      </c>
      <c r="E15">
        <v>3.6910799999999998E-3</v>
      </c>
      <c r="F15">
        <v>3.9782340500000002</v>
      </c>
      <c r="G15">
        <v>8.0952060000000006E-2</v>
      </c>
      <c r="H15">
        <v>8.0921019999999996E-2</v>
      </c>
      <c r="I15">
        <v>2.99898E-3</v>
      </c>
    </row>
    <row r="16" spans="1:9" x14ac:dyDescent="0.35">
      <c r="A16" t="s">
        <v>20</v>
      </c>
      <c r="B16">
        <v>5.2251510000000001E-2</v>
      </c>
      <c r="C16">
        <v>1.2118299999999999E-3</v>
      </c>
      <c r="D16">
        <v>5.925776E-2</v>
      </c>
      <c r="E16">
        <v>7.7642E-4</v>
      </c>
      <c r="F16">
        <v>0.42689079000000002</v>
      </c>
      <c r="G16">
        <v>9.7259000000000009E-3</v>
      </c>
      <c r="H16">
        <v>1.8242709999999999E-2</v>
      </c>
      <c r="I16">
        <v>6.8230999999999999E-4</v>
      </c>
    </row>
    <row r="17" spans="1:9" x14ac:dyDescent="0.35">
      <c r="A17" t="s">
        <v>21</v>
      </c>
      <c r="B17">
        <v>6.0371109999999999E-2</v>
      </c>
      <c r="C17">
        <v>1.2294000000000001E-3</v>
      </c>
      <c r="D17">
        <v>9.778125E-2</v>
      </c>
      <c r="E17">
        <v>1.21853E-3</v>
      </c>
      <c r="F17">
        <v>0.81387657000000002</v>
      </c>
      <c r="G17">
        <v>1.6357469999999999E-2</v>
      </c>
      <c r="H17">
        <v>3.2834509999999997E-2</v>
      </c>
      <c r="I17">
        <v>1.23317E-3</v>
      </c>
    </row>
    <row r="18" spans="1:9" x14ac:dyDescent="0.35">
      <c r="A18" t="s">
        <v>22</v>
      </c>
      <c r="B18">
        <v>5.9836540000000001E-2</v>
      </c>
      <c r="C18">
        <v>1.2361399999999999E-3</v>
      </c>
      <c r="D18">
        <v>9.7448900000000005E-2</v>
      </c>
      <c r="E18">
        <v>1.21967E-3</v>
      </c>
      <c r="F18">
        <v>0.80392814000000001</v>
      </c>
      <c r="G18">
        <v>1.6382359999999999E-2</v>
      </c>
      <c r="H18">
        <v>2.8998329999999999E-2</v>
      </c>
      <c r="I18">
        <v>1.1288800000000001E-3</v>
      </c>
    </row>
    <row r="19" spans="1:9" x14ac:dyDescent="0.35">
      <c r="A19" t="s">
        <v>21</v>
      </c>
      <c r="B19">
        <v>6.0289669999999997E-2</v>
      </c>
      <c r="C19">
        <v>1.0382900000000001E-3</v>
      </c>
      <c r="D19">
        <v>9.7838839999999996E-2</v>
      </c>
      <c r="E19">
        <v>1.17964E-3</v>
      </c>
      <c r="F19">
        <v>0.81325829000000005</v>
      </c>
      <c r="G19">
        <v>1.407914E-2</v>
      </c>
      <c r="H19">
        <v>3.248931E-2</v>
      </c>
      <c r="I19">
        <v>9.9274999999999993E-4</v>
      </c>
    </row>
    <row r="20" spans="1:9" x14ac:dyDescent="0.35">
      <c r="A20" t="s">
        <v>22</v>
      </c>
      <c r="B20">
        <v>5.9914950000000002E-2</v>
      </c>
      <c r="C20">
        <v>1.0378399999999999E-3</v>
      </c>
      <c r="D20">
        <v>9.7245940000000003E-2</v>
      </c>
      <c r="E20">
        <v>1.15992E-3</v>
      </c>
      <c r="F20">
        <v>0.80331068999999999</v>
      </c>
      <c r="G20">
        <v>1.3927490000000001E-2</v>
      </c>
      <c r="H20">
        <v>2.9010729999999998E-2</v>
      </c>
      <c r="I20">
        <v>9.1215999999999997E-4</v>
      </c>
    </row>
    <row r="21" spans="1:9" x14ac:dyDescent="0.35">
      <c r="A21" t="s">
        <v>23</v>
      </c>
      <c r="B21">
        <v>0.91113739999999999</v>
      </c>
      <c r="C21">
        <v>1.2119909999999999E-2</v>
      </c>
      <c r="D21">
        <v>0.23233266</v>
      </c>
      <c r="E21">
        <v>2.67009E-3</v>
      </c>
      <c r="F21">
        <v>29.18540192</v>
      </c>
      <c r="G21">
        <v>0.39931944000000003</v>
      </c>
      <c r="H21">
        <v>0.50802976</v>
      </c>
      <c r="I21">
        <v>1.0291430000000001E-2</v>
      </c>
    </row>
    <row r="22" spans="1:9" x14ac:dyDescent="0.35">
      <c r="A22" t="s">
        <v>24</v>
      </c>
      <c r="B22">
        <v>7.4901220000000004E-2</v>
      </c>
      <c r="C22">
        <v>1.60574E-3</v>
      </c>
      <c r="D22">
        <v>0.17836133000000001</v>
      </c>
      <c r="E22">
        <v>2.3077100000000001E-3</v>
      </c>
      <c r="F22">
        <v>1.8420933500000001</v>
      </c>
      <c r="G22">
        <v>3.862256E-2</v>
      </c>
      <c r="H22">
        <v>5.4908480000000003E-2</v>
      </c>
      <c r="I22">
        <v>1.5696E-3</v>
      </c>
    </row>
    <row r="23" spans="1:9" x14ac:dyDescent="0.35">
      <c r="A23" t="s">
        <v>25</v>
      </c>
      <c r="B23">
        <v>6.3628160000000003E-2</v>
      </c>
      <c r="C23">
        <v>2.1572900000000001E-3</v>
      </c>
      <c r="D23">
        <v>0.12061665000000001</v>
      </c>
      <c r="E23">
        <v>1.83151E-3</v>
      </c>
      <c r="F23">
        <v>1.05854285</v>
      </c>
      <c r="G23">
        <v>3.457375E-2</v>
      </c>
      <c r="H23">
        <v>3.5623370000000001E-2</v>
      </c>
      <c r="I23">
        <v>1.30316E-3</v>
      </c>
    </row>
    <row r="24" spans="1:9" x14ac:dyDescent="0.35">
      <c r="A24" t="s">
        <v>26</v>
      </c>
      <c r="B24">
        <v>0.1215596</v>
      </c>
      <c r="C24">
        <v>1.83066E-3</v>
      </c>
      <c r="D24">
        <v>0.35263106</v>
      </c>
      <c r="E24">
        <v>4.3044700000000003E-3</v>
      </c>
      <c r="F24">
        <v>5.9097576099999998</v>
      </c>
      <c r="G24">
        <v>9.170296E-2</v>
      </c>
      <c r="H24">
        <v>0.10399723</v>
      </c>
      <c r="I24">
        <v>2.4036299999999999E-3</v>
      </c>
    </row>
    <row r="25" spans="1:9" x14ac:dyDescent="0.35">
      <c r="A25" t="s">
        <v>27</v>
      </c>
      <c r="B25">
        <v>5.5565129999999997E-2</v>
      </c>
      <c r="C25">
        <v>1.0741500000000001E-3</v>
      </c>
      <c r="D25">
        <v>6.587759E-2</v>
      </c>
      <c r="E25">
        <v>8.2744000000000003E-4</v>
      </c>
      <c r="F25">
        <v>0.50462609999999997</v>
      </c>
      <c r="G25">
        <v>9.7758099999999994E-3</v>
      </c>
      <c r="H25">
        <v>2.0492710000000001E-2</v>
      </c>
      <c r="I25">
        <v>5.6669999999999995E-4</v>
      </c>
    </row>
    <row r="26" spans="1:9" x14ac:dyDescent="0.35">
      <c r="A26" t="s">
        <v>28</v>
      </c>
      <c r="B26">
        <v>5.490155E-2</v>
      </c>
      <c r="C26">
        <v>1.0142300000000001E-3</v>
      </c>
      <c r="D26">
        <v>5.9409120000000003E-2</v>
      </c>
      <c r="E26">
        <v>7.1936000000000005E-4</v>
      </c>
      <c r="F26">
        <v>0.44966462000000001</v>
      </c>
      <c r="G26">
        <v>8.3019700000000005E-3</v>
      </c>
      <c r="H26">
        <v>1.731452E-2</v>
      </c>
      <c r="I26">
        <v>4.0787000000000001E-4</v>
      </c>
    </row>
    <row r="27" spans="1:9" x14ac:dyDescent="0.35">
      <c r="A27" t="s">
        <v>29</v>
      </c>
      <c r="B27">
        <v>0.11058337</v>
      </c>
      <c r="C27">
        <v>2.5151399999999999E-3</v>
      </c>
      <c r="D27">
        <v>0.32139429000000003</v>
      </c>
      <c r="E27">
        <v>4.3449999999999999E-3</v>
      </c>
      <c r="F27">
        <v>4.9013834000000003</v>
      </c>
      <c r="G27">
        <v>0.1081541</v>
      </c>
      <c r="H27">
        <v>9.4304520000000003E-2</v>
      </c>
      <c r="I27">
        <v>3.1764900000000001E-3</v>
      </c>
    </row>
    <row r="28" spans="1:9" x14ac:dyDescent="0.35">
      <c r="A28" t="s">
        <v>30</v>
      </c>
      <c r="B28">
        <v>0.11446285</v>
      </c>
      <c r="C28">
        <v>2.4229799999999999E-3</v>
      </c>
      <c r="D28">
        <v>0.31895920999999999</v>
      </c>
      <c r="E28">
        <v>4.3891599999999996E-3</v>
      </c>
      <c r="F28">
        <v>5.0343131999999997</v>
      </c>
      <c r="G28">
        <v>0.10671499</v>
      </c>
      <c r="H28">
        <v>9.5519010000000001E-2</v>
      </c>
      <c r="I28">
        <v>3.50067E-3</v>
      </c>
    </row>
    <row r="29" spans="1:9" x14ac:dyDescent="0.35">
      <c r="A29" t="s">
        <v>31</v>
      </c>
      <c r="B29">
        <v>0.15219173</v>
      </c>
      <c r="C29">
        <v>6.9058499999999998E-3</v>
      </c>
      <c r="D29">
        <v>6.7292589999999999E-2</v>
      </c>
      <c r="E29">
        <v>1.6278899999999999E-3</v>
      </c>
      <c r="F29">
        <v>1.41188121</v>
      </c>
      <c r="G29">
        <v>5.79316E-2</v>
      </c>
      <c r="H29">
        <v>2.0591890000000002E-2</v>
      </c>
      <c r="I29">
        <v>6.0939999999999996E-4</v>
      </c>
    </row>
    <row r="30" spans="1:9" x14ac:dyDescent="0.35">
      <c r="A30" t="s">
        <v>32</v>
      </c>
      <c r="B30">
        <v>0.17591636999999999</v>
      </c>
      <c r="C30">
        <v>3.9629599999999997E-3</v>
      </c>
      <c r="D30">
        <v>0.45337144000000001</v>
      </c>
      <c r="E30">
        <v>6.1500900000000004E-3</v>
      </c>
      <c r="F30">
        <v>10.99534512</v>
      </c>
      <c r="G30">
        <v>0.24225868</v>
      </c>
      <c r="H30">
        <v>0.12764712</v>
      </c>
      <c r="I30">
        <v>5.1751599999999998E-3</v>
      </c>
    </row>
    <row r="31" spans="1:9" x14ac:dyDescent="0.35">
      <c r="A31" t="s">
        <v>33</v>
      </c>
      <c r="B31">
        <v>0.16680987</v>
      </c>
      <c r="C31">
        <v>2.8237900000000001E-3</v>
      </c>
      <c r="D31">
        <v>0.43678909999999999</v>
      </c>
      <c r="E31">
        <v>5.3252000000000004E-3</v>
      </c>
      <c r="F31">
        <v>10.04393387</v>
      </c>
      <c r="G31">
        <v>0.17152967999999999</v>
      </c>
      <c r="H31">
        <v>0.12116589</v>
      </c>
      <c r="I31">
        <v>3.5975199999999999E-3</v>
      </c>
    </row>
    <row r="32" spans="1:9" x14ac:dyDescent="0.35">
      <c r="A32" t="s">
        <v>34</v>
      </c>
      <c r="B32">
        <v>5.3815479999999999E-2</v>
      </c>
      <c r="C32">
        <v>1.21821E-3</v>
      </c>
      <c r="D32">
        <v>5.9331759999999997E-2</v>
      </c>
      <c r="E32">
        <v>7.6228999999999999E-4</v>
      </c>
      <c r="F32">
        <v>0.44018677</v>
      </c>
      <c r="G32">
        <v>9.8196900000000007E-3</v>
      </c>
      <c r="H32">
        <v>1.8540419999999998E-2</v>
      </c>
      <c r="I32">
        <v>5.4204000000000003E-4</v>
      </c>
    </row>
    <row r="33" spans="1:9" x14ac:dyDescent="0.35">
      <c r="A33" t="s">
        <v>35</v>
      </c>
      <c r="B33">
        <v>5.4170639999999999E-2</v>
      </c>
      <c r="C33">
        <v>1.0549800000000001E-3</v>
      </c>
      <c r="D33">
        <v>6.0998259999999999E-2</v>
      </c>
      <c r="E33">
        <v>7.5086E-4</v>
      </c>
      <c r="F33">
        <v>0.45553296999999998</v>
      </c>
      <c r="G33">
        <v>8.8389999999999996E-3</v>
      </c>
      <c r="H33">
        <v>1.934309E-2</v>
      </c>
      <c r="I33">
        <v>5.7744000000000003E-4</v>
      </c>
    </row>
    <row r="34" spans="1:9" x14ac:dyDescent="0.35">
      <c r="A34" t="s">
        <v>36</v>
      </c>
      <c r="B34">
        <v>0.115052</v>
      </c>
      <c r="C34">
        <v>2.1262999999999998E-3</v>
      </c>
      <c r="D34">
        <v>0.33738091999999997</v>
      </c>
      <c r="E34">
        <v>4.2629399999999998E-3</v>
      </c>
      <c r="F34">
        <v>5.3508806199999999</v>
      </c>
      <c r="G34">
        <v>9.9566559999999998E-2</v>
      </c>
      <c r="H34">
        <v>9.3965740000000006E-2</v>
      </c>
      <c r="I34">
        <v>2.9387300000000001E-3</v>
      </c>
    </row>
    <row r="35" spans="1:9" x14ac:dyDescent="0.35">
      <c r="A35" t="s">
        <v>37</v>
      </c>
      <c r="B35">
        <v>0.11392028999999999</v>
      </c>
      <c r="C35">
        <v>2.22018E-3</v>
      </c>
      <c r="D35">
        <v>0.33117929000000002</v>
      </c>
      <c r="E35">
        <v>4.2343099999999998E-3</v>
      </c>
      <c r="F35">
        <v>5.2009439500000001</v>
      </c>
      <c r="G35">
        <v>0.10186438</v>
      </c>
      <c r="H35">
        <v>9.0532710000000002E-2</v>
      </c>
      <c r="I35">
        <v>3.1380700000000002E-3</v>
      </c>
    </row>
    <row r="36" spans="1:9" x14ac:dyDescent="0.35">
      <c r="A36" t="s">
        <v>38</v>
      </c>
      <c r="B36">
        <v>0.21313961000000001</v>
      </c>
      <c r="C36">
        <v>3.7045400000000001E-3</v>
      </c>
      <c r="D36">
        <v>0.55079246000000004</v>
      </c>
      <c r="E36">
        <v>6.6799800000000003E-3</v>
      </c>
      <c r="F36">
        <v>16.184095379999999</v>
      </c>
      <c r="G36">
        <v>0.28299115000000002</v>
      </c>
      <c r="H36">
        <v>0.15494222999999999</v>
      </c>
      <c r="I36">
        <v>4.8157299999999998E-3</v>
      </c>
    </row>
    <row r="37" spans="1:9" x14ac:dyDescent="0.35">
      <c r="A37" t="s">
        <v>39</v>
      </c>
      <c r="B37">
        <v>0.17071074</v>
      </c>
      <c r="C37">
        <v>3.19185E-3</v>
      </c>
      <c r="D37">
        <v>0.33106613000000001</v>
      </c>
      <c r="E37">
        <v>4.0918999999999999E-3</v>
      </c>
      <c r="F37">
        <v>7.7911939600000002</v>
      </c>
      <c r="G37">
        <v>0.14631231</v>
      </c>
      <c r="H37">
        <v>7.9131950000000006E-2</v>
      </c>
      <c r="I37">
        <v>2.7214299999999999E-3</v>
      </c>
    </row>
    <row r="38" spans="1:9" x14ac:dyDescent="0.35">
      <c r="A38" t="s">
        <v>40</v>
      </c>
      <c r="B38">
        <v>5.9915080000000003E-2</v>
      </c>
      <c r="C38">
        <v>1.2710099999999999E-3</v>
      </c>
      <c r="D38">
        <v>9.7944690000000001E-2</v>
      </c>
      <c r="E38">
        <v>1.23767E-3</v>
      </c>
      <c r="F38">
        <v>0.80903924000000005</v>
      </c>
      <c r="G38">
        <v>1.6984320000000001E-2</v>
      </c>
      <c r="H38">
        <v>3.1759870000000003E-2</v>
      </c>
      <c r="I38">
        <v>1.27495E-3</v>
      </c>
    </row>
    <row r="39" spans="1:9" x14ac:dyDescent="0.35">
      <c r="A39" t="s">
        <v>41</v>
      </c>
      <c r="B39">
        <v>6.0316920000000003E-2</v>
      </c>
      <c r="C39">
        <v>1.2924900000000001E-3</v>
      </c>
      <c r="D39">
        <v>9.7352910000000001E-2</v>
      </c>
      <c r="E39">
        <v>1.23456E-3</v>
      </c>
      <c r="F39">
        <v>0.80955410000000005</v>
      </c>
      <c r="G39">
        <v>1.71609E-2</v>
      </c>
      <c r="H39">
        <v>2.99046E-2</v>
      </c>
      <c r="I39">
        <v>1.23094E-3</v>
      </c>
    </row>
    <row r="40" spans="1:9" x14ac:dyDescent="0.35">
      <c r="A40" t="s">
        <v>40</v>
      </c>
      <c r="B40">
        <v>5.9634520000000003E-2</v>
      </c>
      <c r="C40">
        <v>1.0710100000000001E-3</v>
      </c>
      <c r="D40">
        <v>9.7952070000000002E-2</v>
      </c>
      <c r="E40">
        <v>1.1821500000000001E-3</v>
      </c>
      <c r="F40">
        <v>0.80527788</v>
      </c>
      <c r="G40">
        <v>1.4502910000000001E-2</v>
      </c>
      <c r="H40">
        <v>3.1598269999999998E-2</v>
      </c>
      <c r="I40">
        <v>1.0109100000000001E-3</v>
      </c>
    </row>
    <row r="41" spans="1:9" x14ac:dyDescent="0.35">
      <c r="A41" t="s">
        <v>41</v>
      </c>
      <c r="B41">
        <v>6.0200080000000003E-2</v>
      </c>
      <c r="C41">
        <v>1.0545400000000001E-3</v>
      </c>
      <c r="D41">
        <v>9.7241170000000002E-2</v>
      </c>
      <c r="E41">
        <v>1.1650600000000001E-3</v>
      </c>
      <c r="F41">
        <v>0.80706644000000005</v>
      </c>
      <c r="G41">
        <v>1.4192730000000001E-2</v>
      </c>
      <c r="H41">
        <v>2.9952380000000001E-2</v>
      </c>
      <c r="I41">
        <v>9.4810999999999995E-4</v>
      </c>
    </row>
    <row r="42" spans="1:9" x14ac:dyDescent="0.35">
      <c r="A42" t="s">
        <v>42</v>
      </c>
      <c r="B42">
        <v>0.92302972000000005</v>
      </c>
      <c r="C42">
        <v>1.2434219999999999E-2</v>
      </c>
      <c r="D42">
        <v>0.2324957</v>
      </c>
      <c r="E42">
        <v>2.6864499999999999E-3</v>
      </c>
      <c r="F42">
        <v>29.586172099999999</v>
      </c>
      <c r="G42">
        <v>0.41212566</v>
      </c>
      <c r="H42">
        <v>0.52127630000000003</v>
      </c>
      <c r="I42">
        <v>1.071882E-2</v>
      </c>
    </row>
    <row r="43" spans="1:9" x14ac:dyDescent="0.35">
      <c r="A43" t="s">
        <v>43</v>
      </c>
      <c r="B43">
        <v>7.6812859999999997E-2</v>
      </c>
      <c r="C43">
        <v>1.4986999999999999E-3</v>
      </c>
      <c r="D43">
        <v>0.17844070000000001</v>
      </c>
      <c r="E43">
        <v>2.2716899999999998E-3</v>
      </c>
      <c r="F43">
        <v>1.8896627399999999</v>
      </c>
      <c r="G43">
        <v>3.664477E-2</v>
      </c>
      <c r="H43">
        <v>5.4693480000000003E-2</v>
      </c>
      <c r="I43">
        <v>1.42417E-3</v>
      </c>
    </row>
    <row r="44" spans="1:9" x14ac:dyDescent="0.35">
      <c r="A44" t="s">
        <v>44</v>
      </c>
      <c r="B44">
        <v>0.16330543</v>
      </c>
      <c r="C44">
        <v>2.3179300000000002E-3</v>
      </c>
      <c r="D44">
        <v>0.44766383999999998</v>
      </c>
      <c r="E44">
        <v>5.2935999999999999E-3</v>
      </c>
      <c r="F44">
        <v>10.078094480000001</v>
      </c>
      <c r="G44">
        <v>0.14951037</v>
      </c>
      <c r="H44">
        <v>0.12633728999999999</v>
      </c>
      <c r="I44">
        <v>3.0079E-3</v>
      </c>
    </row>
    <row r="45" spans="1:9" x14ac:dyDescent="0.35">
      <c r="A45" t="s">
        <v>45</v>
      </c>
      <c r="B45">
        <v>0.12058843</v>
      </c>
      <c r="C45">
        <v>2.5444199999999999E-3</v>
      </c>
      <c r="D45">
        <v>0.37480021000000002</v>
      </c>
      <c r="E45">
        <v>5.23004E-3</v>
      </c>
      <c r="F45">
        <v>6.2334003400000002</v>
      </c>
      <c r="G45">
        <v>0.13236764000000001</v>
      </c>
      <c r="H45">
        <v>0.10360395</v>
      </c>
      <c r="I45">
        <v>3.5956199999999999E-3</v>
      </c>
    </row>
    <row r="46" spans="1:9" x14ac:dyDescent="0.35">
      <c r="A46" t="s">
        <v>46</v>
      </c>
      <c r="B46">
        <v>0.12883869000000001</v>
      </c>
      <c r="C46">
        <v>3.0794500000000001E-3</v>
      </c>
      <c r="D46">
        <v>0.21424579999999999</v>
      </c>
      <c r="E46">
        <v>3.0139300000000002E-3</v>
      </c>
      <c r="F46">
        <v>3.80529809</v>
      </c>
      <c r="G46">
        <v>8.9945209999999998E-2</v>
      </c>
      <c r="H46">
        <v>3.8266139999999997E-2</v>
      </c>
      <c r="I46">
        <v>1.6692E-3</v>
      </c>
    </row>
    <row r="47" spans="1:9" x14ac:dyDescent="0.35">
      <c r="A47" t="s">
        <v>47</v>
      </c>
      <c r="B47">
        <v>0.12299636999999999</v>
      </c>
      <c r="C47">
        <v>2.48782E-3</v>
      </c>
      <c r="D47">
        <v>0.32631573000000003</v>
      </c>
      <c r="E47">
        <v>4.4378300000000002E-3</v>
      </c>
      <c r="F47">
        <v>5.53642273</v>
      </c>
      <c r="G47">
        <v>0.11392299</v>
      </c>
      <c r="H47">
        <v>6.6863160000000005E-2</v>
      </c>
      <c r="I47">
        <v>2.4239800000000001E-3</v>
      </c>
    </row>
    <row r="48" spans="1:9" x14ac:dyDescent="0.35">
      <c r="A48" t="s">
        <v>48</v>
      </c>
      <c r="B48">
        <v>0.13268896999999999</v>
      </c>
      <c r="C48">
        <v>2.0386200000000001E-3</v>
      </c>
      <c r="D48">
        <v>0.36655264999999998</v>
      </c>
      <c r="E48">
        <v>4.3653299999999997E-3</v>
      </c>
      <c r="F48">
        <v>6.7051944700000004</v>
      </c>
      <c r="G48">
        <v>0.10564994</v>
      </c>
      <c r="H48">
        <v>0.10819405</v>
      </c>
      <c r="I48">
        <v>2.7888800000000001E-3</v>
      </c>
    </row>
    <row r="49" spans="1:9" x14ac:dyDescent="0.35">
      <c r="A49" t="s">
        <v>49</v>
      </c>
      <c r="B49">
        <v>0.17493497</v>
      </c>
      <c r="C49">
        <v>2.6513299999999999E-3</v>
      </c>
      <c r="D49">
        <v>0.46346131000000002</v>
      </c>
      <c r="E49">
        <v>5.4993999999999998E-3</v>
      </c>
      <c r="F49">
        <v>11.17781162</v>
      </c>
      <c r="G49">
        <v>0.17249793999999999</v>
      </c>
      <c r="H49">
        <v>0.11932084</v>
      </c>
      <c r="I49">
        <v>2.9080199999999999E-3</v>
      </c>
    </row>
    <row r="50" spans="1:9" x14ac:dyDescent="0.35">
      <c r="A50" t="s">
        <v>50</v>
      </c>
      <c r="B50">
        <v>6.1173659999999998E-2</v>
      </c>
      <c r="C50">
        <v>1.4275500000000001E-3</v>
      </c>
      <c r="D50">
        <v>7.0365499999999997E-2</v>
      </c>
      <c r="E50">
        <v>9.3132999999999996E-4</v>
      </c>
      <c r="F50">
        <v>0.59342777999999996</v>
      </c>
      <c r="G50">
        <v>1.3622570000000001E-2</v>
      </c>
      <c r="H50">
        <v>2.4270400000000001E-2</v>
      </c>
      <c r="I50">
        <v>6.8380999999999997E-4</v>
      </c>
    </row>
    <row r="51" spans="1:9" x14ac:dyDescent="0.35">
      <c r="A51" t="s">
        <v>51</v>
      </c>
      <c r="B51">
        <v>5.9622469999999997E-2</v>
      </c>
      <c r="C51">
        <v>1.32273E-3</v>
      </c>
      <c r="D51">
        <v>7.9703609999999994E-2</v>
      </c>
      <c r="E51">
        <v>1.02589E-3</v>
      </c>
      <c r="F51">
        <v>0.65515471000000003</v>
      </c>
      <c r="G51">
        <v>1.4323239999999999E-2</v>
      </c>
      <c r="H51">
        <v>2.48712E-2</v>
      </c>
      <c r="I51">
        <v>6.7170000000000001E-4</v>
      </c>
    </row>
    <row r="52" spans="1:9" x14ac:dyDescent="0.35">
      <c r="A52" t="s">
        <v>52</v>
      </c>
      <c r="B52">
        <v>0.11680959</v>
      </c>
      <c r="C52">
        <v>2.71675E-3</v>
      </c>
      <c r="D52">
        <v>0.33444476000000001</v>
      </c>
      <c r="E52">
        <v>4.6894099999999998E-3</v>
      </c>
      <c r="F52">
        <v>5.3857197799999996</v>
      </c>
      <c r="G52">
        <v>0.12358516</v>
      </c>
      <c r="H52">
        <v>8.5144899999999996E-2</v>
      </c>
      <c r="I52">
        <v>3.3951400000000001E-3</v>
      </c>
    </row>
    <row r="53" spans="1:9" x14ac:dyDescent="0.35">
      <c r="A53" t="s">
        <v>53</v>
      </c>
      <c r="B53">
        <v>7.1782789999999999E-2</v>
      </c>
      <c r="C53">
        <v>1.7252000000000001E-3</v>
      </c>
      <c r="D53">
        <v>7.4718099999999996E-2</v>
      </c>
      <c r="E53">
        <v>1.04357E-3</v>
      </c>
      <c r="F53">
        <v>0.73946917000000001</v>
      </c>
      <c r="G53">
        <v>1.7563329999999999E-2</v>
      </c>
      <c r="H53">
        <v>2.1067619999999999E-2</v>
      </c>
      <c r="I53">
        <v>7.4355999999999999E-4</v>
      </c>
    </row>
    <row r="54" spans="1:9" x14ac:dyDescent="0.35">
      <c r="A54" t="s">
        <v>54</v>
      </c>
      <c r="B54">
        <v>0.11659816000000001</v>
      </c>
      <c r="C54">
        <v>1.9830199999999998E-3</v>
      </c>
      <c r="D54">
        <v>0.33748509999999998</v>
      </c>
      <c r="E54">
        <v>4.0931500000000003E-3</v>
      </c>
      <c r="F54">
        <v>5.4251565900000003</v>
      </c>
      <c r="G54">
        <v>9.2696890000000004E-2</v>
      </c>
      <c r="H54">
        <v>9.9581409999999995E-2</v>
      </c>
      <c r="I54">
        <v>2.8175100000000001E-3</v>
      </c>
    </row>
    <row r="55" spans="1:9" x14ac:dyDescent="0.35">
      <c r="A55" t="s">
        <v>55</v>
      </c>
      <c r="B55">
        <v>0.11466347</v>
      </c>
      <c r="C55">
        <v>2.5881400000000001E-3</v>
      </c>
      <c r="D55">
        <v>0.32545274000000002</v>
      </c>
      <c r="E55">
        <v>4.5456400000000001E-3</v>
      </c>
      <c r="F55">
        <v>5.14422464</v>
      </c>
      <c r="G55">
        <v>0.11600349</v>
      </c>
      <c r="H55">
        <v>8.5392850000000006E-2</v>
      </c>
      <c r="I55">
        <v>3.5063300000000002E-3</v>
      </c>
    </row>
    <row r="56" spans="1:9" x14ac:dyDescent="0.35">
      <c r="A56" t="s">
        <v>56</v>
      </c>
      <c r="B56">
        <v>9.4730759999999997E-2</v>
      </c>
      <c r="C56">
        <v>3.2167900000000002E-3</v>
      </c>
      <c r="D56">
        <v>7.7980880000000002E-2</v>
      </c>
      <c r="E56">
        <v>1.3202999999999999E-3</v>
      </c>
      <c r="F56">
        <v>1.0184210499999999</v>
      </c>
      <c r="G56">
        <v>3.2975070000000002E-2</v>
      </c>
      <c r="H56">
        <v>2.4220559999999999E-2</v>
      </c>
      <c r="I56">
        <v>9.7750000000000007E-4</v>
      </c>
    </row>
    <row r="57" spans="1:9" x14ac:dyDescent="0.35">
      <c r="A57" t="s">
        <v>57</v>
      </c>
      <c r="B57">
        <v>6.6698510000000003E-2</v>
      </c>
      <c r="C57">
        <v>1.56113E-3</v>
      </c>
      <c r="D57">
        <v>0.13605297999999999</v>
      </c>
      <c r="E57">
        <v>1.8242099999999999E-3</v>
      </c>
      <c r="F57">
        <v>1.2510789600000001</v>
      </c>
      <c r="G57">
        <v>2.884082E-2</v>
      </c>
      <c r="H57">
        <v>4.2420520000000003E-2</v>
      </c>
      <c r="I57">
        <v>1.5424E-3</v>
      </c>
    </row>
    <row r="58" spans="1:9" x14ac:dyDescent="0.35">
      <c r="A58" t="s">
        <v>58</v>
      </c>
      <c r="B58">
        <v>5.6325279999999998E-2</v>
      </c>
      <c r="C58">
        <v>1.20608E-3</v>
      </c>
      <c r="D58">
        <v>8.072696E-2</v>
      </c>
      <c r="E58">
        <v>1.0392299999999999E-3</v>
      </c>
      <c r="F58">
        <v>0.62688374999999996</v>
      </c>
      <c r="G58">
        <v>1.3334500000000001E-2</v>
      </c>
      <c r="H58">
        <v>2.5587039999999998E-2</v>
      </c>
      <c r="I58">
        <v>9.1409E-4</v>
      </c>
    </row>
    <row r="59" spans="1:9" x14ac:dyDescent="0.35">
      <c r="A59" t="s">
        <v>59</v>
      </c>
      <c r="B59">
        <v>6.0063440000000003E-2</v>
      </c>
      <c r="C59">
        <v>1.2747399999999999E-3</v>
      </c>
      <c r="D59">
        <v>9.7717399999999996E-2</v>
      </c>
      <c r="E59">
        <v>1.2402699999999999E-3</v>
      </c>
      <c r="F59">
        <v>0.80918389999999996</v>
      </c>
      <c r="G59">
        <v>1.6963619999999999E-2</v>
      </c>
      <c r="H59">
        <v>3.1955079999999997E-2</v>
      </c>
      <c r="I59">
        <v>1.29572E-3</v>
      </c>
    </row>
    <row r="60" spans="1:9" x14ac:dyDescent="0.35">
      <c r="A60" t="s">
        <v>60</v>
      </c>
      <c r="B60">
        <v>6.023676E-2</v>
      </c>
      <c r="C60">
        <v>1.2917200000000001E-3</v>
      </c>
      <c r="D60">
        <v>9.7514790000000004E-2</v>
      </c>
      <c r="E60">
        <v>1.2415799999999999E-3</v>
      </c>
      <c r="F60">
        <v>0.80983448000000002</v>
      </c>
      <c r="G60">
        <v>1.714048E-2</v>
      </c>
      <c r="H60">
        <v>2.978652E-2</v>
      </c>
      <c r="I60">
        <v>1.23464E-3</v>
      </c>
    </row>
    <row r="61" spans="1:9" x14ac:dyDescent="0.35">
      <c r="A61" t="s">
        <v>59</v>
      </c>
      <c r="B61">
        <v>6.023009E-2</v>
      </c>
      <c r="C61">
        <v>1.083E-3</v>
      </c>
      <c r="D61">
        <v>9.7686519999999999E-2</v>
      </c>
      <c r="E61">
        <v>1.1789999999999999E-3</v>
      </c>
      <c r="F61">
        <v>0.81117647999999998</v>
      </c>
      <c r="G61">
        <v>1.4591170000000001E-2</v>
      </c>
      <c r="H61">
        <v>3.19346E-2</v>
      </c>
      <c r="I61">
        <v>1.0412399999999999E-3</v>
      </c>
    </row>
    <row r="62" spans="1:9" x14ac:dyDescent="0.35">
      <c r="A62" t="s">
        <v>60</v>
      </c>
      <c r="B62">
        <v>6.0230220000000001E-2</v>
      </c>
      <c r="C62">
        <v>1.0681099999999999E-3</v>
      </c>
      <c r="D62">
        <v>9.7560620000000001E-2</v>
      </c>
      <c r="E62">
        <v>1.17632E-3</v>
      </c>
      <c r="F62">
        <v>0.81013071999999997</v>
      </c>
      <c r="G62">
        <v>1.4405070000000001E-2</v>
      </c>
      <c r="H62">
        <v>2.9633329999999999E-2</v>
      </c>
      <c r="I62">
        <v>9.6206999999999998E-4</v>
      </c>
    </row>
    <row r="63" spans="1:9" x14ac:dyDescent="0.35">
      <c r="A63" t="s">
        <v>61</v>
      </c>
      <c r="B63">
        <v>0.91795247999999996</v>
      </c>
      <c r="C63">
        <v>1.240277E-2</v>
      </c>
      <c r="D63">
        <v>0.23261261</v>
      </c>
      <c r="E63">
        <v>2.6997700000000002E-3</v>
      </c>
      <c r="F63">
        <v>29.438722609999999</v>
      </c>
      <c r="G63">
        <v>0.41120512999999997</v>
      </c>
      <c r="H63">
        <v>0.52917367000000004</v>
      </c>
      <c r="I63">
        <v>1.110654E-2</v>
      </c>
    </row>
    <row r="64" spans="1:9" x14ac:dyDescent="0.35">
      <c r="A64" t="s">
        <v>62</v>
      </c>
      <c r="B64">
        <v>7.5880550000000005E-2</v>
      </c>
      <c r="C64">
        <v>1.5169199999999999E-3</v>
      </c>
      <c r="D64">
        <v>0.17756174999999999</v>
      </c>
      <c r="E64">
        <v>2.2882000000000002E-3</v>
      </c>
      <c r="F64">
        <v>1.85756671</v>
      </c>
      <c r="G64">
        <v>3.6848470000000001E-2</v>
      </c>
      <c r="H64">
        <v>5.5094070000000002E-2</v>
      </c>
      <c r="I64">
        <v>1.47119E-3</v>
      </c>
    </row>
    <row r="65" spans="1:9" x14ac:dyDescent="0.35">
      <c r="A65" t="s">
        <v>63</v>
      </c>
      <c r="B65">
        <v>5.5918139999999998E-2</v>
      </c>
      <c r="C65">
        <v>1.36867E-3</v>
      </c>
      <c r="D65">
        <v>6.0890989999999999E-2</v>
      </c>
      <c r="E65">
        <v>8.1046999999999998E-4</v>
      </c>
      <c r="F65">
        <v>0.46942954999999997</v>
      </c>
      <c r="G65">
        <v>1.1274879999999999E-2</v>
      </c>
      <c r="H65">
        <v>2.044878E-2</v>
      </c>
      <c r="I65">
        <v>5.3817999999999997E-4</v>
      </c>
    </row>
    <row r="66" spans="1:9" x14ac:dyDescent="0.35">
      <c r="A66" t="s">
        <v>64</v>
      </c>
      <c r="B66">
        <v>0.11247832000000001</v>
      </c>
      <c r="C66">
        <v>1.66892E-3</v>
      </c>
      <c r="D66">
        <v>0.3338429</v>
      </c>
      <c r="E66">
        <v>3.9353299999999999E-3</v>
      </c>
      <c r="F66">
        <v>5.17700768</v>
      </c>
      <c r="G66">
        <v>7.8510860000000002E-2</v>
      </c>
      <c r="H66">
        <v>9.5034579999999994E-2</v>
      </c>
      <c r="I66">
        <v>2.14415E-3</v>
      </c>
    </row>
    <row r="67" spans="1:9" x14ac:dyDescent="0.35">
      <c r="A67" t="s">
        <v>65</v>
      </c>
      <c r="B67">
        <v>0.11168011</v>
      </c>
      <c r="C67">
        <v>3.63021E-3</v>
      </c>
      <c r="D67">
        <v>0.33359912000000003</v>
      </c>
      <c r="E67">
        <v>6.0994899999999999E-3</v>
      </c>
      <c r="F67">
        <v>5.1370005599999997</v>
      </c>
      <c r="G67">
        <v>0.16063485999999999</v>
      </c>
      <c r="H67">
        <v>8.5422460000000006E-2</v>
      </c>
      <c r="I67">
        <v>3.49935E-3</v>
      </c>
    </row>
    <row r="68" spans="1:9" x14ac:dyDescent="0.35">
      <c r="A68" t="s">
        <v>66</v>
      </c>
      <c r="B68">
        <v>0.18385829000000001</v>
      </c>
      <c r="C68">
        <v>4.5857500000000004E-3</v>
      </c>
      <c r="D68">
        <v>0.51385707000000003</v>
      </c>
      <c r="E68">
        <v>8.1776000000000001E-3</v>
      </c>
      <c r="F68">
        <v>13.024184229999999</v>
      </c>
      <c r="G68">
        <v>0.31324014</v>
      </c>
      <c r="H68">
        <v>0.13973019</v>
      </c>
      <c r="I68">
        <v>4.9804300000000001E-3</v>
      </c>
    </row>
    <row r="69" spans="1:9" x14ac:dyDescent="0.35">
      <c r="A69" t="s">
        <v>67</v>
      </c>
      <c r="B69">
        <v>0.11540873</v>
      </c>
      <c r="C69">
        <v>1.88057E-3</v>
      </c>
      <c r="D69">
        <v>0.33280069000000001</v>
      </c>
      <c r="E69">
        <v>4.0595700000000002E-3</v>
      </c>
      <c r="F69">
        <v>5.2953105000000003</v>
      </c>
      <c r="G69">
        <v>8.7014880000000003E-2</v>
      </c>
      <c r="H69">
        <v>9.9523120000000007E-2</v>
      </c>
      <c r="I69">
        <v>2.3465000000000001E-3</v>
      </c>
    </row>
    <row r="70" spans="1:9" x14ac:dyDescent="0.35">
      <c r="A70" t="s">
        <v>68</v>
      </c>
      <c r="B70">
        <v>5.7138380000000003E-2</v>
      </c>
      <c r="C70">
        <v>1.6203700000000001E-3</v>
      </c>
      <c r="D70">
        <v>8.0368969999999998E-2</v>
      </c>
      <c r="E70">
        <v>1.13167E-3</v>
      </c>
      <c r="F70">
        <v>0.63304846999999997</v>
      </c>
      <c r="G70">
        <v>1.747628E-2</v>
      </c>
      <c r="H70">
        <v>2.6490900000000001E-2</v>
      </c>
      <c r="I70">
        <v>1.13653E-3</v>
      </c>
    </row>
    <row r="71" spans="1:9" x14ac:dyDescent="0.35">
      <c r="A71" t="s">
        <v>69</v>
      </c>
      <c r="B71">
        <v>0.11511456</v>
      </c>
      <c r="C71">
        <v>1.7830599999999999E-3</v>
      </c>
      <c r="D71">
        <v>0.33271149</v>
      </c>
      <c r="E71">
        <v>3.9484799999999999E-3</v>
      </c>
      <c r="F71">
        <v>5.2803430599999999</v>
      </c>
      <c r="G71">
        <v>8.3569019999999994E-2</v>
      </c>
      <c r="H71">
        <v>9.435288E-2</v>
      </c>
      <c r="I71">
        <v>2.4370500000000001E-3</v>
      </c>
    </row>
    <row r="72" spans="1:9" x14ac:dyDescent="0.35">
      <c r="A72" t="s">
        <v>70</v>
      </c>
      <c r="B72">
        <v>0.15143419999999999</v>
      </c>
      <c r="C72">
        <v>4.2175499999999996E-3</v>
      </c>
      <c r="D72">
        <v>0.42633954000000002</v>
      </c>
      <c r="E72">
        <v>6.59065E-3</v>
      </c>
      <c r="F72">
        <v>8.9004878999999999</v>
      </c>
      <c r="G72">
        <v>0.24280446</v>
      </c>
      <c r="H72">
        <v>0.10002672999999999</v>
      </c>
      <c r="I72">
        <v>5.1166199999999997E-3</v>
      </c>
    </row>
    <row r="73" spans="1:9" x14ac:dyDescent="0.35">
      <c r="A73" t="s">
        <v>71</v>
      </c>
      <c r="B73">
        <v>6.8182510000000002E-2</v>
      </c>
      <c r="C73">
        <v>1.8762399999999999E-3</v>
      </c>
      <c r="D73">
        <v>9.9973160000000005E-2</v>
      </c>
      <c r="E73">
        <v>1.4835E-3</v>
      </c>
      <c r="F73">
        <v>0.93976550999999997</v>
      </c>
      <c r="G73">
        <v>2.5254829999999999E-2</v>
      </c>
      <c r="H73">
        <v>2.7380620000000001E-2</v>
      </c>
      <c r="I73">
        <v>1.1513700000000001E-3</v>
      </c>
    </row>
    <row r="74" spans="1:9" x14ac:dyDescent="0.35">
      <c r="A74" t="s">
        <v>72</v>
      </c>
      <c r="B74">
        <v>5.4972439999999997E-2</v>
      </c>
      <c r="C74">
        <v>2.0971200000000001E-3</v>
      </c>
      <c r="D74">
        <v>5.9481970000000002E-2</v>
      </c>
      <c r="E74">
        <v>1.00209E-3</v>
      </c>
      <c r="F74">
        <v>0.45080668000000002</v>
      </c>
      <c r="G74">
        <v>1.6593989999999999E-2</v>
      </c>
      <c r="H74">
        <v>1.779495E-2</v>
      </c>
      <c r="I74">
        <v>7.7223000000000005E-4</v>
      </c>
    </row>
    <row r="75" spans="1:9" x14ac:dyDescent="0.35">
      <c r="A75" t="s">
        <v>73</v>
      </c>
      <c r="B75">
        <v>5.3836259999999997E-2</v>
      </c>
      <c r="C75">
        <v>1.90171E-3</v>
      </c>
      <c r="D75">
        <v>5.6328299999999998E-2</v>
      </c>
      <c r="E75">
        <v>9.0753999999999997E-4</v>
      </c>
      <c r="F75">
        <v>0.41807087999999998</v>
      </c>
      <c r="G75">
        <v>1.427143E-2</v>
      </c>
      <c r="H75">
        <v>1.376718E-2</v>
      </c>
      <c r="I75">
        <v>6.1244000000000001E-4</v>
      </c>
    </row>
    <row r="76" spans="1:9" x14ac:dyDescent="0.35">
      <c r="A76" t="s">
        <v>74</v>
      </c>
      <c r="B76">
        <v>0.17937023999999999</v>
      </c>
      <c r="C76">
        <v>4.3777099999999999E-3</v>
      </c>
      <c r="D76">
        <v>0.48978381999999998</v>
      </c>
      <c r="E76">
        <v>7.1227499999999997E-3</v>
      </c>
      <c r="F76">
        <v>12.11128712</v>
      </c>
      <c r="G76">
        <v>0.28901926</v>
      </c>
      <c r="H76">
        <v>0.12799100999999999</v>
      </c>
      <c r="I76">
        <v>5.5995100000000003E-3</v>
      </c>
    </row>
    <row r="77" spans="1:9" x14ac:dyDescent="0.35">
      <c r="A77" t="s">
        <v>75</v>
      </c>
      <c r="B77">
        <v>0.12159556000000001</v>
      </c>
      <c r="C77">
        <v>2.6964599999999999E-3</v>
      </c>
      <c r="D77">
        <v>0.34821828999999999</v>
      </c>
      <c r="E77">
        <v>4.6815299999999997E-3</v>
      </c>
      <c r="F77">
        <v>5.8374037699999999</v>
      </c>
      <c r="G77">
        <v>0.12754890999999999</v>
      </c>
      <c r="H77">
        <v>0.1039528</v>
      </c>
      <c r="I77">
        <v>4.1288699999999998E-3</v>
      </c>
    </row>
    <row r="78" spans="1:9" x14ac:dyDescent="0.35">
      <c r="A78" t="s">
        <v>76</v>
      </c>
      <c r="B78">
        <v>5.6932990000000003E-2</v>
      </c>
      <c r="C78">
        <v>1.62462E-3</v>
      </c>
      <c r="D78">
        <v>8.1528180000000006E-2</v>
      </c>
      <c r="E78">
        <v>1.15814E-3</v>
      </c>
      <c r="F78">
        <v>0.63992386999999995</v>
      </c>
      <c r="G78">
        <v>1.7761510000000001E-2</v>
      </c>
      <c r="H78">
        <v>2.6580400000000001E-2</v>
      </c>
      <c r="I78">
        <v>1.00172E-3</v>
      </c>
    </row>
    <row r="79" spans="1:9" x14ac:dyDescent="0.35">
      <c r="A79" t="s">
        <v>77</v>
      </c>
      <c r="B79">
        <v>0.1159955</v>
      </c>
      <c r="C79">
        <v>2.6991799999999998E-3</v>
      </c>
      <c r="D79">
        <v>0.34151148999999997</v>
      </c>
      <c r="E79">
        <v>4.7816899999999999E-3</v>
      </c>
      <c r="F79">
        <v>5.4605660399999998</v>
      </c>
      <c r="G79">
        <v>0.12470795</v>
      </c>
      <c r="H79">
        <v>9.7741759999999997E-2</v>
      </c>
      <c r="I79">
        <v>3.9644700000000003E-3</v>
      </c>
    </row>
    <row r="80" spans="1:9" x14ac:dyDescent="0.35">
      <c r="A80" t="s">
        <v>78</v>
      </c>
      <c r="B80">
        <v>0.11538436000000001</v>
      </c>
      <c r="C80">
        <v>2.1682200000000002E-3</v>
      </c>
      <c r="D80">
        <v>0.31238070000000001</v>
      </c>
      <c r="E80">
        <v>3.9594399999999998E-3</v>
      </c>
      <c r="F80">
        <v>4.9693040799999997</v>
      </c>
      <c r="G80">
        <v>9.3173210000000006E-2</v>
      </c>
      <c r="H80">
        <v>9.330571E-2</v>
      </c>
      <c r="I80">
        <v>2.9229400000000002E-3</v>
      </c>
    </row>
    <row r="81" spans="1:9" x14ac:dyDescent="0.35">
      <c r="A81" t="s">
        <v>79</v>
      </c>
      <c r="B81">
        <v>5.9502260000000001E-2</v>
      </c>
      <c r="C81">
        <v>1.2612400000000001E-3</v>
      </c>
      <c r="D81">
        <v>9.7533579999999995E-2</v>
      </c>
      <c r="E81">
        <v>1.2416700000000001E-3</v>
      </c>
      <c r="F81">
        <v>0.80012285999999999</v>
      </c>
      <c r="G81">
        <v>1.6769679999999999E-2</v>
      </c>
      <c r="H81">
        <v>3.0572519999999999E-2</v>
      </c>
      <c r="I81">
        <v>1.2186300000000001E-3</v>
      </c>
    </row>
    <row r="82" spans="1:9" x14ac:dyDescent="0.35">
      <c r="A82" t="s">
        <v>80</v>
      </c>
      <c r="B82">
        <v>6.070474E-2</v>
      </c>
      <c r="C82">
        <v>1.29115E-3</v>
      </c>
      <c r="D82">
        <v>9.7677249999999993E-2</v>
      </c>
      <c r="E82">
        <v>1.2460800000000001E-3</v>
      </c>
      <c r="F82">
        <v>0.81749368</v>
      </c>
      <c r="G82">
        <v>1.7186719999999999E-2</v>
      </c>
      <c r="H82">
        <v>3.0964769999999999E-2</v>
      </c>
      <c r="I82">
        <v>1.24138E-3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I18"/>
  <sheetViews>
    <sheetView workbookViewId="0">
      <pane xSplit="1" topLeftCell="B1" activePane="topRight" state="frozen"/>
      <selection pane="topRight"/>
    </sheetView>
  </sheetViews>
  <sheetFormatPr defaultRowHeight="14.5" x14ac:dyDescent="0.35"/>
  <sheetData>
    <row r="1" spans="1:35" ht="15.5" x14ac:dyDescent="0.35">
      <c r="G1" s="9" t="s">
        <v>93</v>
      </c>
      <c r="H1" s="6"/>
      <c r="I1" s="6"/>
    </row>
    <row r="2" spans="1:35" ht="15.5" x14ac:dyDescent="0.35">
      <c r="B2" s="8" t="s">
        <v>94</v>
      </c>
      <c r="C2" s="6"/>
      <c r="D2" s="6"/>
      <c r="E2" s="6"/>
      <c r="F2" s="6"/>
      <c r="G2" s="6"/>
      <c r="H2" s="6"/>
      <c r="I2" s="6"/>
      <c r="K2" s="8" t="s">
        <v>95</v>
      </c>
      <c r="L2" s="6"/>
      <c r="N2" s="8" t="s">
        <v>96</v>
      </c>
      <c r="O2" s="6"/>
      <c r="P2" s="6"/>
      <c r="Q2" s="6"/>
      <c r="R2" s="6"/>
      <c r="S2" s="6"/>
      <c r="T2" s="6"/>
      <c r="U2" s="6"/>
      <c r="W2" s="8" t="s">
        <v>97</v>
      </c>
      <c r="X2" s="6"/>
      <c r="Y2" s="6"/>
      <c r="Z2" s="6"/>
      <c r="AA2" s="6"/>
      <c r="AC2" s="8" t="s">
        <v>98</v>
      </c>
      <c r="AD2" s="6"/>
      <c r="AE2" s="6"/>
      <c r="AF2" s="6"/>
      <c r="AH2" s="8" t="s">
        <v>99</v>
      </c>
      <c r="AI2" s="6"/>
    </row>
    <row r="3" spans="1:35" x14ac:dyDescent="0.35">
      <c r="A3" s="1" t="s">
        <v>0</v>
      </c>
      <c r="B3" s="3" t="s">
        <v>1</v>
      </c>
      <c r="C3" s="3" t="s">
        <v>92</v>
      </c>
      <c r="D3" s="3" t="s">
        <v>3</v>
      </c>
      <c r="E3" s="3" t="s">
        <v>92</v>
      </c>
      <c r="F3" s="3" t="s">
        <v>4</v>
      </c>
      <c r="G3" s="3" t="s">
        <v>92</v>
      </c>
      <c r="H3" s="3" t="s">
        <v>5</v>
      </c>
      <c r="I3" s="3" t="s">
        <v>92</v>
      </c>
      <c r="J3" s="1"/>
      <c r="K3" s="3" t="s">
        <v>87</v>
      </c>
      <c r="L3" s="3" t="s">
        <v>88</v>
      </c>
      <c r="M3" s="1"/>
      <c r="N3" s="3" t="s">
        <v>1</v>
      </c>
      <c r="O3" s="3" t="s">
        <v>92</v>
      </c>
      <c r="P3" s="3" t="s">
        <v>3</v>
      </c>
      <c r="Q3" s="3" t="s">
        <v>92</v>
      </c>
      <c r="R3" s="3" t="s">
        <v>4</v>
      </c>
      <c r="S3" s="3" t="s">
        <v>92</v>
      </c>
      <c r="T3" s="3" t="s">
        <v>5</v>
      </c>
      <c r="U3" s="3" t="s">
        <v>92</v>
      </c>
      <c r="V3" s="1"/>
      <c r="W3" s="3" t="s">
        <v>4</v>
      </c>
      <c r="X3" s="3" t="s">
        <v>2</v>
      </c>
      <c r="Y3" s="3" t="s">
        <v>3</v>
      </c>
      <c r="Z3" s="3" t="s">
        <v>2</v>
      </c>
      <c r="AA3" s="3" t="s">
        <v>100</v>
      </c>
      <c r="AB3" s="1"/>
      <c r="AC3" s="3" t="s">
        <v>103</v>
      </c>
      <c r="AD3" s="3" t="s">
        <v>104</v>
      </c>
      <c r="AE3" s="3" t="s">
        <v>105</v>
      </c>
      <c r="AF3" s="3" t="s">
        <v>104</v>
      </c>
      <c r="AG3" s="1"/>
      <c r="AH3" s="3" t="s">
        <v>101</v>
      </c>
      <c r="AI3" s="3" t="s">
        <v>102</v>
      </c>
    </row>
    <row r="4" spans="1:35" x14ac:dyDescent="0.35">
      <c r="A4" t="s">
        <v>64</v>
      </c>
      <c r="B4">
        <v>0.11247832000000001</v>
      </c>
      <c r="C4">
        <v>3.3378399999999999E-3</v>
      </c>
      <c r="D4">
        <v>0.3338429</v>
      </c>
      <c r="E4">
        <v>7.8706599999999998E-3</v>
      </c>
      <c r="F4">
        <v>5.17700768</v>
      </c>
      <c r="G4">
        <v>0.15702172</v>
      </c>
      <c r="H4">
        <v>9.5034579999999994E-2</v>
      </c>
      <c r="I4">
        <v>4.2883000000000001E-3</v>
      </c>
      <c r="K4">
        <v>98.71565827057907</v>
      </c>
      <c r="L4">
        <v>191.96263450457079</v>
      </c>
      <c r="N4">
        <v>1839.8</v>
      </c>
      <c r="O4">
        <v>53.26</v>
      </c>
      <c r="P4">
        <v>1857</v>
      </c>
      <c r="Q4">
        <v>38.04</v>
      </c>
      <c r="R4">
        <v>1848.8</v>
      </c>
      <c r="S4">
        <v>25.82</v>
      </c>
      <c r="T4">
        <v>1835</v>
      </c>
      <c r="U4">
        <v>79.16</v>
      </c>
      <c r="W4">
        <v>5.17700768</v>
      </c>
      <c r="X4">
        <v>7.8510860000000002E-2</v>
      </c>
      <c r="Y4">
        <v>0.3338429</v>
      </c>
      <c r="Z4">
        <v>3.9353299999999999E-3</v>
      </c>
      <c r="AA4">
        <v>0.77729896000757348</v>
      </c>
      <c r="AC4">
        <v>2.9954209000700631</v>
      </c>
      <c r="AD4">
        <f>100*254.108295873535/435.222466018694</f>
        <v>58.385840739806937</v>
      </c>
      <c r="AE4">
        <v>0.11247832000000001</v>
      </c>
      <c r="AF4">
        <f>100*0.00166892/0.00258851266666666</f>
        <v>64.474090526632054</v>
      </c>
      <c r="AH4">
        <v>65</v>
      </c>
      <c r="AI4">
        <v>1</v>
      </c>
    </row>
    <row r="5" spans="1:35" x14ac:dyDescent="0.35">
      <c r="A5" t="s">
        <v>65</v>
      </c>
      <c r="B5">
        <v>0.11168011</v>
      </c>
      <c r="C5">
        <v>7.2604200000000001E-3</v>
      </c>
      <c r="D5">
        <v>0.33359912000000003</v>
      </c>
      <c r="E5">
        <v>1.219898E-2</v>
      </c>
      <c r="F5">
        <v>5.1370005599999997</v>
      </c>
      <c r="G5">
        <v>0.32126971999999998</v>
      </c>
      <c r="H5">
        <v>8.5422460000000006E-2</v>
      </c>
      <c r="I5">
        <v>6.9987000000000001E-3</v>
      </c>
      <c r="K5">
        <v>41.59491041287977</v>
      </c>
      <c r="L5">
        <v>46.606898027201858</v>
      </c>
      <c r="N5">
        <v>1826.9</v>
      </c>
      <c r="O5">
        <v>115.62</v>
      </c>
      <c r="P5">
        <v>1855.8</v>
      </c>
      <c r="Q5">
        <v>58.96</v>
      </c>
      <c r="R5">
        <v>1842.2</v>
      </c>
      <c r="S5">
        <v>53.16</v>
      </c>
      <c r="T5">
        <v>1656.8</v>
      </c>
      <c r="U5">
        <v>130.32</v>
      </c>
      <c r="W5">
        <v>5.1370005599999997</v>
      </c>
      <c r="X5">
        <v>0.16063485999999999</v>
      </c>
      <c r="Y5">
        <v>0.33359912000000003</v>
      </c>
      <c r="Z5">
        <v>6.0994899999999999E-3</v>
      </c>
      <c r="AA5">
        <v>0.58470719935985938</v>
      </c>
      <c r="AC5">
        <v>2.9976098258292772</v>
      </c>
      <c r="AD5">
        <f>100*163.948133368527/435.222466018694</f>
        <v>37.669961035854477</v>
      </c>
      <c r="AE5">
        <v>0.11168011</v>
      </c>
      <c r="AF5">
        <f>100*0.00363021/0.00258851266666666</f>
        <v>140.2430842525016</v>
      </c>
      <c r="AH5">
        <v>66</v>
      </c>
      <c r="AI5">
        <v>2</v>
      </c>
    </row>
    <row r="6" spans="1:35" x14ac:dyDescent="0.35">
      <c r="A6" t="s">
        <v>66</v>
      </c>
      <c r="B6">
        <v>0.18385829000000001</v>
      </c>
      <c r="C6">
        <v>9.1715000000000008E-3</v>
      </c>
      <c r="D6">
        <v>0.51385707000000003</v>
      </c>
      <c r="E6">
        <v>1.63552E-2</v>
      </c>
      <c r="F6">
        <v>13.024184229999999</v>
      </c>
      <c r="G6">
        <v>0.62648028</v>
      </c>
      <c r="H6">
        <v>0.13973019</v>
      </c>
      <c r="I6">
        <v>9.9608600000000002E-3</v>
      </c>
      <c r="K6">
        <v>72.038950921838477</v>
      </c>
      <c r="L6">
        <v>25.706471040838871</v>
      </c>
      <c r="N6">
        <v>2688</v>
      </c>
      <c r="O6">
        <v>81.28</v>
      </c>
      <c r="P6">
        <v>2673.1</v>
      </c>
      <c r="Q6">
        <v>69.64</v>
      </c>
      <c r="R6">
        <v>2681.4</v>
      </c>
      <c r="S6">
        <v>45.36</v>
      </c>
      <c r="T6">
        <v>2643.6</v>
      </c>
      <c r="U6">
        <v>176.64</v>
      </c>
      <c r="W6">
        <v>13.024184229999999</v>
      </c>
      <c r="X6">
        <v>0.31324014</v>
      </c>
      <c r="Y6">
        <v>0.51385707000000003</v>
      </c>
      <c r="Z6">
        <v>8.1776000000000001E-3</v>
      </c>
      <c r="AA6">
        <v>0.66169316525815014</v>
      </c>
      <c r="AC6">
        <v>1.9460664421723339</v>
      </c>
      <c r="AD6">
        <f>100*122.285267071023/435.222466018694</f>
        <v>28.09718629409414</v>
      </c>
      <c r="AE6">
        <v>0.18385829000000001</v>
      </c>
      <c r="AF6">
        <f>100*0.00458575/0.00258851266666666</f>
        <v>177.15771914322016</v>
      </c>
      <c r="AH6">
        <v>67</v>
      </c>
      <c r="AI6">
        <v>3</v>
      </c>
    </row>
    <row r="7" spans="1:35" x14ac:dyDescent="0.35">
      <c r="A7" t="s">
        <v>67</v>
      </c>
      <c r="B7">
        <v>0.11540873</v>
      </c>
      <c r="C7">
        <v>3.7611400000000001E-3</v>
      </c>
      <c r="D7">
        <v>0.33280069000000001</v>
      </c>
      <c r="E7">
        <v>8.1191400000000004E-3</v>
      </c>
      <c r="F7">
        <v>5.2953105000000003</v>
      </c>
      <c r="G7">
        <v>0.17402976000000001</v>
      </c>
      <c r="H7">
        <v>9.9523120000000007E-2</v>
      </c>
      <c r="I7">
        <v>4.6930000000000001E-3</v>
      </c>
      <c r="K7">
        <v>111.15969877953781</v>
      </c>
      <c r="L7">
        <v>96.85284887415051</v>
      </c>
      <c r="N7">
        <v>1886.3</v>
      </c>
      <c r="O7">
        <v>58.1</v>
      </c>
      <c r="P7">
        <v>1851.9</v>
      </c>
      <c r="Q7">
        <v>39.28</v>
      </c>
      <c r="R7">
        <v>1868.1</v>
      </c>
      <c r="S7">
        <v>28.06</v>
      </c>
      <c r="T7">
        <v>1917.7</v>
      </c>
      <c r="U7">
        <v>86.28</v>
      </c>
      <c r="W7">
        <v>5.2953105000000003</v>
      </c>
      <c r="X7">
        <v>8.7014880000000003E-2</v>
      </c>
      <c r="Y7">
        <v>0.33280069000000001</v>
      </c>
      <c r="Z7">
        <v>4.0595700000000002E-3</v>
      </c>
      <c r="AA7">
        <v>0.7423243755289417</v>
      </c>
      <c r="AC7">
        <v>3.0048014624008141</v>
      </c>
      <c r="AD7">
        <f>100*246.331508016858/435.222466018694</f>
        <v>56.598987242142371</v>
      </c>
      <c r="AE7">
        <v>0.11540873</v>
      </c>
      <c r="AF7">
        <f>100*0.00188057/0.00258851266666666</f>
        <v>72.650600640934528</v>
      </c>
      <c r="AH7">
        <v>68</v>
      </c>
      <c r="AI7">
        <v>4</v>
      </c>
    </row>
    <row r="8" spans="1:35" x14ac:dyDescent="0.35">
      <c r="A8" t="s">
        <v>68</v>
      </c>
      <c r="B8">
        <v>5.7138380000000003E-2</v>
      </c>
      <c r="C8">
        <v>3.2407400000000002E-3</v>
      </c>
      <c r="D8">
        <v>8.0368969999999998E-2</v>
      </c>
      <c r="E8">
        <v>2.26334E-3</v>
      </c>
      <c r="F8">
        <v>0.63304846999999997</v>
      </c>
      <c r="G8">
        <v>3.4952560000000001E-2</v>
      </c>
      <c r="H8">
        <v>2.6490900000000001E-2</v>
      </c>
      <c r="I8">
        <v>2.2730599999999999E-3</v>
      </c>
      <c r="K8">
        <v>341.75850428460137</v>
      </c>
      <c r="L8">
        <v>523.67024228544039</v>
      </c>
      <c r="N8">
        <v>496.3</v>
      </c>
      <c r="O8">
        <v>123.7</v>
      </c>
      <c r="P8">
        <v>498.3</v>
      </c>
      <c r="Q8">
        <v>13.5</v>
      </c>
      <c r="R8">
        <v>498</v>
      </c>
      <c r="S8">
        <v>21.74</v>
      </c>
      <c r="T8">
        <v>528.5</v>
      </c>
      <c r="U8">
        <v>44.76</v>
      </c>
      <c r="W8">
        <v>0.63304846999999997</v>
      </c>
      <c r="X8">
        <v>1.747628E-2</v>
      </c>
      <c r="Y8">
        <v>8.0368969999999998E-2</v>
      </c>
      <c r="Z8">
        <v>1.13167E-3</v>
      </c>
      <c r="AA8">
        <v>0.51005777242731831</v>
      </c>
      <c r="AC8">
        <v>12.44261311299622</v>
      </c>
      <c r="AD8">
        <f>100*883.649827246458/435.222466018694</f>
        <v>203.0340564286272</v>
      </c>
      <c r="AE8">
        <v>5.7138380000000003E-2</v>
      </c>
      <c r="AF8">
        <f>100*0.00162037/0.00258851266666666</f>
        <v>62.598496073292189</v>
      </c>
      <c r="AH8">
        <v>69</v>
      </c>
      <c r="AI8">
        <v>5</v>
      </c>
    </row>
    <row r="9" spans="1:35" x14ac:dyDescent="0.35">
      <c r="A9" t="s">
        <v>69</v>
      </c>
      <c r="B9">
        <v>0.11511456</v>
      </c>
      <c r="C9">
        <v>3.5661199999999999E-3</v>
      </c>
      <c r="D9">
        <v>0.33271149</v>
      </c>
      <c r="E9">
        <v>7.8969599999999997E-3</v>
      </c>
      <c r="F9">
        <v>5.2803430599999999</v>
      </c>
      <c r="G9">
        <v>0.16713803999999999</v>
      </c>
      <c r="H9">
        <v>9.435288E-2</v>
      </c>
      <c r="I9">
        <v>4.8741000000000001E-3</v>
      </c>
      <c r="K9">
        <v>293.03090106465851</v>
      </c>
      <c r="L9">
        <v>694.80371644393699</v>
      </c>
      <c r="N9">
        <v>1881.7</v>
      </c>
      <c r="O9">
        <v>55.3</v>
      </c>
      <c r="P9">
        <v>1851.5</v>
      </c>
      <c r="Q9">
        <v>38.200000000000003</v>
      </c>
      <c r="R9">
        <v>1865.7</v>
      </c>
      <c r="S9">
        <v>27.02</v>
      </c>
      <c r="T9">
        <v>1822.4</v>
      </c>
      <c r="U9">
        <v>90.02</v>
      </c>
      <c r="W9">
        <v>5.2803430599999999</v>
      </c>
      <c r="X9">
        <v>8.3569019999999994E-2</v>
      </c>
      <c r="Y9">
        <v>0.33271149</v>
      </c>
      <c r="Z9">
        <v>3.9484799999999999E-3</v>
      </c>
      <c r="AA9">
        <v>0.74985790343274328</v>
      </c>
      <c r="AC9">
        <v>3.005607050120211</v>
      </c>
      <c r="AD9">
        <f>100*253.262014749979/435.222466018694</f>
        <v>58.191392798895798</v>
      </c>
      <c r="AE9">
        <v>0.11511456</v>
      </c>
      <c r="AF9">
        <f>100*0.00178306/0.00258851266666666</f>
        <v>68.88357252259938</v>
      </c>
      <c r="AH9">
        <v>70</v>
      </c>
      <c r="AI9">
        <v>6</v>
      </c>
    </row>
    <row r="10" spans="1:35" x14ac:dyDescent="0.35">
      <c r="A10" t="s">
        <v>70</v>
      </c>
      <c r="B10">
        <v>0.15143419999999999</v>
      </c>
      <c r="C10">
        <v>8.4350999999999992E-3</v>
      </c>
      <c r="D10">
        <v>0.42633954000000002</v>
      </c>
      <c r="E10">
        <v>1.31813E-2</v>
      </c>
      <c r="F10">
        <v>8.9004878999999999</v>
      </c>
      <c r="G10">
        <v>0.48560892</v>
      </c>
      <c r="H10">
        <v>0.10002672999999999</v>
      </c>
      <c r="I10">
        <v>1.0233239999999999E-2</v>
      </c>
      <c r="K10">
        <v>637.11711243832769</v>
      </c>
      <c r="L10">
        <v>844.63291932110076</v>
      </c>
      <c r="N10">
        <v>2362.1999999999998</v>
      </c>
      <c r="O10">
        <v>93.56</v>
      </c>
      <c r="P10">
        <v>2289.1999999999998</v>
      </c>
      <c r="Q10">
        <v>59.58</v>
      </c>
      <c r="R10">
        <v>2327.9</v>
      </c>
      <c r="S10">
        <v>49.8</v>
      </c>
      <c r="T10">
        <v>1926.9</v>
      </c>
      <c r="U10">
        <v>188.02</v>
      </c>
      <c r="W10">
        <v>8.9004878999999999</v>
      </c>
      <c r="X10">
        <v>0.24280446</v>
      </c>
      <c r="Y10">
        <v>0.42633954000000002</v>
      </c>
      <c r="Z10">
        <v>6.59065E-3</v>
      </c>
      <c r="AA10">
        <v>0.5666694381806332</v>
      </c>
      <c r="AC10">
        <v>2.3455483392415348</v>
      </c>
      <c r="AD10">
        <f>100*151.730102493684/435.222466018694</f>
        <v>34.862654008115193</v>
      </c>
      <c r="AE10">
        <v>0.15143419999999999</v>
      </c>
      <c r="AF10">
        <f>100*0.00421755/0.00258851266666666</f>
        <v>162.93333443220587</v>
      </c>
      <c r="AH10">
        <v>71</v>
      </c>
      <c r="AI10">
        <v>7</v>
      </c>
    </row>
    <row r="11" spans="1:35" x14ac:dyDescent="0.35">
      <c r="A11" t="s">
        <v>71</v>
      </c>
      <c r="B11">
        <v>6.8182510000000002E-2</v>
      </c>
      <c r="C11">
        <v>3.7524799999999999E-3</v>
      </c>
      <c r="D11">
        <v>9.9973160000000005E-2</v>
      </c>
      <c r="E11">
        <v>2.967E-3</v>
      </c>
      <c r="F11">
        <v>0.93976550999999997</v>
      </c>
      <c r="G11">
        <v>5.0509659999999998E-2</v>
      </c>
      <c r="H11">
        <v>2.7380620000000001E-2</v>
      </c>
      <c r="I11">
        <v>2.3027400000000002E-3</v>
      </c>
      <c r="K11">
        <v>572.55985458322505</v>
      </c>
      <c r="L11">
        <v>620.8720007526714</v>
      </c>
      <c r="N11">
        <v>874.1</v>
      </c>
      <c r="O11">
        <v>111.94</v>
      </c>
      <c r="P11">
        <v>614.29999999999995</v>
      </c>
      <c r="Q11">
        <v>17.38</v>
      </c>
      <c r="R11">
        <v>672.8</v>
      </c>
      <c r="S11">
        <v>26.44</v>
      </c>
      <c r="T11">
        <v>546</v>
      </c>
      <c r="U11">
        <v>45.3</v>
      </c>
      <c r="W11">
        <v>0.93976550999999997</v>
      </c>
      <c r="X11">
        <v>2.5254829999999999E-2</v>
      </c>
      <c r="Y11">
        <v>9.9973160000000005E-2</v>
      </c>
      <c r="Z11">
        <v>1.4835E-3</v>
      </c>
      <c r="AA11">
        <v>0.55217810703645342</v>
      </c>
      <c r="AC11">
        <v>10.002684720578999</v>
      </c>
      <c r="AD11">
        <f>100*674.081563869228/435.222466018694</f>
        <v>154.88206986085925</v>
      </c>
      <c r="AE11">
        <v>6.8182510000000002E-2</v>
      </c>
      <c r="AF11">
        <f>100*0.00187624/0.00258851266666666</f>
        <v>72.483323112964143</v>
      </c>
      <c r="AH11">
        <v>72</v>
      </c>
      <c r="AI11">
        <v>8</v>
      </c>
    </row>
    <row r="12" spans="1:35" x14ac:dyDescent="0.35">
      <c r="A12" t="s">
        <v>72</v>
      </c>
      <c r="B12">
        <v>5.4972439999999997E-2</v>
      </c>
      <c r="C12">
        <v>4.1942400000000001E-3</v>
      </c>
      <c r="D12">
        <v>5.9481970000000002E-2</v>
      </c>
      <c r="E12">
        <v>2.0041799999999999E-3</v>
      </c>
      <c r="F12">
        <v>0.45080668000000002</v>
      </c>
      <c r="G12">
        <v>3.3187979999999999E-2</v>
      </c>
      <c r="H12">
        <v>1.779495E-2</v>
      </c>
      <c r="I12">
        <v>1.5444600000000001E-3</v>
      </c>
      <c r="K12">
        <v>385.92729161256813</v>
      </c>
      <c r="L12">
        <v>311.89102761556529</v>
      </c>
      <c r="N12">
        <v>411.1</v>
      </c>
      <c r="O12">
        <v>165.16</v>
      </c>
      <c r="P12">
        <v>372.5</v>
      </c>
      <c r="Q12">
        <v>12.2</v>
      </c>
      <c r="R12">
        <v>377.8</v>
      </c>
      <c r="S12">
        <v>23.22</v>
      </c>
      <c r="T12">
        <v>356.5</v>
      </c>
      <c r="U12">
        <v>30.68</v>
      </c>
      <c r="W12">
        <v>0.45080668000000002</v>
      </c>
      <c r="X12">
        <v>1.6593989999999999E-2</v>
      </c>
      <c r="Y12">
        <v>5.9481970000000002E-2</v>
      </c>
      <c r="Z12">
        <v>1.00209E-3</v>
      </c>
      <c r="AA12">
        <v>0.45767891307200592</v>
      </c>
      <c r="AC12">
        <v>16.811817093482279</v>
      </c>
      <c r="AD12">
        <f>100*997.914358989711/435.222466018694</f>
        <v>229.28833801213926</v>
      </c>
      <c r="AE12">
        <v>5.4972439999999997E-2</v>
      </c>
      <c r="AF12">
        <f>100*0.00209712/0.00258851266666666</f>
        <v>81.016408650630723</v>
      </c>
      <c r="AH12">
        <v>73</v>
      </c>
      <c r="AI12">
        <v>9</v>
      </c>
    </row>
    <row r="13" spans="1:35" x14ac:dyDescent="0.35">
      <c r="A13" t="s">
        <v>73</v>
      </c>
      <c r="B13">
        <v>5.3836259999999997E-2</v>
      </c>
      <c r="C13">
        <v>3.8034200000000001E-3</v>
      </c>
      <c r="D13">
        <v>5.6328299999999998E-2</v>
      </c>
      <c r="E13">
        <v>1.8150799999999999E-3</v>
      </c>
      <c r="F13">
        <v>0.41807087999999998</v>
      </c>
      <c r="G13">
        <v>2.854286E-2</v>
      </c>
      <c r="H13">
        <v>1.376718E-2</v>
      </c>
      <c r="I13">
        <v>1.22488E-3</v>
      </c>
      <c r="K13">
        <v>568.49026226954038</v>
      </c>
      <c r="L13">
        <v>447.00218455141948</v>
      </c>
      <c r="N13">
        <v>364.1</v>
      </c>
      <c r="O13">
        <v>155.12</v>
      </c>
      <c r="P13">
        <v>353.3</v>
      </c>
      <c r="Q13">
        <v>11.08</v>
      </c>
      <c r="R13">
        <v>354.7</v>
      </c>
      <c r="S13">
        <v>20.440000000000001</v>
      </c>
      <c r="T13">
        <v>276.39999999999998</v>
      </c>
      <c r="U13">
        <v>24.42</v>
      </c>
      <c r="W13">
        <v>0.41807087999999998</v>
      </c>
      <c r="X13">
        <v>1.427143E-2</v>
      </c>
      <c r="Y13">
        <v>5.6328299999999998E-2</v>
      </c>
      <c r="Z13">
        <v>9.0753999999999997E-4</v>
      </c>
      <c r="AA13">
        <v>0.4719777855570213</v>
      </c>
      <c r="AC13">
        <v>17.753065510587039</v>
      </c>
      <c r="AD13">
        <f>100*1101.87980695065/435.222466018694</f>
        <v>253.17622434116745</v>
      </c>
      <c r="AE13">
        <v>5.3836259999999997E-2</v>
      </c>
      <c r="AF13">
        <f>100*0.00190171/0.00258851266666666</f>
        <v>73.467285846776036</v>
      </c>
      <c r="AH13">
        <v>74</v>
      </c>
      <c r="AI13">
        <v>10</v>
      </c>
    </row>
    <row r="14" spans="1:35" x14ac:dyDescent="0.35">
      <c r="A14" t="s">
        <v>74</v>
      </c>
      <c r="B14">
        <v>0.17937023999999999</v>
      </c>
      <c r="C14">
        <v>8.7554199999999999E-3</v>
      </c>
      <c r="D14">
        <v>0.48978381999999998</v>
      </c>
      <c r="E14">
        <v>1.4245499999999999E-2</v>
      </c>
      <c r="F14">
        <v>12.11128712</v>
      </c>
      <c r="G14">
        <v>0.57803852</v>
      </c>
      <c r="H14">
        <v>0.12799100999999999</v>
      </c>
      <c r="I14">
        <v>1.1199020000000001E-2</v>
      </c>
      <c r="K14">
        <v>177.38249805245391</v>
      </c>
      <c r="L14">
        <v>191.3657763921521</v>
      </c>
      <c r="N14">
        <v>2647.1</v>
      </c>
      <c r="O14">
        <v>79.88</v>
      </c>
      <c r="P14">
        <v>2569.6999999999998</v>
      </c>
      <c r="Q14">
        <v>61.64</v>
      </c>
      <c r="R14">
        <v>2613.1</v>
      </c>
      <c r="S14">
        <v>44.76</v>
      </c>
      <c r="T14">
        <v>2434.3000000000002</v>
      </c>
      <c r="U14">
        <v>200.68</v>
      </c>
      <c r="W14">
        <v>12.11128712</v>
      </c>
      <c r="X14">
        <v>0.28901926</v>
      </c>
      <c r="Y14">
        <v>0.48978381999999998</v>
      </c>
      <c r="Z14">
        <v>7.1227499999999997E-3</v>
      </c>
      <c r="AA14">
        <v>0.60940607957629989</v>
      </c>
      <c r="AC14">
        <v>2.0417170987804369</v>
      </c>
      <c r="AD14">
        <f>100*140.395212523252/435.222466018694</f>
        <v>32.258264102851172</v>
      </c>
      <c r="AE14">
        <v>0.17937023999999999</v>
      </c>
      <c r="AF14">
        <f>100*0.00437771/0.00258851266666666</f>
        <v>169.12067135593225</v>
      </c>
      <c r="AH14">
        <v>75</v>
      </c>
      <c r="AI14">
        <v>11</v>
      </c>
    </row>
    <row r="15" spans="1:35" x14ac:dyDescent="0.35">
      <c r="A15" t="s">
        <v>75</v>
      </c>
      <c r="B15">
        <v>0.12159556000000001</v>
      </c>
      <c r="C15">
        <v>5.3929199999999998E-3</v>
      </c>
      <c r="D15">
        <v>0.34821828999999999</v>
      </c>
      <c r="E15">
        <v>9.3630599999999994E-3</v>
      </c>
      <c r="F15">
        <v>5.8374037699999999</v>
      </c>
      <c r="G15">
        <v>0.25509781999999998</v>
      </c>
      <c r="H15">
        <v>0.1039528</v>
      </c>
      <c r="I15">
        <v>8.2577399999999995E-3</v>
      </c>
      <c r="K15">
        <v>188.6330823162815</v>
      </c>
      <c r="L15">
        <v>227.9196239736153</v>
      </c>
      <c r="N15">
        <v>1979.7</v>
      </c>
      <c r="O15">
        <v>77.959999999999994</v>
      </c>
      <c r="P15">
        <v>1926.1</v>
      </c>
      <c r="Q15">
        <v>44.76</v>
      </c>
      <c r="R15">
        <v>1952</v>
      </c>
      <c r="S15">
        <v>37.880000000000003</v>
      </c>
      <c r="T15">
        <v>1998.9</v>
      </c>
      <c r="U15">
        <v>151.19999999999999</v>
      </c>
      <c r="W15">
        <v>5.8374037699999999</v>
      </c>
      <c r="X15">
        <v>0.12754890999999999</v>
      </c>
      <c r="Y15">
        <v>0.34821828999999999</v>
      </c>
      <c r="Z15">
        <v>4.6815299999999997E-3</v>
      </c>
      <c r="AA15">
        <v>0.61528909066679893</v>
      </c>
      <c r="AC15">
        <v>2.8717618480063178</v>
      </c>
      <c r="AD15">
        <f>100*213.605381146761/435.222466018694</f>
        <v>49.079585229312606</v>
      </c>
      <c r="AE15">
        <v>0.12159556000000001</v>
      </c>
      <c r="AF15">
        <f>100*0.00269646/0.00258851266666666</f>
        <v>104.17024551293188</v>
      </c>
      <c r="AH15">
        <v>76</v>
      </c>
      <c r="AI15">
        <v>12</v>
      </c>
    </row>
    <row r="16" spans="1:35" x14ac:dyDescent="0.35">
      <c r="A16" t="s">
        <v>76</v>
      </c>
      <c r="B16">
        <v>5.6932990000000003E-2</v>
      </c>
      <c r="C16">
        <v>3.24924E-3</v>
      </c>
      <c r="D16">
        <v>8.1528180000000006E-2</v>
      </c>
      <c r="E16">
        <v>2.31628E-3</v>
      </c>
      <c r="F16">
        <v>0.63992386999999995</v>
      </c>
      <c r="G16">
        <v>3.5523020000000002E-2</v>
      </c>
      <c r="H16">
        <v>2.6580400000000001E-2</v>
      </c>
      <c r="I16">
        <v>2.00344E-3</v>
      </c>
      <c r="K16">
        <v>58.413918462736937</v>
      </c>
      <c r="L16">
        <v>154.9143746061041</v>
      </c>
      <c r="N16">
        <v>488.3</v>
      </c>
      <c r="O16">
        <v>124.78</v>
      </c>
      <c r="P16">
        <v>505.2</v>
      </c>
      <c r="Q16">
        <v>13.8</v>
      </c>
      <c r="R16">
        <v>502.3</v>
      </c>
      <c r="S16">
        <v>22</v>
      </c>
      <c r="T16">
        <v>530.20000000000005</v>
      </c>
      <c r="U16">
        <v>39.44</v>
      </c>
      <c r="W16">
        <v>0.63992386999999995</v>
      </c>
      <c r="X16">
        <v>1.7761510000000001E-2</v>
      </c>
      <c r="Y16">
        <v>8.1528180000000006E-2</v>
      </c>
      <c r="Z16">
        <v>1.15814E-3</v>
      </c>
      <c r="AA16">
        <v>0.51180171838486621</v>
      </c>
      <c r="AC16">
        <v>12.265697578432389</v>
      </c>
      <c r="AD16">
        <f>100*863.453468492582/435.222466018694</f>
        <v>198.39358854593098</v>
      </c>
      <c r="AE16">
        <v>5.6932990000000003E-2</v>
      </c>
      <c r="AF16">
        <f>100*0.00162462/0.00258851266666666</f>
        <v>62.762683023378578</v>
      </c>
      <c r="AH16">
        <v>77</v>
      </c>
      <c r="AI16">
        <v>13</v>
      </c>
    </row>
    <row r="17" spans="1:35" x14ac:dyDescent="0.35">
      <c r="A17" t="s">
        <v>77</v>
      </c>
      <c r="B17">
        <v>0.1159955</v>
      </c>
      <c r="C17">
        <v>5.3983599999999996E-3</v>
      </c>
      <c r="D17">
        <v>0.34151148999999997</v>
      </c>
      <c r="E17">
        <v>9.5633799999999998E-3</v>
      </c>
      <c r="F17">
        <v>5.4605660399999998</v>
      </c>
      <c r="G17">
        <v>0.2494159</v>
      </c>
      <c r="H17">
        <v>9.7741759999999997E-2</v>
      </c>
      <c r="I17">
        <v>7.9289400000000006E-3</v>
      </c>
      <c r="K17">
        <v>72.663723708127762</v>
      </c>
      <c r="L17">
        <v>165.30148742819659</v>
      </c>
      <c r="N17">
        <v>1895.4</v>
      </c>
      <c r="O17">
        <v>82.54</v>
      </c>
      <c r="P17">
        <v>1893.9</v>
      </c>
      <c r="Q17">
        <v>45.96</v>
      </c>
      <c r="R17">
        <v>1894.4</v>
      </c>
      <c r="S17">
        <v>39.200000000000003</v>
      </c>
      <c r="T17">
        <v>1884.9</v>
      </c>
      <c r="U17">
        <v>146</v>
      </c>
      <c r="W17">
        <v>5.4605660399999998</v>
      </c>
      <c r="X17">
        <v>0.12470795</v>
      </c>
      <c r="Y17">
        <v>0.34151148999999997</v>
      </c>
      <c r="Z17">
        <v>4.7816899999999999E-3</v>
      </c>
      <c r="AA17">
        <v>0.61308348982208805</v>
      </c>
      <c r="AC17">
        <v>2.9281591667677129</v>
      </c>
      <c r="AD17">
        <f>100*209.131081270429/435.222466018694</f>
        <v>48.05153630590528</v>
      </c>
      <c r="AE17">
        <v>0.1159955</v>
      </c>
      <c r="AF17">
        <f>100*0.00269918/0.00258851266666666</f>
        <v>104.27532516098718</v>
      </c>
      <c r="AH17">
        <v>78</v>
      </c>
      <c r="AI17">
        <v>14</v>
      </c>
    </row>
    <row r="18" spans="1:35" x14ac:dyDescent="0.35">
      <c r="A18" t="s">
        <v>78</v>
      </c>
      <c r="B18">
        <v>0.11538436000000001</v>
      </c>
      <c r="C18">
        <v>4.3364400000000004E-3</v>
      </c>
      <c r="D18">
        <v>0.31238070000000001</v>
      </c>
      <c r="E18">
        <v>7.9188799999999997E-3</v>
      </c>
      <c r="F18">
        <v>4.9693040799999997</v>
      </c>
      <c r="G18">
        <v>0.18634642000000001</v>
      </c>
      <c r="H18">
        <v>9.330571E-2</v>
      </c>
      <c r="I18">
        <v>5.8458800000000003E-3</v>
      </c>
      <c r="K18">
        <v>73.788626330823163</v>
      </c>
      <c r="L18">
        <v>137.59658101592601</v>
      </c>
      <c r="N18">
        <v>1885.9</v>
      </c>
      <c r="O18">
        <v>66.92</v>
      </c>
      <c r="P18">
        <v>1752.4</v>
      </c>
      <c r="Q18">
        <v>38.9</v>
      </c>
      <c r="R18">
        <v>1814.1</v>
      </c>
      <c r="S18">
        <v>31.7</v>
      </c>
      <c r="T18">
        <v>1803</v>
      </c>
      <c r="U18">
        <v>108.08</v>
      </c>
      <c r="W18">
        <v>4.9693040799999997</v>
      </c>
      <c r="X18">
        <v>9.3173210000000006E-2</v>
      </c>
      <c r="Y18">
        <v>0.31238070000000001</v>
      </c>
      <c r="Z18">
        <v>3.9594399999999998E-3</v>
      </c>
      <c r="AA18">
        <v>0.67601150487374928</v>
      </c>
      <c r="AC18">
        <v>3.2012220985483411</v>
      </c>
      <c r="AD18">
        <v>252.5609682177278</v>
      </c>
      <c r="AE18">
        <v>0.11538436000000001</v>
      </c>
      <c r="AF18">
        <v>2.1682200000000002E-3</v>
      </c>
      <c r="AH18">
        <v>79</v>
      </c>
      <c r="AI18">
        <v>15</v>
      </c>
    </row>
  </sheetData>
  <mergeCells count="7">
    <mergeCell ref="AC2:AF2"/>
    <mergeCell ref="AH2:AI2"/>
    <mergeCell ref="B2:I2"/>
    <mergeCell ref="G1:I1"/>
    <mergeCell ref="K2:L2"/>
    <mergeCell ref="N2:U2"/>
    <mergeCell ref="W2:AA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2"/>
  <sheetViews>
    <sheetView workbookViewId="0"/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  <c r="G1" t="s">
        <v>2</v>
      </c>
      <c r="H1" t="s">
        <v>5</v>
      </c>
      <c r="I1" t="s">
        <v>2</v>
      </c>
    </row>
    <row r="2" spans="1:9" x14ac:dyDescent="0.35">
      <c r="A2" t="s">
        <v>6</v>
      </c>
      <c r="B2">
        <v>576.5</v>
      </c>
      <c r="C2">
        <v>34.72</v>
      </c>
      <c r="D2">
        <v>600.5</v>
      </c>
      <c r="E2">
        <v>6.81</v>
      </c>
      <c r="F2">
        <v>595.4</v>
      </c>
      <c r="G2">
        <v>7.37</v>
      </c>
      <c r="H2">
        <v>588.9</v>
      </c>
      <c r="I2">
        <v>16.64</v>
      </c>
    </row>
    <row r="3" spans="1:9" x14ac:dyDescent="0.35">
      <c r="A3" t="s">
        <v>7</v>
      </c>
      <c r="B3">
        <v>640</v>
      </c>
      <c r="C3">
        <v>35.619999999999997</v>
      </c>
      <c r="D3">
        <v>601.29999999999995</v>
      </c>
      <c r="E3">
        <v>6.75</v>
      </c>
      <c r="F3">
        <v>609.5</v>
      </c>
      <c r="G3">
        <v>7.68</v>
      </c>
      <c r="H3">
        <v>642.70000000000005</v>
      </c>
      <c r="I3">
        <v>18.95</v>
      </c>
    </row>
    <row r="4" spans="1:9" x14ac:dyDescent="0.35">
      <c r="A4" t="s">
        <v>8</v>
      </c>
      <c r="B4">
        <v>1029.4000000000001</v>
      </c>
      <c r="C4">
        <v>35.18</v>
      </c>
      <c r="D4">
        <v>1046.0999999999999</v>
      </c>
      <c r="E4">
        <v>11.68</v>
      </c>
      <c r="F4">
        <v>1040.7</v>
      </c>
      <c r="G4">
        <v>11.4</v>
      </c>
      <c r="H4">
        <v>1067.3</v>
      </c>
      <c r="I4">
        <v>23.82</v>
      </c>
    </row>
    <row r="5" spans="1:9" x14ac:dyDescent="0.35">
      <c r="A5" t="s">
        <v>9</v>
      </c>
      <c r="B5">
        <v>5104.1000000000004</v>
      </c>
      <c r="C5">
        <v>18.36</v>
      </c>
      <c r="D5">
        <v>1338.4</v>
      </c>
      <c r="E5">
        <v>13.8</v>
      </c>
      <c r="F5">
        <v>3451.5</v>
      </c>
      <c r="G5">
        <v>13.21</v>
      </c>
      <c r="H5">
        <v>8463</v>
      </c>
      <c r="I5">
        <v>137.78</v>
      </c>
    </row>
    <row r="6" spans="1:9" x14ac:dyDescent="0.35">
      <c r="A6" t="s">
        <v>10</v>
      </c>
      <c r="B6">
        <v>750.2</v>
      </c>
      <c r="C6">
        <v>39.03</v>
      </c>
      <c r="D6">
        <v>719.8</v>
      </c>
      <c r="E6">
        <v>8.51</v>
      </c>
      <c r="F6">
        <v>727.2</v>
      </c>
      <c r="G6">
        <v>9.7100000000000009</v>
      </c>
      <c r="H6">
        <v>720.8</v>
      </c>
      <c r="I6">
        <v>14.87</v>
      </c>
    </row>
    <row r="7" spans="1:9" x14ac:dyDescent="0.35">
      <c r="A7" t="s">
        <v>11</v>
      </c>
      <c r="B7">
        <v>2227.5</v>
      </c>
      <c r="C7">
        <v>24.88</v>
      </c>
      <c r="D7">
        <v>2291</v>
      </c>
      <c r="E7">
        <v>23.03</v>
      </c>
      <c r="F7">
        <v>2257.5</v>
      </c>
      <c r="G7">
        <v>13.44</v>
      </c>
      <c r="H7">
        <v>2384.4</v>
      </c>
      <c r="I7">
        <v>49.36</v>
      </c>
    </row>
    <row r="8" spans="1:9" x14ac:dyDescent="0.35">
      <c r="A8" t="s">
        <v>12</v>
      </c>
      <c r="B8">
        <v>1059.8</v>
      </c>
      <c r="C8">
        <v>48.32</v>
      </c>
      <c r="D8">
        <v>395.1</v>
      </c>
      <c r="E8">
        <v>5.22</v>
      </c>
      <c r="F8">
        <v>508.9</v>
      </c>
      <c r="G8">
        <v>9.4499999999999993</v>
      </c>
      <c r="H8">
        <v>396.3</v>
      </c>
      <c r="I8">
        <v>8.81</v>
      </c>
    </row>
    <row r="9" spans="1:9" x14ac:dyDescent="0.35">
      <c r="A9" t="s">
        <v>13</v>
      </c>
      <c r="B9">
        <v>1772.6</v>
      </c>
      <c r="C9">
        <v>29.99</v>
      </c>
      <c r="D9">
        <v>1677.7</v>
      </c>
      <c r="E9">
        <v>17.96</v>
      </c>
      <c r="F9">
        <v>1720.3</v>
      </c>
      <c r="G9">
        <v>13.74</v>
      </c>
      <c r="H9">
        <v>1709.5</v>
      </c>
      <c r="I9">
        <v>39.479999999999997</v>
      </c>
    </row>
    <row r="10" spans="1:9" x14ac:dyDescent="0.35">
      <c r="A10" t="s">
        <v>14</v>
      </c>
      <c r="B10">
        <v>685.7</v>
      </c>
      <c r="C10">
        <v>58.05</v>
      </c>
      <c r="D10">
        <v>504.9</v>
      </c>
      <c r="E10">
        <v>6.86</v>
      </c>
      <c r="F10">
        <v>538.9</v>
      </c>
      <c r="G10">
        <v>11.23</v>
      </c>
      <c r="H10">
        <v>552.5</v>
      </c>
      <c r="I10">
        <v>15.95</v>
      </c>
    </row>
    <row r="11" spans="1:9" x14ac:dyDescent="0.35">
      <c r="A11" t="s">
        <v>15</v>
      </c>
      <c r="B11">
        <v>2606.8000000000002</v>
      </c>
      <c r="C11">
        <v>32.92</v>
      </c>
      <c r="D11">
        <v>2388.6</v>
      </c>
      <c r="E11">
        <v>26.42</v>
      </c>
      <c r="F11">
        <v>2508</v>
      </c>
      <c r="G11">
        <v>18.68</v>
      </c>
      <c r="H11">
        <v>2489</v>
      </c>
      <c r="I11">
        <v>87.18</v>
      </c>
    </row>
    <row r="12" spans="1:9" x14ac:dyDescent="0.35">
      <c r="A12" t="s">
        <v>16</v>
      </c>
      <c r="B12">
        <v>2595.3000000000002</v>
      </c>
      <c r="C12">
        <v>39.950000000000003</v>
      </c>
      <c r="D12">
        <v>2501.1999999999998</v>
      </c>
      <c r="E12">
        <v>31.02</v>
      </c>
      <c r="F12">
        <v>2553.6</v>
      </c>
      <c r="G12">
        <v>22.67</v>
      </c>
      <c r="H12">
        <v>1881.4</v>
      </c>
      <c r="I12">
        <v>92.87</v>
      </c>
    </row>
    <row r="13" spans="1:9" x14ac:dyDescent="0.35">
      <c r="A13" t="s">
        <v>17</v>
      </c>
      <c r="B13">
        <v>2567.5</v>
      </c>
      <c r="C13">
        <v>28.58</v>
      </c>
      <c r="D13">
        <v>2600.8000000000002</v>
      </c>
      <c r="E13">
        <v>26.53</v>
      </c>
      <c r="F13">
        <v>2582.1</v>
      </c>
      <c r="G13">
        <v>16.170000000000002</v>
      </c>
      <c r="H13">
        <v>2563.8000000000002</v>
      </c>
      <c r="I13">
        <v>70.77</v>
      </c>
    </row>
    <row r="14" spans="1:9" x14ac:dyDescent="0.35">
      <c r="A14" t="s">
        <v>18</v>
      </c>
      <c r="B14">
        <v>499.8</v>
      </c>
      <c r="C14">
        <v>67.64</v>
      </c>
      <c r="D14">
        <v>372.1</v>
      </c>
      <c r="E14">
        <v>5.37</v>
      </c>
      <c r="F14">
        <v>390.4</v>
      </c>
      <c r="G14">
        <v>9.7899999999999991</v>
      </c>
      <c r="H14">
        <v>385.3</v>
      </c>
      <c r="I14">
        <v>12.53</v>
      </c>
    </row>
    <row r="15" spans="1:9" x14ac:dyDescent="0.35">
      <c r="A15" t="s">
        <v>19</v>
      </c>
      <c r="B15">
        <v>1694.9</v>
      </c>
      <c r="C15">
        <v>36.9</v>
      </c>
      <c r="D15">
        <v>1579.8</v>
      </c>
      <c r="E15">
        <v>18.62</v>
      </c>
      <c r="F15">
        <v>1629.8</v>
      </c>
      <c r="G15">
        <v>16.510000000000002</v>
      </c>
      <c r="H15">
        <v>1572.8</v>
      </c>
      <c r="I15">
        <v>56.08</v>
      </c>
    </row>
    <row r="16" spans="1:9" x14ac:dyDescent="0.35">
      <c r="A16" t="s">
        <v>20</v>
      </c>
      <c r="B16">
        <v>296.39999999999998</v>
      </c>
      <c r="C16">
        <v>52.01</v>
      </c>
      <c r="D16">
        <v>371.1</v>
      </c>
      <c r="E16">
        <v>4.7300000000000004</v>
      </c>
      <c r="F16">
        <v>361</v>
      </c>
      <c r="G16">
        <v>6.92</v>
      </c>
      <c r="H16">
        <v>365.4</v>
      </c>
      <c r="I16">
        <v>13.54</v>
      </c>
    </row>
    <row r="17" spans="1:9" x14ac:dyDescent="0.35">
      <c r="A17" t="s">
        <v>21</v>
      </c>
      <c r="B17">
        <v>616.9</v>
      </c>
      <c r="C17">
        <v>43.37</v>
      </c>
      <c r="D17">
        <v>601.4</v>
      </c>
      <c r="E17">
        <v>7.16</v>
      </c>
      <c r="F17">
        <v>604.6</v>
      </c>
      <c r="G17">
        <v>9.16</v>
      </c>
      <c r="H17">
        <v>653</v>
      </c>
      <c r="I17">
        <v>24.13</v>
      </c>
    </row>
    <row r="18" spans="1:9" x14ac:dyDescent="0.35">
      <c r="A18" t="s">
        <v>22</v>
      </c>
      <c r="B18">
        <v>597.70000000000005</v>
      </c>
      <c r="C18">
        <v>44.13</v>
      </c>
      <c r="D18">
        <v>599.4</v>
      </c>
      <c r="E18">
        <v>7.16</v>
      </c>
      <c r="F18">
        <v>599</v>
      </c>
      <c r="G18">
        <v>9.2200000000000006</v>
      </c>
      <c r="H18">
        <v>577.79999999999995</v>
      </c>
      <c r="I18">
        <v>22.17</v>
      </c>
    </row>
    <row r="19" spans="1:9" x14ac:dyDescent="0.35">
      <c r="A19" t="s">
        <v>21</v>
      </c>
      <c r="B19">
        <v>614</v>
      </c>
      <c r="C19">
        <v>36.770000000000003</v>
      </c>
      <c r="D19">
        <v>601.70000000000005</v>
      </c>
      <c r="E19">
        <v>6.93</v>
      </c>
      <c r="F19">
        <v>604.29999999999995</v>
      </c>
      <c r="G19">
        <v>7.88</v>
      </c>
      <c r="H19">
        <v>646.20000000000005</v>
      </c>
      <c r="I19">
        <v>19.43</v>
      </c>
    </row>
    <row r="20" spans="1:9" x14ac:dyDescent="0.35">
      <c r="A20" t="s">
        <v>22</v>
      </c>
      <c r="B20">
        <v>600.5</v>
      </c>
      <c r="C20">
        <v>37.06</v>
      </c>
      <c r="D20">
        <v>598.20000000000005</v>
      </c>
      <c r="E20">
        <v>6.81</v>
      </c>
      <c r="F20">
        <v>598.70000000000005</v>
      </c>
      <c r="G20">
        <v>7.84</v>
      </c>
      <c r="H20">
        <v>578</v>
      </c>
      <c r="I20">
        <v>17.920000000000002</v>
      </c>
    </row>
    <row r="21" spans="1:9" x14ac:dyDescent="0.35">
      <c r="A21" t="s">
        <v>23</v>
      </c>
      <c r="B21">
        <v>5106.3</v>
      </c>
      <c r="C21">
        <v>18.66</v>
      </c>
      <c r="D21">
        <v>1346.7</v>
      </c>
      <c r="E21">
        <v>13.97</v>
      </c>
      <c r="F21">
        <v>3459.8</v>
      </c>
      <c r="G21">
        <v>13.43</v>
      </c>
      <c r="H21">
        <v>8303.2999999999993</v>
      </c>
      <c r="I21">
        <v>137.94</v>
      </c>
    </row>
    <row r="22" spans="1:9" x14ac:dyDescent="0.35">
      <c r="A22" t="s">
        <v>24</v>
      </c>
      <c r="B22">
        <v>1065.9000000000001</v>
      </c>
      <c r="C22">
        <v>42.51</v>
      </c>
      <c r="D22">
        <v>1058</v>
      </c>
      <c r="E22">
        <v>12.62</v>
      </c>
      <c r="F22">
        <v>1060.5999999999999</v>
      </c>
      <c r="G22">
        <v>13.8</v>
      </c>
      <c r="H22">
        <v>1080.4000000000001</v>
      </c>
      <c r="I22">
        <v>30.07</v>
      </c>
    </row>
    <row r="23" spans="1:9" x14ac:dyDescent="0.35">
      <c r="A23" t="s">
        <v>25</v>
      </c>
      <c r="B23">
        <v>729.3</v>
      </c>
      <c r="C23">
        <v>70.260000000000005</v>
      </c>
      <c r="D23">
        <v>734.1</v>
      </c>
      <c r="E23">
        <v>10.54</v>
      </c>
      <c r="F23">
        <v>733.1</v>
      </c>
      <c r="G23">
        <v>17.05</v>
      </c>
      <c r="H23">
        <v>707.5</v>
      </c>
      <c r="I23">
        <v>25.43</v>
      </c>
    </row>
    <row r="24" spans="1:9" x14ac:dyDescent="0.35">
      <c r="A24" t="s">
        <v>26</v>
      </c>
      <c r="B24">
        <v>1979.2</v>
      </c>
      <c r="C24">
        <v>26.62</v>
      </c>
      <c r="D24">
        <v>1947.1</v>
      </c>
      <c r="E24">
        <v>20.51</v>
      </c>
      <c r="F24">
        <v>1962.7</v>
      </c>
      <c r="G24">
        <v>13.48</v>
      </c>
      <c r="H24">
        <v>1999.7</v>
      </c>
      <c r="I24">
        <v>44.01</v>
      </c>
    </row>
    <row r="25" spans="1:9" x14ac:dyDescent="0.35">
      <c r="A25" t="s">
        <v>27</v>
      </c>
      <c r="B25">
        <v>434.7</v>
      </c>
      <c r="C25">
        <v>42.06</v>
      </c>
      <c r="D25">
        <v>411.3</v>
      </c>
      <c r="E25">
        <v>5</v>
      </c>
      <c r="F25">
        <v>414.8</v>
      </c>
      <c r="G25">
        <v>6.6</v>
      </c>
      <c r="H25">
        <v>410</v>
      </c>
      <c r="I25">
        <v>11.22</v>
      </c>
    </row>
    <row r="26" spans="1:9" x14ac:dyDescent="0.35">
      <c r="A26" t="s">
        <v>28</v>
      </c>
      <c r="B26">
        <v>408.2</v>
      </c>
      <c r="C26">
        <v>40.520000000000003</v>
      </c>
      <c r="D26">
        <v>372</v>
      </c>
      <c r="E26">
        <v>4.38</v>
      </c>
      <c r="F26">
        <v>377</v>
      </c>
      <c r="G26">
        <v>5.81</v>
      </c>
      <c r="H26">
        <v>347</v>
      </c>
      <c r="I26">
        <v>8.1</v>
      </c>
    </row>
    <row r="27" spans="1:9" x14ac:dyDescent="0.35">
      <c r="A27" t="s">
        <v>29</v>
      </c>
      <c r="B27">
        <v>1809</v>
      </c>
      <c r="C27">
        <v>40.770000000000003</v>
      </c>
      <c r="D27">
        <v>1796.5</v>
      </c>
      <c r="E27">
        <v>21.2</v>
      </c>
      <c r="F27">
        <v>1802.5</v>
      </c>
      <c r="G27">
        <v>18.61</v>
      </c>
      <c r="H27">
        <v>1821.5</v>
      </c>
      <c r="I27">
        <v>58.67</v>
      </c>
    </row>
    <row r="28" spans="1:9" x14ac:dyDescent="0.35">
      <c r="A28" t="s">
        <v>30</v>
      </c>
      <c r="B28">
        <v>1871.4</v>
      </c>
      <c r="C28">
        <v>37.700000000000003</v>
      </c>
      <c r="D28">
        <v>1784.6</v>
      </c>
      <c r="E28">
        <v>21.45</v>
      </c>
      <c r="F28">
        <v>1825.1</v>
      </c>
      <c r="G28">
        <v>17.96</v>
      </c>
      <c r="H28">
        <v>1843.9</v>
      </c>
      <c r="I28">
        <v>64.59</v>
      </c>
    </row>
    <row r="29" spans="1:9" x14ac:dyDescent="0.35">
      <c r="A29" t="s">
        <v>31</v>
      </c>
      <c r="B29">
        <v>2370.6999999999998</v>
      </c>
      <c r="C29">
        <v>75.39</v>
      </c>
      <c r="D29">
        <v>419.8</v>
      </c>
      <c r="E29">
        <v>9.83</v>
      </c>
      <c r="F29">
        <v>894</v>
      </c>
      <c r="G29">
        <v>24.39</v>
      </c>
      <c r="H29">
        <v>412</v>
      </c>
      <c r="I29">
        <v>12.07</v>
      </c>
    </row>
    <row r="30" spans="1:9" x14ac:dyDescent="0.35">
      <c r="A30" t="s">
        <v>32</v>
      </c>
      <c r="B30">
        <v>2614.6999999999998</v>
      </c>
      <c r="C30">
        <v>37.020000000000003</v>
      </c>
      <c r="D30">
        <v>2410.1999999999998</v>
      </c>
      <c r="E30">
        <v>27.28</v>
      </c>
      <c r="F30">
        <v>2522.6999999999998</v>
      </c>
      <c r="G30">
        <v>20.51</v>
      </c>
      <c r="H30">
        <v>2428.1999999999998</v>
      </c>
      <c r="I30">
        <v>92.76</v>
      </c>
    </row>
    <row r="31" spans="1:9" x14ac:dyDescent="0.35">
      <c r="A31" t="s">
        <v>33</v>
      </c>
      <c r="B31">
        <v>2525.9</v>
      </c>
      <c r="C31">
        <v>28.15</v>
      </c>
      <c r="D31">
        <v>2336.3000000000002</v>
      </c>
      <c r="E31">
        <v>23.89</v>
      </c>
      <c r="F31">
        <v>2438.8000000000002</v>
      </c>
      <c r="G31">
        <v>15.77</v>
      </c>
      <c r="H31">
        <v>2311.6999999999998</v>
      </c>
      <c r="I31">
        <v>64.86</v>
      </c>
    </row>
    <row r="32" spans="1:9" x14ac:dyDescent="0.35">
      <c r="A32" t="s">
        <v>34</v>
      </c>
      <c r="B32">
        <v>363.2</v>
      </c>
      <c r="C32">
        <v>50.32</v>
      </c>
      <c r="D32">
        <v>371.6</v>
      </c>
      <c r="E32">
        <v>4.6399999999999997</v>
      </c>
      <c r="F32">
        <v>370.4</v>
      </c>
      <c r="G32">
        <v>6.92</v>
      </c>
      <c r="H32">
        <v>371.3</v>
      </c>
      <c r="I32">
        <v>10.76</v>
      </c>
    </row>
    <row r="33" spans="1:9" x14ac:dyDescent="0.35">
      <c r="A33" t="s">
        <v>35</v>
      </c>
      <c r="B33">
        <v>378</v>
      </c>
      <c r="C33">
        <v>43.21</v>
      </c>
      <c r="D33">
        <v>381.7</v>
      </c>
      <c r="E33">
        <v>4.5599999999999996</v>
      </c>
      <c r="F33">
        <v>381.1</v>
      </c>
      <c r="G33">
        <v>6.17</v>
      </c>
      <c r="H33">
        <v>387.2</v>
      </c>
      <c r="I33">
        <v>11.45</v>
      </c>
    </row>
    <row r="34" spans="1:9" x14ac:dyDescent="0.35">
      <c r="A34" t="s">
        <v>36</v>
      </c>
      <c r="B34">
        <v>1880.7</v>
      </c>
      <c r="C34">
        <v>32.93</v>
      </c>
      <c r="D34">
        <v>1874.1</v>
      </c>
      <c r="E34">
        <v>20.55</v>
      </c>
      <c r="F34">
        <v>1877</v>
      </c>
      <c r="G34">
        <v>15.92</v>
      </c>
      <c r="H34">
        <v>1815.2</v>
      </c>
      <c r="I34">
        <v>54.3</v>
      </c>
    </row>
    <row r="35" spans="1:9" x14ac:dyDescent="0.35">
      <c r="A35" t="s">
        <v>37</v>
      </c>
      <c r="B35">
        <v>1862.9</v>
      </c>
      <c r="C35">
        <v>34.78</v>
      </c>
      <c r="D35">
        <v>1844.1</v>
      </c>
      <c r="E35">
        <v>20.51</v>
      </c>
      <c r="F35">
        <v>1852.8</v>
      </c>
      <c r="G35">
        <v>16.68</v>
      </c>
      <c r="H35">
        <v>1751.7</v>
      </c>
      <c r="I35">
        <v>58.16</v>
      </c>
    </row>
    <row r="36" spans="1:9" x14ac:dyDescent="0.35">
      <c r="A36" t="s">
        <v>38</v>
      </c>
      <c r="B36">
        <v>2929.6</v>
      </c>
      <c r="C36">
        <v>27.83</v>
      </c>
      <c r="D36">
        <v>2828.5</v>
      </c>
      <c r="E36">
        <v>27.77</v>
      </c>
      <c r="F36">
        <v>2887.7</v>
      </c>
      <c r="G36">
        <v>16.72</v>
      </c>
      <c r="H36">
        <v>2911.6</v>
      </c>
      <c r="I36">
        <v>84.28</v>
      </c>
    </row>
    <row r="37" spans="1:9" x14ac:dyDescent="0.35">
      <c r="A37" t="s">
        <v>39</v>
      </c>
      <c r="B37">
        <v>2564.6</v>
      </c>
      <c r="C37">
        <v>30.94</v>
      </c>
      <c r="D37">
        <v>1843.5</v>
      </c>
      <c r="E37">
        <v>19.82</v>
      </c>
      <c r="F37">
        <v>2207.1999999999998</v>
      </c>
      <c r="G37">
        <v>16.899999999999999</v>
      </c>
      <c r="H37">
        <v>1539.3</v>
      </c>
      <c r="I37">
        <v>50.97</v>
      </c>
    </row>
    <row r="38" spans="1:9" x14ac:dyDescent="0.35">
      <c r="A38" t="s">
        <v>40</v>
      </c>
      <c r="B38">
        <v>600.5</v>
      </c>
      <c r="C38">
        <v>45.27</v>
      </c>
      <c r="D38">
        <v>602.4</v>
      </c>
      <c r="E38">
        <v>7.27</v>
      </c>
      <c r="F38">
        <v>601.9</v>
      </c>
      <c r="G38">
        <v>9.5299999999999994</v>
      </c>
      <c r="H38">
        <v>632</v>
      </c>
      <c r="I38">
        <v>24.98</v>
      </c>
    </row>
    <row r="39" spans="1:9" x14ac:dyDescent="0.35">
      <c r="A39" t="s">
        <v>41</v>
      </c>
      <c r="B39">
        <v>615</v>
      </c>
      <c r="C39">
        <v>45.62</v>
      </c>
      <c r="D39">
        <v>598.9</v>
      </c>
      <c r="E39">
        <v>7.25</v>
      </c>
      <c r="F39">
        <v>602.20000000000005</v>
      </c>
      <c r="G39">
        <v>9.6300000000000008</v>
      </c>
      <c r="H39">
        <v>595.6</v>
      </c>
      <c r="I39">
        <v>24.16</v>
      </c>
    </row>
    <row r="40" spans="1:9" x14ac:dyDescent="0.35">
      <c r="A40" t="s">
        <v>40</v>
      </c>
      <c r="B40">
        <v>590.29999999999995</v>
      </c>
      <c r="C40">
        <v>38.479999999999997</v>
      </c>
      <c r="D40">
        <v>602.4</v>
      </c>
      <c r="E40">
        <v>6.94</v>
      </c>
      <c r="F40">
        <v>599.79999999999995</v>
      </c>
      <c r="G40">
        <v>8.16</v>
      </c>
      <c r="H40">
        <v>628.79999999999995</v>
      </c>
      <c r="I40">
        <v>19.809999999999999</v>
      </c>
    </row>
    <row r="41" spans="1:9" x14ac:dyDescent="0.35">
      <c r="A41" t="s">
        <v>41</v>
      </c>
      <c r="B41">
        <v>610.79999999999995</v>
      </c>
      <c r="C41">
        <v>37.409999999999997</v>
      </c>
      <c r="D41">
        <v>598.20000000000005</v>
      </c>
      <c r="E41">
        <v>6.84</v>
      </c>
      <c r="F41">
        <v>600.79999999999995</v>
      </c>
      <c r="G41">
        <v>7.97</v>
      </c>
      <c r="H41">
        <v>596.5</v>
      </c>
      <c r="I41">
        <v>18.61</v>
      </c>
    </row>
    <row r="42" spans="1:9" x14ac:dyDescent="0.35">
      <c r="A42" t="s">
        <v>42</v>
      </c>
      <c r="B42">
        <v>5124.6000000000004</v>
      </c>
      <c r="C42">
        <v>18.88</v>
      </c>
      <c r="D42">
        <v>1347.6</v>
      </c>
      <c r="E42">
        <v>14.05</v>
      </c>
      <c r="F42">
        <v>3473.2</v>
      </c>
      <c r="G42">
        <v>13.68</v>
      </c>
      <c r="H42">
        <v>8480</v>
      </c>
      <c r="I42">
        <v>142.41</v>
      </c>
    </row>
    <row r="43" spans="1:9" x14ac:dyDescent="0.35">
      <c r="A43" t="s">
        <v>43</v>
      </c>
      <c r="B43">
        <v>1116.3</v>
      </c>
      <c r="C43">
        <v>38.450000000000003</v>
      </c>
      <c r="D43">
        <v>1058.5</v>
      </c>
      <c r="E43">
        <v>12.43</v>
      </c>
      <c r="F43">
        <v>1077.5</v>
      </c>
      <c r="G43">
        <v>12.88</v>
      </c>
      <c r="H43">
        <v>1076.3</v>
      </c>
      <c r="I43">
        <v>27.29</v>
      </c>
    </row>
    <row r="44" spans="1:9" x14ac:dyDescent="0.35">
      <c r="A44" t="s">
        <v>44</v>
      </c>
      <c r="B44">
        <v>2490.1999999999998</v>
      </c>
      <c r="C44">
        <v>23.72</v>
      </c>
      <c r="D44">
        <v>2384.9</v>
      </c>
      <c r="E44">
        <v>23.57</v>
      </c>
      <c r="F44">
        <v>2442</v>
      </c>
      <c r="G44">
        <v>13.7</v>
      </c>
      <c r="H44">
        <v>2404.6999999999998</v>
      </c>
      <c r="I44">
        <v>53.98</v>
      </c>
    </row>
    <row r="45" spans="1:9" x14ac:dyDescent="0.35">
      <c r="A45" t="s">
        <v>45</v>
      </c>
      <c r="B45">
        <v>1964.9</v>
      </c>
      <c r="C45">
        <v>37.159999999999997</v>
      </c>
      <c r="D45">
        <v>2051.9</v>
      </c>
      <c r="E45">
        <v>24.52</v>
      </c>
      <c r="F45">
        <v>2009.1</v>
      </c>
      <c r="G45">
        <v>18.579999999999998</v>
      </c>
      <c r="H45">
        <v>1992.5</v>
      </c>
      <c r="I45">
        <v>65.849999999999994</v>
      </c>
    </row>
    <row r="46" spans="1:9" x14ac:dyDescent="0.35">
      <c r="A46" t="s">
        <v>46</v>
      </c>
      <c r="B46">
        <v>2082.1999999999998</v>
      </c>
      <c r="C46">
        <v>41.47</v>
      </c>
      <c r="D46">
        <v>1251.4000000000001</v>
      </c>
      <c r="E46">
        <v>16</v>
      </c>
      <c r="F46">
        <v>1593.9</v>
      </c>
      <c r="G46">
        <v>19.010000000000002</v>
      </c>
      <c r="H46">
        <v>759</v>
      </c>
      <c r="I46">
        <v>32.49</v>
      </c>
    </row>
    <row r="47" spans="1:9" x14ac:dyDescent="0.35">
      <c r="A47" t="s">
        <v>47</v>
      </c>
      <c r="B47">
        <v>2000.1</v>
      </c>
      <c r="C47">
        <v>35.5</v>
      </c>
      <c r="D47">
        <v>1820.5</v>
      </c>
      <c r="E47">
        <v>21.57</v>
      </c>
      <c r="F47">
        <v>1906.3</v>
      </c>
      <c r="G47">
        <v>17.7</v>
      </c>
      <c r="H47">
        <v>1308.2</v>
      </c>
      <c r="I47">
        <v>45.92</v>
      </c>
    </row>
    <row r="48" spans="1:9" x14ac:dyDescent="0.35">
      <c r="A48" t="s">
        <v>48</v>
      </c>
      <c r="B48">
        <v>2133.9</v>
      </c>
      <c r="C48">
        <v>26.63</v>
      </c>
      <c r="D48">
        <v>2013.2</v>
      </c>
      <c r="E48">
        <v>20.59</v>
      </c>
      <c r="F48">
        <v>2073.3000000000002</v>
      </c>
      <c r="G48">
        <v>13.92</v>
      </c>
      <c r="H48">
        <v>2076.4</v>
      </c>
      <c r="I48">
        <v>50.87</v>
      </c>
    </row>
    <row r="49" spans="1:9" x14ac:dyDescent="0.35">
      <c r="A49" t="s">
        <v>49</v>
      </c>
      <c r="B49">
        <v>2605.4</v>
      </c>
      <c r="C49">
        <v>25.03</v>
      </c>
      <c r="D49">
        <v>2454.8000000000002</v>
      </c>
      <c r="E49">
        <v>24.22</v>
      </c>
      <c r="F49">
        <v>2538.1</v>
      </c>
      <c r="G49">
        <v>14.38</v>
      </c>
      <c r="H49">
        <v>2278.4</v>
      </c>
      <c r="I49">
        <v>52.51</v>
      </c>
    </row>
    <row r="50" spans="1:9" x14ac:dyDescent="0.35">
      <c r="A50" t="s">
        <v>50</v>
      </c>
      <c r="B50">
        <v>645.29999999999995</v>
      </c>
      <c r="C50">
        <v>49.37</v>
      </c>
      <c r="D50">
        <v>438.4</v>
      </c>
      <c r="E50">
        <v>5.61</v>
      </c>
      <c r="F50">
        <v>473.1</v>
      </c>
      <c r="G50">
        <v>8.68</v>
      </c>
      <c r="H50">
        <v>484.7</v>
      </c>
      <c r="I50">
        <v>13.49</v>
      </c>
    </row>
    <row r="51" spans="1:9" x14ac:dyDescent="0.35">
      <c r="A51" t="s">
        <v>51</v>
      </c>
      <c r="B51">
        <v>589.9</v>
      </c>
      <c r="C51">
        <v>47.4</v>
      </c>
      <c r="D51">
        <v>494.4</v>
      </c>
      <c r="E51">
        <v>6.13</v>
      </c>
      <c r="F51">
        <v>511.6</v>
      </c>
      <c r="G51">
        <v>8.7899999999999991</v>
      </c>
      <c r="H51">
        <v>496.6</v>
      </c>
      <c r="I51">
        <v>13.25</v>
      </c>
    </row>
    <row r="52" spans="1:9" x14ac:dyDescent="0.35">
      <c r="A52" t="s">
        <v>52</v>
      </c>
      <c r="B52">
        <v>1908</v>
      </c>
      <c r="C52">
        <v>41.19</v>
      </c>
      <c r="D52">
        <v>1859.9</v>
      </c>
      <c r="E52">
        <v>22.65</v>
      </c>
      <c r="F52">
        <v>1882.6</v>
      </c>
      <c r="G52">
        <v>19.649999999999999</v>
      </c>
      <c r="H52">
        <v>1651.6</v>
      </c>
      <c r="I52">
        <v>63.24</v>
      </c>
    </row>
    <row r="53" spans="1:9" x14ac:dyDescent="0.35">
      <c r="A53" t="s">
        <v>53</v>
      </c>
      <c r="B53">
        <v>979.8</v>
      </c>
      <c r="C53">
        <v>48.2</v>
      </c>
      <c r="D53">
        <v>464.5</v>
      </c>
      <c r="E53">
        <v>6.26</v>
      </c>
      <c r="F53">
        <v>562.1</v>
      </c>
      <c r="G53">
        <v>10.25</v>
      </c>
      <c r="H53">
        <v>421.4</v>
      </c>
      <c r="I53">
        <v>14.72</v>
      </c>
    </row>
    <row r="54" spans="1:9" x14ac:dyDescent="0.35">
      <c r="A54" t="s">
        <v>54</v>
      </c>
      <c r="B54">
        <v>1904.7</v>
      </c>
      <c r="C54">
        <v>30.24</v>
      </c>
      <c r="D54">
        <v>1874.6</v>
      </c>
      <c r="E54">
        <v>19.73</v>
      </c>
      <c r="F54">
        <v>1888.8</v>
      </c>
      <c r="G54">
        <v>14.65</v>
      </c>
      <c r="H54">
        <v>1918.7</v>
      </c>
      <c r="I54">
        <v>51.79</v>
      </c>
    </row>
    <row r="55" spans="1:9" x14ac:dyDescent="0.35">
      <c r="A55" t="s">
        <v>55</v>
      </c>
      <c r="B55">
        <v>1874.6</v>
      </c>
      <c r="C55">
        <v>40.15</v>
      </c>
      <c r="D55">
        <v>1816.3</v>
      </c>
      <c r="E55">
        <v>22.11</v>
      </c>
      <c r="F55">
        <v>1843.4</v>
      </c>
      <c r="G55">
        <v>19.170000000000002</v>
      </c>
      <c r="H55">
        <v>1656.2</v>
      </c>
      <c r="I55">
        <v>65.3</v>
      </c>
    </row>
    <row r="56" spans="1:9" x14ac:dyDescent="0.35">
      <c r="A56" t="s">
        <v>56</v>
      </c>
      <c r="B56">
        <v>1522.7</v>
      </c>
      <c r="C56">
        <v>62.69</v>
      </c>
      <c r="D56">
        <v>484.1</v>
      </c>
      <c r="E56">
        <v>7.9</v>
      </c>
      <c r="F56">
        <v>713.1</v>
      </c>
      <c r="G56">
        <v>16.59</v>
      </c>
      <c r="H56">
        <v>483.7</v>
      </c>
      <c r="I56">
        <v>19.29</v>
      </c>
    </row>
    <row r="57" spans="1:9" x14ac:dyDescent="0.35">
      <c r="A57" t="s">
        <v>57</v>
      </c>
      <c r="B57">
        <v>828.4</v>
      </c>
      <c r="C57">
        <v>48.08</v>
      </c>
      <c r="D57">
        <v>822.3</v>
      </c>
      <c r="E57">
        <v>10.35</v>
      </c>
      <c r="F57">
        <v>823.9</v>
      </c>
      <c r="G57">
        <v>13.01</v>
      </c>
      <c r="H57">
        <v>839.7</v>
      </c>
      <c r="I57">
        <v>29.91</v>
      </c>
    </row>
    <row r="58" spans="1:9" x14ac:dyDescent="0.35">
      <c r="A58" t="s">
        <v>58</v>
      </c>
      <c r="B58">
        <v>464.4</v>
      </c>
      <c r="C58">
        <v>47.15</v>
      </c>
      <c r="D58">
        <v>500.5</v>
      </c>
      <c r="E58">
        <v>6.2</v>
      </c>
      <c r="F58">
        <v>494.2</v>
      </c>
      <c r="G58">
        <v>8.32</v>
      </c>
      <c r="H58">
        <v>510.7</v>
      </c>
      <c r="I58">
        <v>18.010000000000002</v>
      </c>
    </row>
    <row r="59" spans="1:9" x14ac:dyDescent="0.35">
      <c r="A59" t="s">
        <v>59</v>
      </c>
      <c r="B59">
        <v>605.9</v>
      </c>
      <c r="C59">
        <v>45.25</v>
      </c>
      <c r="D59">
        <v>601</v>
      </c>
      <c r="E59">
        <v>7.28</v>
      </c>
      <c r="F59">
        <v>602</v>
      </c>
      <c r="G59">
        <v>9.52</v>
      </c>
      <c r="H59">
        <v>635.79999999999995</v>
      </c>
      <c r="I59">
        <v>25.38</v>
      </c>
    </row>
    <row r="60" spans="1:9" x14ac:dyDescent="0.35">
      <c r="A60" t="s">
        <v>60</v>
      </c>
      <c r="B60">
        <v>612.1</v>
      </c>
      <c r="C60">
        <v>45.67</v>
      </c>
      <c r="D60">
        <v>599.79999999999995</v>
      </c>
      <c r="E60">
        <v>7.29</v>
      </c>
      <c r="F60">
        <v>602.4</v>
      </c>
      <c r="G60">
        <v>9.6199999999999992</v>
      </c>
      <c r="H60">
        <v>593.29999999999995</v>
      </c>
      <c r="I60">
        <v>24.23</v>
      </c>
    </row>
    <row r="61" spans="1:9" x14ac:dyDescent="0.35">
      <c r="A61" t="s">
        <v>59</v>
      </c>
      <c r="B61">
        <v>611.79999999999995</v>
      </c>
      <c r="C61">
        <v>38.380000000000003</v>
      </c>
      <c r="D61">
        <v>600.79999999999995</v>
      </c>
      <c r="E61">
        <v>6.92</v>
      </c>
      <c r="F61">
        <v>603.1</v>
      </c>
      <c r="G61">
        <v>8.18</v>
      </c>
      <c r="H61">
        <v>635.4</v>
      </c>
      <c r="I61">
        <v>20.39</v>
      </c>
    </row>
    <row r="62" spans="1:9" x14ac:dyDescent="0.35">
      <c r="A62" t="s">
        <v>60</v>
      </c>
      <c r="B62">
        <v>611.9</v>
      </c>
      <c r="C62">
        <v>37.86</v>
      </c>
      <c r="D62">
        <v>600.1</v>
      </c>
      <c r="E62">
        <v>6.91</v>
      </c>
      <c r="F62">
        <v>602.5</v>
      </c>
      <c r="G62">
        <v>8.08</v>
      </c>
      <c r="H62">
        <v>590.29999999999995</v>
      </c>
      <c r="I62">
        <v>18.89</v>
      </c>
    </row>
    <row r="63" spans="1:9" x14ac:dyDescent="0.35">
      <c r="A63" t="s">
        <v>61</v>
      </c>
      <c r="B63">
        <v>5116.8</v>
      </c>
      <c r="C63">
        <v>18.95</v>
      </c>
      <c r="D63">
        <v>1348.2</v>
      </c>
      <c r="E63">
        <v>14.12</v>
      </c>
      <c r="F63">
        <v>3468.3</v>
      </c>
      <c r="G63">
        <v>13.72</v>
      </c>
      <c r="H63">
        <v>8584.7000000000007</v>
      </c>
      <c r="I63">
        <v>146.80000000000001</v>
      </c>
    </row>
    <row r="64" spans="1:9" x14ac:dyDescent="0.35">
      <c r="A64" t="s">
        <v>62</v>
      </c>
      <c r="B64">
        <v>1091.9000000000001</v>
      </c>
      <c r="C64">
        <v>39.53</v>
      </c>
      <c r="D64">
        <v>1053.5999999999999</v>
      </c>
      <c r="E64">
        <v>12.53</v>
      </c>
      <c r="F64">
        <v>1066.0999999999999</v>
      </c>
      <c r="G64">
        <v>13.09</v>
      </c>
      <c r="H64">
        <v>1084</v>
      </c>
      <c r="I64">
        <v>28.18</v>
      </c>
    </row>
    <row r="65" spans="1:9" x14ac:dyDescent="0.35">
      <c r="A65" t="s">
        <v>63</v>
      </c>
      <c r="B65">
        <v>448.8</v>
      </c>
      <c r="C65">
        <v>53.32</v>
      </c>
      <c r="D65">
        <v>381</v>
      </c>
      <c r="E65">
        <v>4.92</v>
      </c>
      <c r="F65">
        <v>390.8</v>
      </c>
      <c r="G65">
        <v>7.79</v>
      </c>
      <c r="H65">
        <v>409.1</v>
      </c>
      <c r="I65">
        <v>10.66</v>
      </c>
    </row>
    <row r="66" spans="1:9" x14ac:dyDescent="0.35">
      <c r="A66" t="s">
        <v>64</v>
      </c>
      <c r="B66">
        <v>1839.8</v>
      </c>
      <c r="C66">
        <v>26.63</v>
      </c>
      <c r="D66">
        <v>1857</v>
      </c>
      <c r="E66">
        <v>19.02</v>
      </c>
      <c r="F66">
        <v>1848.8</v>
      </c>
      <c r="G66">
        <v>12.91</v>
      </c>
      <c r="H66">
        <v>1835</v>
      </c>
      <c r="I66">
        <v>39.58</v>
      </c>
    </row>
    <row r="67" spans="1:9" x14ac:dyDescent="0.35">
      <c r="A67" t="s">
        <v>65</v>
      </c>
      <c r="B67">
        <v>1826.9</v>
      </c>
      <c r="C67">
        <v>57.81</v>
      </c>
      <c r="D67">
        <v>1855.8</v>
      </c>
      <c r="E67">
        <v>29.48</v>
      </c>
      <c r="F67">
        <v>1842.2</v>
      </c>
      <c r="G67">
        <v>26.58</v>
      </c>
      <c r="H67">
        <v>1656.8</v>
      </c>
      <c r="I67">
        <v>65.16</v>
      </c>
    </row>
    <row r="68" spans="1:9" x14ac:dyDescent="0.35">
      <c r="A68" t="s">
        <v>66</v>
      </c>
      <c r="B68">
        <v>2688</v>
      </c>
      <c r="C68">
        <v>40.64</v>
      </c>
      <c r="D68">
        <v>2673.1</v>
      </c>
      <c r="E68">
        <v>34.82</v>
      </c>
      <c r="F68">
        <v>2681.4</v>
      </c>
      <c r="G68">
        <v>22.68</v>
      </c>
      <c r="H68">
        <v>2643.6</v>
      </c>
      <c r="I68">
        <v>88.32</v>
      </c>
    </row>
    <row r="69" spans="1:9" x14ac:dyDescent="0.35">
      <c r="A69" t="s">
        <v>67</v>
      </c>
      <c r="B69">
        <v>1886.3</v>
      </c>
      <c r="C69">
        <v>29.05</v>
      </c>
      <c r="D69">
        <v>1851.9</v>
      </c>
      <c r="E69">
        <v>19.64</v>
      </c>
      <c r="F69">
        <v>1868.1</v>
      </c>
      <c r="G69">
        <v>14.03</v>
      </c>
      <c r="H69">
        <v>1917.7</v>
      </c>
      <c r="I69">
        <v>43.14</v>
      </c>
    </row>
    <row r="70" spans="1:9" x14ac:dyDescent="0.35">
      <c r="A70" t="s">
        <v>68</v>
      </c>
      <c r="B70">
        <v>496.3</v>
      </c>
      <c r="C70">
        <v>61.85</v>
      </c>
      <c r="D70">
        <v>498.3</v>
      </c>
      <c r="E70">
        <v>6.75</v>
      </c>
      <c r="F70">
        <v>498</v>
      </c>
      <c r="G70">
        <v>10.87</v>
      </c>
      <c r="H70">
        <v>528.5</v>
      </c>
      <c r="I70">
        <v>22.38</v>
      </c>
    </row>
    <row r="71" spans="1:9" x14ac:dyDescent="0.35">
      <c r="A71" t="s">
        <v>69</v>
      </c>
      <c r="B71">
        <v>1881.7</v>
      </c>
      <c r="C71">
        <v>27.65</v>
      </c>
      <c r="D71">
        <v>1851.5</v>
      </c>
      <c r="E71">
        <v>19.100000000000001</v>
      </c>
      <c r="F71">
        <v>1865.7</v>
      </c>
      <c r="G71">
        <v>13.51</v>
      </c>
      <c r="H71">
        <v>1822.4</v>
      </c>
      <c r="I71">
        <v>45.01</v>
      </c>
    </row>
    <row r="72" spans="1:9" x14ac:dyDescent="0.35">
      <c r="A72" t="s">
        <v>70</v>
      </c>
      <c r="B72">
        <v>2362.1999999999998</v>
      </c>
      <c r="C72">
        <v>46.78</v>
      </c>
      <c r="D72">
        <v>2289.1999999999998</v>
      </c>
      <c r="E72">
        <v>29.79</v>
      </c>
      <c r="F72">
        <v>2327.9</v>
      </c>
      <c r="G72">
        <v>24.9</v>
      </c>
      <c r="H72">
        <v>1926.9</v>
      </c>
      <c r="I72">
        <v>94.01</v>
      </c>
    </row>
    <row r="73" spans="1:9" x14ac:dyDescent="0.35">
      <c r="A73" t="s">
        <v>71</v>
      </c>
      <c r="B73">
        <v>874.1</v>
      </c>
      <c r="C73">
        <v>55.97</v>
      </c>
      <c r="D73">
        <v>614.29999999999995</v>
      </c>
      <c r="E73">
        <v>8.69</v>
      </c>
      <c r="F73">
        <v>672.8</v>
      </c>
      <c r="G73">
        <v>13.22</v>
      </c>
      <c r="H73">
        <v>546</v>
      </c>
      <c r="I73">
        <v>22.65</v>
      </c>
    </row>
    <row r="74" spans="1:9" x14ac:dyDescent="0.35">
      <c r="A74" t="s">
        <v>72</v>
      </c>
      <c r="B74">
        <v>411.1</v>
      </c>
      <c r="C74">
        <v>82.58</v>
      </c>
      <c r="D74">
        <v>372.5</v>
      </c>
      <c r="E74">
        <v>6.1</v>
      </c>
      <c r="F74">
        <v>377.8</v>
      </c>
      <c r="G74">
        <v>11.61</v>
      </c>
      <c r="H74">
        <v>356.5</v>
      </c>
      <c r="I74">
        <v>15.34</v>
      </c>
    </row>
    <row r="75" spans="1:9" x14ac:dyDescent="0.35">
      <c r="A75" t="s">
        <v>73</v>
      </c>
      <c r="B75">
        <v>364.1</v>
      </c>
      <c r="C75">
        <v>77.56</v>
      </c>
      <c r="D75">
        <v>353.3</v>
      </c>
      <c r="E75">
        <v>5.54</v>
      </c>
      <c r="F75">
        <v>354.7</v>
      </c>
      <c r="G75">
        <v>10.220000000000001</v>
      </c>
      <c r="H75">
        <v>276.39999999999998</v>
      </c>
      <c r="I75">
        <v>12.21</v>
      </c>
    </row>
    <row r="76" spans="1:9" x14ac:dyDescent="0.35">
      <c r="A76" t="s">
        <v>74</v>
      </c>
      <c r="B76">
        <v>2647.1</v>
      </c>
      <c r="C76">
        <v>39.94</v>
      </c>
      <c r="D76">
        <v>2569.6999999999998</v>
      </c>
      <c r="E76">
        <v>30.82</v>
      </c>
      <c r="F76">
        <v>2613.1</v>
      </c>
      <c r="G76">
        <v>22.38</v>
      </c>
      <c r="H76">
        <v>2434.3000000000002</v>
      </c>
      <c r="I76">
        <v>100.34</v>
      </c>
    </row>
    <row r="77" spans="1:9" x14ac:dyDescent="0.35">
      <c r="A77" t="s">
        <v>75</v>
      </c>
      <c r="B77">
        <v>1979.7</v>
      </c>
      <c r="C77">
        <v>38.979999999999997</v>
      </c>
      <c r="D77">
        <v>1926.1</v>
      </c>
      <c r="E77">
        <v>22.38</v>
      </c>
      <c r="F77">
        <v>1952</v>
      </c>
      <c r="G77">
        <v>18.940000000000001</v>
      </c>
      <c r="H77">
        <v>1998.9</v>
      </c>
      <c r="I77">
        <v>75.599999999999994</v>
      </c>
    </row>
    <row r="78" spans="1:9" x14ac:dyDescent="0.35">
      <c r="A78" t="s">
        <v>76</v>
      </c>
      <c r="B78">
        <v>488.3</v>
      </c>
      <c r="C78">
        <v>62.39</v>
      </c>
      <c r="D78">
        <v>505.2</v>
      </c>
      <c r="E78">
        <v>6.9</v>
      </c>
      <c r="F78">
        <v>502.3</v>
      </c>
      <c r="G78">
        <v>11</v>
      </c>
      <c r="H78">
        <v>530.20000000000005</v>
      </c>
      <c r="I78">
        <v>19.72</v>
      </c>
    </row>
    <row r="79" spans="1:9" x14ac:dyDescent="0.35">
      <c r="A79" t="s">
        <v>77</v>
      </c>
      <c r="B79">
        <v>1895.4</v>
      </c>
      <c r="C79">
        <v>41.27</v>
      </c>
      <c r="D79">
        <v>1893.9</v>
      </c>
      <c r="E79">
        <v>22.98</v>
      </c>
      <c r="F79">
        <v>1894.4</v>
      </c>
      <c r="G79">
        <v>19.600000000000001</v>
      </c>
      <c r="H79">
        <v>1884.9</v>
      </c>
      <c r="I79">
        <v>73</v>
      </c>
    </row>
    <row r="80" spans="1:9" x14ac:dyDescent="0.35">
      <c r="A80" t="s">
        <v>78</v>
      </c>
      <c r="B80">
        <v>1885.9</v>
      </c>
      <c r="C80">
        <v>33.46</v>
      </c>
      <c r="D80">
        <v>1752.4</v>
      </c>
      <c r="E80">
        <v>19.45</v>
      </c>
      <c r="F80">
        <v>1814.1</v>
      </c>
      <c r="G80">
        <v>15.85</v>
      </c>
      <c r="H80">
        <v>1803</v>
      </c>
      <c r="I80">
        <v>54.04</v>
      </c>
    </row>
    <row r="81" spans="1:9" x14ac:dyDescent="0.35">
      <c r="A81" t="s">
        <v>79</v>
      </c>
      <c r="B81">
        <v>585.5</v>
      </c>
      <c r="C81">
        <v>45.35</v>
      </c>
      <c r="D81">
        <v>599.9</v>
      </c>
      <c r="E81">
        <v>7.29</v>
      </c>
      <c r="F81">
        <v>596.9</v>
      </c>
      <c r="G81">
        <v>9.4600000000000009</v>
      </c>
      <c r="H81">
        <v>608.70000000000005</v>
      </c>
      <c r="I81">
        <v>23.9</v>
      </c>
    </row>
    <row r="82" spans="1:9" x14ac:dyDescent="0.35">
      <c r="A82" t="s">
        <v>80</v>
      </c>
      <c r="B82">
        <v>628.79999999999995</v>
      </c>
      <c r="C82">
        <v>45.18</v>
      </c>
      <c r="D82">
        <v>600.79999999999995</v>
      </c>
      <c r="E82">
        <v>7.32</v>
      </c>
      <c r="F82">
        <v>606.6</v>
      </c>
      <c r="G82">
        <v>9.6</v>
      </c>
      <c r="H82">
        <v>616.4</v>
      </c>
      <c r="I82">
        <v>24.34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3"/>
  <sheetViews>
    <sheetView workbookViewId="0"/>
  </sheetViews>
  <sheetFormatPr defaultRowHeight="14.5" x14ac:dyDescent="0.35"/>
  <sheetData>
    <row r="1" spans="1:14" x14ac:dyDescent="0.35">
      <c r="B1" s="6"/>
      <c r="C1" s="6"/>
      <c r="J1" s="6"/>
      <c r="K1" s="6"/>
      <c r="M1" s="6"/>
      <c r="N1" s="6"/>
    </row>
    <row r="3" spans="1:14" x14ac:dyDescent="0.35">
      <c r="B3" t="s">
        <v>81</v>
      </c>
      <c r="J3" t="s">
        <v>82</v>
      </c>
      <c r="M3" t="s">
        <v>83</v>
      </c>
    </row>
    <row r="4" spans="1:14" x14ac:dyDescent="0.35">
      <c r="A4" t="s">
        <v>0</v>
      </c>
      <c r="B4" t="s">
        <v>1</v>
      </c>
      <c r="C4" t="s">
        <v>2</v>
      </c>
      <c r="D4" t="s">
        <v>4</v>
      </c>
      <c r="F4" t="s">
        <v>3</v>
      </c>
      <c r="H4" t="s">
        <v>5</v>
      </c>
      <c r="J4" t="s">
        <v>84</v>
      </c>
      <c r="K4" t="s">
        <v>85</v>
      </c>
      <c r="L4" t="s">
        <v>86</v>
      </c>
      <c r="M4" t="s">
        <v>87</v>
      </c>
      <c r="N4" t="s">
        <v>88</v>
      </c>
    </row>
    <row r="5" spans="1:14" x14ac:dyDescent="0.35">
      <c r="C5" t="s">
        <v>89</v>
      </c>
      <c r="E5" t="s">
        <v>89</v>
      </c>
      <c r="G5" t="s">
        <v>89</v>
      </c>
      <c r="I5" t="s">
        <v>89</v>
      </c>
    </row>
    <row r="6" spans="1:14" x14ac:dyDescent="0.35">
      <c r="A6" s="4" t="s">
        <v>90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14" x14ac:dyDescent="0.35">
      <c r="A7" t="s">
        <v>10</v>
      </c>
      <c r="B7">
        <v>6.4260570000000003E-2</v>
      </c>
      <c r="C7">
        <v>1.2022999999999999E-3</v>
      </c>
      <c r="D7">
        <v>0.11813725</v>
      </c>
      <c r="E7">
        <v>1.9574100000000001E-2</v>
      </c>
      <c r="F7">
        <v>1.04662633</v>
      </c>
      <c r="G7">
        <v>1.47579E-3</v>
      </c>
      <c r="H7">
        <v>3.6307359999999997E-2</v>
      </c>
      <c r="I7">
        <v>7.6258000000000001E-4</v>
      </c>
      <c r="J7">
        <v>11360</v>
      </c>
      <c r="K7">
        <v>732</v>
      </c>
      <c r="L7">
        <v>3144</v>
      </c>
      <c r="M7">
        <v>89939</v>
      </c>
      <c r="N7">
        <v>107525</v>
      </c>
    </row>
    <row r="8" spans="1:14" x14ac:dyDescent="0.35">
      <c r="A8" t="s">
        <v>11</v>
      </c>
      <c r="B8">
        <v>0.14002734</v>
      </c>
      <c r="C8">
        <v>2.02965E-3</v>
      </c>
      <c r="D8">
        <v>0.42673820000000001</v>
      </c>
      <c r="E8">
        <v>0.12225675</v>
      </c>
      <c r="F8">
        <v>8.2381944699999998</v>
      </c>
      <c r="G8">
        <v>5.09699E-3</v>
      </c>
      <c r="H8">
        <v>0.12521041999999999</v>
      </c>
      <c r="I8">
        <v>2.74793E-3</v>
      </c>
      <c r="J8">
        <v>28631</v>
      </c>
      <c r="K8">
        <v>4013</v>
      </c>
      <c r="L8">
        <v>3654</v>
      </c>
      <c r="M8">
        <v>30549</v>
      </c>
      <c r="N8">
        <v>74205</v>
      </c>
    </row>
    <row r="9" spans="1:14" x14ac:dyDescent="0.35">
      <c r="A9" t="s">
        <v>12</v>
      </c>
      <c r="B9">
        <v>7.4676220000000001E-2</v>
      </c>
      <c r="C9">
        <v>1.82117E-3</v>
      </c>
      <c r="D9">
        <v>6.3206700000000005E-2</v>
      </c>
      <c r="E9">
        <v>1.535627E-2</v>
      </c>
      <c r="F9">
        <v>0.65076308999999999</v>
      </c>
      <c r="G9">
        <v>8.6021000000000003E-4</v>
      </c>
      <c r="H9">
        <v>1.9799489999999999E-2</v>
      </c>
      <c r="I9">
        <v>4.4462000000000001E-4</v>
      </c>
      <c r="J9">
        <v>5287</v>
      </c>
      <c r="K9">
        <v>393</v>
      </c>
      <c r="L9">
        <v>11009</v>
      </c>
      <c r="M9">
        <v>580715</v>
      </c>
      <c r="N9">
        <v>91499</v>
      </c>
    </row>
    <row r="10" spans="1:14" x14ac:dyDescent="0.35">
      <c r="A10" t="s">
        <v>13</v>
      </c>
      <c r="B10">
        <v>0.10839629000000001</v>
      </c>
      <c r="C10">
        <v>1.7958500000000001E-3</v>
      </c>
      <c r="D10">
        <v>0.29725765999999998</v>
      </c>
      <c r="E10">
        <v>7.3652350000000005E-2</v>
      </c>
      <c r="F10">
        <v>4.4425139400000004</v>
      </c>
      <c r="G10">
        <v>3.61408E-3</v>
      </c>
      <c r="H10">
        <v>8.8257050000000004E-2</v>
      </c>
      <c r="I10">
        <v>2.12575E-3</v>
      </c>
      <c r="J10">
        <v>20312</v>
      </c>
      <c r="K10">
        <v>2186</v>
      </c>
      <c r="L10">
        <v>4118</v>
      </c>
      <c r="M10">
        <v>48582</v>
      </c>
      <c r="N10">
        <v>74606</v>
      </c>
    </row>
    <row r="11" spans="1:14" x14ac:dyDescent="0.35">
      <c r="A11" t="s">
        <v>14</v>
      </c>
      <c r="B11">
        <v>6.2337259999999999E-2</v>
      </c>
      <c r="C11">
        <v>1.7268299999999999E-3</v>
      </c>
      <c r="D11">
        <v>8.1466720000000006E-2</v>
      </c>
      <c r="E11">
        <v>1.8801470000000001E-2</v>
      </c>
      <c r="F11">
        <v>0.70016520999999998</v>
      </c>
      <c r="G11">
        <v>1.1503799999999999E-3</v>
      </c>
      <c r="H11">
        <v>2.7713890000000001E-2</v>
      </c>
      <c r="I11">
        <v>8.1105999999999995E-4</v>
      </c>
      <c r="J11">
        <v>5431</v>
      </c>
      <c r="K11">
        <v>337</v>
      </c>
      <c r="L11">
        <v>1099</v>
      </c>
      <c r="M11">
        <v>41444</v>
      </c>
      <c r="N11">
        <v>73272</v>
      </c>
    </row>
    <row r="12" spans="1:14" x14ac:dyDescent="0.35">
      <c r="A12" t="s">
        <v>15</v>
      </c>
      <c r="B12">
        <v>0.17508344000000001</v>
      </c>
      <c r="C12">
        <v>3.4998E-3</v>
      </c>
      <c r="D12">
        <v>0.44849380999999999</v>
      </c>
      <c r="E12">
        <v>0.21751702000000001</v>
      </c>
      <c r="F12">
        <v>10.82270527</v>
      </c>
      <c r="G12">
        <v>5.9373100000000003E-3</v>
      </c>
      <c r="H12">
        <v>0.13104484999999999</v>
      </c>
      <c r="I12">
        <v>4.87851E-3</v>
      </c>
      <c r="J12">
        <v>291334</v>
      </c>
      <c r="K12">
        <v>51762</v>
      </c>
      <c r="L12">
        <v>17949</v>
      </c>
      <c r="M12">
        <v>145089</v>
      </c>
      <c r="N12">
        <v>760321</v>
      </c>
    </row>
    <row r="13" spans="1:14" x14ac:dyDescent="0.35">
      <c r="A13" t="s">
        <v>16</v>
      </c>
      <c r="B13">
        <v>0.17388043</v>
      </c>
      <c r="C13">
        <v>4.22406E-3</v>
      </c>
      <c r="D13">
        <v>0.47403106</v>
      </c>
      <c r="E13">
        <v>0.27610224</v>
      </c>
      <c r="F13">
        <v>11.36583042</v>
      </c>
      <c r="G13">
        <v>7.09189E-3</v>
      </c>
      <c r="H13">
        <v>9.7551250000000006E-2</v>
      </c>
      <c r="I13">
        <v>5.0431E-3</v>
      </c>
      <c r="J13">
        <v>122923</v>
      </c>
      <c r="K13">
        <v>22223</v>
      </c>
      <c r="L13">
        <v>2992</v>
      </c>
      <c r="M13">
        <v>35058</v>
      </c>
      <c r="N13">
        <v>321059</v>
      </c>
    </row>
    <row r="14" spans="1:14" x14ac:dyDescent="0.35">
      <c r="A14" t="s">
        <v>17</v>
      </c>
      <c r="B14">
        <v>0.17100488999999999</v>
      </c>
      <c r="C14">
        <v>2.9520900000000001E-3</v>
      </c>
      <c r="D14">
        <v>0.49699029</v>
      </c>
      <c r="E14">
        <v>0.20248807999999999</v>
      </c>
      <c r="F14">
        <v>11.717246060000001</v>
      </c>
      <c r="G14">
        <v>6.1610900000000001E-3</v>
      </c>
      <c r="H14">
        <v>0.13523741</v>
      </c>
      <c r="I14">
        <v>3.9750100000000002E-3</v>
      </c>
      <c r="J14">
        <v>37106</v>
      </c>
      <c r="K14">
        <v>6345</v>
      </c>
      <c r="L14">
        <v>6321</v>
      </c>
      <c r="M14">
        <v>48869</v>
      </c>
      <c r="N14">
        <v>82163</v>
      </c>
    </row>
    <row r="15" spans="1:14" x14ac:dyDescent="0.35">
      <c r="A15" t="s">
        <v>18</v>
      </c>
      <c r="B15">
        <v>5.7228050000000003E-2</v>
      </c>
      <c r="C15">
        <v>1.78174E-3</v>
      </c>
      <c r="D15">
        <v>5.9423570000000002E-2</v>
      </c>
      <c r="E15">
        <v>1.4165809999999999E-2</v>
      </c>
      <c r="F15">
        <v>0.46886104000000001</v>
      </c>
      <c r="G15">
        <v>8.8212000000000002E-4</v>
      </c>
      <c r="H15">
        <v>1.924586E-2</v>
      </c>
      <c r="I15">
        <v>6.3170999999999995E-4</v>
      </c>
      <c r="J15">
        <v>5685</v>
      </c>
      <c r="K15">
        <v>328</v>
      </c>
      <c r="L15">
        <v>2252</v>
      </c>
      <c r="M15">
        <v>124733</v>
      </c>
      <c r="N15">
        <v>107292</v>
      </c>
    </row>
    <row r="16" spans="1:14" x14ac:dyDescent="0.35">
      <c r="A16" t="s">
        <v>19</v>
      </c>
      <c r="B16">
        <v>0.10390117</v>
      </c>
      <c r="C16">
        <v>2.1055800000000001E-3</v>
      </c>
      <c r="D16">
        <v>0.27769875999999999</v>
      </c>
      <c r="E16">
        <v>8.0952060000000006E-2</v>
      </c>
      <c r="F16">
        <v>3.9782340500000002</v>
      </c>
      <c r="G16">
        <v>3.6910799999999998E-3</v>
      </c>
      <c r="H16">
        <v>8.0921019999999996E-2</v>
      </c>
      <c r="I16">
        <v>2.99898E-3</v>
      </c>
      <c r="J16">
        <v>106027</v>
      </c>
      <c r="K16">
        <v>11283</v>
      </c>
      <c r="L16">
        <v>15147</v>
      </c>
      <c r="M16">
        <v>196756</v>
      </c>
      <c r="N16">
        <v>444532</v>
      </c>
    </row>
    <row r="17" spans="1:14" x14ac:dyDescent="0.35">
      <c r="A17" t="s">
        <v>20</v>
      </c>
      <c r="B17">
        <v>5.2251510000000001E-2</v>
      </c>
      <c r="C17">
        <v>1.2118299999999999E-3</v>
      </c>
      <c r="D17">
        <v>5.925776E-2</v>
      </c>
      <c r="E17">
        <v>9.7259000000000009E-3</v>
      </c>
      <c r="F17">
        <v>0.42689079000000002</v>
      </c>
      <c r="G17">
        <v>7.7642E-4</v>
      </c>
      <c r="H17">
        <v>1.8242709999999999E-2</v>
      </c>
      <c r="I17">
        <v>6.8230999999999999E-4</v>
      </c>
      <c r="J17">
        <v>31958</v>
      </c>
      <c r="K17">
        <v>1688</v>
      </c>
      <c r="L17">
        <v>6366</v>
      </c>
      <c r="M17">
        <v>362840</v>
      </c>
      <c r="N17">
        <v>595162</v>
      </c>
    </row>
    <row r="18" spans="1:14" x14ac:dyDescent="0.35">
      <c r="A18" t="s">
        <v>25</v>
      </c>
      <c r="B18">
        <v>6.3628160000000003E-2</v>
      </c>
      <c r="C18">
        <v>2.1572900000000001E-3</v>
      </c>
      <c r="D18">
        <v>0.12061665000000001</v>
      </c>
      <c r="E18">
        <v>3.457375E-2</v>
      </c>
      <c r="F18">
        <v>1.05854285</v>
      </c>
      <c r="G18">
        <v>1.83151E-3</v>
      </c>
      <c r="H18">
        <v>3.5623370000000001E-2</v>
      </c>
      <c r="I18">
        <v>1.30316E-3</v>
      </c>
      <c r="J18">
        <v>7976</v>
      </c>
      <c r="K18">
        <v>491</v>
      </c>
      <c r="L18">
        <v>2080</v>
      </c>
      <c r="M18">
        <v>56814</v>
      </c>
      <c r="N18">
        <v>69883</v>
      </c>
    </row>
    <row r="19" spans="1:14" x14ac:dyDescent="0.35">
      <c r="A19" t="s">
        <v>26</v>
      </c>
      <c r="B19">
        <v>0.1215596</v>
      </c>
      <c r="C19">
        <v>1.83066E-3</v>
      </c>
      <c r="D19">
        <v>0.35263106</v>
      </c>
      <c r="E19">
        <v>9.170296E-2</v>
      </c>
      <c r="F19">
        <v>5.9097576099999998</v>
      </c>
      <c r="G19">
        <v>4.3044700000000003E-3</v>
      </c>
      <c r="H19">
        <v>0.10399723</v>
      </c>
      <c r="I19">
        <v>2.4036299999999999E-3</v>
      </c>
      <c r="J19">
        <v>37405</v>
      </c>
      <c r="K19">
        <v>4574</v>
      </c>
      <c r="L19">
        <v>6182</v>
      </c>
      <c r="M19">
        <v>62854</v>
      </c>
      <c r="N19">
        <v>120159</v>
      </c>
    </row>
    <row r="20" spans="1:14" x14ac:dyDescent="0.35">
      <c r="A20" t="s">
        <v>27</v>
      </c>
      <c r="B20">
        <v>5.5565129999999997E-2</v>
      </c>
      <c r="C20">
        <v>1.0741500000000001E-3</v>
      </c>
      <c r="D20">
        <v>6.587759E-2</v>
      </c>
      <c r="E20">
        <v>9.7758099999999994E-3</v>
      </c>
      <c r="F20">
        <v>0.50462609999999997</v>
      </c>
      <c r="G20">
        <v>8.2744000000000003E-4</v>
      </c>
      <c r="H20">
        <v>2.0492710000000001E-2</v>
      </c>
      <c r="I20">
        <v>5.6669999999999995E-4</v>
      </c>
      <c r="J20">
        <v>36306</v>
      </c>
      <c r="K20">
        <v>2020</v>
      </c>
      <c r="L20">
        <v>10445</v>
      </c>
      <c r="M20">
        <v>545153</v>
      </c>
      <c r="N20">
        <v>622028</v>
      </c>
    </row>
    <row r="21" spans="1:14" x14ac:dyDescent="0.35">
      <c r="A21" t="s">
        <v>28</v>
      </c>
      <c r="B21">
        <v>5.490155E-2</v>
      </c>
      <c r="C21">
        <v>1.0142300000000001E-3</v>
      </c>
      <c r="D21">
        <v>5.9409120000000003E-2</v>
      </c>
      <c r="E21">
        <v>8.3019700000000005E-3</v>
      </c>
      <c r="F21">
        <v>0.44966462000000001</v>
      </c>
      <c r="G21">
        <v>7.1936000000000005E-4</v>
      </c>
      <c r="H21">
        <v>1.731452E-2</v>
      </c>
      <c r="I21">
        <v>4.0787000000000001E-4</v>
      </c>
      <c r="J21">
        <v>16872</v>
      </c>
      <c r="K21">
        <v>915</v>
      </c>
      <c r="L21">
        <v>2752</v>
      </c>
      <c r="M21">
        <v>164612</v>
      </c>
      <c r="N21">
        <v>312642</v>
      </c>
    </row>
    <row r="22" spans="1:14" x14ac:dyDescent="0.35">
      <c r="A22" t="s">
        <v>29</v>
      </c>
      <c r="B22">
        <v>0.11058337</v>
      </c>
      <c r="C22">
        <v>2.5151399999999999E-3</v>
      </c>
      <c r="D22">
        <v>0.32139429000000003</v>
      </c>
      <c r="E22">
        <v>0.1081541</v>
      </c>
      <c r="F22">
        <v>4.9013834000000003</v>
      </c>
      <c r="G22">
        <v>4.3449999999999999E-3</v>
      </c>
      <c r="H22">
        <v>9.4304520000000003E-2</v>
      </c>
      <c r="I22">
        <v>3.1764900000000001E-3</v>
      </c>
      <c r="J22">
        <v>14320</v>
      </c>
      <c r="K22">
        <v>1536</v>
      </c>
      <c r="L22">
        <v>3477</v>
      </c>
      <c r="M22">
        <v>36518</v>
      </c>
      <c r="N22">
        <v>47436</v>
      </c>
    </row>
    <row r="23" spans="1:14" x14ac:dyDescent="0.35">
      <c r="A23" t="s">
        <v>30</v>
      </c>
      <c r="B23">
        <v>0.11446285</v>
      </c>
      <c r="C23">
        <v>2.4229799999999999E-3</v>
      </c>
      <c r="D23">
        <v>0.31895920999999999</v>
      </c>
      <c r="E23">
        <v>0.10671499</v>
      </c>
      <c r="F23">
        <v>5.0343131999999997</v>
      </c>
      <c r="G23">
        <v>4.3891599999999996E-3</v>
      </c>
      <c r="H23">
        <v>9.5519010000000001E-2</v>
      </c>
      <c r="I23">
        <v>3.50067E-3</v>
      </c>
      <c r="J23">
        <v>46403</v>
      </c>
      <c r="K23">
        <v>5323</v>
      </c>
      <c r="L23">
        <v>6256</v>
      </c>
      <c r="M23">
        <v>71004</v>
      </c>
      <c r="N23">
        <v>170639</v>
      </c>
    </row>
    <row r="24" spans="1:14" x14ac:dyDescent="0.35">
      <c r="A24" t="s">
        <v>31</v>
      </c>
      <c r="B24">
        <v>0.15219173</v>
      </c>
      <c r="C24">
        <v>6.9058499999999998E-3</v>
      </c>
      <c r="D24">
        <v>6.7292589999999999E-2</v>
      </c>
      <c r="E24">
        <v>5.79316E-2</v>
      </c>
      <c r="F24">
        <v>1.41188121</v>
      </c>
      <c r="G24">
        <v>1.6278899999999999E-3</v>
      </c>
      <c r="H24">
        <v>2.0591890000000002E-2</v>
      </c>
      <c r="I24">
        <v>6.0939999999999996E-4</v>
      </c>
      <c r="J24">
        <v>957</v>
      </c>
      <c r="K24">
        <v>145</v>
      </c>
      <c r="L24">
        <v>2438</v>
      </c>
      <c r="M24">
        <v>125374</v>
      </c>
      <c r="N24">
        <v>16158</v>
      </c>
    </row>
    <row r="25" spans="1:14" x14ac:dyDescent="0.35">
      <c r="A25" t="s">
        <v>32</v>
      </c>
      <c r="B25">
        <v>0.17591636999999999</v>
      </c>
      <c r="C25">
        <v>3.9629599999999997E-3</v>
      </c>
      <c r="D25">
        <v>0.45337144000000001</v>
      </c>
      <c r="E25">
        <v>0.24225868</v>
      </c>
      <c r="F25">
        <v>10.99534512</v>
      </c>
      <c r="G25">
        <v>6.1500900000000004E-3</v>
      </c>
      <c r="H25">
        <v>0.12764712</v>
      </c>
      <c r="I25">
        <v>5.1751599999999998E-3</v>
      </c>
      <c r="J25">
        <v>48904</v>
      </c>
      <c r="K25">
        <v>8648</v>
      </c>
      <c r="L25">
        <v>7925</v>
      </c>
      <c r="M25">
        <v>63898</v>
      </c>
      <c r="N25">
        <v>118906</v>
      </c>
    </row>
    <row r="26" spans="1:14" x14ac:dyDescent="0.35">
      <c r="A26" t="s">
        <v>33</v>
      </c>
      <c r="B26">
        <v>0.16680987</v>
      </c>
      <c r="C26">
        <v>2.8237900000000001E-3</v>
      </c>
      <c r="D26">
        <v>0.43678909999999999</v>
      </c>
      <c r="E26">
        <v>0.17152967999999999</v>
      </c>
      <c r="F26">
        <v>10.04393387</v>
      </c>
      <c r="G26">
        <v>5.3252000000000004E-3</v>
      </c>
      <c r="H26">
        <v>0.12116589</v>
      </c>
      <c r="I26">
        <v>3.5975199999999999E-3</v>
      </c>
      <c r="J26">
        <v>67017</v>
      </c>
      <c r="K26">
        <v>11056</v>
      </c>
      <c r="L26">
        <v>5560</v>
      </c>
      <c r="M26">
        <v>48123</v>
      </c>
      <c r="N26">
        <v>169924</v>
      </c>
    </row>
    <row r="27" spans="1:14" x14ac:dyDescent="0.35">
      <c r="A27" t="s">
        <v>34</v>
      </c>
      <c r="B27">
        <v>5.3815479999999999E-2</v>
      </c>
      <c r="C27">
        <v>1.21821E-3</v>
      </c>
      <c r="D27">
        <v>5.9331759999999997E-2</v>
      </c>
      <c r="E27">
        <v>9.8196900000000007E-3</v>
      </c>
      <c r="F27">
        <v>0.44018677</v>
      </c>
      <c r="G27">
        <v>7.6228999999999999E-4</v>
      </c>
      <c r="H27">
        <v>1.8540419999999998E-2</v>
      </c>
      <c r="I27">
        <v>5.4204000000000003E-4</v>
      </c>
      <c r="J27">
        <v>11737</v>
      </c>
      <c r="K27">
        <v>622</v>
      </c>
      <c r="L27">
        <v>2793</v>
      </c>
      <c r="M27">
        <v>157587</v>
      </c>
      <c r="N27">
        <v>218287</v>
      </c>
    </row>
    <row r="28" spans="1:14" x14ac:dyDescent="0.35">
      <c r="A28" t="s">
        <v>35</v>
      </c>
      <c r="B28">
        <v>5.4170639999999999E-2</v>
      </c>
      <c r="C28">
        <v>1.0549800000000001E-3</v>
      </c>
      <c r="D28">
        <v>6.0998259999999999E-2</v>
      </c>
      <c r="E28">
        <v>8.8389999999999996E-3</v>
      </c>
      <c r="F28">
        <v>0.45553296999999998</v>
      </c>
      <c r="G28">
        <v>7.5086E-4</v>
      </c>
      <c r="H28">
        <v>1.934309E-2</v>
      </c>
      <c r="I28">
        <v>5.7744000000000003E-4</v>
      </c>
      <c r="J28">
        <v>25672</v>
      </c>
      <c r="K28">
        <v>1367</v>
      </c>
      <c r="L28">
        <v>2999</v>
      </c>
      <c r="M28">
        <v>162448</v>
      </c>
      <c r="N28">
        <v>464004</v>
      </c>
    </row>
    <row r="29" spans="1:14" x14ac:dyDescent="0.35">
      <c r="A29" t="s">
        <v>36</v>
      </c>
      <c r="B29">
        <v>0.115052</v>
      </c>
      <c r="C29">
        <v>2.1262999999999998E-3</v>
      </c>
      <c r="D29">
        <v>0.33738091999999997</v>
      </c>
      <c r="E29">
        <v>9.9566559999999998E-2</v>
      </c>
      <c r="F29">
        <v>5.3508806199999999</v>
      </c>
      <c r="G29">
        <v>4.2629399999999998E-3</v>
      </c>
      <c r="H29">
        <v>9.3965740000000006E-2</v>
      </c>
      <c r="I29">
        <v>2.9387300000000001E-3</v>
      </c>
      <c r="J29">
        <v>44096</v>
      </c>
      <c r="K29">
        <v>5018</v>
      </c>
      <c r="L29">
        <v>12618</v>
      </c>
      <c r="M29">
        <v>141598</v>
      </c>
      <c r="N29">
        <v>147168</v>
      </c>
    </row>
    <row r="30" spans="1:14" x14ac:dyDescent="0.35">
      <c r="A30" t="s">
        <v>37</v>
      </c>
      <c r="B30">
        <v>0.11392028999999999</v>
      </c>
      <c r="C30">
        <v>2.22018E-3</v>
      </c>
      <c r="D30">
        <v>0.33117929000000002</v>
      </c>
      <c r="E30">
        <v>0.10186438</v>
      </c>
      <c r="F30">
        <v>5.2009439500000001</v>
      </c>
      <c r="G30">
        <v>4.2343099999999998E-3</v>
      </c>
      <c r="H30">
        <v>9.0532710000000002E-2</v>
      </c>
      <c r="I30">
        <v>3.1380700000000002E-3</v>
      </c>
      <c r="J30">
        <v>90923</v>
      </c>
      <c r="K30">
        <v>10226</v>
      </c>
      <c r="L30">
        <v>17545</v>
      </c>
      <c r="M30">
        <v>206338</v>
      </c>
      <c r="N30">
        <v>311623</v>
      </c>
    </row>
    <row r="31" spans="1:14" x14ac:dyDescent="0.35">
      <c r="A31" t="s">
        <v>38</v>
      </c>
      <c r="B31">
        <v>0.21313961000000001</v>
      </c>
      <c r="C31">
        <v>3.7045400000000001E-3</v>
      </c>
      <c r="D31">
        <v>0.55079246000000004</v>
      </c>
      <c r="E31">
        <v>0.28299115000000002</v>
      </c>
      <c r="F31">
        <v>16.184095379999999</v>
      </c>
      <c r="G31">
        <v>6.6799800000000003E-3</v>
      </c>
      <c r="H31">
        <v>0.15494222999999999</v>
      </c>
      <c r="I31">
        <v>4.8157299999999998E-3</v>
      </c>
      <c r="J31">
        <v>70813</v>
      </c>
      <c r="K31">
        <v>14716</v>
      </c>
      <c r="L31">
        <v>6287</v>
      </c>
      <c r="M31">
        <v>42661</v>
      </c>
      <c r="N31">
        <v>141329</v>
      </c>
    </row>
    <row r="32" spans="1:14" x14ac:dyDescent="0.35">
      <c r="A32" t="s">
        <v>39</v>
      </c>
      <c r="B32">
        <v>0.17071074</v>
      </c>
      <c r="C32">
        <v>3.19185E-3</v>
      </c>
      <c r="D32">
        <v>0.33106613000000001</v>
      </c>
      <c r="E32">
        <v>0.14631231</v>
      </c>
      <c r="F32">
        <v>7.7911939600000002</v>
      </c>
      <c r="G32">
        <v>4.0918999999999999E-3</v>
      </c>
      <c r="H32">
        <v>7.9131950000000006E-2</v>
      </c>
      <c r="I32">
        <v>2.7214299999999999E-3</v>
      </c>
      <c r="J32">
        <v>199039</v>
      </c>
      <c r="K32">
        <v>33247</v>
      </c>
      <c r="L32">
        <v>14147</v>
      </c>
      <c r="M32">
        <v>190009</v>
      </c>
      <c r="N32">
        <v>668357</v>
      </c>
    </row>
    <row r="33" spans="1:14" x14ac:dyDescent="0.35">
      <c r="A33" t="s">
        <v>44</v>
      </c>
      <c r="B33">
        <v>0.16330543</v>
      </c>
      <c r="C33">
        <v>2.3179300000000002E-3</v>
      </c>
      <c r="D33">
        <v>0.44766383999999998</v>
      </c>
      <c r="E33">
        <v>0.14951037</v>
      </c>
      <c r="F33">
        <v>10.078094480000001</v>
      </c>
      <c r="G33">
        <v>5.2935999999999999E-3</v>
      </c>
      <c r="H33">
        <v>0.12633728999999999</v>
      </c>
      <c r="I33">
        <v>3.0079E-3</v>
      </c>
      <c r="J33">
        <v>252104</v>
      </c>
      <c r="K33">
        <v>40477</v>
      </c>
      <c r="L33">
        <v>5320</v>
      </c>
      <c r="M33">
        <v>44482</v>
      </c>
      <c r="N33">
        <v>635513</v>
      </c>
    </row>
    <row r="34" spans="1:14" x14ac:dyDescent="0.35">
      <c r="A34" t="s">
        <v>45</v>
      </c>
      <c r="B34">
        <v>0.12058843</v>
      </c>
      <c r="C34">
        <v>2.5444199999999999E-3</v>
      </c>
      <c r="D34">
        <v>0.37480021000000002</v>
      </c>
      <c r="E34">
        <v>0.13236764000000001</v>
      </c>
      <c r="F34">
        <v>6.2334003400000002</v>
      </c>
      <c r="G34">
        <v>5.23004E-3</v>
      </c>
      <c r="H34">
        <v>0.10360395</v>
      </c>
      <c r="I34">
        <v>3.5956199999999999E-3</v>
      </c>
      <c r="J34">
        <v>48985</v>
      </c>
      <c r="K34">
        <v>5838</v>
      </c>
      <c r="L34">
        <v>15817</v>
      </c>
      <c r="M34">
        <v>168499</v>
      </c>
      <c r="N34">
        <v>155015</v>
      </c>
    </row>
    <row r="35" spans="1:14" x14ac:dyDescent="0.35">
      <c r="A35" t="s">
        <v>46</v>
      </c>
      <c r="B35">
        <v>0.12883869000000001</v>
      </c>
      <c r="C35">
        <v>3.0794500000000001E-3</v>
      </c>
      <c r="D35">
        <v>0.21424579999999999</v>
      </c>
      <c r="E35">
        <v>8.9945209999999998E-2</v>
      </c>
      <c r="F35">
        <v>3.80529809</v>
      </c>
      <c r="G35">
        <v>3.0139300000000002E-3</v>
      </c>
      <c r="H35">
        <v>3.8266139999999997E-2</v>
      </c>
      <c r="I35">
        <v>1.6692E-3</v>
      </c>
      <c r="J35">
        <v>88695</v>
      </c>
      <c r="K35">
        <v>11150</v>
      </c>
      <c r="L35">
        <v>13557</v>
      </c>
      <c r="M35">
        <v>392935</v>
      </c>
      <c r="N35">
        <v>479465</v>
      </c>
    </row>
    <row r="36" spans="1:14" x14ac:dyDescent="0.35">
      <c r="A36" t="s">
        <v>47</v>
      </c>
      <c r="B36">
        <v>0.12299636999999999</v>
      </c>
      <c r="C36">
        <v>2.48782E-3</v>
      </c>
      <c r="D36">
        <v>0.32631573000000003</v>
      </c>
      <c r="E36">
        <v>0.11392299</v>
      </c>
      <c r="F36">
        <v>5.53642273</v>
      </c>
      <c r="G36">
        <v>4.4378300000000002E-3</v>
      </c>
      <c r="H36">
        <v>6.6863160000000005E-2</v>
      </c>
      <c r="I36">
        <v>2.4239800000000001E-3</v>
      </c>
      <c r="J36">
        <v>163647</v>
      </c>
      <c r="K36">
        <v>20018</v>
      </c>
      <c r="L36">
        <v>18318</v>
      </c>
      <c r="M36">
        <v>294284</v>
      </c>
      <c r="N36">
        <v>603373</v>
      </c>
    </row>
    <row r="37" spans="1:14" x14ac:dyDescent="0.35">
      <c r="A37" t="s">
        <v>48</v>
      </c>
      <c r="B37">
        <v>0.13268896999999999</v>
      </c>
      <c r="C37">
        <v>2.0386200000000001E-3</v>
      </c>
      <c r="D37">
        <v>0.36655264999999998</v>
      </c>
      <c r="E37">
        <v>0.10564994</v>
      </c>
      <c r="F37">
        <v>6.7051944700000004</v>
      </c>
      <c r="G37">
        <v>4.3653299999999997E-3</v>
      </c>
      <c r="H37">
        <v>0.10819405</v>
      </c>
      <c r="I37">
        <v>2.7888800000000001E-3</v>
      </c>
      <c r="J37">
        <v>115047</v>
      </c>
      <c r="K37">
        <v>14986</v>
      </c>
      <c r="L37">
        <v>8858</v>
      </c>
      <c r="M37">
        <v>87138</v>
      </c>
      <c r="N37">
        <v>349970</v>
      </c>
    </row>
    <row r="38" spans="1:14" x14ac:dyDescent="0.35">
      <c r="A38" t="s">
        <v>49</v>
      </c>
      <c r="B38">
        <v>0.17493497</v>
      </c>
      <c r="C38">
        <v>2.6513299999999999E-3</v>
      </c>
      <c r="D38">
        <v>0.46346131000000002</v>
      </c>
      <c r="E38">
        <v>0.17249793999999999</v>
      </c>
      <c r="F38">
        <v>11.17781162</v>
      </c>
      <c r="G38">
        <v>5.4993999999999998E-3</v>
      </c>
      <c r="H38">
        <v>0.11932084</v>
      </c>
      <c r="I38">
        <v>2.9080199999999999E-3</v>
      </c>
      <c r="J38">
        <v>41135</v>
      </c>
      <c r="K38">
        <v>7032</v>
      </c>
      <c r="L38">
        <v>6332</v>
      </c>
      <c r="M38">
        <v>56315</v>
      </c>
      <c r="N38">
        <v>97458</v>
      </c>
    </row>
    <row r="39" spans="1:14" x14ac:dyDescent="0.35">
      <c r="A39" t="s">
        <v>50</v>
      </c>
      <c r="B39">
        <v>6.1173659999999998E-2</v>
      </c>
      <c r="C39">
        <v>1.4275500000000001E-3</v>
      </c>
      <c r="D39">
        <v>7.0365499999999997E-2</v>
      </c>
      <c r="E39">
        <v>1.3622570000000001E-2</v>
      </c>
      <c r="F39">
        <v>0.59342777999999996</v>
      </c>
      <c r="G39">
        <v>9.3132999999999996E-4</v>
      </c>
      <c r="H39">
        <v>2.4270400000000001E-2</v>
      </c>
      <c r="I39">
        <v>6.8380999999999997E-4</v>
      </c>
      <c r="J39">
        <v>10377</v>
      </c>
      <c r="K39">
        <v>623</v>
      </c>
      <c r="L39">
        <v>3234</v>
      </c>
      <c r="M39">
        <v>141918</v>
      </c>
      <c r="N39">
        <v>164693</v>
      </c>
    </row>
    <row r="40" spans="1:14" x14ac:dyDescent="0.35">
      <c r="A40" t="s">
        <v>51</v>
      </c>
      <c r="B40">
        <v>5.9622469999999997E-2</v>
      </c>
      <c r="C40">
        <v>1.32273E-3</v>
      </c>
      <c r="D40">
        <v>7.9703609999999994E-2</v>
      </c>
      <c r="E40">
        <v>1.4323239999999999E-2</v>
      </c>
      <c r="F40">
        <v>0.65515471000000003</v>
      </c>
      <c r="G40">
        <v>1.02589E-3</v>
      </c>
      <c r="H40">
        <v>2.48712E-2</v>
      </c>
      <c r="I40">
        <v>6.7170000000000001E-4</v>
      </c>
      <c r="J40">
        <v>9656</v>
      </c>
      <c r="K40">
        <v>562</v>
      </c>
      <c r="L40">
        <v>2670</v>
      </c>
      <c r="M40">
        <v>114186</v>
      </c>
      <c r="N40">
        <v>133781</v>
      </c>
    </row>
    <row r="41" spans="1:14" x14ac:dyDescent="0.35">
      <c r="A41" t="s">
        <v>52</v>
      </c>
      <c r="B41">
        <v>0.11680959</v>
      </c>
      <c r="C41">
        <v>2.71675E-3</v>
      </c>
      <c r="D41">
        <v>0.33444476000000001</v>
      </c>
      <c r="E41">
        <v>0.12358516</v>
      </c>
      <c r="F41">
        <v>5.3857197799999996</v>
      </c>
      <c r="G41">
        <v>4.6894099999999998E-3</v>
      </c>
      <c r="H41">
        <v>8.5144899999999996E-2</v>
      </c>
      <c r="I41">
        <v>3.3951400000000001E-3</v>
      </c>
      <c r="J41">
        <v>31803</v>
      </c>
      <c r="K41">
        <v>3641</v>
      </c>
      <c r="L41">
        <v>6054</v>
      </c>
      <c r="M41">
        <v>77537</v>
      </c>
      <c r="N41">
        <v>108553</v>
      </c>
    </row>
    <row r="42" spans="1:14" x14ac:dyDescent="0.35">
      <c r="A42" t="s">
        <v>53</v>
      </c>
      <c r="B42">
        <v>7.1782789999999999E-2</v>
      </c>
      <c r="C42">
        <v>1.7252000000000001E-3</v>
      </c>
      <c r="D42">
        <v>7.4718099999999996E-2</v>
      </c>
      <c r="E42">
        <v>1.7563329999999999E-2</v>
      </c>
      <c r="F42">
        <v>0.73946917000000001</v>
      </c>
      <c r="G42">
        <v>1.04357E-3</v>
      </c>
      <c r="H42">
        <v>2.1067619999999999E-2</v>
      </c>
      <c r="I42">
        <v>7.4355999999999999E-4</v>
      </c>
      <c r="J42">
        <v>20573</v>
      </c>
      <c r="K42">
        <v>1461</v>
      </c>
      <c r="L42">
        <v>6345</v>
      </c>
      <c r="M42">
        <v>322902</v>
      </c>
      <c r="N42">
        <v>321463</v>
      </c>
    </row>
    <row r="43" spans="1:14" x14ac:dyDescent="0.35">
      <c r="A43" t="s">
        <v>54</v>
      </c>
      <c r="B43">
        <v>0.11659816000000001</v>
      </c>
      <c r="C43">
        <v>1.9830199999999998E-3</v>
      </c>
      <c r="D43">
        <v>0.33748509999999998</v>
      </c>
      <c r="E43">
        <v>9.2696890000000004E-2</v>
      </c>
      <c r="F43">
        <v>5.4251565900000003</v>
      </c>
      <c r="G43">
        <v>4.0931500000000003E-3</v>
      </c>
      <c r="H43">
        <v>9.9581409999999995E-2</v>
      </c>
      <c r="I43">
        <v>2.8175100000000001E-3</v>
      </c>
      <c r="J43">
        <v>33430</v>
      </c>
      <c r="K43">
        <v>3816</v>
      </c>
      <c r="L43">
        <v>4963</v>
      </c>
      <c r="M43">
        <v>53119</v>
      </c>
      <c r="N43">
        <v>108810</v>
      </c>
    </row>
    <row r="44" spans="1:14" x14ac:dyDescent="0.35">
      <c r="A44" t="s">
        <v>55</v>
      </c>
      <c r="B44">
        <v>0.11466347</v>
      </c>
      <c r="C44">
        <v>2.5881400000000001E-3</v>
      </c>
      <c r="D44">
        <v>0.32545274000000002</v>
      </c>
      <c r="E44">
        <v>0.11600349</v>
      </c>
      <c r="F44">
        <v>5.14422464</v>
      </c>
      <c r="G44">
        <v>4.5456400000000001E-3</v>
      </c>
      <c r="H44">
        <v>8.5392850000000006E-2</v>
      </c>
      <c r="I44">
        <v>3.5063300000000002E-3</v>
      </c>
      <c r="J44">
        <v>72520</v>
      </c>
      <c r="K44">
        <v>8295</v>
      </c>
      <c r="L44">
        <v>9386</v>
      </c>
      <c r="M44">
        <v>117272</v>
      </c>
      <c r="N44">
        <v>263975</v>
      </c>
    </row>
    <row r="45" spans="1:14" x14ac:dyDescent="0.35">
      <c r="A45" t="s">
        <v>56</v>
      </c>
      <c r="B45">
        <v>9.4730759999999997E-2</v>
      </c>
      <c r="C45">
        <v>3.2167900000000002E-3</v>
      </c>
      <c r="D45">
        <v>7.7980880000000002E-2</v>
      </c>
      <c r="E45">
        <v>3.2975070000000002E-2</v>
      </c>
      <c r="F45">
        <v>1.0184210499999999</v>
      </c>
      <c r="G45">
        <v>1.3202999999999999E-3</v>
      </c>
      <c r="H45">
        <v>2.4220559999999999E-2</v>
      </c>
      <c r="I45">
        <v>9.7750000000000007E-4</v>
      </c>
      <c r="J45">
        <v>5304</v>
      </c>
      <c r="K45">
        <v>493</v>
      </c>
      <c r="L45">
        <v>11386</v>
      </c>
      <c r="M45">
        <v>508278</v>
      </c>
      <c r="N45">
        <v>77389</v>
      </c>
    </row>
    <row r="46" spans="1:14" x14ac:dyDescent="0.35">
      <c r="A46" t="s">
        <v>57</v>
      </c>
      <c r="B46">
        <v>6.6698510000000003E-2</v>
      </c>
      <c r="C46">
        <v>1.56113E-3</v>
      </c>
      <c r="D46">
        <v>0.13605297999999999</v>
      </c>
      <c r="E46">
        <v>2.884082E-2</v>
      </c>
      <c r="F46">
        <v>1.2510789600000001</v>
      </c>
      <c r="G46">
        <v>1.8242099999999999E-3</v>
      </c>
      <c r="H46">
        <v>4.2420520000000003E-2</v>
      </c>
      <c r="I46">
        <v>1.5424E-3</v>
      </c>
      <c r="J46">
        <v>14762</v>
      </c>
      <c r="K46">
        <v>966</v>
      </c>
      <c r="L46">
        <v>1719</v>
      </c>
      <c r="M46">
        <v>43335</v>
      </c>
      <c r="N46">
        <v>121549</v>
      </c>
    </row>
    <row r="47" spans="1:14" x14ac:dyDescent="0.35">
      <c r="A47" t="s">
        <v>58</v>
      </c>
      <c r="B47">
        <v>5.6325279999999998E-2</v>
      </c>
      <c r="C47">
        <v>1.20608E-3</v>
      </c>
      <c r="D47">
        <v>8.072696E-2</v>
      </c>
      <c r="E47">
        <v>1.3334500000000001E-2</v>
      </c>
      <c r="F47">
        <v>0.62688374999999996</v>
      </c>
      <c r="G47">
        <v>1.0392299999999999E-3</v>
      </c>
      <c r="H47">
        <v>2.5587039999999998E-2</v>
      </c>
      <c r="I47">
        <v>9.1409E-4</v>
      </c>
      <c r="J47">
        <v>30997</v>
      </c>
      <c r="K47">
        <v>1718</v>
      </c>
      <c r="L47">
        <v>3527</v>
      </c>
      <c r="M47">
        <v>147652</v>
      </c>
      <c r="N47">
        <v>430036</v>
      </c>
    </row>
    <row r="48" spans="1:14" x14ac:dyDescent="0.35">
      <c r="A48" t="s">
        <v>63</v>
      </c>
      <c r="B48">
        <v>5.5918139999999998E-2</v>
      </c>
      <c r="C48">
        <v>1.36867E-3</v>
      </c>
      <c r="D48">
        <v>6.0890989999999999E-2</v>
      </c>
      <c r="E48">
        <v>1.1274879999999999E-2</v>
      </c>
      <c r="F48">
        <v>0.46942954999999997</v>
      </c>
      <c r="G48">
        <v>8.1046999999999998E-4</v>
      </c>
      <c r="H48">
        <v>2.044878E-2</v>
      </c>
      <c r="I48">
        <v>5.3817999999999997E-4</v>
      </c>
      <c r="J48">
        <v>8027</v>
      </c>
      <c r="K48">
        <v>443</v>
      </c>
      <c r="L48">
        <v>1538</v>
      </c>
      <c r="M48">
        <v>80469</v>
      </c>
      <c r="N48">
        <v>146936</v>
      </c>
    </row>
    <row r="49" spans="1:14" x14ac:dyDescent="0.35">
      <c r="A49" t="s">
        <v>64</v>
      </c>
      <c r="B49">
        <v>0.11247832000000001</v>
      </c>
      <c r="C49">
        <v>1.66892E-3</v>
      </c>
      <c r="D49">
        <v>0.3338429</v>
      </c>
      <c r="E49">
        <v>7.8510860000000002E-2</v>
      </c>
      <c r="F49">
        <v>5.17700768</v>
      </c>
      <c r="G49">
        <v>3.9353299999999999E-3</v>
      </c>
      <c r="H49">
        <v>9.5034579999999994E-2</v>
      </c>
      <c r="I49">
        <v>2.14415E-3</v>
      </c>
      <c r="J49">
        <v>39193</v>
      </c>
      <c r="K49">
        <v>4332</v>
      </c>
      <c r="L49">
        <v>5654</v>
      </c>
      <c r="M49">
        <v>63359</v>
      </c>
      <c r="N49">
        <v>129292</v>
      </c>
    </row>
    <row r="50" spans="1:14" x14ac:dyDescent="0.35">
      <c r="A50" t="s">
        <v>65</v>
      </c>
      <c r="B50">
        <v>0.11168011</v>
      </c>
      <c r="C50">
        <v>3.63021E-3</v>
      </c>
      <c r="D50">
        <v>0.33359912000000003</v>
      </c>
      <c r="E50">
        <v>0.16063485999999999</v>
      </c>
      <c r="F50">
        <v>5.1370005599999997</v>
      </c>
      <c r="G50">
        <v>6.0994899999999999E-3</v>
      </c>
      <c r="H50">
        <v>8.5422460000000006E-2</v>
      </c>
      <c r="I50">
        <v>3.49935E-3</v>
      </c>
      <c r="J50">
        <v>8756</v>
      </c>
      <c r="K50">
        <v>983</v>
      </c>
      <c r="L50">
        <v>2180</v>
      </c>
      <c r="M50">
        <v>26697</v>
      </c>
      <c r="N50">
        <v>31391</v>
      </c>
    </row>
    <row r="51" spans="1:14" x14ac:dyDescent="0.35">
      <c r="A51" t="s">
        <v>66</v>
      </c>
      <c r="B51">
        <v>0.18385829000000001</v>
      </c>
      <c r="C51">
        <v>4.5857500000000004E-3</v>
      </c>
      <c r="D51">
        <v>0.51385707000000003</v>
      </c>
      <c r="E51">
        <v>0.31324014</v>
      </c>
      <c r="F51">
        <v>13.024184229999999</v>
      </c>
      <c r="G51">
        <v>8.1776000000000001E-3</v>
      </c>
      <c r="H51">
        <v>0.13973019</v>
      </c>
      <c r="I51">
        <v>4.9804300000000001E-3</v>
      </c>
      <c r="J51">
        <v>8225</v>
      </c>
      <c r="K51">
        <v>1493</v>
      </c>
      <c r="L51">
        <v>6174</v>
      </c>
      <c r="M51">
        <v>46237</v>
      </c>
      <c r="N51">
        <v>17314</v>
      </c>
    </row>
    <row r="52" spans="1:14" x14ac:dyDescent="0.35">
      <c r="A52" t="s">
        <v>67</v>
      </c>
      <c r="B52">
        <v>0.11540873</v>
      </c>
      <c r="C52">
        <v>1.88057E-3</v>
      </c>
      <c r="D52">
        <v>0.33280069000000001</v>
      </c>
      <c r="E52">
        <v>8.7014880000000003E-2</v>
      </c>
      <c r="F52">
        <v>5.2953105000000003</v>
      </c>
      <c r="G52">
        <v>4.0595700000000002E-3</v>
      </c>
      <c r="H52">
        <v>9.9523120000000007E-2</v>
      </c>
      <c r="I52">
        <v>2.3465000000000001E-3</v>
      </c>
      <c r="J52">
        <v>19693</v>
      </c>
      <c r="K52">
        <v>2236</v>
      </c>
      <c r="L52">
        <v>6690</v>
      </c>
      <c r="M52">
        <v>71346</v>
      </c>
      <c r="N52">
        <v>65233</v>
      </c>
    </row>
    <row r="53" spans="1:14" x14ac:dyDescent="0.35">
      <c r="A53" t="s">
        <v>68</v>
      </c>
      <c r="B53">
        <v>5.7138380000000003E-2</v>
      </c>
      <c r="C53">
        <v>1.6203700000000001E-3</v>
      </c>
      <c r="D53">
        <v>8.0368969999999998E-2</v>
      </c>
      <c r="E53">
        <v>1.747628E-2</v>
      </c>
      <c r="F53">
        <v>0.63304846999999997</v>
      </c>
      <c r="G53">
        <v>1.13167E-3</v>
      </c>
      <c r="H53">
        <v>2.6490900000000001E-2</v>
      </c>
      <c r="I53">
        <v>1.13653E-3</v>
      </c>
      <c r="J53">
        <v>25848</v>
      </c>
      <c r="K53">
        <v>1435</v>
      </c>
      <c r="L53">
        <v>5461</v>
      </c>
      <c r="M53">
        <v>219352</v>
      </c>
      <c r="N53">
        <v>352706</v>
      </c>
    </row>
    <row r="54" spans="1:14" x14ac:dyDescent="0.35">
      <c r="A54" t="s">
        <v>69</v>
      </c>
      <c r="B54">
        <v>0.11511456</v>
      </c>
      <c r="C54">
        <v>1.7830599999999999E-3</v>
      </c>
      <c r="D54">
        <v>0.33271149</v>
      </c>
      <c r="E54">
        <v>8.3569019999999994E-2</v>
      </c>
      <c r="F54">
        <v>5.2803430599999999</v>
      </c>
      <c r="G54">
        <v>3.9484799999999999E-3</v>
      </c>
      <c r="H54">
        <v>9.435288E-2</v>
      </c>
      <c r="I54">
        <v>2.4370500000000001E-3</v>
      </c>
      <c r="J54">
        <v>140014</v>
      </c>
      <c r="K54">
        <v>15871</v>
      </c>
      <c r="L54">
        <v>16767</v>
      </c>
      <c r="M54">
        <v>188077</v>
      </c>
      <c r="N54">
        <v>467969</v>
      </c>
    </row>
    <row r="55" spans="1:14" x14ac:dyDescent="0.35">
      <c r="A55" t="s">
        <v>70</v>
      </c>
      <c r="B55">
        <v>0.15143419999999999</v>
      </c>
      <c r="C55">
        <v>4.2175499999999996E-3</v>
      </c>
      <c r="D55">
        <v>0.42633954000000002</v>
      </c>
      <c r="E55">
        <v>0.24280446</v>
      </c>
      <c r="F55">
        <v>8.9004878999999999</v>
      </c>
      <c r="G55">
        <v>6.59065E-3</v>
      </c>
      <c r="H55">
        <v>0.10002672999999999</v>
      </c>
      <c r="I55">
        <v>5.1166199999999997E-3</v>
      </c>
      <c r="J55">
        <v>196596</v>
      </c>
      <c r="K55">
        <v>30087</v>
      </c>
      <c r="L55">
        <v>41158</v>
      </c>
      <c r="M55">
        <v>408923</v>
      </c>
      <c r="N55">
        <v>568883</v>
      </c>
    </row>
    <row r="56" spans="1:14" x14ac:dyDescent="0.35">
      <c r="A56" t="s">
        <v>71</v>
      </c>
      <c r="B56">
        <v>6.8182510000000002E-2</v>
      </c>
      <c r="C56">
        <v>1.8762399999999999E-3</v>
      </c>
      <c r="D56">
        <v>9.9973160000000005E-2</v>
      </c>
      <c r="E56">
        <v>2.5254829999999999E-2</v>
      </c>
      <c r="F56">
        <v>0.93976550999999997</v>
      </c>
      <c r="G56">
        <v>1.4835E-3</v>
      </c>
      <c r="H56">
        <v>2.7380620000000001E-2</v>
      </c>
      <c r="I56">
        <v>1.1513700000000001E-3</v>
      </c>
      <c r="J56">
        <v>35070</v>
      </c>
      <c r="K56">
        <v>2385</v>
      </c>
      <c r="L56">
        <v>9855</v>
      </c>
      <c r="M56">
        <v>367488</v>
      </c>
      <c r="N56">
        <v>418174</v>
      </c>
    </row>
    <row r="57" spans="1:14" x14ac:dyDescent="0.35">
      <c r="A57" t="s">
        <v>72</v>
      </c>
      <c r="B57">
        <v>5.4972439999999997E-2</v>
      </c>
      <c r="C57">
        <v>2.0971200000000001E-3</v>
      </c>
      <c r="D57">
        <v>5.9481970000000002E-2</v>
      </c>
      <c r="E57">
        <v>1.6593989999999999E-2</v>
      </c>
      <c r="F57">
        <v>0.45080668000000002</v>
      </c>
      <c r="G57">
        <v>1.00209E-3</v>
      </c>
      <c r="H57">
        <v>1.779495E-2</v>
      </c>
      <c r="I57">
        <v>7.7223000000000005E-4</v>
      </c>
      <c r="J57">
        <v>10588</v>
      </c>
      <c r="K57">
        <v>583</v>
      </c>
      <c r="L57">
        <v>4259</v>
      </c>
      <c r="M57">
        <v>247701</v>
      </c>
      <c r="N57">
        <v>210067</v>
      </c>
    </row>
    <row r="58" spans="1:14" x14ac:dyDescent="0.35">
      <c r="A58" t="s">
        <v>73</v>
      </c>
      <c r="B58">
        <v>5.3836259999999997E-2</v>
      </c>
      <c r="C58">
        <v>1.90171E-3</v>
      </c>
      <c r="D58">
        <v>5.6328299999999998E-2</v>
      </c>
      <c r="E58">
        <v>1.427143E-2</v>
      </c>
      <c r="F58">
        <v>0.41807087999999998</v>
      </c>
      <c r="G58">
        <v>9.0753999999999997E-4</v>
      </c>
      <c r="H58">
        <v>1.376718E-2</v>
      </c>
      <c r="I58">
        <v>6.1244000000000001E-4</v>
      </c>
      <c r="J58">
        <v>14408</v>
      </c>
      <c r="K58">
        <v>775</v>
      </c>
      <c r="L58">
        <v>4855</v>
      </c>
      <c r="M58">
        <v>364876</v>
      </c>
      <c r="N58">
        <v>301068</v>
      </c>
    </row>
    <row r="59" spans="1:14" x14ac:dyDescent="0.35">
      <c r="A59" t="s">
        <v>74</v>
      </c>
      <c r="B59">
        <v>0.17937023999999999</v>
      </c>
      <c r="C59">
        <v>4.3777099999999999E-3</v>
      </c>
      <c r="D59">
        <v>0.48978381999999998</v>
      </c>
      <c r="E59">
        <v>0.28901926</v>
      </c>
      <c r="F59">
        <v>12.11128712</v>
      </c>
      <c r="G59">
        <v>7.1227499999999997E-3</v>
      </c>
      <c r="H59">
        <v>0.12799100999999999</v>
      </c>
      <c r="I59">
        <v>5.5995100000000003E-3</v>
      </c>
      <c r="J59">
        <v>53662</v>
      </c>
      <c r="K59">
        <v>9619</v>
      </c>
      <c r="L59">
        <v>14038</v>
      </c>
      <c r="M59">
        <v>113850</v>
      </c>
      <c r="N59">
        <v>128890</v>
      </c>
    </row>
    <row r="60" spans="1:14" x14ac:dyDescent="0.35">
      <c r="A60" t="s">
        <v>75</v>
      </c>
      <c r="B60">
        <v>0.12159556000000001</v>
      </c>
      <c r="C60">
        <v>2.6964599999999999E-3</v>
      </c>
      <c r="D60">
        <v>0.34821828999999999</v>
      </c>
      <c r="E60">
        <v>0.12754890999999999</v>
      </c>
      <c r="F60">
        <v>5.8374037699999999</v>
      </c>
      <c r="G60">
        <v>4.6815299999999997E-3</v>
      </c>
      <c r="H60">
        <v>0.1039528</v>
      </c>
      <c r="I60">
        <v>4.1288699999999998E-3</v>
      </c>
      <c r="J60">
        <v>47405</v>
      </c>
      <c r="K60">
        <v>5682</v>
      </c>
      <c r="L60">
        <v>11583</v>
      </c>
      <c r="M60">
        <v>121071</v>
      </c>
      <c r="N60">
        <v>153510</v>
      </c>
    </row>
    <row r="61" spans="1:14" x14ac:dyDescent="0.35">
      <c r="A61" t="s">
        <v>76</v>
      </c>
      <c r="B61">
        <v>5.6932990000000003E-2</v>
      </c>
      <c r="C61">
        <v>1.62462E-3</v>
      </c>
      <c r="D61">
        <v>8.1528180000000006E-2</v>
      </c>
      <c r="E61">
        <v>1.7761510000000001E-2</v>
      </c>
      <c r="F61">
        <v>0.63992386999999995</v>
      </c>
      <c r="G61">
        <v>1.15814E-3</v>
      </c>
      <c r="H61">
        <v>2.6580400000000001E-2</v>
      </c>
      <c r="I61">
        <v>1.00172E-3</v>
      </c>
      <c r="J61">
        <v>7637</v>
      </c>
      <c r="K61">
        <v>428</v>
      </c>
      <c r="L61">
        <v>934</v>
      </c>
      <c r="M61">
        <v>37492</v>
      </c>
      <c r="N61">
        <v>104339</v>
      </c>
    </row>
    <row r="62" spans="1:14" x14ac:dyDescent="0.35">
      <c r="A62" t="s">
        <v>77</v>
      </c>
      <c r="B62">
        <v>0.1159955</v>
      </c>
      <c r="C62">
        <v>2.6991799999999998E-3</v>
      </c>
      <c r="D62">
        <v>0.34151148999999997</v>
      </c>
      <c r="E62">
        <v>0.12470795</v>
      </c>
      <c r="F62">
        <v>5.4605660399999998</v>
      </c>
      <c r="G62">
        <v>4.7816899999999999E-3</v>
      </c>
      <c r="H62">
        <v>9.7741759999999997E-2</v>
      </c>
      <c r="I62">
        <v>3.9644700000000003E-3</v>
      </c>
      <c r="J62">
        <v>32877</v>
      </c>
      <c r="K62">
        <v>3790</v>
      </c>
      <c r="L62">
        <v>4374</v>
      </c>
      <c r="M62">
        <v>46638</v>
      </c>
      <c r="N62">
        <v>111335</v>
      </c>
    </row>
    <row r="63" spans="1:14" x14ac:dyDescent="0.35">
      <c r="A63" t="s">
        <v>78</v>
      </c>
      <c r="B63">
        <v>0.11538436000000001</v>
      </c>
      <c r="C63">
        <v>2.1682200000000002E-3</v>
      </c>
      <c r="D63">
        <v>0.31238070000000001</v>
      </c>
      <c r="E63">
        <v>9.3173210000000006E-2</v>
      </c>
      <c r="F63">
        <v>4.9693040799999997</v>
      </c>
      <c r="G63">
        <v>3.9594399999999998E-3</v>
      </c>
      <c r="H63">
        <v>9.330571E-2</v>
      </c>
      <c r="I63">
        <v>2.9229400000000002E-3</v>
      </c>
      <c r="J63">
        <v>25877</v>
      </c>
      <c r="K63">
        <v>2950</v>
      </c>
      <c r="L63">
        <v>4253</v>
      </c>
      <c r="M63">
        <v>47360</v>
      </c>
      <c r="N63">
        <v>92675</v>
      </c>
    </row>
  </sheetData>
  <mergeCells count="4">
    <mergeCell ref="A6:N6"/>
    <mergeCell ref="B1:C1"/>
    <mergeCell ref="J1:K1"/>
    <mergeCell ref="M1:N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0"/>
  <sheetViews>
    <sheetView workbookViewId="0"/>
  </sheetViews>
  <sheetFormatPr defaultRowHeight="14.5" x14ac:dyDescent="0.35"/>
  <sheetData>
    <row r="1" spans="1:9" x14ac:dyDescent="0.35">
      <c r="A1" s="1" t="s">
        <v>91</v>
      </c>
      <c r="G1" s="7"/>
      <c r="H1" s="6"/>
      <c r="I1" s="6"/>
    </row>
    <row r="3" spans="1:9" x14ac:dyDescent="0.35">
      <c r="A3" s="2" t="s">
        <v>0</v>
      </c>
      <c r="B3" s="2" t="s">
        <v>1</v>
      </c>
      <c r="C3" s="2" t="s">
        <v>92</v>
      </c>
      <c r="D3" s="2" t="s">
        <v>3</v>
      </c>
      <c r="E3" s="2" t="s">
        <v>92</v>
      </c>
      <c r="F3" s="2" t="s">
        <v>4</v>
      </c>
      <c r="G3" s="2" t="s">
        <v>92</v>
      </c>
      <c r="H3" s="2" t="s">
        <v>5</v>
      </c>
      <c r="I3" s="2" t="s">
        <v>92</v>
      </c>
    </row>
    <row r="4" spans="1:9" x14ac:dyDescent="0.35">
      <c r="A4" t="s">
        <v>10</v>
      </c>
      <c r="B4">
        <v>6.4260570000000003E-2</v>
      </c>
      <c r="C4">
        <v>2.4045999999999998E-3</v>
      </c>
      <c r="D4">
        <v>0.11813725</v>
      </c>
      <c r="E4">
        <v>2.9515800000000001E-3</v>
      </c>
      <c r="F4">
        <v>1.04662633</v>
      </c>
      <c r="G4">
        <v>3.9148200000000001E-2</v>
      </c>
      <c r="H4">
        <v>3.6307359999999997E-2</v>
      </c>
      <c r="I4">
        <v>1.52516E-3</v>
      </c>
    </row>
    <row r="5" spans="1:9" x14ac:dyDescent="0.35">
      <c r="A5" t="s">
        <v>11</v>
      </c>
      <c r="B5">
        <v>0.14002734</v>
      </c>
      <c r="C5">
        <v>4.0593000000000001E-3</v>
      </c>
      <c r="D5">
        <v>0.42673820000000001</v>
      </c>
      <c r="E5">
        <v>1.019398E-2</v>
      </c>
      <c r="F5">
        <v>8.2381944699999998</v>
      </c>
      <c r="G5">
        <v>0.24451349999999999</v>
      </c>
      <c r="H5">
        <v>0.12521041999999999</v>
      </c>
      <c r="I5">
        <v>5.49586E-3</v>
      </c>
    </row>
    <row r="6" spans="1:9" x14ac:dyDescent="0.35">
      <c r="A6" t="s">
        <v>12</v>
      </c>
      <c r="B6">
        <v>7.4676220000000001E-2</v>
      </c>
      <c r="C6">
        <v>3.64234E-3</v>
      </c>
      <c r="D6">
        <v>6.3206700000000005E-2</v>
      </c>
      <c r="E6">
        <v>1.7204200000000001E-3</v>
      </c>
      <c r="F6">
        <v>0.65076308999999999</v>
      </c>
      <c r="G6">
        <v>3.071254E-2</v>
      </c>
      <c r="H6">
        <v>1.9799489999999999E-2</v>
      </c>
      <c r="I6">
        <v>8.8924000000000002E-4</v>
      </c>
    </row>
    <row r="7" spans="1:9" x14ac:dyDescent="0.35">
      <c r="A7" t="s">
        <v>13</v>
      </c>
      <c r="B7">
        <v>0.10839629000000001</v>
      </c>
      <c r="C7">
        <v>3.5917000000000002E-3</v>
      </c>
      <c r="D7">
        <v>0.29725765999999998</v>
      </c>
      <c r="E7">
        <v>7.22816E-3</v>
      </c>
      <c r="F7">
        <v>4.4425139400000004</v>
      </c>
      <c r="G7">
        <v>0.14730470000000001</v>
      </c>
      <c r="H7">
        <v>8.8257050000000004E-2</v>
      </c>
      <c r="I7">
        <v>4.2515000000000001E-3</v>
      </c>
    </row>
    <row r="8" spans="1:9" x14ac:dyDescent="0.35">
      <c r="A8" t="s">
        <v>14</v>
      </c>
      <c r="B8">
        <v>6.2337259999999999E-2</v>
      </c>
      <c r="C8">
        <v>3.4536599999999999E-3</v>
      </c>
      <c r="D8">
        <v>8.1466720000000006E-2</v>
      </c>
      <c r="E8">
        <v>2.3007599999999998E-3</v>
      </c>
      <c r="F8">
        <v>0.70016520999999998</v>
      </c>
      <c r="G8">
        <v>3.7602940000000001E-2</v>
      </c>
      <c r="H8">
        <v>2.7713890000000001E-2</v>
      </c>
      <c r="I8">
        <v>1.6221199999999999E-3</v>
      </c>
    </row>
    <row r="9" spans="1:9" x14ac:dyDescent="0.35">
      <c r="A9" t="s">
        <v>15</v>
      </c>
      <c r="B9">
        <v>0.17508344000000001</v>
      </c>
      <c r="C9">
        <v>6.9995999999999999E-3</v>
      </c>
      <c r="D9">
        <v>0.44849380999999999</v>
      </c>
      <c r="E9">
        <v>1.1874620000000001E-2</v>
      </c>
      <c r="F9">
        <v>10.82270527</v>
      </c>
      <c r="G9">
        <v>0.43503404000000001</v>
      </c>
      <c r="H9">
        <v>0.13104484999999999</v>
      </c>
      <c r="I9">
        <v>9.7570199999999999E-3</v>
      </c>
    </row>
    <row r="10" spans="1:9" x14ac:dyDescent="0.35">
      <c r="A10" t="s">
        <v>16</v>
      </c>
      <c r="B10">
        <v>0.17388043</v>
      </c>
      <c r="C10">
        <v>8.4481199999999999E-3</v>
      </c>
      <c r="D10">
        <v>0.47403106</v>
      </c>
      <c r="E10">
        <v>1.418378E-2</v>
      </c>
      <c r="F10">
        <v>11.36583042</v>
      </c>
      <c r="G10">
        <v>0.55220448</v>
      </c>
      <c r="H10">
        <v>9.7551250000000006E-2</v>
      </c>
      <c r="I10">
        <v>1.00862E-2</v>
      </c>
    </row>
    <row r="11" spans="1:9" x14ac:dyDescent="0.35">
      <c r="A11" t="s">
        <v>17</v>
      </c>
      <c r="B11">
        <v>0.17100488999999999</v>
      </c>
      <c r="C11">
        <v>5.9041800000000002E-3</v>
      </c>
      <c r="D11">
        <v>0.49699029</v>
      </c>
      <c r="E11">
        <v>1.232218E-2</v>
      </c>
      <c r="F11">
        <v>11.717246060000001</v>
      </c>
      <c r="G11">
        <v>0.40497615999999997</v>
      </c>
      <c r="H11">
        <v>0.13523741</v>
      </c>
      <c r="I11">
        <v>7.9500200000000004E-3</v>
      </c>
    </row>
    <row r="12" spans="1:9" x14ac:dyDescent="0.35">
      <c r="A12" t="s">
        <v>18</v>
      </c>
      <c r="B12">
        <v>5.7228050000000003E-2</v>
      </c>
      <c r="C12">
        <v>3.5634799999999999E-3</v>
      </c>
      <c r="D12">
        <v>5.9423570000000002E-2</v>
      </c>
      <c r="E12">
        <v>1.76424E-3</v>
      </c>
      <c r="F12">
        <v>0.46886104000000001</v>
      </c>
      <c r="G12">
        <v>2.8331619999999998E-2</v>
      </c>
      <c r="H12">
        <v>1.924586E-2</v>
      </c>
      <c r="I12">
        <v>1.2634199999999999E-3</v>
      </c>
    </row>
    <row r="13" spans="1:9" x14ac:dyDescent="0.35">
      <c r="A13" t="s">
        <v>19</v>
      </c>
      <c r="B13">
        <v>0.10390117</v>
      </c>
      <c r="C13">
        <v>4.2111600000000003E-3</v>
      </c>
      <c r="D13">
        <v>0.27769875999999999</v>
      </c>
      <c r="E13">
        <v>7.3821599999999996E-3</v>
      </c>
      <c r="F13">
        <v>3.9782340500000002</v>
      </c>
      <c r="G13">
        <v>0.16190412000000001</v>
      </c>
      <c r="H13">
        <v>8.0921019999999996E-2</v>
      </c>
      <c r="I13">
        <v>5.9979600000000001E-3</v>
      </c>
    </row>
    <row r="14" spans="1:9" x14ac:dyDescent="0.35">
      <c r="A14" t="s">
        <v>20</v>
      </c>
      <c r="B14">
        <v>5.2251510000000001E-2</v>
      </c>
      <c r="C14">
        <v>2.4236599999999998E-3</v>
      </c>
      <c r="D14">
        <v>5.925776E-2</v>
      </c>
      <c r="E14">
        <v>1.55284E-3</v>
      </c>
      <c r="F14">
        <v>0.42689079000000002</v>
      </c>
      <c r="G14">
        <v>1.9451800000000002E-2</v>
      </c>
      <c r="H14">
        <v>1.8242709999999999E-2</v>
      </c>
      <c r="I14">
        <v>1.36462E-3</v>
      </c>
    </row>
    <row r="15" spans="1:9" x14ac:dyDescent="0.35">
      <c r="A15" t="s">
        <v>25</v>
      </c>
      <c r="B15">
        <v>6.3628160000000003E-2</v>
      </c>
      <c r="C15">
        <v>4.3145800000000002E-3</v>
      </c>
      <c r="D15">
        <v>0.12061665000000001</v>
      </c>
      <c r="E15">
        <v>3.6630199999999999E-3</v>
      </c>
      <c r="F15">
        <v>1.05854285</v>
      </c>
      <c r="G15">
        <v>6.9147500000000001E-2</v>
      </c>
      <c r="H15">
        <v>3.5623370000000001E-2</v>
      </c>
      <c r="I15">
        <v>2.6063200000000001E-3</v>
      </c>
    </row>
    <row r="16" spans="1:9" x14ac:dyDescent="0.35">
      <c r="A16" t="s">
        <v>26</v>
      </c>
      <c r="B16">
        <v>0.1215596</v>
      </c>
      <c r="C16">
        <v>3.66132E-3</v>
      </c>
      <c r="D16">
        <v>0.35263106</v>
      </c>
      <c r="E16">
        <v>8.6089400000000007E-3</v>
      </c>
      <c r="F16">
        <v>5.9097576099999998</v>
      </c>
      <c r="G16">
        <v>0.18340592</v>
      </c>
      <c r="H16">
        <v>0.10399723</v>
      </c>
      <c r="I16">
        <v>4.8072599999999998E-3</v>
      </c>
    </row>
    <row r="17" spans="1:9" x14ac:dyDescent="0.35">
      <c r="A17" t="s">
        <v>27</v>
      </c>
      <c r="B17">
        <v>5.5565129999999997E-2</v>
      </c>
      <c r="C17">
        <v>2.1483000000000001E-3</v>
      </c>
      <c r="D17">
        <v>6.587759E-2</v>
      </c>
      <c r="E17">
        <v>1.6548800000000001E-3</v>
      </c>
      <c r="F17">
        <v>0.50462609999999997</v>
      </c>
      <c r="G17">
        <v>1.9551619999999999E-2</v>
      </c>
      <c r="H17">
        <v>2.0492710000000001E-2</v>
      </c>
      <c r="I17">
        <v>1.1333999999999999E-3</v>
      </c>
    </row>
    <row r="18" spans="1:9" x14ac:dyDescent="0.35">
      <c r="A18" t="s">
        <v>28</v>
      </c>
      <c r="B18">
        <v>5.490155E-2</v>
      </c>
      <c r="C18">
        <v>2.0284600000000002E-3</v>
      </c>
      <c r="D18">
        <v>5.9409120000000003E-2</v>
      </c>
      <c r="E18">
        <v>1.4387200000000001E-3</v>
      </c>
      <c r="F18">
        <v>0.44966462000000001</v>
      </c>
      <c r="G18">
        <v>1.6603940000000001E-2</v>
      </c>
      <c r="H18">
        <v>1.731452E-2</v>
      </c>
      <c r="I18">
        <v>8.1574000000000002E-4</v>
      </c>
    </row>
    <row r="19" spans="1:9" x14ac:dyDescent="0.35">
      <c r="A19" t="s">
        <v>29</v>
      </c>
      <c r="B19">
        <v>0.11058337</v>
      </c>
      <c r="C19">
        <v>5.0302799999999998E-3</v>
      </c>
      <c r="D19">
        <v>0.32139429000000003</v>
      </c>
      <c r="E19">
        <v>8.6899999999999998E-3</v>
      </c>
      <c r="F19">
        <v>4.9013834000000003</v>
      </c>
      <c r="G19">
        <v>0.21630820000000001</v>
      </c>
      <c r="H19">
        <v>9.4304520000000003E-2</v>
      </c>
      <c r="I19">
        <v>6.3529800000000003E-3</v>
      </c>
    </row>
    <row r="20" spans="1:9" x14ac:dyDescent="0.35">
      <c r="A20" t="s">
        <v>30</v>
      </c>
      <c r="B20">
        <v>0.11446285</v>
      </c>
      <c r="C20">
        <v>4.8459599999999999E-3</v>
      </c>
      <c r="D20">
        <v>0.31895920999999999</v>
      </c>
      <c r="E20">
        <v>8.7783199999999992E-3</v>
      </c>
      <c r="F20">
        <v>5.0343131999999997</v>
      </c>
      <c r="G20">
        <v>0.21342997999999999</v>
      </c>
      <c r="H20">
        <v>9.5519010000000001E-2</v>
      </c>
      <c r="I20">
        <v>7.00134E-3</v>
      </c>
    </row>
    <row r="21" spans="1:9" x14ac:dyDescent="0.35">
      <c r="A21" t="s">
        <v>31</v>
      </c>
      <c r="B21">
        <v>0.15219173</v>
      </c>
      <c r="C21">
        <v>1.38117E-2</v>
      </c>
      <c r="D21">
        <v>6.7292589999999999E-2</v>
      </c>
      <c r="E21">
        <v>3.2557799999999998E-3</v>
      </c>
      <c r="F21">
        <v>1.41188121</v>
      </c>
      <c r="G21">
        <v>0.1158632</v>
      </c>
      <c r="H21">
        <v>2.0591890000000002E-2</v>
      </c>
      <c r="I21">
        <v>1.2187999999999999E-3</v>
      </c>
    </row>
    <row r="22" spans="1:9" x14ac:dyDescent="0.35">
      <c r="A22" t="s">
        <v>32</v>
      </c>
      <c r="B22">
        <v>0.17591636999999999</v>
      </c>
      <c r="C22">
        <v>7.9259199999999995E-3</v>
      </c>
      <c r="D22">
        <v>0.45337144000000001</v>
      </c>
      <c r="E22">
        <v>1.2300180000000001E-2</v>
      </c>
      <c r="F22">
        <v>10.99534512</v>
      </c>
      <c r="G22">
        <v>0.48451736000000001</v>
      </c>
      <c r="H22">
        <v>0.12764712</v>
      </c>
      <c r="I22">
        <v>1.035032E-2</v>
      </c>
    </row>
    <row r="23" spans="1:9" x14ac:dyDescent="0.35">
      <c r="A23" t="s">
        <v>33</v>
      </c>
      <c r="B23">
        <v>0.16680987</v>
      </c>
      <c r="C23">
        <v>5.6475800000000001E-3</v>
      </c>
      <c r="D23">
        <v>0.43678909999999999</v>
      </c>
      <c r="E23">
        <v>1.0650400000000001E-2</v>
      </c>
      <c r="F23">
        <v>10.04393387</v>
      </c>
      <c r="G23">
        <v>0.34305935999999998</v>
      </c>
      <c r="H23">
        <v>0.12116589</v>
      </c>
      <c r="I23">
        <v>7.1950399999999998E-3</v>
      </c>
    </row>
    <row r="24" spans="1:9" x14ac:dyDescent="0.35">
      <c r="A24" t="s">
        <v>34</v>
      </c>
      <c r="B24">
        <v>5.3815479999999999E-2</v>
      </c>
      <c r="C24">
        <v>2.4364199999999999E-3</v>
      </c>
      <c r="D24">
        <v>5.9331759999999997E-2</v>
      </c>
      <c r="E24">
        <v>1.52458E-3</v>
      </c>
      <c r="F24">
        <v>0.44018677</v>
      </c>
      <c r="G24">
        <v>1.9639380000000001E-2</v>
      </c>
      <c r="H24">
        <v>1.8540419999999998E-2</v>
      </c>
      <c r="I24">
        <v>1.0840800000000001E-3</v>
      </c>
    </row>
    <row r="25" spans="1:9" x14ac:dyDescent="0.35">
      <c r="A25" t="s">
        <v>35</v>
      </c>
      <c r="B25">
        <v>5.4170639999999999E-2</v>
      </c>
      <c r="C25">
        <v>2.1099600000000001E-3</v>
      </c>
      <c r="D25">
        <v>6.0998259999999999E-2</v>
      </c>
      <c r="E25">
        <v>1.50172E-3</v>
      </c>
      <c r="F25">
        <v>0.45553296999999998</v>
      </c>
      <c r="G25">
        <v>1.7677999999999999E-2</v>
      </c>
      <c r="H25">
        <v>1.934309E-2</v>
      </c>
      <c r="I25">
        <v>1.1548800000000001E-3</v>
      </c>
    </row>
    <row r="26" spans="1:9" x14ac:dyDescent="0.35">
      <c r="A26" t="s">
        <v>36</v>
      </c>
      <c r="B26">
        <v>0.115052</v>
      </c>
      <c r="C26">
        <v>4.2525999999999996E-3</v>
      </c>
      <c r="D26">
        <v>0.33738091999999997</v>
      </c>
      <c r="E26">
        <v>8.5258799999999996E-3</v>
      </c>
      <c r="F26">
        <v>5.3508806199999999</v>
      </c>
      <c r="G26">
        <v>0.19913312</v>
      </c>
      <c r="H26">
        <v>9.3965740000000006E-2</v>
      </c>
      <c r="I26">
        <v>5.8774600000000001E-3</v>
      </c>
    </row>
    <row r="27" spans="1:9" x14ac:dyDescent="0.35">
      <c r="A27" t="s">
        <v>37</v>
      </c>
      <c r="B27">
        <v>0.11392028999999999</v>
      </c>
      <c r="C27">
        <v>4.44036E-3</v>
      </c>
      <c r="D27">
        <v>0.33117929000000002</v>
      </c>
      <c r="E27">
        <v>8.4686199999999996E-3</v>
      </c>
      <c r="F27">
        <v>5.2009439500000001</v>
      </c>
      <c r="G27">
        <v>0.20372876000000001</v>
      </c>
      <c r="H27">
        <v>9.0532710000000002E-2</v>
      </c>
      <c r="I27">
        <v>6.2761400000000004E-3</v>
      </c>
    </row>
    <row r="28" spans="1:9" x14ac:dyDescent="0.35">
      <c r="A28" t="s">
        <v>38</v>
      </c>
      <c r="B28">
        <v>0.21313961000000001</v>
      </c>
      <c r="C28">
        <v>7.4090800000000002E-3</v>
      </c>
      <c r="D28">
        <v>0.55079246000000004</v>
      </c>
      <c r="E28">
        <v>1.3359960000000001E-2</v>
      </c>
      <c r="F28">
        <v>16.184095379999999</v>
      </c>
      <c r="G28">
        <v>0.56598230000000005</v>
      </c>
      <c r="H28">
        <v>0.15494222999999999</v>
      </c>
      <c r="I28">
        <v>9.6314599999999997E-3</v>
      </c>
    </row>
    <row r="29" spans="1:9" x14ac:dyDescent="0.35">
      <c r="A29" t="s">
        <v>39</v>
      </c>
      <c r="B29">
        <v>0.17071074</v>
      </c>
      <c r="C29">
        <v>6.3837E-3</v>
      </c>
      <c r="D29">
        <v>0.33106613000000001</v>
      </c>
      <c r="E29">
        <v>8.1837999999999998E-3</v>
      </c>
      <c r="F29">
        <v>7.7911939600000002</v>
      </c>
      <c r="G29">
        <v>0.29262462</v>
      </c>
      <c r="H29">
        <v>7.9131950000000006E-2</v>
      </c>
      <c r="I29">
        <v>5.4428599999999999E-3</v>
      </c>
    </row>
    <row r="30" spans="1:9" x14ac:dyDescent="0.35">
      <c r="A30" t="s">
        <v>44</v>
      </c>
      <c r="B30">
        <v>0.16330543</v>
      </c>
      <c r="C30">
        <v>4.6358600000000003E-3</v>
      </c>
      <c r="D30">
        <v>0.44766383999999998</v>
      </c>
      <c r="E30">
        <v>1.05872E-2</v>
      </c>
      <c r="F30">
        <v>10.078094480000001</v>
      </c>
      <c r="G30">
        <v>0.29902074000000001</v>
      </c>
      <c r="H30">
        <v>0.12633728999999999</v>
      </c>
      <c r="I30">
        <v>6.0158E-3</v>
      </c>
    </row>
    <row r="31" spans="1:9" x14ac:dyDescent="0.35">
      <c r="A31" t="s">
        <v>45</v>
      </c>
      <c r="B31">
        <v>0.12058843</v>
      </c>
      <c r="C31">
        <v>5.0888399999999999E-3</v>
      </c>
      <c r="D31">
        <v>0.37480021000000002</v>
      </c>
      <c r="E31">
        <v>1.046008E-2</v>
      </c>
      <c r="F31">
        <v>6.2334003400000002</v>
      </c>
      <c r="G31">
        <v>0.26473528000000002</v>
      </c>
      <c r="H31">
        <v>0.10360395</v>
      </c>
      <c r="I31">
        <v>7.1912399999999998E-3</v>
      </c>
    </row>
    <row r="32" spans="1:9" x14ac:dyDescent="0.35">
      <c r="A32" t="s">
        <v>46</v>
      </c>
      <c r="B32">
        <v>0.12883869000000001</v>
      </c>
      <c r="C32">
        <v>6.1589000000000001E-3</v>
      </c>
      <c r="D32">
        <v>0.21424579999999999</v>
      </c>
      <c r="E32">
        <v>6.0278600000000003E-3</v>
      </c>
      <c r="F32">
        <v>3.80529809</v>
      </c>
      <c r="G32">
        <v>0.17989042</v>
      </c>
      <c r="H32">
        <v>3.8266139999999997E-2</v>
      </c>
      <c r="I32">
        <v>3.3384E-3</v>
      </c>
    </row>
    <row r="33" spans="1:9" x14ac:dyDescent="0.35">
      <c r="A33" t="s">
        <v>47</v>
      </c>
      <c r="B33">
        <v>0.12299636999999999</v>
      </c>
      <c r="C33">
        <v>4.9756399999999999E-3</v>
      </c>
      <c r="D33">
        <v>0.32631573000000003</v>
      </c>
      <c r="E33">
        <v>8.8756600000000005E-3</v>
      </c>
      <c r="F33">
        <v>5.53642273</v>
      </c>
      <c r="G33">
        <v>0.22784598</v>
      </c>
      <c r="H33">
        <v>6.6863160000000005E-2</v>
      </c>
      <c r="I33">
        <v>4.8479600000000001E-3</v>
      </c>
    </row>
    <row r="34" spans="1:9" x14ac:dyDescent="0.35">
      <c r="A34" t="s">
        <v>48</v>
      </c>
      <c r="B34">
        <v>0.13268896999999999</v>
      </c>
      <c r="C34">
        <v>4.0772400000000002E-3</v>
      </c>
      <c r="D34">
        <v>0.36655264999999998</v>
      </c>
      <c r="E34">
        <v>8.7306599999999995E-3</v>
      </c>
      <c r="F34">
        <v>6.7051944700000004</v>
      </c>
      <c r="G34">
        <v>0.21129988</v>
      </c>
      <c r="H34">
        <v>0.10819405</v>
      </c>
      <c r="I34">
        <v>5.5777600000000002E-3</v>
      </c>
    </row>
    <row r="35" spans="1:9" x14ac:dyDescent="0.35">
      <c r="A35" t="s">
        <v>49</v>
      </c>
      <c r="B35">
        <v>0.17493497</v>
      </c>
      <c r="C35">
        <v>5.3026599999999998E-3</v>
      </c>
      <c r="D35">
        <v>0.46346131000000002</v>
      </c>
      <c r="E35">
        <v>1.09988E-2</v>
      </c>
      <c r="F35">
        <v>11.17781162</v>
      </c>
      <c r="G35">
        <v>0.34499587999999998</v>
      </c>
      <c r="H35">
        <v>0.11932084</v>
      </c>
      <c r="I35">
        <v>5.8160399999999998E-3</v>
      </c>
    </row>
    <row r="36" spans="1:9" x14ac:dyDescent="0.35">
      <c r="A36" t="s">
        <v>50</v>
      </c>
      <c r="B36">
        <v>6.1173659999999998E-2</v>
      </c>
      <c r="C36">
        <v>2.8551000000000002E-3</v>
      </c>
      <c r="D36">
        <v>7.0365499999999997E-2</v>
      </c>
      <c r="E36">
        <v>1.8626599999999999E-3</v>
      </c>
      <c r="F36">
        <v>0.59342777999999996</v>
      </c>
      <c r="G36">
        <v>2.7245140000000001E-2</v>
      </c>
      <c r="H36">
        <v>2.4270400000000001E-2</v>
      </c>
      <c r="I36">
        <v>1.3676199999999999E-3</v>
      </c>
    </row>
    <row r="37" spans="1:9" x14ac:dyDescent="0.35">
      <c r="A37" t="s">
        <v>51</v>
      </c>
      <c r="B37">
        <v>5.9622469999999997E-2</v>
      </c>
      <c r="C37">
        <v>2.6454600000000001E-3</v>
      </c>
      <c r="D37">
        <v>7.9703609999999994E-2</v>
      </c>
      <c r="E37">
        <v>2.05178E-3</v>
      </c>
      <c r="F37">
        <v>0.65515471000000003</v>
      </c>
      <c r="G37">
        <v>2.8646479999999998E-2</v>
      </c>
      <c r="H37">
        <v>2.48712E-2</v>
      </c>
      <c r="I37">
        <v>1.3434E-3</v>
      </c>
    </row>
    <row r="38" spans="1:9" x14ac:dyDescent="0.35">
      <c r="A38" t="s">
        <v>52</v>
      </c>
      <c r="B38">
        <v>0.11680959</v>
      </c>
      <c r="C38">
        <v>5.4335E-3</v>
      </c>
      <c r="D38">
        <v>0.33444476000000001</v>
      </c>
      <c r="E38">
        <v>9.3788199999999995E-3</v>
      </c>
      <c r="F38">
        <v>5.3857197799999996</v>
      </c>
      <c r="G38">
        <v>0.24717032</v>
      </c>
      <c r="H38">
        <v>8.5144899999999996E-2</v>
      </c>
      <c r="I38">
        <v>6.7902800000000001E-3</v>
      </c>
    </row>
    <row r="39" spans="1:9" x14ac:dyDescent="0.35">
      <c r="A39" t="s">
        <v>53</v>
      </c>
      <c r="B39">
        <v>7.1782789999999999E-2</v>
      </c>
      <c r="C39">
        <v>3.4504000000000002E-3</v>
      </c>
      <c r="D39">
        <v>7.4718099999999996E-2</v>
      </c>
      <c r="E39">
        <v>2.0871399999999999E-3</v>
      </c>
      <c r="F39">
        <v>0.73946917000000001</v>
      </c>
      <c r="G39">
        <v>3.5126659999999997E-2</v>
      </c>
      <c r="H39">
        <v>2.1067619999999999E-2</v>
      </c>
      <c r="I39">
        <v>1.48712E-3</v>
      </c>
    </row>
    <row r="40" spans="1:9" x14ac:dyDescent="0.35">
      <c r="A40" t="s">
        <v>54</v>
      </c>
      <c r="B40">
        <v>0.11659816000000001</v>
      </c>
      <c r="C40">
        <v>3.9660399999999997E-3</v>
      </c>
      <c r="D40">
        <v>0.33748509999999998</v>
      </c>
      <c r="E40">
        <v>8.1863000000000005E-3</v>
      </c>
      <c r="F40">
        <v>5.4251565900000003</v>
      </c>
      <c r="G40">
        <v>0.18539378000000001</v>
      </c>
      <c r="H40">
        <v>9.9581409999999995E-2</v>
      </c>
      <c r="I40">
        <v>5.6350200000000001E-3</v>
      </c>
    </row>
    <row r="41" spans="1:9" x14ac:dyDescent="0.35">
      <c r="A41" t="s">
        <v>55</v>
      </c>
      <c r="B41">
        <v>0.11466347</v>
      </c>
      <c r="C41">
        <v>5.1762800000000001E-3</v>
      </c>
      <c r="D41">
        <v>0.32545274000000002</v>
      </c>
      <c r="E41">
        <v>9.0912800000000002E-3</v>
      </c>
      <c r="F41">
        <v>5.14422464</v>
      </c>
      <c r="G41">
        <v>0.23200698</v>
      </c>
      <c r="H41">
        <v>8.5392850000000006E-2</v>
      </c>
      <c r="I41">
        <v>7.0126600000000004E-3</v>
      </c>
    </row>
    <row r="42" spans="1:9" x14ac:dyDescent="0.35">
      <c r="A42" t="s">
        <v>56</v>
      </c>
      <c r="B42">
        <v>9.4730759999999997E-2</v>
      </c>
      <c r="C42">
        <v>6.4335800000000004E-3</v>
      </c>
      <c r="D42">
        <v>7.7980880000000002E-2</v>
      </c>
      <c r="E42">
        <v>2.6405999999999999E-3</v>
      </c>
      <c r="F42">
        <v>1.0184210499999999</v>
      </c>
      <c r="G42">
        <v>6.5950140000000004E-2</v>
      </c>
      <c r="H42">
        <v>2.4220559999999999E-2</v>
      </c>
      <c r="I42">
        <v>1.9550000000000001E-3</v>
      </c>
    </row>
    <row r="43" spans="1:9" x14ac:dyDescent="0.35">
      <c r="A43" t="s">
        <v>57</v>
      </c>
      <c r="B43">
        <v>6.6698510000000003E-2</v>
      </c>
      <c r="C43">
        <v>3.12226E-3</v>
      </c>
      <c r="D43">
        <v>0.13605297999999999</v>
      </c>
      <c r="E43">
        <v>3.6484199999999999E-3</v>
      </c>
      <c r="F43">
        <v>1.2510789600000001</v>
      </c>
      <c r="G43">
        <v>5.7681639999999999E-2</v>
      </c>
      <c r="H43">
        <v>4.2420520000000003E-2</v>
      </c>
      <c r="I43">
        <v>3.0848E-3</v>
      </c>
    </row>
    <row r="44" spans="1:9" x14ac:dyDescent="0.35">
      <c r="A44" t="s">
        <v>58</v>
      </c>
      <c r="B44">
        <v>5.6325279999999998E-2</v>
      </c>
      <c r="C44">
        <v>2.41216E-3</v>
      </c>
      <c r="D44">
        <v>8.072696E-2</v>
      </c>
      <c r="E44">
        <v>2.0784599999999999E-3</v>
      </c>
      <c r="F44">
        <v>0.62688374999999996</v>
      </c>
      <c r="G44">
        <v>2.6669000000000002E-2</v>
      </c>
      <c r="H44">
        <v>2.5587039999999998E-2</v>
      </c>
      <c r="I44">
        <v>1.82818E-3</v>
      </c>
    </row>
    <row r="45" spans="1:9" x14ac:dyDescent="0.35">
      <c r="A45" t="s">
        <v>63</v>
      </c>
      <c r="B45">
        <v>5.5918139999999998E-2</v>
      </c>
      <c r="C45">
        <v>2.73734E-3</v>
      </c>
      <c r="D45">
        <v>6.0890989999999999E-2</v>
      </c>
      <c r="E45">
        <v>1.62094E-3</v>
      </c>
      <c r="F45">
        <v>0.46942954999999997</v>
      </c>
      <c r="G45">
        <v>2.2549759999999999E-2</v>
      </c>
      <c r="H45">
        <v>2.044878E-2</v>
      </c>
      <c r="I45">
        <v>1.0763599999999999E-3</v>
      </c>
    </row>
    <row r="46" spans="1:9" x14ac:dyDescent="0.35">
      <c r="A46" t="s">
        <v>64</v>
      </c>
      <c r="B46">
        <v>0.11247832000000001</v>
      </c>
      <c r="C46">
        <v>3.3378399999999999E-3</v>
      </c>
      <c r="D46">
        <v>0.3338429</v>
      </c>
      <c r="E46">
        <v>7.8706599999999998E-3</v>
      </c>
      <c r="F46">
        <v>5.17700768</v>
      </c>
      <c r="G46">
        <v>0.15702172</v>
      </c>
      <c r="H46">
        <v>9.5034579999999994E-2</v>
      </c>
      <c r="I46">
        <v>4.2883000000000001E-3</v>
      </c>
    </row>
    <row r="47" spans="1:9" x14ac:dyDescent="0.35">
      <c r="A47" t="s">
        <v>65</v>
      </c>
      <c r="B47">
        <v>0.11168011</v>
      </c>
      <c r="C47">
        <v>7.2604200000000001E-3</v>
      </c>
      <c r="D47">
        <v>0.33359912000000003</v>
      </c>
      <c r="E47">
        <v>1.219898E-2</v>
      </c>
      <c r="F47">
        <v>5.1370005599999997</v>
      </c>
      <c r="G47">
        <v>0.32126971999999998</v>
      </c>
      <c r="H47">
        <v>8.5422460000000006E-2</v>
      </c>
      <c r="I47">
        <v>6.9987000000000001E-3</v>
      </c>
    </row>
    <row r="48" spans="1:9" x14ac:dyDescent="0.35">
      <c r="A48" t="s">
        <v>66</v>
      </c>
      <c r="B48">
        <v>0.18385829000000001</v>
      </c>
      <c r="C48">
        <v>9.1715000000000008E-3</v>
      </c>
      <c r="D48">
        <v>0.51385707000000003</v>
      </c>
      <c r="E48">
        <v>1.63552E-2</v>
      </c>
      <c r="F48">
        <v>13.024184229999999</v>
      </c>
      <c r="G48">
        <v>0.62648028</v>
      </c>
      <c r="H48">
        <v>0.13973019</v>
      </c>
      <c r="I48">
        <v>9.9608600000000002E-3</v>
      </c>
    </row>
    <row r="49" spans="1:9" x14ac:dyDescent="0.35">
      <c r="A49" t="s">
        <v>67</v>
      </c>
      <c r="B49">
        <v>0.11540873</v>
      </c>
      <c r="C49">
        <v>3.7611400000000001E-3</v>
      </c>
      <c r="D49">
        <v>0.33280069000000001</v>
      </c>
      <c r="E49">
        <v>8.1191400000000004E-3</v>
      </c>
      <c r="F49">
        <v>5.2953105000000003</v>
      </c>
      <c r="G49">
        <v>0.17402976000000001</v>
      </c>
      <c r="H49">
        <v>9.9523120000000007E-2</v>
      </c>
      <c r="I49">
        <v>4.6930000000000001E-3</v>
      </c>
    </row>
    <row r="50" spans="1:9" x14ac:dyDescent="0.35">
      <c r="A50" t="s">
        <v>68</v>
      </c>
      <c r="B50">
        <v>5.7138380000000003E-2</v>
      </c>
      <c r="C50">
        <v>3.2407400000000002E-3</v>
      </c>
      <c r="D50">
        <v>8.0368969999999998E-2</v>
      </c>
      <c r="E50">
        <v>2.26334E-3</v>
      </c>
      <c r="F50">
        <v>0.63304846999999997</v>
      </c>
      <c r="G50">
        <v>3.4952560000000001E-2</v>
      </c>
      <c r="H50">
        <v>2.6490900000000001E-2</v>
      </c>
      <c r="I50">
        <v>2.2730599999999999E-3</v>
      </c>
    </row>
    <row r="51" spans="1:9" x14ac:dyDescent="0.35">
      <c r="A51" t="s">
        <v>69</v>
      </c>
      <c r="B51">
        <v>0.11511456</v>
      </c>
      <c r="C51">
        <v>3.5661199999999999E-3</v>
      </c>
      <c r="D51">
        <v>0.33271149</v>
      </c>
      <c r="E51">
        <v>7.8969599999999997E-3</v>
      </c>
      <c r="F51">
        <v>5.2803430599999999</v>
      </c>
      <c r="G51">
        <v>0.16713803999999999</v>
      </c>
      <c r="H51">
        <v>9.435288E-2</v>
      </c>
      <c r="I51">
        <v>4.8741000000000001E-3</v>
      </c>
    </row>
    <row r="52" spans="1:9" x14ac:dyDescent="0.35">
      <c r="A52" t="s">
        <v>70</v>
      </c>
      <c r="B52">
        <v>0.15143419999999999</v>
      </c>
      <c r="C52">
        <v>8.4350999999999992E-3</v>
      </c>
      <c r="D52">
        <v>0.42633954000000002</v>
      </c>
      <c r="E52">
        <v>1.31813E-2</v>
      </c>
      <c r="F52">
        <v>8.9004878999999999</v>
      </c>
      <c r="G52">
        <v>0.48560892</v>
      </c>
      <c r="H52">
        <v>0.10002672999999999</v>
      </c>
      <c r="I52">
        <v>1.0233239999999999E-2</v>
      </c>
    </row>
    <row r="53" spans="1:9" x14ac:dyDescent="0.35">
      <c r="A53" t="s">
        <v>71</v>
      </c>
      <c r="B53">
        <v>6.8182510000000002E-2</v>
      </c>
      <c r="C53">
        <v>3.7524799999999999E-3</v>
      </c>
      <c r="D53">
        <v>9.9973160000000005E-2</v>
      </c>
      <c r="E53">
        <v>2.967E-3</v>
      </c>
      <c r="F53">
        <v>0.93976550999999997</v>
      </c>
      <c r="G53">
        <v>5.0509659999999998E-2</v>
      </c>
      <c r="H53">
        <v>2.7380620000000001E-2</v>
      </c>
      <c r="I53">
        <v>2.3027400000000002E-3</v>
      </c>
    </row>
    <row r="54" spans="1:9" x14ac:dyDescent="0.35">
      <c r="A54" t="s">
        <v>72</v>
      </c>
      <c r="B54">
        <v>5.4972439999999997E-2</v>
      </c>
      <c r="C54">
        <v>4.1942400000000001E-3</v>
      </c>
      <c r="D54">
        <v>5.9481970000000002E-2</v>
      </c>
      <c r="E54">
        <v>2.0041799999999999E-3</v>
      </c>
      <c r="F54">
        <v>0.45080668000000002</v>
      </c>
      <c r="G54">
        <v>3.3187979999999999E-2</v>
      </c>
      <c r="H54">
        <v>1.779495E-2</v>
      </c>
      <c r="I54">
        <v>1.5444600000000001E-3</v>
      </c>
    </row>
    <row r="55" spans="1:9" x14ac:dyDescent="0.35">
      <c r="A55" t="s">
        <v>73</v>
      </c>
      <c r="B55">
        <v>5.3836259999999997E-2</v>
      </c>
      <c r="C55">
        <v>3.8034200000000001E-3</v>
      </c>
      <c r="D55">
        <v>5.6328299999999998E-2</v>
      </c>
      <c r="E55">
        <v>1.8150799999999999E-3</v>
      </c>
      <c r="F55">
        <v>0.41807087999999998</v>
      </c>
      <c r="G55">
        <v>2.854286E-2</v>
      </c>
      <c r="H55">
        <v>1.376718E-2</v>
      </c>
      <c r="I55">
        <v>1.22488E-3</v>
      </c>
    </row>
    <row r="56" spans="1:9" x14ac:dyDescent="0.35">
      <c r="A56" t="s">
        <v>74</v>
      </c>
      <c r="B56">
        <v>0.17937023999999999</v>
      </c>
      <c r="C56">
        <v>8.7554199999999999E-3</v>
      </c>
      <c r="D56">
        <v>0.48978381999999998</v>
      </c>
      <c r="E56">
        <v>1.4245499999999999E-2</v>
      </c>
      <c r="F56">
        <v>12.11128712</v>
      </c>
      <c r="G56">
        <v>0.57803852</v>
      </c>
      <c r="H56">
        <v>0.12799100999999999</v>
      </c>
      <c r="I56">
        <v>1.1199020000000001E-2</v>
      </c>
    </row>
    <row r="57" spans="1:9" x14ac:dyDescent="0.35">
      <c r="A57" t="s">
        <v>75</v>
      </c>
      <c r="B57">
        <v>0.12159556000000001</v>
      </c>
      <c r="C57">
        <v>5.3929199999999998E-3</v>
      </c>
      <c r="D57">
        <v>0.34821828999999999</v>
      </c>
      <c r="E57">
        <v>9.3630599999999994E-3</v>
      </c>
      <c r="F57">
        <v>5.8374037699999999</v>
      </c>
      <c r="G57">
        <v>0.25509781999999998</v>
      </c>
      <c r="H57">
        <v>0.1039528</v>
      </c>
      <c r="I57">
        <v>8.2577399999999995E-3</v>
      </c>
    </row>
    <row r="58" spans="1:9" x14ac:dyDescent="0.35">
      <c r="A58" t="s">
        <v>76</v>
      </c>
      <c r="B58">
        <v>5.6932990000000003E-2</v>
      </c>
      <c r="C58">
        <v>3.24924E-3</v>
      </c>
      <c r="D58">
        <v>8.1528180000000006E-2</v>
      </c>
      <c r="E58">
        <v>2.31628E-3</v>
      </c>
      <c r="F58">
        <v>0.63992386999999995</v>
      </c>
      <c r="G58">
        <v>3.5523020000000002E-2</v>
      </c>
      <c r="H58">
        <v>2.6580400000000001E-2</v>
      </c>
      <c r="I58">
        <v>2.00344E-3</v>
      </c>
    </row>
    <row r="59" spans="1:9" x14ac:dyDescent="0.35">
      <c r="A59" t="s">
        <v>77</v>
      </c>
      <c r="B59">
        <v>0.1159955</v>
      </c>
      <c r="C59">
        <v>5.3983599999999996E-3</v>
      </c>
      <c r="D59">
        <v>0.34151148999999997</v>
      </c>
      <c r="E59">
        <v>9.5633799999999998E-3</v>
      </c>
      <c r="F59">
        <v>5.4605660399999998</v>
      </c>
      <c r="G59">
        <v>0.2494159</v>
      </c>
      <c r="H59">
        <v>9.7741759999999997E-2</v>
      </c>
      <c r="I59">
        <v>7.9289400000000006E-3</v>
      </c>
    </row>
    <row r="60" spans="1:9" x14ac:dyDescent="0.35">
      <c r="A60" t="s">
        <v>78</v>
      </c>
      <c r="B60">
        <v>0.11538436000000001</v>
      </c>
      <c r="C60">
        <v>4.3364400000000004E-3</v>
      </c>
      <c r="D60">
        <v>0.31238070000000001</v>
      </c>
      <c r="E60">
        <v>7.9188799999999997E-3</v>
      </c>
      <c r="F60">
        <v>4.9693040799999997</v>
      </c>
      <c r="G60">
        <v>0.18634642000000001</v>
      </c>
      <c r="H60">
        <v>9.330571E-2</v>
      </c>
      <c r="I60">
        <v>5.8458800000000003E-3</v>
      </c>
    </row>
  </sheetData>
  <mergeCells count="1">
    <mergeCell ref="G1:I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9"/>
  <sheetViews>
    <sheetView workbookViewId="0">
      <pane xSplit="1" topLeftCell="B1" activePane="topRight" state="frozen"/>
      <selection pane="topRight"/>
    </sheetView>
  </sheetViews>
  <sheetFormatPr defaultRowHeight="14.5" x14ac:dyDescent="0.35"/>
  <sheetData>
    <row r="1" spans="1:21" ht="15.5" x14ac:dyDescent="0.35">
      <c r="G1" s="9" t="s">
        <v>93</v>
      </c>
      <c r="H1" s="6"/>
      <c r="I1" s="6"/>
    </row>
    <row r="2" spans="1:21" ht="15.5" x14ac:dyDescent="0.35">
      <c r="B2" s="8" t="s">
        <v>94</v>
      </c>
      <c r="C2" s="6"/>
      <c r="D2" s="6"/>
      <c r="E2" s="6"/>
      <c r="F2" s="6"/>
      <c r="G2" s="6"/>
      <c r="H2" s="6"/>
      <c r="I2" s="6"/>
      <c r="K2" s="8" t="s">
        <v>95</v>
      </c>
      <c r="L2" s="6"/>
      <c r="N2" s="6"/>
      <c r="O2" s="8" t="s">
        <v>96</v>
      </c>
      <c r="P2" s="6"/>
      <c r="Q2" s="6"/>
      <c r="R2" s="6"/>
      <c r="S2" s="6"/>
      <c r="T2" s="6"/>
      <c r="U2" s="6"/>
    </row>
    <row r="3" spans="1:21" x14ac:dyDescent="0.35">
      <c r="A3" s="1" t="s">
        <v>0</v>
      </c>
      <c r="B3" s="3" t="s">
        <v>1</v>
      </c>
      <c r="C3" s="3" t="s">
        <v>92</v>
      </c>
      <c r="D3" s="3" t="s">
        <v>3</v>
      </c>
      <c r="E3" s="3" t="s">
        <v>92</v>
      </c>
      <c r="F3" s="3" t="s">
        <v>4</v>
      </c>
      <c r="G3" s="3" t="s">
        <v>92</v>
      </c>
      <c r="H3" s="3" t="s">
        <v>5</v>
      </c>
      <c r="I3" s="3" t="s">
        <v>92</v>
      </c>
      <c r="K3" s="3" t="s">
        <v>87</v>
      </c>
      <c r="L3" s="3" t="s">
        <v>88</v>
      </c>
      <c r="N3" s="3" t="s">
        <v>1</v>
      </c>
      <c r="O3" s="3" t="s">
        <v>92</v>
      </c>
      <c r="P3" s="3" t="s">
        <v>3</v>
      </c>
      <c r="Q3" s="3" t="s">
        <v>92</v>
      </c>
      <c r="R3" s="3" t="s">
        <v>4</v>
      </c>
      <c r="S3" s="3" t="s">
        <v>92</v>
      </c>
      <c r="T3" s="3" t="s">
        <v>5</v>
      </c>
      <c r="U3" s="3" t="s">
        <v>92</v>
      </c>
    </row>
    <row r="4" spans="1:21" x14ac:dyDescent="0.35">
      <c r="A4" t="s">
        <v>6</v>
      </c>
      <c r="B4">
        <v>5.9255490000000001E-2</v>
      </c>
      <c r="C4">
        <v>1.9141200000000001E-3</v>
      </c>
      <c r="D4">
        <v>9.7627409999999998E-2</v>
      </c>
      <c r="E4">
        <v>2.3194800000000001E-3</v>
      </c>
      <c r="F4">
        <v>0.79753673000000003</v>
      </c>
      <c r="G4">
        <v>2.6106219999999999E-2</v>
      </c>
      <c r="H4">
        <v>2.9564590000000002E-2</v>
      </c>
      <c r="I4">
        <v>1.6949999999999999E-3</v>
      </c>
      <c r="K4">
        <v>20.798122968632811</v>
      </c>
      <c r="L4">
        <v>331.42863159484938</v>
      </c>
      <c r="N4">
        <v>576.5</v>
      </c>
      <c r="O4">
        <v>69.44</v>
      </c>
      <c r="P4">
        <v>600.5</v>
      </c>
      <c r="Q4">
        <v>13.62</v>
      </c>
      <c r="R4">
        <v>595.4</v>
      </c>
      <c r="S4">
        <v>14.74</v>
      </c>
      <c r="T4">
        <v>588.9</v>
      </c>
      <c r="U4">
        <v>33.28</v>
      </c>
    </row>
    <row r="5" spans="1:21" x14ac:dyDescent="0.35">
      <c r="A5" t="s">
        <v>7</v>
      </c>
      <c r="B5">
        <v>6.1021760000000001E-2</v>
      </c>
      <c r="C5">
        <v>2.04404E-3</v>
      </c>
      <c r="D5">
        <v>9.7765379999999999E-2</v>
      </c>
      <c r="E5">
        <v>2.2995400000000001E-3</v>
      </c>
      <c r="F5">
        <v>0.82252294000000004</v>
      </c>
      <c r="G5">
        <v>2.7585120000000001E-2</v>
      </c>
      <c r="H5">
        <v>3.2308730000000001E-2</v>
      </c>
      <c r="I5">
        <v>1.9355399999999999E-3</v>
      </c>
      <c r="K5">
        <v>18.19212646883474</v>
      </c>
      <c r="L5">
        <v>291.18235139951179</v>
      </c>
      <c r="N5">
        <v>640</v>
      </c>
      <c r="O5">
        <v>71.239999999999995</v>
      </c>
      <c r="P5">
        <v>601.29999999999995</v>
      </c>
      <c r="Q5">
        <v>13.5</v>
      </c>
      <c r="R5">
        <v>609.5</v>
      </c>
      <c r="S5">
        <v>15.36</v>
      </c>
      <c r="T5">
        <v>642.70000000000005</v>
      </c>
      <c r="U5">
        <v>37.9</v>
      </c>
    </row>
    <row r="6" spans="1:21" x14ac:dyDescent="0.35">
      <c r="A6" t="s">
        <v>21</v>
      </c>
      <c r="B6">
        <v>6.0371109999999999E-2</v>
      </c>
      <c r="C6">
        <v>2.4588000000000001E-3</v>
      </c>
      <c r="D6">
        <v>9.778125E-2</v>
      </c>
      <c r="E6">
        <v>2.43706E-3</v>
      </c>
      <c r="F6">
        <v>0.81387657000000002</v>
      </c>
      <c r="G6">
        <v>3.2714939999999998E-2</v>
      </c>
      <c r="H6">
        <v>3.2834509999999997E-2</v>
      </c>
      <c r="I6">
        <v>2.46634E-3</v>
      </c>
      <c r="K6">
        <v>16.27570821393542</v>
      </c>
      <c r="L6">
        <v>260.69638085123188</v>
      </c>
      <c r="N6">
        <v>616.9</v>
      </c>
      <c r="O6">
        <v>86.74</v>
      </c>
      <c r="P6">
        <v>601.4</v>
      </c>
      <c r="Q6">
        <v>14.32</v>
      </c>
      <c r="R6">
        <v>604.6</v>
      </c>
      <c r="S6">
        <v>18.32</v>
      </c>
      <c r="T6">
        <v>653</v>
      </c>
      <c r="U6">
        <v>48.26</v>
      </c>
    </row>
    <row r="7" spans="1:21" x14ac:dyDescent="0.35">
      <c r="A7" t="s">
        <v>22</v>
      </c>
      <c r="B7">
        <v>5.9836540000000001E-2</v>
      </c>
      <c r="C7">
        <v>2.4722799999999999E-3</v>
      </c>
      <c r="D7">
        <v>9.7448900000000005E-2</v>
      </c>
      <c r="E7">
        <v>2.4393399999999999E-3</v>
      </c>
      <c r="F7">
        <v>0.80392814000000001</v>
      </c>
      <c r="G7">
        <v>3.2764719999999997E-2</v>
      </c>
      <c r="H7">
        <v>2.8998329999999999E-2</v>
      </c>
      <c r="I7">
        <v>2.2577600000000001E-3</v>
      </c>
      <c r="K7">
        <v>16.73404234859704</v>
      </c>
      <c r="L7">
        <v>268.69263615440701</v>
      </c>
      <c r="N7">
        <v>597.70000000000005</v>
      </c>
      <c r="O7">
        <v>88.26</v>
      </c>
      <c r="P7">
        <v>599.4</v>
      </c>
      <c r="Q7">
        <v>14.32</v>
      </c>
      <c r="R7">
        <v>599</v>
      </c>
      <c r="S7">
        <v>18.440000000000001</v>
      </c>
      <c r="T7">
        <v>577.79999999999995</v>
      </c>
      <c r="U7">
        <v>44.34</v>
      </c>
    </row>
    <row r="8" spans="1:21" x14ac:dyDescent="0.35">
      <c r="A8" t="s">
        <v>21</v>
      </c>
      <c r="B8">
        <v>6.0289669999999997E-2</v>
      </c>
      <c r="C8">
        <v>2.0765800000000002E-3</v>
      </c>
      <c r="D8">
        <v>9.7838839999999996E-2</v>
      </c>
      <c r="E8">
        <v>2.3592800000000001E-3</v>
      </c>
      <c r="F8">
        <v>0.81325829000000005</v>
      </c>
      <c r="G8">
        <v>2.8158280000000001E-2</v>
      </c>
      <c r="H8">
        <v>3.248931E-2</v>
      </c>
      <c r="I8">
        <v>1.9854999999999999E-3</v>
      </c>
      <c r="K8">
        <v>18.40730091261408</v>
      </c>
      <c r="L8">
        <v>292.59717577612003</v>
      </c>
      <c r="N8">
        <v>614</v>
      </c>
      <c r="O8">
        <v>73.540000000000006</v>
      </c>
      <c r="P8">
        <v>601.70000000000005</v>
      </c>
      <c r="Q8">
        <v>13.86</v>
      </c>
      <c r="R8">
        <v>604.29999999999995</v>
      </c>
      <c r="S8">
        <v>15.76</v>
      </c>
      <c r="T8">
        <v>646.20000000000005</v>
      </c>
      <c r="U8">
        <v>38.86</v>
      </c>
    </row>
    <row r="9" spans="1:21" x14ac:dyDescent="0.35">
      <c r="A9" t="s">
        <v>22</v>
      </c>
      <c r="B9">
        <v>5.9914950000000002E-2</v>
      </c>
      <c r="C9">
        <v>2.0756799999999999E-3</v>
      </c>
      <c r="D9">
        <v>9.7245940000000003E-2</v>
      </c>
      <c r="E9">
        <v>2.3198400000000001E-3</v>
      </c>
      <c r="F9">
        <v>0.80331068999999999</v>
      </c>
      <c r="G9">
        <v>2.7854980000000001E-2</v>
      </c>
      <c r="H9">
        <v>2.9010729999999998E-2</v>
      </c>
      <c r="I9">
        <v>1.8243199999999999E-3</v>
      </c>
      <c r="K9">
        <v>18.129766220777601</v>
      </c>
      <c r="L9">
        <v>290.30443671220257</v>
      </c>
      <c r="N9">
        <v>600.5</v>
      </c>
      <c r="O9">
        <v>74.12</v>
      </c>
      <c r="P9">
        <v>598.20000000000005</v>
      </c>
      <c r="Q9">
        <v>13.62</v>
      </c>
      <c r="R9">
        <v>598.70000000000005</v>
      </c>
      <c r="S9">
        <v>15.68</v>
      </c>
      <c r="T9">
        <v>578</v>
      </c>
      <c r="U9">
        <v>35.840000000000003</v>
      </c>
    </row>
    <row r="10" spans="1:21" x14ac:dyDescent="0.35">
      <c r="A10" t="s">
        <v>40</v>
      </c>
      <c r="B10">
        <v>5.9915080000000003E-2</v>
      </c>
      <c r="C10">
        <v>2.5420199999999999E-3</v>
      </c>
      <c r="D10">
        <v>9.7944690000000001E-2</v>
      </c>
      <c r="E10">
        <v>2.4753399999999999E-3</v>
      </c>
      <c r="F10">
        <v>0.80903924000000005</v>
      </c>
      <c r="G10">
        <v>3.3968640000000001E-2</v>
      </c>
      <c r="H10">
        <v>3.1759870000000003E-2</v>
      </c>
      <c r="I10">
        <v>2.5498999999999999E-3</v>
      </c>
      <c r="K10">
        <v>17.44868108513564</v>
      </c>
      <c r="L10">
        <v>278.52455041472251</v>
      </c>
      <c r="N10">
        <v>600.5</v>
      </c>
      <c r="O10">
        <v>90.54</v>
      </c>
      <c r="P10">
        <v>602.4</v>
      </c>
      <c r="Q10">
        <v>14.54</v>
      </c>
      <c r="R10">
        <v>601.9</v>
      </c>
      <c r="S10">
        <v>19.059999999999999</v>
      </c>
      <c r="T10">
        <v>632</v>
      </c>
      <c r="U10">
        <v>49.96</v>
      </c>
    </row>
    <row r="11" spans="1:21" x14ac:dyDescent="0.35">
      <c r="A11" t="s">
        <v>41</v>
      </c>
      <c r="B11">
        <v>6.0316920000000003E-2</v>
      </c>
      <c r="C11">
        <v>2.5849800000000002E-3</v>
      </c>
      <c r="D11">
        <v>9.7352910000000001E-2</v>
      </c>
      <c r="E11">
        <v>2.46912E-3</v>
      </c>
      <c r="F11">
        <v>0.80955410000000005</v>
      </c>
      <c r="G11">
        <v>3.43218E-2</v>
      </c>
      <c r="H11">
        <v>2.99046E-2</v>
      </c>
      <c r="I11">
        <v>2.4618800000000001E-3</v>
      </c>
      <c r="K11">
        <v>18.01425178147268</v>
      </c>
      <c r="L11">
        <v>290.57383709695478</v>
      </c>
      <c r="N11">
        <v>615</v>
      </c>
      <c r="O11">
        <v>91.24</v>
      </c>
      <c r="P11">
        <v>598.9</v>
      </c>
      <c r="Q11">
        <v>14.5</v>
      </c>
      <c r="R11">
        <v>602.20000000000005</v>
      </c>
      <c r="S11">
        <v>19.260000000000002</v>
      </c>
      <c r="T11">
        <v>595.6</v>
      </c>
      <c r="U11">
        <v>48.32</v>
      </c>
    </row>
    <row r="12" spans="1:21" x14ac:dyDescent="0.35">
      <c r="A12" t="s">
        <v>40</v>
      </c>
      <c r="B12">
        <v>5.9634520000000003E-2</v>
      </c>
      <c r="C12">
        <v>2.1420200000000001E-3</v>
      </c>
      <c r="D12">
        <v>9.7952070000000002E-2</v>
      </c>
      <c r="E12">
        <v>2.3643000000000002E-3</v>
      </c>
      <c r="F12">
        <v>0.80527788</v>
      </c>
      <c r="G12">
        <v>2.9005820000000002E-2</v>
      </c>
      <c r="H12">
        <v>3.1598269999999998E-2</v>
      </c>
      <c r="I12">
        <v>2.0218200000000001E-3</v>
      </c>
      <c r="K12">
        <v>18.325350378992379</v>
      </c>
      <c r="L12">
        <v>292.51743999511098</v>
      </c>
      <c r="N12">
        <v>590.29999999999995</v>
      </c>
      <c r="O12">
        <v>76.959999999999994</v>
      </c>
      <c r="P12">
        <v>602.4</v>
      </c>
      <c r="Q12">
        <v>13.88</v>
      </c>
      <c r="R12">
        <v>599.79999999999995</v>
      </c>
      <c r="S12">
        <v>16.32</v>
      </c>
      <c r="T12">
        <v>628.79999999999995</v>
      </c>
      <c r="U12">
        <v>39.619999999999997</v>
      </c>
    </row>
    <row r="13" spans="1:21" x14ac:dyDescent="0.35">
      <c r="A13" t="s">
        <v>41</v>
      </c>
      <c r="B13">
        <v>6.0200080000000003E-2</v>
      </c>
      <c r="C13">
        <v>2.1090800000000002E-3</v>
      </c>
      <c r="D13">
        <v>9.7241170000000002E-2</v>
      </c>
      <c r="E13">
        <v>2.3301200000000002E-3</v>
      </c>
      <c r="F13">
        <v>0.80706644000000005</v>
      </c>
      <c r="G13">
        <v>2.8385460000000001E-2</v>
      </c>
      <c r="H13">
        <v>2.9952380000000001E-2</v>
      </c>
      <c r="I13">
        <v>1.8962199999999999E-3</v>
      </c>
      <c r="K13">
        <v>18.662750772021511</v>
      </c>
      <c r="L13">
        <v>300.57549692145511</v>
      </c>
      <c r="N13">
        <v>610.79999999999995</v>
      </c>
      <c r="O13">
        <v>74.819999999999993</v>
      </c>
      <c r="P13">
        <v>598.20000000000005</v>
      </c>
      <c r="Q13">
        <v>13.68</v>
      </c>
      <c r="R13">
        <v>600.79999999999995</v>
      </c>
      <c r="S13">
        <v>15.94</v>
      </c>
      <c r="T13">
        <v>596.5</v>
      </c>
      <c r="U13">
        <v>37.22</v>
      </c>
    </row>
    <row r="14" spans="1:21" x14ac:dyDescent="0.35">
      <c r="A14" t="s">
        <v>59</v>
      </c>
      <c r="B14">
        <v>6.0063440000000003E-2</v>
      </c>
      <c r="C14">
        <v>2.5494799999999998E-3</v>
      </c>
      <c r="D14">
        <v>9.7717399999999996E-2</v>
      </c>
      <c r="E14">
        <v>2.4805399999999998E-3</v>
      </c>
      <c r="F14">
        <v>0.80918389999999996</v>
      </c>
      <c r="G14">
        <v>3.3927239999999997E-2</v>
      </c>
      <c r="H14">
        <v>3.1955079999999997E-2</v>
      </c>
      <c r="I14">
        <v>2.59144E-3</v>
      </c>
      <c r="K14">
        <v>17.121903815837779</v>
      </c>
      <c r="L14">
        <v>274.8070218324599</v>
      </c>
      <c r="N14">
        <v>605.9</v>
      </c>
      <c r="O14">
        <v>90.5</v>
      </c>
      <c r="P14">
        <v>601</v>
      </c>
      <c r="Q14">
        <v>14.56</v>
      </c>
      <c r="R14">
        <v>602</v>
      </c>
      <c r="S14">
        <v>19.04</v>
      </c>
      <c r="T14">
        <v>635.79999999999995</v>
      </c>
      <c r="U14">
        <v>50.76</v>
      </c>
    </row>
    <row r="15" spans="1:21" x14ac:dyDescent="0.35">
      <c r="A15" t="s">
        <v>60</v>
      </c>
      <c r="B15">
        <v>6.023676E-2</v>
      </c>
      <c r="C15">
        <v>2.5834400000000002E-3</v>
      </c>
      <c r="D15">
        <v>9.7514790000000004E-2</v>
      </c>
      <c r="E15">
        <v>2.4831599999999999E-3</v>
      </c>
      <c r="F15">
        <v>0.80983448000000002</v>
      </c>
      <c r="G15">
        <v>3.4280959999999999E-2</v>
      </c>
      <c r="H15">
        <v>2.978652E-2</v>
      </c>
      <c r="I15">
        <v>2.4692799999999999E-3</v>
      </c>
      <c r="K15">
        <v>17.889995033148331</v>
      </c>
      <c r="L15">
        <v>284.10004125097402</v>
      </c>
      <c r="N15">
        <v>612.1</v>
      </c>
      <c r="O15">
        <v>91.34</v>
      </c>
      <c r="P15">
        <v>599.79999999999995</v>
      </c>
      <c r="Q15">
        <v>14.58</v>
      </c>
      <c r="R15">
        <v>602.4</v>
      </c>
      <c r="S15">
        <v>19.239999999999998</v>
      </c>
      <c r="T15">
        <v>593.29999999999995</v>
      </c>
      <c r="U15">
        <v>48.46</v>
      </c>
    </row>
    <row r="16" spans="1:21" x14ac:dyDescent="0.35">
      <c r="A16" t="s">
        <v>59</v>
      </c>
      <c r="B16">
        <v>6.023009E-2</v>
      </c>
      <c r="C16">
        <v>2.166E-3</v>
      </c>
      <c r="D16">
        <v>9.7686519999999999E-2</v>
      </c>
      <c r="E16">
        <v>2.3579999999999999E-3</v>
      </c>
      <c r="F16">
        <v>0.81117647999999998</v>
      </c>
      <c r="G16">
        <v>2.9182340000000001E-2</v>
      </c>
      <c r="H16">
        <v>3.19346E-2</v>
      </c>
      <c r="I16">
        <v>2.0824799999999998E-3</v>
      </c>
      <c r="K16">
        <v>17.032459101532069</v>
      </c>
      <c r="L16">
        <v>276.43884351523332</v>
      </c>
      <c r="N16">
        <v>611.79999999999995</v>
      </c>
      <c r="O16">
        <v>76.760000000000005</v>
      </c>
      <c r="P16">
        <v>600.79999999999995</v>
      </c>
      <c r="Q16">
        <v>13.84</v>
      </c>
      <c r="R16">
        <v>603.1</v>
      </c>
      <c r="S16">
        <v>16.36</v>
      </c>
      <c r="T16">
        <v>635.4</v>
      </c>
      <c r="U16">
        <v>40.78</v>
      </c>
    </row>
    <row r="17" spans="1:21" x14ac:dyDescent="0.35">
      <c r="A17" t="s">
        <v>60</v>
      </c>
      <c r="B17">
        <v>6.0230220000000001E-2</v>
      </c>
      <c r="C17">
        <v>2.1362199999999999E-3</v>
      </c>
      <c r="D17">
        <v>9.7560620000000001E-2</v>
      </c>
      <c r="E17">
        <v>2.35264E-3</v>
      </c>
      <c r="F17">
        <v>0.81013071999999997</v>
      </c>
      <c r="G17">
        <v>2.8810140000000001E-2</v>
      </c>
      <c r="H17">
        <v>2.9633329999999999E-2</v>
      </c>
      <c r="I17">
        <v>1.92414E-3</v>
      </c>
      <c r="K17">
        <v>17.926772266943651</v>
      </c>
      <c r="L17">
        <v>287.5905879987576</v>
      </c>
      <c r="N17">
        <v>611.9</v>
      </c>
      <c r="O17">
        <v>75.72</v>
      </c>
      <c r="P17">
        <v>600.1</v>
      </c>
      <c r="Q17">
        <v>13.82</v>
      </c>
      <c r="R17">
        <v>602.5</v>
      </c>
      <c r="S17">
        <v>16.16</v>
      </c>
      <c r="T17">
        <v>590.29999999999995</v>
      </c>
      <c r="U17">
        <v>37.78</v>
      </c>
    </row>
    <row r="18" spans="1:21" x14ac:dyDescent="0.35">
      <c r="A18" t="s">
        <v>79</v>
      </c>
      <c r="B18">
        <v>5.9502260000000001E-2</v>
      </c>
      <c r="C18">
        <v>2.5224800000000001E-3</v>
      </c>
      <c r="D18">
        <v>9.7533579999999995E-2</v>
      </c>
      <c r="E18">
        <v>2.4833400000000001E-3</v>
      </c>
      <c r="F18">
        <v>0.80012285999999999</v>
      </c>
      <c r="G18">
        <v>3.3539359999999997E-2</v>
      </c>
      <c r="H18">
        <v>3.0572519999999999E-2</v>
      </c>
      <c r="I18">
        <v>2.4372600000000001E-3</v>
      </c>
      <c r="K18">
        <v>18.11841080238899</v>
      </c>
      <c r="L18">
        <v>286.25582321501531</v>
      </c>
      <c r="N18">
        <v>585.5</v>
      </c>
      <c r="O18">
        <v>90.7</v>
      </c>
      <c r="P18">
        <v>599.9</v>
      </c>
      <c r="Q18">
        <v>14.58</v>
      </c>
      <c r="R18">
        <v>596.9</v>
      </c>
      <c r="S18">
        <v>18.920000000000002</v>
      </c>
      <c r="T18">
        <v>608.70000000000005</v>
      </c>
      <c r="U18">
        <v>47.8</v>
      </c>
    </row>
    <row r="19" spans="1:21" x14ac:dyDescent="0.35">
      <c r="A19" t="s">
        <v>80</v>
      </c>
      <c r="B19">
        <v>6.070474E-2</v>
      </c>
      <c r="C19">
        <v>2.5823E-3</v>
      </c>
      <c r="D19">
        <v>9.7677249999999993E-2</v>
      </c>
      <c r="E19">
        <v>2.4921600000000002E-3</v>
      </c>
      <c r="F19">
        <v>0.81749368</v>
      </c>
      <c r="G19">
        <v>3.4373439999999998E-2</v>
      </c>
      <c r="H19">
        <v>3.0964769999999999E-2</v>
      </c>
      <c r="I19">
        <v>2.4827600000000001E-3</v>
      </c>
      <c r="K19">
        <v>18.92235782913529</v>
      </c>
      <c r="L19">
        <v>301.71474527099389</v>
      </c>
      <c r="N19">
        <v>628.79999999999995</v>
      </c>
      <c r="O19">
        <v>90.36</v>
      </c>
      <c r="P19">
        <v>600.79999999999995</v>
      </c>
      <c r="Q19">
        <v>14.64</v>
      </c>
      <c r="R19">
        <v>606.6</v>
      </c>
      <c r="S19">
        <v>19.2</v>
      </c>
      <c r="T19">
        <v>616.4</v>
      </c>
      <c r="U19">
        <v>48.68</v>
      </c>
    </row>
  </sheetData>
  <mergeCells count="4">
    <mergeCell ref="B2:I2"/>
    <mergeCell ref="G1:I1"/>
    <mergeCell ref="K2:L2"/>
    <mergeCell ref="N2:U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7"/>
  <sheetViews>
    <sheetView workbookViewId="0">
      <pane xSplit="1" topLeftCell="B1" activePane="topRight" state="frozen"/>
      <selection pane="topRight"/>
    </sheetView>
  </sheetViews>
  <sheetFormatPr defaultRowHeight="14.5" x14ac:dyDescent="0.35"/>
  <sheetData>
    <row r="1" spans="1:21" ht="15.5" x14ac:dyDescent="0.35">
      <c r="G1" s="9" t="s">
        <v>93</v>
      </c>
      <c r="H1" s="6"/>
      <c r="I1" s="6"/>
    </row>
    <row r="2" spans="1:21" ht="15.5" x14ac:dyDescent="0.35">
      <c r="B2" s="8" t="s">
        <v>94</v>
      </c>
      <c r="C2" s="6"/>
      <c r="D2" s="6"/>
      <c r="E2" s="6"/>
      <c r="F2" s="6"/>
      <c r="G2" s="6"/>
      <c r="H2" s="6"/>
      <c r="I2" s="6"/>
      <c r="K2" s="8" t="s">
        <v>95</v>
      </c>
      <c r="L2" s="6"/>
      <c r="N2" s="6"/>
      <c r="O2" s="8" t="s">
        <v>96</v>
      </c>
      <c r="P2" s="6"/>
      <c r="Q2" s="6"/>
      <c r="R2" s="6"/>
      <c r="S2" s="6"/>
      <c r="T2" s="6"/>
      <c r="U2" s="6"/>
    </row>
    <row r="3" spans="1:21" x14ac:dyDescent="0.35">
      <c r="A3" s="1" t="s">
        <v>0</v>
      </c>
      <c r="B3" s="3" t="s">
        <v>1</v>
      </c>
      <c r="C3" s="3" t="s">
        <v>92</v>
      </c>
      <c r="D3" s="3" t="s">
        <v>3</v>
      </c>
      <c r="E3" s="3" t="s">
        <v>92</v>
      </c>
      <c r="F3" s="3" t="s">
        <v>4</v>
      </c>
      <c r="G3" s="3" t="s">
        <v>92</v>
      </c>
      <c r="H3" s="3" t="s">
        <v>5</v>
      </c>
      <c r="I3" s="3" t="s">
        <v>92</v>
      </c>
      <c r="K3" s="3" t="s">
        <v>87</v>
      </c>
      <c r="L3" s="3" t="s">
        <v>88</v>
      </c>
      <c r="N3" s="3" t="s">
        <v>1</v>
      </c>
      <c r="O3" s="3" t="s">
        <v>92</v>
      </c>
      <c r="P3" s="3" t="s">
        <v>3</v>
      </c>
      <c r="Q3" s="3" t="s">
        <v>92</v>
      </c>
      <c r="R3" s="3" t="s">
        <v>4</v>
      </c>
      <c r="S3" s="3" t="s">
        <v>92</v>
      </c>
      <c r="T3" s="3" t="s">
        <v>5</v>
      </c>
      <c r="U3" s="3" t="s">
        <v>92</v>
      </c>
    </row>
    <row r="4" spans="1:21" x14ac:dyDescent="0.35">
      <c r="A4" t="s">
        <v>8</v>
      </c>
      <c r="B4">
        <v>7.3560020000000004E-2</v>
      </c>
      <c r="C4">
        <v>2.5890399999999999E-3</v>
      </c>
      <c r="D4">
        <v>0.1761913</v>
      </c>
      <c r="E4">
        <v>4.26262E-3</v>
      </c>
      <c r="F4">
        <v>1.78690434</v>
      </c>
      <c r="G4">
        <v>6.2571860000000007E-2</v>
      </c>
      <c r="H4">
        <v>5.4221999999999999E-2</v>
      </c>
      <c r="I4">
        <v>2.48512E-3</v>
      </c>
      <c r="K4">
        <v>39.023482123968691</v>
      </c>
      <c r="L4">
        <v>110.0674983891624</v>
      </c>
      <c r="N4">
        <v>1029.4000000000001</v>
      </c>
      <c r="O4">
        <v>70.36</v>
      </c>
      <c r="P4">
        <v>1046.0999999999999</v>
      </c>
      <c r="Q4">
        <v>23.36</v>
      </c>
      <c r="R4">
        <v>1040.7</v>
      </c>
      <c r="S4">
        <v>22.8</v>
      </c>
      <c r="T4">
        <v>1067.3</v>
      </c>
      <c r="U4">
        <v>47.64</v>
      </c>
    </row>
    <row r="5" spans="1:21" x14ac:dyDescent="0.35">
      <c r="A5" t="s">
        <v>24</v>
      </c>
      <c r="B5">
        <v>7.4901220000000004E-2</v>
      </c>
      <c r="C5">
        <v>3.2114800000000001E-3</v>
      </c>
      <c r="D5">
        <v>0.17836133000000001</v>
      </c>
      <c r="E5">
        <v>4.6154200000000003E-3</v>
      </c>
      <c r="F5">
        <v>1.8420933500000001</v>
      </c>
      <c r="G5">
        <v>7.724512E-2</v>
      </c>
      <c r="H5">
        <v>5.4908480000000003E-2</v>
      </c>
      <c r="I5">
        <v>3.1392E-3</v>
      </c>
      <c r="K5">
        <v>33.535191898987371</v>
      </c>
      <c r="L5">
        <v>95.094082127238991</v>
      </c>
      <c r="N5">
        <v>1065.9000000000001</v>
      </c>
      <c r="O5">
        <v>85.02</v>
      </c>
      <c r="P5">
        <v>1058</v>
      </c>
      <c r="Q5">
        <v>25.24</v>
      </c>
      <c r="R5">
        <v>1060.5999999999999</v>
      </c>
      <c r="S5">
        <v>27.6</v>
      </c>
      <c r="T5">
        <v>1080.4000000000001</v>
      </c>
      <c r="U5">
        <v>60.14</v>
      </c>
    </row>
    <row r="6" spans="1:21" x14ac:dyDescent="0.35">
      <c r="A6" t="s">
        <v>43</v>
      </c>
      <c r="B6">
        <v>7.6812859999999997E-2</v>
      </c>
      <c r="C6">
        <v>2.9973999999999999E-3</v>
      </c>
      <c r="D6">
        <v>0.17844070000000001</v>
      </c>
      <c r="E6">
        <v>4.5433799999999996E-3</v>
      </c>
      <c r="F6">
        <v>1.8896627399999999</v>
      </c>
      <c r="G6">
        <v>7.328954E-2</v>
      </c>
      <c r="H6">
        <v>5.4693480000000003E-2</v>
      </c>
      <c r="I6">
        <v>2.84834E-3</v>
      </c>
      <c r="K6">
        <v>40.043362774526528</v>
      </c>
      <c r="L6">
        <v>112.4241211250821</v>
      </c>
      <c r="N6">
        <v>1116.3</v>
      </c>
      <c r="O6">
        <v>76.900000000000006</v>
      </c>
      <c r="P6">
        <v>1058.5</v>
      </c>
      <c r="Q6">
        <v>24.86</v>
      </c>
      <c r="R6">
        <v>1077.5</v>
      </c>
      <c r="S6">
        <v>25.76</v>
      </c>
      <c r="T6">
        <v>1076.3</v>
      </c>
      <c r="U6">
        <v>54.58</v>
      </c>
    </row>
    <row r="7" spans="1:21" x14ac:dyDescent="0.35">
      <c r="A7" t="s">
        <v>62</v>
      </c>
      <c r="B7">
        <v>7.5880550000000005E-2</v>
      </c>
      <c r="C7">
        <v>3.0338399999999999E-3</v>
      </c>
      <c r="D7">
        <v>0.17756174999999999</v>
      </c>
      <c r="E7">
        <v>4.5764000000000004E-3</v>
      </c>
      <c r="F7">
        <v>1.85756671</v>
      </c>
      <c r="G7">
        <v>7.3696940000000002E-2</v>
      </c>
      <c r="H7">
        <v>5.5094070000000002E-2</v>
      </c>
      <c r="I7">
        <v>2.9423800000000001E-3</v>
      </c>
      <c r="K7">
        <v>38.279407945988048</v>
      </c>
      <c r="L7">
        <v>109.30966370796349</v>
      </c>
      <c r="N7">
        <v>1091.9000000000001</v>
      </c>
      <c r="O7">
        <v>79.06</v>
      </c>
      <c r="P7">
        <v>1053.5999999999999</v>
      </c>
      <c r="Q7">
        <v>25.06</v>
      </c>
      <c r="R7">
        <v>1066.0999999999999</v>
      </c>
      <c r="S7">
        <v>26.18</v>
      </c>
      <c r="T7">
        <v>1084</v>
      </c>
      <c r="U7">
        <v>56.36</v>
      </c>
    </row>
  </sheetData>
  <mergeCells count="4">
    <mergeCell ref="B2:I2"/>
    <mergeCell ref="G1:I1"/>
    <mergeCell ref="K2:L2"/>
    <mergeCell ref="N2:U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7"/>
  <sheetViews>
    <sheetView workbookViewId="0">
      <pane xSplit="1" topLeftCell="B1" activePane="topRight" state="frozen"/>
      <selection pane="topRight"/>
    </sheetView>
  </sheetViews>
  <sheetFormatPr defaultRowHeight="14.5" x14ac:dyDescent="0.35"/>
  <sheetData>
    <row r="1" spans="1:21" ht="15.5" x14ac:dyDescent="0.35">
      <c r="G1" s="9" t="s">
        <v>93</v>
      </c>
      <c r="H1" s="6"/>
      <c r="I1" s="6"/>
    </row>
    <row r="2" spans="1:21" ht="15.5" x14ac:dyDescent="0.35">
      <c r="B2" s="8" t="s">
        <v>94</v>
      </c>
      <c r="C2" s="6"/>
      <c r="D2" s="6"/>
      <c r="E2" s="6"/>
      <c r="F2" s="6"/>
      <c r="G2" s="6"/>
      <c r="H2" s="6"/>
      <c r="I2" s="6"/>
      <c r="K2" s="8" t="s">
        <v>95</v>
      </c>
      <c r="L2" s="6"/>
      <c r="N2" s="6"/>
      <c r="O2" s="8" t="s">
        <v>96</v>
      </c>
      <c r="P2" s="6"/>
      <c r="Q2" s="6"/>
      <c r="R2" s="6"/>
      <c r="S2" s="6"/>
      <c r="T2" s="6"/>
      <c r="U2" s="6"/>
    </row>
    <row r="3" spans="1:21" x14ac:dyDescent="0.35">
      <c r="A3" s="1" t="s">
        <v>0</v>
      </c>
      <c r="B3" s="3" t="s">
        <v>1</v>
      </c>
      <c r="C3" s="3" t="s">
        <v>92</v>
      </c>
      <c r="D3" s="3" t="s">
        <v>3</v>
      </c>
      <c r="E3" s="3" t="s">
        <v>92</v>
      </c>
      <c r="F3" s="3" t="s">
        <v>4</v>
      </c>
      <c r="G3" s="3" t="s">
        <v>92</v>
      </c>
      <c r="H3" s="3" t="s">
        <v>5</v>
      </c>
      <c r="I3" s="3" t="s">
        <v>92</v>
      </c>
      <c r="K3" s="3" t="s">
        <v>87</v>
      </c>
      <c r="L3" s="3" t="s">
        <v>88</v>
      </c>
      <c r="N3" s="3" t="s">
        <v>1</v>
      </c>
      <c r="O3" s="3" t="s">
        <v>92</v>
      </c>
      <c r="P3" s="3" t="s">
        <v>3</v>
      </c>
      <c r="Q3" s="3" t="s">
        <v>92</v>
      </c>
      <c r="R3" s="3" t="s">
        <v>4</v>
      </c>
      <c r="S3" s="3" t="s">
        <v>92</v>
      </c>
      <c r="T3" s="3" t="s">
        <v>5</v>
      </c>
      <c r="U3" s="3" t="s">
        <v>92</v>
      </c>
    </row>
    <row r="4" spans="1:21" x14ac:dyDescent="0.35">
      <c r="A4" t="s">
        <v>9</v>
      </c>
      <c r="B4">
        <v>0.90978055999999996</v>
      </c>
      <c r="C4">
        <v>2.3802199999999999E-2</v>
      </c>
      <c r="D4">
        <v>0.23073611999999999</v>
      </c>
      <c r="E4">
        <v>5.2711199999999998E-3</v>
      </c>
      <c r="F4">
        <v>28.941032409999998</v>
      </c>
      <c r="G4">
        <v>0.77884894000000005</v>
      </c>
      <c r="H4">
        <v>0.51999318999999999</v>
      </c>
      <c r="I4">
        <v>2.0722319999999999E-2</v>
      </c>
      <c r="K4">
        <v>425.67609669788641</v>
      </c>
      <c r="L4">
        <v>439.53958540529601</v>
      </c>
      <c r="N4">
        <v>5104.1000000000004</v>
      </c>
      <c r="O4">
        <v>36.72</v>
      </c>
      <c r="P4">
        <v>1338.4</v>
      </c>
      <c r="Q4">
        <v>27.6</v>
      </c>
      <c r="R4">
        <v>3451.5</v>
      </c>
      <c r="S4">
        <v>26.42</v>
      </c>
      <c r="T4">
        <v>8463</v>
      </c>
      <c r="U4">
        <v>275.56</v>
      </c>
    </row>
    <row r="5" spans="1:21" x14ac:dyDescent="0.35">
      <c r="A5" t="s">
        <v>23</v>
      </c>
      <c r="B5">
        <v>0.91113739999999999</v>
      </c>
      <c r="C5">
        <v>2.4239819999999999E-2</v>
      </c>
      <c r="D5">
        <v>0.23233266</v>
      </c>
      <c r="E5">
        <v>5.3401799999999999E-3</v>
      </c>
      <c r="F5">
        <v>29.18540192</v>
      </c>
      <c r="G5">
        <v>0.79863888000000005</v>
      </c>
      <c r="H5">
        <v>0.50802976</v>
      </c>
      <c r="I5">
        <v>2.0582860000000001E-2</v>
      </c>
      <c r="K5">
        <v>444.07200900112508</v>
      </c>
      <c r="L5">
        <v>454.78613267427392</v>
      </c>
      <c r="N5">
        <v>5106.3</v>
      </c>
      <c r="O5">
        <v>37.32</v>
      </c>
      <c r="P5">
        <v>1346.7</v>
      </c>
      <c r="Q5">
        <v>27.94</v>
      </c>
      <c r="R5">
        <v>3459.8</v>
      </c>
      <c r="S5">
        <v>26.86</v>
      </c>
      <c r="T5">
        <v>8303.2999999999993</v>
      </c>
      <c r="U5">
        <v>275.88</v>
      </c>
    </row>
    <row r="6" spans="1:21" x14ac:dyDescent="0.35">
      <c r="A6" t="s">
        <v>42</v>
      </c>
      <c r="B6">
        <v>0.92302972000000005</v>
      </c>
      <c r="C6">
        <v>2.4868439999999999E-2</v>
      </c>
      <c r="D6">
        <v>0.2324957</v>
      </c>
      <c r="E6">
        <v>5.3728999999999999E-3</v>
      </c>
      <c r="F6">
        <v>29.586172099999999</v>
      </c>
      <c r="G6">
        <v>0.82425132000000001</v>
      </c>
      <c r="H6">
        <v>0.52127630000000003</v>
      </c>
      <c r="I6">
        <v>2.1437640000000001E-2</v>
      </c>
      <c r="K6">
        <v>479.63409419742152</v>
      </c>
      <c r="L6">
        <v>491.14252975417469</v>
      </c>
      <c r="N6">
        <v>5124.6000000000004</v>
      </c>
      <c r="O6">
        <v>37.76</v>
      </c>
      <c r="P6">
        <v>1347.6</v>
      </c>
      <c r="Q6">
        <v>28.1</v>
      </c>
      <c r="R6">
        <v>3473.2</v>
      </c>
      <c r="S6">
        <v>27.36</v>
      </c>
      <c r="T6">
        <v>8480</v>
      </c>
      <c r="U6">
        <v>284.82</v>
      </c>
    </row>
    <row r="7" spans="1:21" x14ac:dyDescent="0.35">
      <c r="A7" t="s">
        <v>61</v>
      </c>
      <c r="B7">
        <v>0.91795247999999996</v>
      </c>
      <c r="C7">
        <v>2.4805540000000001E-2</v>
      </c>
      <c r="D7">
        <v>0.23261261</v>
      </c>
      <c r="E7">
        <v>5.3995400000000004E-3</v>
      </c>
      <c r="F7">
        <v>29.438722609999999</v>
      </c>
      <c r="G7">
        <v>0.82241025999999995</v>
      </c>
      <c r="H7">
        <v>0.52917367000000004</v>
      </c>
      <c r="I7">
        <v>2.221308E-2</v>
      </c>
      <c r="K7">
        <v>469.3757465593352</v>
      </c>
      <c r="L7">
        <v>486.1231159049521</v>
      </c>
      <c r="N7">
        <v>5116.8</v>
      </c>
      <c r="O7">
        <v>37.9</v>
      </c>
      <c r="P7">
        <v>1348.2</v>
      </c>
      <c r="Q7">
        <v>28.24</v>
      </c>
      <c r="R7">
        <v>3468.3</v>
      </c>
      <c r="S7">
        <v>27.44</v>
      </c>
      <c r="T7">
        <v>8584.7000000000007</v>
      </c>
      <c r="U7">
        <v>293.60000000000002</v>
      </c>
    </row>
  </sheetData>
  <mergeCells count="4">
    <mergeCell ref="B2:I2"/>
    <mergeCell ref="G1:I1"/>
    <mergeCell ref="K2:L2"/>
    <mergeCell ref="N2:U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5"/>
  <sheetViews>
    <sheetView tabSelected="1" workbookViewId="0">
      <pane xSplit="1" topLeftCell="V1" activePane="topRight" state="frozen"/>
      <selection pane="topRight" activeCell="H27" sqref="H27:L27"/>
    </sheetView>
  </sheetViews>
  <sheetFormatPr defaultRowHeight="14.5" x14ac:dyDescent="0.35"/>
  <sheetData>
    <row r="1" spans="1:35" ht="15.5" x14ac:dyDescent="0.35">
      <c r="G1" s="9" t="s">
        <v>93</v>
      </c>
      <c r="H1" s="6"/>
      <c r="I1" s="6"/>
    </row>
    <row r="2" spans="1:35" ht="15.5" x14ac:dyDescent="0.35">
      <c r="B2" s="8" t="s">
        <v>94</v>
      </c>
      <c r="C2" s="6"/>
      <c r="D2" s="6"/>
      <c r="E2" s="6"/>
      <c r="F2" s="6"/>
      <c r="G2" s="6"/>
      <c r="H2" s="6"/>
      <c r="I2" s="6"/>
      <c r="K2" s="8" t="s">
        <v>95</v>
      </c>
      <c r="L2" s="6"/>
      <c r="N2" s="8" t="s">
        <v>96</v>
      </c>
      <c r="O2" s="6"/>
      <c r="P2" s="6"/>
      <c r="Q2" s="6"/>
      <c r="R2" s="6"/>
      <c r="S2" s="6"/>
      <c r="T2" s="6"/>
      <c r="U2" s="6"/>
      <c r="W2" s="8" t="s">
        <v>97</v>
      </c>
      <c r="X2" s="6"/>
      <c r="Y2" s="6"/>
      <c r="Z2" s="6"/>
      <c r="AA2" s="6"/>
      <c r="AC2" s="8" t="s">
        <v>98</v>
      </c>
      <c r="AD2" s="6"/>
      <c r="AE2" s="6"/>
      <c r="AF2" s="6"/>
      <c r="AH2" s="8" t="s">
        <v>99</v>
      </c>
      <c r="AI2" s="6"/>
    </row>
    <row r="3" spans="1:35" x14ac:dyDescent="0.35">
      <c r="A3" s="1" t="s">
        <v>0</v>
      </c>
      <c r="B3" s="3" t="s">
        <v>1</v>
      </c>
      <c r="C3" s="3" t="s">
        <v>92</v>
      </c>
      <c r="D3" s="3" t="s">
        <v>3</v>
      </c>
      <c r="E3" s="3" t="s">
        <v>92</v>
      </c>
      <c r="F3" s="3" t="s">
        <v>4</v>
      </c>
      <c r="G3" s="3" t="s">
        <v>92</v>
      </c>
      <c r="H3" s="3" t="s">
        <v>5</v>
      </c>
      <c r="I3" s="3" t="s">
        <v>92</v>
      </c>
      <c r="J3" s="1"/>
      <c r="K3" s="3" t="s">
        <v>87</v>
      </c>
      <c r="L3" s="3" t="s">
        <v>88</v>
      </c>
      <c r="M3" s="1"/>
      <c r="N3" s="3" t="s">
        <v>1</v>
      </c>
      <c r="O3" s="3" t="s">
        <v>92</v>
      </c>
      <c r="P3" s="3" t="s">
        <v>3</v>
      </c>
      <c r="Q3" s="3" t="s">
        <v>92</v>
      </c>
      <c r="R3" s="3" t="s">
        <v>4</v>
      </c>
      <c r="S3" s="3" t="s">
        <v>92</v>
      </c>
      <c r="T3" s="3" t="s">
        <v>5</v>
      </c>
      <c r="U3" s="3" t="s">
        <v>92</v>
      </c>
      <c r="V3" s="1"/>
      <c r="W3" s="3" t="s">
        <v>4</v>
      </c>
      <c r="X3" s="3" t="s">
        <v>2</v>
      </c>
      <c r="Y3" s="3" t="s">
        <v>3</v>
      </c>
      <c r="Z3" s="3" t="s">
        <v>2</v>
      </c>
      <c r="AA3" s="3" t="s">
        <v>100</v>
      </c>
      <c r="AB3" s="1"/>
      <c r="AC3" s="3"/>
      <c r="AD3" s="3"/>
      <c r="AE3" s="3"/>
      <c r="AF3" s="3"/>
      <c r="AG3" s="1"/>
      <c r="AH3" s="3" t="s">
        <v>101</v>
      </c>
      <c r="AI3" s="3" t="s">
        <v>102</v>
      </c>
    </row>
    <row r="4" spans="1:35" x14ac:dyDescent="0.35">
      <c r="A4" t="s">
        <v>10</v>
      </c>
      <c r="B4">
        <v>6.4260570000000003E-2</v>
      </c>
      <c r="C4">
        <v>2.4045999999999998E-3</v>
      </c>
      <c r="D4">
        <v>0.11813725</v>
      </c>
      <c r="E4">
        <v>2.9515800000000001E-3</v>
      </c>
      <c r="F4">
        <v>1.04662633</v>
      </c>
      <c r="G4">
        <v>3.9148200000000001E-2</v>
      </c>
      <c r="H4">
        <v>3.6307359999999997E-2</v>
      </c>
      <c r="I4">
        <v>1.52516E-3</v>
      </c>
      <c r="K4">
        <v>124.5381079677674</v>
      </c>
      <c r="L4">
        <v>141.76378424961291</v>
      </c>
      <c r="N4">
        <v>750.2</v>
      </c>
      <c r="O4">
        <v>78.06</v>
      </c>
      <c r="P4">
        <v>719.8</v>
      </c>
      <c r="Q4">
        <v>17.02</v>
      </c>
      <c r="R4">
        <v>727.2</v>
      </c>
      <c r="S4">
        <v>19.420000000000002</v>
      </c>
      <c r="T4">
        <v>720.8</v>
      </c>
      <c r="U4">
        <v>29.74</v>
      </c>
      <c r="W4">
        <v>1.04662633</v>
      </c>
      <c r="X4">
        <v>1.9574100000000001E-2</v>
      </c>
      <c r="Y4">
        <v>0.11813725</v>
      </c>
      <c r="Z4">
        <v>1.47579E-3</v>
      </c>
      <c r="AA4">
        <v>0.66795554501357757</v>
      </c>
      <c r="AH4">
        <v>5</v>
      </c>
      <c r="AI4">
        <v>1</v>
      </c>
    </row>
    <row r="5" spans="1:35" x14ac:dyDescent="0.35">
      <c r="A5" t="s">
        <v>25</v>
      </c>
      <c r="B5">
        <v>6.3628160000000003E-2</v>
      </c>
      <c r="C5">
        <v>4.3145800000000002E-3</v>
      </c>
      <c r="D5">
        <v>0.12061665000000001</v>
      </c>
      <c r="E5">
        <v>3.6630199999999999E-3</v>
      </c>
      <c r="F5">
        <v>1.05854285</v>
      </c>
      <c r="G5">
        <v>6.9147500000000001E-2</v>
      </c>
      <c r="H5">
        <v>3.5623370000000001E-2</v>
      </c>
      <c r="I5">
        <v>2.6063200000000001E-3</v>
      </c>
      <c r="K5">
        <v>85.231653956744594</v>
      </c>
      <c r="L5">
        <v>99.086879408618884</v>
      </c>
      <c r="N5">
        <v>729.3</v>
      </c>
      <c r="O5">
        <v>140.52000000000001</v>
      </c>
      <c r="P5">
        <v>734.1</v>
      </c>
      <c r="Q5">
        <v>21.08</v>
      </c>
      <c r="R5">
        <v>733.1</v>
      </c>
      <c r="S5">
        <v>34.1</v>
      </c>
      <c r="T5">
        <v>707.5</v>
      </c>
      <c r="U5">
        <v>50.86</v>
      </c>
      <c r="W5">
        <v>1.05854285</v>
      </c>
      <c r="X5">
        <v>3.457375E-2</v>
      </c>
      <c r="Y5">
        <v>0.12061665000000001</v>
      </c>
      <c r="Z5">
        <v>1.83151E-3</v>
      </c>
      <c r="AA5">
        <v>0.4649047545611612</v>
      </c>
      <c r="AH5">
        <v>22</v>
      </c>
      <c r="AI5">
        <v>2</v>
      </c>
    </row>
  </sheetData>
  <mergeCells count="7">
    <mergeCell ref="AC2:AF2"/>
    <mergeCell ref="AH2:AI2"/>
    <mergeCell ref="B2:I2"/>
    <mergeCell ref="G1:I1"/>
    <mergeCell ref="K2:L2"/>
    <mergeCell ref="N2:U2"/>
    <mergeCell ref="W2:AA2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43"/>
  <sheetViews>
    <sheetView workbookViewId="0">
      <pane xSplit="1" topLeftCell="B1" activePane="topRight" state="frozen"/>
      <selection pane="topRight"/>
    </sheetView>
  </sheetViews>
  <sheetFormatPr defaultRowHeight="14.5" x14ac:dyDescent="0.35"/>
  <sheetData>
    <row r="1" spans="1:35" ht="15.5" x14ac:dyDescent="0.35">
      <c r="G1" s="9" t="s">
        <v>93</v>
      </c>
      <c r="H1" s="6"/>
      <c r="I1" s="6"/>
    </row>
    <row r="2" spans="1:35" ht="15.5" x14ac:dyDescent="0.35">
      <c r="B2" s="8" t="s">
        <v>94</v>
      </c>
      <c r="C2" s="6"/>
      <c r="D2" s="6"/>
      <c r="E2" s="6"/>
      <c r="F2" s="6"/>
      <c r="G2" s="6"/>
      <c r="H2" s="6"/>
      <c r="I2" s="6"/>
      <c r="K2" s="8" t="s">
        <v>95</v>
      </c>
      <c r="L2" s="6"/>
      <c r="N2" s="8" t="s">
        <v>96</v>
      </c>
      <c r="O2" s="6"/>
      <c r="P2" s="6"/>
      <c r="Q2" s="6"/>
      <c r="R2" s="6"/>
      <c r="S2" s="6"/>
      <c r="T2" s="6"/>
      <c r="U2" s="6"/>
      <c r="W2" s="8" t="s">
        <v>97</v>
      </c>
      <c r="X2" s="6"/>
      <c r="Y2" s="6"/>
      <c r="Z2" s="6"/>
      <c r="AA2" s="6"/>
      <c r="AC2" s="8" t="s">
        <v>98</v>
      </c>
      <c r="AD2" s="6"/>
      <c r="AE2" s="6"/>
      <c r="AF2" s="6"/>
      <c r="AH2" s="8" t="s">
        <v>99</v>
      </c>
      <c r="AI2" s="6"/>
    </row>
    <row r="3" spans="1:35" x14ac:dyDescent="0.35">
      <c r="A3" s="1" t="s">
        <v>0</v>
      </c>
      <c r="B3" s="3" t="s">
        <v>1</v>
      </c>
      <c r="C3" s="3" t="s">
        <v>92</v>
      </c>
      <c r="D3" s="3" t="s">
        <v>3</v>
      </c>
      <c r="E3" s="3" t="s">
        <v>92</v>
      </c>
      <c r="F3" s="3" t="s">
        <v>4</v>
      </c>
      <c r="G3" s="3" t="s">
        <v>92</v>
      </c>
      <c r="H3" s="3" t="s">
        <v>5</v>
      </c>
      <c r="I3" s="3" t="s">
        <v>92</v>
      </c>
      <c r="J3" s="1"/>
      <c r="K3" s="3" t="s">
        <v>87</v>
      </c>
      <c r="L3" s="3" t="s">
        <v>88</v>
      </c>
      <c r="M3" s="1"/>
      <c r="N3" s="3" t="s">
        <v>1</v>
      </c>
      <c r="O3" s="3" t="s">
        <v>92</v>
      </c>
      <c r="P3" s="3" t="s">
        <v>3</v>
      </c>
      <c r="Q3" s="3" t="s">
        <v>92</v>
      </c>
      <c r="R3" s="3" t="s">
        <v>4</v>
      </c>
      <c r="S3" s="3" t="s">
        <v>92</v>
      </c>
      <c r="T3" s="3" t="s">
        <v>5</v>
      </c>
      <c r="U3" s="3" t="s">
        <v>92</v>
      </c>
      <c r="V3" s="1"/>
      <c r="W3" s="3" t="s">
        <v>4</v>
      </c>
      <c r="X3" s="3" t="s">
        <v>2</v>
      </c>
      <c r="Y3" s="3" t="s">
        <v>3</v>
      </c>
      <c r="Z3" s="3" t="s">
        <v>2</v>
      </c>
      <c r="AA3" s="3" t="s">
        <v>100</v>
      </c>
      <c r="AB3" s="1"/>
      <c r="AC3" s="3" t="s">
        <v>103</v>
      </c>
      <c r="AD3" s="3" t="s">
        <v>104</v>
      </c>
      <c r="AE3" s="3" t="s">
        <v>105</v>
      </c>
      <c r="AF3" s="3" t="s">
        <v>104</v>
      </c>
      <c r="AG3" s="1"/>
      <c r="AH3" s="3" t="s">
        <v>101</v>
      </c>
      <c r="AI3" s="3" t="s">
        <v>102</v>
      </c>
    </row>
    <row r="4" spans="1:35" x14ac:dyDescent="0.35">
      <c r="A4" t="s">
        <v>11</v>
      </c>
      <c r="B4">
        <v>0.14002734</v>
      </c>
      <c r="C4">
        <v>4.0593000000000001E-3</v>
      </c>
      <c r="D4">
        <v>0.42673820000000001</v>
      </c>
      <c r="E4">
        <v>1.019398E-2</v>
      </c>
      <c r="F4">
        <v>8.2381944699999998</v>
      </c>
      <c r="G4">
        <v>0.24451349999999999</v>
      </c>
      <c r="H4">
        <v>0.12521041999999999</v>
      </c>
      <c r="I4">
        <v>5.49586E-3</v>
      </c>
      <c r="K4">
        <v>42.301055830144037</v>
      </c>
      <c r="L4">
        <v>97.833821067124148</v>
      </c>
      <c r="N4">
        <v>2227.5</v>
      </c>
      <c r="O4">
        <v>49.76</v>
      </c>
      <c r="P4">
        <v>2291</v>
      </c>
      <c r="Q4">
        <v>46.06</v>
      </c>
      <c r="R4">
        <v>2257.5</v>
      </c>
      <c r="S4">
        <v>26.88</v>
      </c>
      <c r="T4">
        <v>2384.4</v>
      </c>
      <c r="U4">
        <v>98.72</v>
      </c>
      <c r="W4">
        <v>8.2381944699999998</v>
      </c>
      <c r="X4">
        <v>0.12225675</v>
      </c>
      <c r="Y4">
        <v>0.42673820000000001</v>
      </c>
      <c r="Z4">
        <v>5.09699E-3</v>
      </c>
      <c r="AA4">
        <v>0.80484352333799791</v>
      </c>
      <c r="AC4">
        <v>2.343357121532593</v>
      </c>
      <c r="AD4">
        <f>100*196.194224434421/549.129911533086</f>
        <v>35.728198430618534</v>
      </c>
      <c r="AE4">
        <v>0.14002734</v>
      </c>
      <c r="AF4">
        <f>100*0.00202965/0.00233625125</f>
        <v>86.876358011579455</v>
      </c>
      <c r="AH4">
        <v>6</v>
      </c>
      <c r="AI4">
        <v>1</v>
      </c>
    </row>
    <row r="5" spans="1:35" x14ac:dyDescent="0.35">
      <c r="A5" t="s">
        <v>12</v>
      </c>
      <c r="B5">
        <v>7.4676220000000001E-2</v>
      </c>
      <c r="C5">
        <v>3.64234E-3</v>
      </c>
      <c r="D5">
        <v>6.3206700000000005E-2</v>
      </c>
      <c r="E5">
        <v>1.7204200000000001E-3</v>
      </c>
      <c r="F5">
        <v>0.65076308999999999</v>
      </c>
      <c r="G5">
        <v>3.071254E-2</v>
      </c>
      <c r="H5">
        <v>1.9799489999999999E-2</v>
      </c>
      <c r="I5">
        <v>8.8924000000000002E-4</v>
      </c>
      <c r="K5">
        <v>804.11331422966714</v>
      </c>
      <c r="L5">
        <v>120.63468491100051</v>
      </c>
      <c r="N5">
        <v>1059.8</v>
      </c>
      <c r="O5">
        <v>96.64</v>
      </c>
      <c r="P5">
        <v>395.1</v>
      </c>
      <c r="Q5">
        <v>10.44</v>
      </c>
      <c r="R5">
        <v>508.9</v>
      </c>
      <c r="S5">
        <v>18.899999999999999</v>
      </c>
      <c r="T5">
        <v>396.3</v>
      </c>
      <c r="U5">
        <v>17.62</v>
      </c>
      <c r="W5">
        <v>0.65076308999999999</v>
      </c>
      <c r="X5">
        <v>1.535627E-2</v>
      </c>
      <c r="Y5">
        <v>6.3206700000000005E-2</v>
      </c>
      <c r="Z5">
        <v>8.6021000000000003E-4</v>
      </c>
      <c r="AA5">
        <v>0.57673796881812123</v>
      </c>
      <c r="AC5">
        <v>15.82110757245672</v>
      </c>
      <c r="AD5">
        <f>100*1162.50682972762/549.129911533086</f>
        <v>211.69978274941906</v>
      </c>
      <c r="AE5">
        <v>7.4676220000000001E-2</v>
      </c>
      <c r="AF5">
        <f>100*0.00182117/0.00233625125</f>
        <v>77.95266027144983</v>
      </c>
      <c r="AH5">
        <v>7</v>
      </c>
      <c r="AI5">
        <v>2</v>
      </c>
    </row>
    <row r="6" spans="1:35" x14ac:dyDescent="0.35">
      <c r="A6" t="s">
        <v>13</v>
      </c>
      <c r="B6">
        <v>0.10839629000000001</v>
      </c>
      <c r="C6">
        <v>3.5917000000000002E-3</v>
      </c>
      <c r="D6">
        <v>0.29725765999999998</v>
      </c>
      <c r="E6">
        <v>7.22816E-3</v>
      </c>
      <c r="F6">
        <v>4.4425139400000004</v>
      </c>
      <c r="G6">
        <v>0.14730470000000001</v>
      </c>
      <c r="H6">
        <v>8.8257050000000004E-2</v>
      </c>
      <c r="I6">
        <v>4.2515000000000001E-3</v>
      </c>
      <c r="K6">
        <v>67.271265649941341</v>
      </c>
      <c r="L6">
        <v>98.36250999978256</v>
      </c>
      <c r="N6">
        <v>1772.6</v>
      </c>
      <c r="O6">
        <v>59.98</v>
      </c>
      <c r="P6">
        <v>1677.7</v>
      </c>
      <c r="Q6">
        <v>35.92</v>
      </c>
      <c r="R6">
        <v>1720.3</v>
      </c>
      <c r="S6">
        <v>27.48</v>
      </c>
      <c r="T6">
        <v>1709.5</v>
      </c>
      <c r="U6">
        <v>78.959999999999994</v>
      </c>
      <c r="W6">
        <v>4.4425139400000004</v>
      </c>
      <c r="X6">
        <v>7.3652350000000005E-2</v>
      </c>
      <c r="Y6">
        <v>0.29725765999999998</v>
      </c>
      <c r="Z6">
        <v>3.61408E-3</v>
      </c>
      <c r="AA6">
        <v>0.73334257295058225</v>
      </c>
      <c r="AC6">
        <v>3.364084881782357</v>
      </c>
      <c r="AD6">
        <f>100*276.695590579068/549.129911533086</f>
        <v>50.38800195869436</v>
      </c>
      <c r="AE6">
        <v>0.10839629000000001</v>
      </c>
      <c r="AF6">
        <f>100*0.00179585/0.00233625125</f>
        <v>76.868872729335095</v>
      </c>
      <c r="AH6">
        <v>8</v>
      </c>
      <c r="AI6">
        <v>3</v>
      </c>
    </row>
    <row r="7" spans="1:35" x14ac:dyDescent="0.35">
      <c r="A7" t="s">
        <v>14</v>
      </c>
      <c r="B7">
        <v>6.2337259999999999E-2</v>
      </c>
      <c r="C7">
        <v>3.4536599999999999E-3</v>
      </c>
      <c r="D7">
        <v>8.1466720000000006E-2</v>
      </c>
      <c r="E7">
        <v>2.3007599999999998E-3</v>
      </c>
      <c r="F7">
        <v>0.70016520999999998</v>
      </c>
      <c r="G7">
        <v>3.7602940000000001E-2</v>
      </c>
      <c r="H7">
        <v>2.7713890000000001E-2</v>
      </c>
      <c r="I7">
        <v>1.6221199999999999E-3</v>
      </c>
      <c r="K7">
        <v>57.387310806392676</v>
      </c>
      <c r="L7">
        <v>96.603729360963825</v>
      </c>
      <c r="N7">
        <v>685.7</v>
      </c>
      <c r="O7">
        <v>116.1</v>
      </c>
      <c r="P7">
        <v>504.9</v>
      </c>
      <c r="Q7">
        <v>13.72</v>
      </c>
      <c r="R7">
        <v>538.9</v>
      </c>
      <c r="S7">
        <v>22.46</v>
      </c>
      <c r="T7">
        <v>552.5</v>
      </c>
      <c r="U7">
        <v>31.9</v>
      </c>
      <c r="W7">
        <v>0.70016520999999998</v>
      </c>
      <c r="X7">
        <v>1.8801470000000001E-2</v>
      </c>
      <c r="Y7">
        <v>8.1466720000000006E-2</v>
      </c>
      <c r="Z7">
        <v>1.1503799999999999E-3</v>
      </c>
      <c r="AA7">
        <v>0.52585960763670059</v>
      </c>
      <c r="AC7">
        <v>12.27495104749522</v>
      </c>
      <c r="AD7">
        <f>100*869.277977711712/549.129911533086</f>
        <v>158.30097021756146</v>
      </c>
      <c r="AE7">
        <v>6.2337259999999999E-2</v>
      </c>
      <c r="AF7">
        <f>100*0.00172683/0.00233625125</f>
        <v>73.914567193918032</v>
      </c>
      <c r="AH7">
        <v>9</v>
      </c>
      <c r="AI7">
        <v>4</v>
      </c>
    </row>
    <row r="8" spans="1:35" x14ac:dyDescent="0.35">
      <c r="A8" t="s">
        <v>15</v>
      </c>
      <c r="B8">
        <v>0.17508344000000001</v>
      </c>
      <c r="C8">
        <v>6.9995999999999999E-3</v>
      </c>
      <c r="D8">
        <v>0.44849380999999999</v>
      </c>
      <c r="E8">
        <v>1.1874620000000001E-2</v>
      </c>
      <c r="F8">
        <v>10.82270527</v>
      </c>
      <c r="G8">
        <v>0.43503404000000001</v>
      </c>
      <c r="H8">
        <v>0.13104484999999999</v>
      </c>
      <c r="I8">
        <v>9.7570199999999999E-3</v>
      </c>
      <c r="K8">
        <v>200.90405215685519</v>
      </c>
      <c r="L8">
        <v>1002.4271769769809</v>
      </c>
      <c r="N8">
        <v>2606.8000000000002</v>
      </c>
      <c r="O8">
        <v>65.84</v>
      </c>
      <c r="P8">
        <v>2388.6</v>
      </c>
      <c r="Q8">
        <v>52.84</v>
      </c>
      <c r="R8">
        <v>2508</v>
      </c>
      <c r="S8">
        <v>37.36</v>
      </c>
      <c r="T8">
        <v>2489</v>
      </c>
      <c r="U8">
        <v>174.36</v>
      </c>
      <c r="W8">
        <v>10.82270527</v>
      </c>
      <c r="X8">
        <v>0.21751702000000001</v>
      </c>
      <c r="Y8">
        <v>0.44849380999999999</v>
      </c>
      <c r="Z8">
        <v>5.9373100000000003E-3</v>
      </c>
      <c r="AA8">
        <v>0.65868209552838841</v>
      </c>
      <c r="AC8">
        <v>2.2296851767028851</v>
      </c>
      <c r="AD8">
        <f>100*168.426442277731/549.129911533086</f>
        <v>30.671511192590177</v>
      </c>
      <c r="AE8">
        <v>0.17508344000000001</v>
      </c>
      <c r="AF8">
        <f>100*0.0034998/0.00233625125</f>
        <v>149.80409320273236</v>
      </c>
      <c r="AH8">
        <v>10</v>
      </c>
      <c r="AI8">
        <v>5</v>
      </c>
    </row>
    <row r="9" spans="1:35" x14ac:dyDescent="0.35">
      <c r="A9" t="s">
        <v>16</v>
      </c>
      <c r="B9">
        <v>0.17388043</v>
      </c>
      <c r="C9">
        <v>8.4481199999999999E-3</v>
      </c>
      <c r="D9">
        <v>0.47403106</v>
      </c>
      <c r="E9">
        <v>1.418378E-2</v>
      </c>
      <c r="F9">
        <v>11.36583042</v>
      </c>
      <c r="G9">
        <v>0.55220448</v>
      </c>
      <c r="H9">
        <v>9.7551250000000006E-2</v>
      </c>
      <c r="I9">
        <v>1.00862E-2</v>
      </c>
      <c r="K9">
        <v>48.544646806546531</v>
      </c>
      <c r="L9">
        <v>423.29261852961139</v>
      </c>
      <c r="N9">
        <v>2595.3000000000002</v>
      </c>
      <c r="O9">
        <v>79.900000000000006</v>
      </c>
      <c r="P9">
        <v>2501.1999999999998</v>
      </c>
      <c r="Q9">
        <v>62.04</v>
      </c>
      <c r="R9">
        <v>2553.6</v>
      </c>
      <c r="S9">
        <v>45.34</v>
      </c>
      <c r="T9">
        <v>1881.4</v>
      </c>
      <c r="U9">
        <v>185.74</v>
      </c>
      <c r="W9">
        <v>11.36583042</v>
      </c>
      <c r="X9">
        <v>0.27610224</v>
      </c>
      <c r="Y9">
        <v>0.47403106</v>
      </c>
      <c r="Z9">
        <v>7.09189E-3</v>
      </c>
      <c r="AA9">
        <v>0.61586629079112687</v>
      </c>
      <c r="AC9">
        <v>2.1095664068932529</v>
      </c>
      <c r="AD9">
        <f>100*141.006135176941/549.129911533086</f>
        <v>25.678101340951113</v>
      </c>
      <c r="AE9">
        <v>0.17388043</v>
      </c>
      <c r="AF9">
        <f>100*0.00422406/0.00233625125</f>
        <v>180.80503969767807</v>
      </c>
      <c r="AH9">
        <v>11</v>
      </c>
      <c r="AI9">
        <v>6</v>
      </c>
    </row>
    <row r="10" spans="1:35" x14ac:dyDescent="0.35">
      <c r="A10" t="s">
        <v>17</v>
      </c>
      <c r="B10">
        <v>0.17100488999999999</v>
      </c>
      <c r="C10">
        <v>5.9041800000000002E-3</v>
      </c>
      <c r="D10">
        <v>0.49699029</v>
      </c>
      <c r="E10">
        <v>1.232218E-2</v>
      </c>
      <c r="F10">
        <v>11.717246060000001</v>
      </c>
      <c r="G10">
        <v>0.40497615999999997</v>
      </c>
      <c r="H10">
        <v>0.13523741</v>
      </c>
      <c r="I10">
        <v>7.9500200000000004E-3</v>
      </c>
      <c r="K10">
        <v>67.668673192684196</v>
      </c>
      <c r="L10">
        <v>108.3258572918014</v>
      </c>
      <c r="N10">
        <v>2567.5</v>
      </c>
      <c r="O10">
        <v>57.16</v>
      </c>
      <c r="P10">
        <v>2600.8000000000002</v>
      </c>
      <c r="Q10">
        <v>53.06</v>
      </c>
      <c r="R10">
        <v>2582.1</v>
      </c>
      <c r="S10">
        <v>32.340000000000003</v>
      </c>
      <c r="T10">
        <v>2563.8000000000002</v>
      </c>
      <c r="U10">
        <v>141.54</v>
      </c>
      <c r="W10">
        <v>11.717246060000001</v>
      </c>
      <c r="X10">
        <v>0.20248807999999999</v>
      </c>
      <c r="Y10">
        <v>0.49699029</v>
      </c>
      <c r="Z10">
        <v>6.1610900000000001E-3</v>
      </c>
      <c r="AA10">
        <v>0.71735765472947466</v>
      </c>
      <c r="AC10">
        <v>2.0121117456842059</v>
      </c>
      <c r="AD10">
        <f>100*162.308942086546/549.129911533086</f>
        <v>29.557476050321952</v>
      </c>
      <c r="AE10">
        <v>0.17100488999999999</v>
      </c>
      <c r="AF10">
        <f>100*0.00295209/0.00233625125</f>
        <v>126.3601250079588</v>
      </c>
      <c r="AH10">
        <v>12</v>
      </c>
      <c r="AI10">
        <v>7</v>
      </c>
    </row>
    <row r="11" spans="1:35" x14ac:dyDescent="0.35">
      <c r="A11" t="s">
        <v>18</v>
      </c>
      <c r="B11">
        <v>5.7228050000000003E-2</v>
      </c>
      <c r="C11">
        <v>3.5634799999999999E-3</v>
      </c>
      <c r="D11">
        <v>5.9423570000000002E-2</v>
      </c>
      <c r="E11">
        <v>1.76424E-3</v>
      </c>
      <c r="F11">
        <v>0.46886104000000001</v>
      </c>
      <c r="G11">
        <v>2.8331619999999998E-2</v>
      </c>
      <c r="H11">
        <v>1.924586E-2</v>
      </c>
      <c r="I11">
        <v>1.2634199999999999E-3</v>
      </c>
      <c r="K11">
        <v>172.71719522280131</v>
      </c>
      <c r="L11">
        <v>141.4565909296393</v>
      </c>
      <c r="N11">
        <v>499.8</v>
      </c>
      <c r="O11">
        <v>135.28</v>
      </c>
      <c r="P11">
        <v>372.1</v>
      </c>
      <c r="Q11">
        <v>10.74</v>
      </c>
      <c r="R11">
        <v>390.4</v>
      </c>
      <c r="S11">
        <v>19.579999999999998</v>
      </c>
      <c r="T11">
        <v>385.3</v>
      </c>
      <c r="U11">
        <v>25.06</v>
      </c>
      <c r="W11">
        <v>0.46886104000000001</v>
      </c>
      <c r="X11">
        <v>1.4165809999999999E-2</v>
      </c>
      <c r="Y11">
        <v>5.9423570000000002E-2</v>
      </c>
      <c r="Z11">
        <v>8.8212000000000002E-4</v>
      </c>
      <c r="AA11">
        <v>0.4913281683670524</v>
      </c>
      <c r="AC11">
        <v>16.828339327307329</v>
      </c>
      <c r="AD11">
        <f>100*1133.63261234299/549.129911533086</f>
        <v>206.44160671890236</v>
      </c>
      <c r="AE11">
        <v>5.7228050000000003E-2</v>
      </c>
      <c r="AF11">
        <f>100*0.00178174/0.00233625125</f>
        <v>76.264913715937013</v>
      </c>
      <c r="AH11">
        <v>13</v>
      </c>
      <c r="AI11">
        <v>8</v>
      </c>
    </row>
    <row r="12" spans="1:35" x14ac:dyDescent="0.35">
      <c r="A12" t="s">
        <v>19</v>
      </c>
      <c r="B12">
        <v>0.10390117</v>
      </c>
      <c r="C12">
        <v>4.2111600000000003E-3</v>
      </c>
      <c r="D12">
        <v>0.27769875999999999</v>
      </c>
      <c r="E12">
        <v>7.3821599999999996E-3</v>
      </c>
      <c r="F12">
        <v>3.9782340500000002</v>
      </c>
      <c r="G12">
        <v>0.16190412000000001</v>
      </c>
      <c r="H12">
        <v>8.0921019999999996E-2</v>
      </c>
      <c r="I12">
        <v>5.9979600000000001E-3</v>
      </c>
      <c r="K12">
        <v>272.44710271746447</v>
      </c>
      <c r="L12">
        <v>586.08266486909019</v>
      </c>
      <c r="N12">
        <v>1694.9</v>
      </c>
      <c r="O12">
        <v>73.8</v>
      </c>
      <c r="P12">
        <v>1579.8</v>
      </c>
      <c r="Q12">
        <v>37.24</v>
      </c>
      <c r="R12">
        <v>1629.8</v>
      </c>
      <c r="S12">
        <v>33.020000000000003</v>
      </c>
      <c r="T12">
        <v>1572.8</v>
      </c>
      <c r="U12">
        <v>112.16</v>
      </c>
      <c r="W12">
        <v>3.9782340500000002</v>
      </c>
      <c r="X12">
        <v>8.0952060000000006E-2</v>
      </c>
      <c r="Y12">
        <v>0.27769875999999999</v>
      </c>
      <c r="Z12">
        <v>3.6910799999999998E-3</v>
      </c>
      <c r="AA12">
        <v>0.65319363339763881</v>
      </c>
      <c r="AC12">
        <v>3.6010243617940541</v>
      </c>
      <c r="AD12">
        <f>100*270.923415368943/549.129911533086</f>
        <v>49.336852660705844</v>
      </c>
      <c r="AE12">
        <v>0.10390117</v>
      </c>
      <c r="AF12">
        <f>100*0.00210558/0.00233625125</f>
        <v>90.126436529461472</v>
      </c>
      <c r="AH12">
        <v>14</v>
      </c>
      <c r="AI12">
        <v>9</v>
      </c>
    </row>
    <row r="13" spans="1:35" x14ac:dyDescent="0.35">
      <c r="A13" t="s">
        <v>20</v>
      </c>
      <c r="B13">
        <v>5.2251510000000001E-2</v>
      </c>
      <c r="C13">
        <v>2.4236599999999998E-3</v>
      </c>
      <c r="D13">
        <v>5.925776E-2</v>
      </c>
      <c r="E13">
        <v>1.55284E-3</v>
      </c>
      <c r="F13">
        <v>0.42689079000000002</v>
      </c>
      <c r="G13">
        <v>1.9451800000000002E-2</v>
      </c>
      <c r="H13">
        <v>1.8242709999999999E-2</v>
      </c>
      <c r="I13">
        <v>1.36462E-3</v>
      </c>
      <c r="K13">
        <v>502.42283208646649</v>
      </c>
      <c r="L13">
        <v>784.67721331381642</v>
      </c>
      <c r="N13">
        <v>296.39999999999998</v>
      </c>
      <c r="O13">
        <v>104.02</v>
      </c>
      <c r="P13">
        <v>371.1</v>
      </c>
      <c r="Q13">
        <v>9.4600000000000009</v>
      </c>
      <c r="R13">
        <v>361</v>
      </c>
      <c r="S13">
        <v>13.84</v>
      </c>
      <c r="T13">
        <v>365.4</v>
      </c>
      <c r="U13">
        <v>27.08</v>
      </c>
      <c r="W13">
        <v>0.42689079000000002</v>
      </c>
      <c r="X13">
        <v>9.7259000000000009E-3</v>
      </c>
      <c r="Y13">
        <v>5.925776E-2</v>
      </c>
      <c r="Z13">
        <v>7.7642E-4</v>
      </c>
      <c r="AA13">
        <v>0.57509351258645214</v>
      </c>
      <c r="AC13">
        <v>16.87542694830179</v>
      </c>
      <c r="AD13">
        <f>100*1287.96270060019/549.129911533086</f>
        <v>234.54608345853839</v>
      </c>
      <c r="AE13">
        <v>5.2251510000000001E-2</v>
      </c>
      <c r="AF13">
        <f>100*0.00121183/0.00233625125</f>
        <v>51.870705259119703</v>
      </c>
      <c r="AH13">
        <v>15</v>
      </c>
      <c r="AI13">
        <v>10</v>
      </c>
    </row>
    <row r="14" spans="1:35" x14ac:dyDescent="0.35">
      <c r="A14" t="s">
        <v>26</v>
      </c>
      <c r="B14">
        <v>0.1215596</v>
      </c>
      <c r="C14">
        <v>3.66132E-3</v>
      </c>
      <c r="D14">
        <v>0.35263106</v>
      </c>
      <c r="E14">
        <v>8.6089400000000007E-3</v>
      </c>
      <c r="F14">
        <v>5.9097576099999998</v>
      </c>
      <c r="G14">
        <v>0.18340592</v>
      </c>
      <c r="H14">
        <v>0.10399723</v>
      </c>
      <c r="I14">
        <v>4.8072599999999998E-3</v>
      </c>
      <c r="K14">
        <v>94.292786598324781</v>
      </c>
      <c r="L14">
        <v>170.37305700757321</v>
      </c>
      <c r="N14">
        <v>1979.2</v>
      </c>
      <c r="O14">
        <v>53.24</v>
      </c>
      <c r="P14">
        <v>1947.1</v>
      </c>
      <c r="Q14">
        <v>41.02</v>
      </c>
      <c r="R14">
        <v>1962.7</v>
      </c>
      <c r="S14">
        <v>26.96</v>
      </c>
      <c r="T14">
        <v>1999.7</v>
      </c>
      <c r="U14">
        <v>88.02</v>
      </c>
      <c r="W14">
        <v>5.9097576099999998</v>
      </c>
      <c r="X14">
        <v>9.170296E-2</v>
      </c>
      <c r="Y14">
        <v>0.35263106</v>
      </c>
      <c r="Z14">
        <v>4.3044700000000003E-3</v>
      </c>
      <c r="AA14">
        <v>0.78665704643083378</v>
      </c>
      <c r="AC14">
        <v>2.8358250688410709</v>
      </c>
      <c r="AD14">
        <f>100*232.316638285317/549.129911533086</f>
        <v>42.306316484695721</v>
      </c>
      <c r="AE14">
        <v>0.1215596</v>
      </c>
      <c r="AF14">
        <f>100*0.00183066/0.00233625125</f>
        <v>78.358866581665822</v>
      </c>
      <c r="AH14">
        <v>23</v>
      </c>
      <c r="AI14">
        <v>11</v>
      </c>
    </row>
    <row r="15" spans="1:35" x14ac:dyDescent="0.35">
      <c r="A15" t="s">
        <v>27</v>
      </c>
      <c r="B15">
        <v>5.5565129999999997E-2</v>
      </c>
      <c r="C15">
        <v>2.1483000000000001E-3</v>
      </c>
      <c r="D15">
        <v>6.587759E-2</v>
      </c>
      <c r="E15">
        <v>1.6548800000000001E-3</v>
      </c>
      <c r="F15">
        <v>0.50462609999999997</v>
      </c>
      <c r="G15">
        <v>1.9551619999999999E-2</v>
      </c>
      <c r="H15">
        <v>2.0492710000000001E-2</v>
      </c>
      <c r="I15">
        <v>1.1333999999999999E-3</v>
      </c>
      <c r="K15">
        <v>817.83172896612075</v>
      </c>
      <c r="L15">
        <v>881.97148698230455</v>
      </c>
      <c r="N15">
        <v>434.7</v>
      </c>
      <c r="O15">
        <v>84.12</v>
      </c>
      <c r="P15">
        <v>411.3</v>
      </c>
      <c r="Q15">
        <v>10</v>
      </c>
      <c r="R15">
        <v>414.8</v>
      </c>
      <c r="S15">
        <v>13.2</v>
      </c>
      <c r="T15">
        <v>410</v>
      </c>
      <c r="U15">
        <v>22.44</v>
      </c>
      <c r="W15">
        <v>0.50462609999999997</v>
      </c>
      <c r="X15">
        <v>9.7758099999999994E-3</v>
      </c>
      <c r="Y15">
        <v>6.587759E-2</v>
      </c>
      <c r="Z15">
        <v>8.2744000000000003E-4</v>
      </c>
      <c r="AA15">
        <v>0.64835933126086198</v>
      </c>
      <c r="AC15">
        <v>15.179668837308711</v>
      </c>
      <c r="AD15">
        <f>100*1208.54684327564/549.129911533086</f>
        <v>220.08395789287158</v>
      </c>
      <c r="AE15">
        <v>5.5565129999999997E-2</v>
      </c>
      <c r="AF15">
        <f>100*0.00107415/0.00233625125</f>
        <v>45.977503489832273</v>
      </c>
      <c r="AH15">
        <v>24</v>
      </c>
      <c r="AI15">
        <v>12</v>
      </c>
    </row>
    <row r="16" spans="1:35" x14ac:dyDescent="0.35">
      <c r="A16" t="s">
        <v>28</v>
      </c>
      <c r="B16">
        <v>5.490155E-2</v>
      </c>
      <c r="C16">
        <v>2.0284600000000002E-3</v>
      </c>
      <c r="D16">
        <v>5.9409120000000003E-2</v>
      </c>
      <c r="E16">
        <v>1.4387200000000001E-3</v>
      </c>
      <c r="F16">
        <v>0.44966462000000001</v>
      </c>
      <c r="G16">
        <v>1.6603940000000001E-2</v>
      </c>
      <c r="H16">
        <v>1.731452E-2</v>
      </c>
      <c r="I16">
        <v>8.1574000000000002E-4</v>
      </c>
      <c r="K16">
        <v>246.94886860857599</v>
      </c>
      <c r="L16">
        <v>443.29407941944999</v>
      </c>
      <c r="N16">
        <v>408.2</v>
      </c>
      <c r="O16">
        <v>81.040000000000006</v>
      </c>
      <c r="P16">
        <v>372</v>
      </c>
      <c r="Q16">
        <v>8.76</v>
      </c>
      <c r="R16">
        <v>377</v>
      </c>
      <c r="S16">
        <v>11.62</v>
      </c>
      <c r="T16">
        <v>347</v>
      </c>
      <c r="U16">
        <v>16.2</v>
      </c>
      <c r="W16">
        <v>0.44966462000000001</v>
      </c>
      <c r="X16">
        <v>8.3019700000000005E-3</v>
      </c>
      <c r="Y16">
        <v>5.9409120000000003E-2</v>
      </c>
      <c r="Z16">
        <v>7.1936000000000005E-4</v>
      </c>
      <c r="AA16">
        <v>0.65584426369844073</v>
      </c>
      <c r="AC16">
        <v>16.832432461547992</v>
      </c>
      <c r="AD16">
        <f>100*1390.12455516014/549.129911533086</f>
        <v>253.15039774087828</v>
      </c>
      <c r="AE16">
        <v>5.490155E-2</v>
      </c>
      <c r="AF16">
        <f>100*0.00101423/0.00233625125</f>
        <v>43.41271085462234</v>
      </c>
      <c r="AH16">
        <v>25</v>
      </c>
      <c r="AI16">
        <v>13</v>
      </c>
    </row>
    <row r="17" spans="1:35" x14ac:dyDescent="0.35">
      <c r="A17" t="s">
        <v>29</v>
      </c>
      <c r="B17">
        <v>0.11058337</v>
      </c>
      <c r="C17">
        <v>5.0302799999999998E-3</v>
      </c>
      <c r="D17">
        <v>0.32139429000000003</v>
      </c>
      <c r="E17">
        <v>8.6899999999999998E-3</v>
      </c>
      <c r="F17">
        <v>4.9013834000000003</v>
      </c>
      <c r="G17">
        <v>0.21630820000000001</v>
      </c>
      <c r="H17">
        <v>9.4304520000000003E-2</v>
      </c>
      <c r="I17">
        <v>6.3529800000000003E-3</v>
      </c>
      <c r="K17">
        <v>54.783847980997621</v>
      </c>
      <c r="L17">
        <v>67.259350795289919</v>
      </c>
      <c r="N17">
        <v>1809</v>
      </c>
      <c r="O17">
        <v>81.540000000000006</v>
      </c>
      <c r="P17">
        <v>1796.5</v>
      </c>
      <c r="Q17">
        <v>42.4</v>
      </c>
      <c r="R17">
        <v>1802.5</v>
      </c>
      <c r="S17">
        <v>37.22</v>
      </c>
      <c r="T17">
        <v>1821.5</v>
      </c>
      <c r="U17">
        <v>117.34</v>
      </c>
      <c r="W17">
        <v>4.9013834000000003</v>
      </c>
      <c r="X17">
        <v>0.1081541</v>
      </c>
      <c r="Y17">
        <v>0.32139429000000003</v>
      </c>
      <c r="Z17">
        <v>4.3449999999999999E-3</v>
      </c>
      <c r="AA17">
        <v>0.61267098299357214</v>
      </c>
      <c r="AC17">
        <v>3.1114429568739381</v>
      </c>
      <c r="AD17">
        <f>100*230.149597238204/549.129911533086</f>
        <v>41.911684722411465</v>
      </c>
      <c r="AE17">
        <v>0.11058337</v>
      </c>
      <c r="AF17">
        <f>100*0.00251514/0.00233625125</f>
        <v>107.65708525570614</v>
      </c>
      <c r="AH17">
        <v>26</v>
      </c>
      <c r="AI17">
        <v>14</v>
      </c>
    </row>
    <row r="18" spans="1:35" x14ac:dyDescent="0.35">
      <c r="A18" t="s">
        <v>30</v>
      </c>
      <c r="B18">
        <v>0.11446285</v>
      </c>
      <c r="C18">
        <v>4.8459599999999999E-3</v>
      </c>
      <c r="D18">
        <v>0.31895920999999999</v>
      </c>
      <c r="E18">
        <v>8.7783199999999992E-3</v>
      </c>
      <c r="F18">
        <v>5.0343131999999997</v>
      </c>
      <c r="G18">
        <v>0.21342997999999999</v>
      </c>
      <c r="H18">
        <v>9.5519010000000001E-2</v>
      </c>
      <c r="I18">
        <v>7.00134E-3</v>
      </c>
      <c r="K18">
        <v>106.5193149143643</v>
      </c>
      <c r="L18">
        <v>241.9484855459456</v>
      </c>
      <c r="N18">
        <v>1871.4</v>
      </c>
      <c r="O18">
        <v>75.400000000000006</v>
      </c>
      <c r="P18">
        <v>1784.6</v>
      </c>
      <c r="Q18">
        <v>42.9</v>
      </c>
      <c r="R18">
        <v>1825.1</v>
      </c>
      <c r="S18">
        <v>35.92</v>
      </c>
      <c r="T18">
        <v>1843.9</v>
      </c>
      <c r="U18">
        <v>129.18</v>
      </c>
      <c r="W18">
        <v>5.0343131999999997</v>
      </c>
      <c r="X18">
        <v>0.10671499</v>
      </c>
      <c r="Y18">
        <v>0.31895920999999999</v>
      </c>
      <c r="Z18">
        <v>4.3891599999999996E-3</v>
      </c>
      <c r="AA18">
        <v>0.64917392656311912</v>
      </c>
      <c r="AC18">
        <v>3.135197130692668</v>
      </c>
      <c r="AD18">
        <f>100*227.83402746767/549.129911533086</f>
        <v>41.490004948299493</v>
      </c>
      <c r="AE18">
        <v>0.11446285</v>
      </c>
      <c r="AF18">
        <f>100*0.00242298/0.00233625125</f>
        <v>103.7123040597624</v>
      </c>
      <c r="AH18">
        <v>27</v>
      </c>
      <c r="AI18">
        <v>15</v>
      </c>
    </row>
    <row r="19" spans="1:35" x14ac:dyDescent="0.35">
      <c r="A19" t="s">
        <v>31</v>
      </c>
      <c r="B19">
        <v>0.15219173</v>
      </c>
      <c r="C19">
        <v>1.38117E-2</v>
      </c>
      <c r="D19">
        <v>6.7292589999999999E-2</v>
      </c>
      <c r="E19">
        <v>3.2557799999999998E-3</v>
      </c>
      <c r="F19">
        <v>1.41188121</v>
      </c>
      <c r="G19">
        <v>0.1158632</v>
      </c>
      <c r="H19">
        <v>2.0591890000000002E-2</v>
      </c>
      <c r="I19">
        <v>1.2187999999999999E-3</v>
      </c>
      <c r="K19">
        <v>188.08451056382049</v>
      </c>
      <c r="L19">
        <v>22.910375878031338</v>
      </c>
      <c r="N19">
        <v>2370.6999999999998</v>
      </c>
      <c r="O19">
        <v>150.78</v>
      </c>
      <c r="P19">
        <v>419.8</v>
      </c>
      <c r="Q19">
        <v>19.66</v>
      </c>
      <c r="R19">
        <v>894</v>
      </c>
      <c r="S19">
        <v>48.78</v>
      </c>
      <c r="T19">
        <v>412</v>
      </c>
      <c r="U19">
        <v>24.14</v>
      </c>
      <c r="W19">
        <v>1.41188121</v>
      </c>
      <c r="X19">
        <v>5.79316E-2</v>
      </c>
      <c r="Y19">
        <v>6.7292589999999999E-2</v>
      </c>
      <c r="Z19">
        <v>1.6278899999999999E-3</v>
      </c>
      <c r="AA19">
        <v>0.58957688259752927</v>
      </c>
      <c r="AC19">
        <v>14.860477208560409</v>
      </c>
      <c r="AD19">
        <f>100*614.29212047497/549.129911533086</f>
        <v>111.86644682311353</v>
      </c>
      <c r="AE19">
        <v>0.15219173</v>
      </c>
      <c r="AF19">
        <f>100*0.00690585/0.00233625125</f>
        <v>295.59534746102332</v>
      </c>
      <c r="AH19">
        <v>28</v>
      </c>
      <c r="AI19">
        <v>16</v>
      </c>
    </row>
    <row r="20" spans="1:35" x14ac:dyDescent="0.35">
      <c r="A20" t="s">
        <v>32</v>
      </c>
      <c r="B20">
        <v>0.17591636999999999</v>
      </c>
      <c r="C20">
        <v>7.9259199999999995E-3</v>
      </c>
      <c r="D20">
        <v>0.45337144000000001</v>
      </c>
      <c r="E20">
        <v>1.2300180000000001E-2</v>
      </c>
      <c r="F20">
        <v>10.99534512</v>
      </c>
      <c r="G20">
        <v>0.48451736000000001</v>
      </c>
      <c r="H20">
        <v>0.12764712</v>
      </c>
      <c r="I20">
        <v>1.035032E-2</v>
      </c>
      <c r="K20">
        <v>95.858982372796589</v>
      </c>
      <c r="L20">
        <v>168.59643236497061</v>
      </c>
      <c r="N20">
        <v>2614.6999999999998</v>
      </c>
      <c r="O20">
        <v>74.040000000000006</v>
      </c>
      <c r="P20">
        <v>2410.1999999999998</v>
      </c>
      <c r="Q20">
        <v>54.56</v>
      </c>
      <c r="R20">
        <v>2522.6999999999998</v>
      </c>
      <c r="S20">
        <v>41.02</v>
      </c>
      <c r="T20">
        <v>2428.1999999999998</v>
      </c>
      <c r="U20">
        <v>185.52</v>
      </c>
      <c r="W20">
        <v>10.99534512</v>
      </c>
      <c r="X20">
        <v>0.24225868</v>
      </c>
      <c r="Y20">
        <v>0.45337144000000001</v>
      </c>
      <c r="Z20">
        <v>6.1500900000000004E-3</v>
      </c>
      <c r="AA20">
        <v>0.61568253160550312</v>
      </c>
      <c r="AC20">
        <v>2.205696944650946</v>
      </c>
      <c r="AD20">
        <f>100*162.599246515091/549.129911533086</f>
        <v>29.610342307003275</v>
      </c>
      <c r="AE20">
        <v>0.17591636999999999</v>
      </c>
      <c r="AF20">
        <f>100*0.00396296/0.00233625125</f>
        <v>169.62901571481234</v>
      </c>
      <c r="AH20">
        <v>29</v>
      </c>
      <c r="AI20">
        <v>17</v>
      </c>
    </row>
    <row r="21" spans="1:35" x14ac:dyDescent="0.35">
      <c r="A21" t="s">
        <v>33</v>
      </c>
      <c r="B21">
        <v>0.16680987</v>
      </c>
      <c r="C21">
        <v>5.6475800000000001E-3</v>
      </c>
      <c r="D21">
        <v>0.43678909999999999</v>
      </c>
      <c r="E21">
        <v>1.0650400000000001E-2</v>
      </c>
      <c r="F21">
        <v>10.04393387</v>
      </c>
      <c r="G21">
        <v>0.34305935999999998</v>
      </c>
      <c r="H21">
        <v>0.12116589</v>
      </c>
      <c r="I21">
        <v>7.1950399999999998E-3</v>
      </c>
      <c r="K21">
        <v>72.193524190523817</v>
      </c>
      <c r="L21">
        <v>240.93468936122031</v>
      </c>
      <c r="N21">
        <v>2525.9</v>
      </c>
      <c r="O21">
        <v>56.3</v>
      </c>
      <c r="P21">
        <v>2336.3000000000002</v>
      </c>
      <c r="Q21">
        <v>47.78</v>
      </c>
      <c r="R21">
        <v>2438.8000000000002</v>
      </c>
      <c r="S21">
        <v>31.54</v>
      </c>
      <c r="T21">
        <v>2311.6999999999998</v>
      </c>
      <c r="U21">
        <v>129.72</v>
      </c>
      <c r="W21">
        <v>10.04393387</v>
      </c>
      <c r="X21">
        <v>0.17152967999999999</v>
      </c>
      <c r="Y21">
        <v>0.43678909999999999</v>
      </c>
      <c r="Z21">
        <v>5.3252000000000004E-3</v>
      </c>
      <c r="AA21">
        <v>0.71388572607692025</v>
      </c>
      <c r="AC21">
        <v>2.2894344204102159</v>
      </c>
      <c r="AD21">
        <f>100*187.786374220686/549.129911533086</f>
        <v>34.197076188477048</v>
      </c>
      <c r="AE21">
        <v>0.16680987</v>
      </c>
      <c r="AF21">
        <f>100*0.00282379/0.00233625125</f>
        <v>120.86842115119254</v>
      </c>
      <c r="AH21">
        <v>30</v>
      </c>
      <c r="AI21">
        <v>18</v>
      </c>
    </row>
    <row r="22" spans="1:35" x14ac:dyDescent="0.35">
      <c r="A22" t="s">
        <v>34</v>
      </c>
      <c r="B22">
        <v>5.3815479999999999E-2</v>
      </c>
      <c r="C22">
        <v>2.4364199999999999E-3</v>
      </c>
      <c r="D22">
        <v>5.9331759999999997E-2</v>
      </c>
      <c r="E22">
        <v>1.52458E-3</v>
      </c>
      <c r="F22">
        <v>0.44018677</v>
      </c>
      <c r="G22">
        <v>1.9639380000000001E-2</v>
      </c>
      <c r="H22">
        <v>1.8540419999999998E-2</v>
      </c>
      <c r="I22">
        <v>1.0840800000000001E-3</v>
      </c>
      <c r="K22">
        <v>236.410051256407</v>
      </c>
      <c r="L22">
        <v>309.50843045474852</v>
      </c>
      <c r="N22">
        <v>363.2</v>
      </c>
      <c r="O22">
        <v>100.64</v>
      </c>
      <c r="P22">
        <v>371.6</v>
      </c>
      <c r="Q22">
        <v>9.2799999999999994</v>
      </c>
      <c r="R22">
        <v>370.4</v>
      </c>
      <c r="S22">
        <v>13.84</v>
      </c>
      <c r="T22">
        <v>371.3</v>
      </c>
      <c r="U22">
        <v>21.52</v>
      </c>
      <c r="W22">
        <v>0.44018677</v>
      </c>
      <c r="X22">
        <v>9.8196900000000007E-3</v>
      </c>
      <c r="Y22">
        <v>5.9331759999999997E-2</v>
      </c>
      <c r="Z22">
        <v>7.6228999999999999E-4</v>
      </c>
      <c r="AA22">
        <v>0.57593331232223155</v>
      </c>
      <c r="AC22">
        <v>16.85437950938924</v>
      </c>
      <c r="AD22">
        <f>100*1311.83670256726/549.129911533086</f>
        <v>238.89368890957232</v>
      </c>
      <c r="AE22">
        <v>5.3815479999999999E-2</v>
      </c>
      <c r="AF22">
        <f>100*0.00121821/0.00233625125</f>
        <v>52.143792325418765</v>
      </c>
      <c r="AH22">
        <v>31</v>
      </c>
      <c r="AI22">
        <v>19</v>
      </c>
    </row>
    <row r="23" spans="1:35" x14ac:dyDescent="0.35">
      <c r="A23" t="s">
        <v>35</v>
      </c>
      <c r="B23">
        <v>5.4170639999999999E-2</v>
      </c>
      <c r="C23">
        <v>2.1099600000000001E-3</v>
      </c>
      <c r="D23">
        <v>6.0998259999999999E-2</v>
      </c>
      <c r="E23">
        <v>1.50172E-3</v>
      </c>
      <c r="F23">
        <v>0.45553296999999998</v>
      </c>
      <c r="G23">
        <v>1.7677999999999999E-2</v>
      </c>
      <c r="H23">
        <v>1.934309E-2</v>
      </c>
      <c r="I23">
        <v>1.1548800000000001E-3</v>
      </c>
      <c r="K23">
        <v>243.70246280785099</v>
      </c>
      <c r="L23">
        <v>657.90976908714276</v>
      </c>
      <c r="N23">
        <v>378</v>
      </c>
      <c r="O23">
        <v>86.42</v>
      </c>
      <c r="P23">
        <v>381.7</v>
      </c>
      <c r="Q23">
        <v>9.1199999999999992</v>
      </c>
      <c r="R23">
        <v>381.1</v>
      </c>
      <c r="S23">
        <v>12.34</v>
      </c>
      <c r="T23">
        <v>387.2</v>
      </c>
      <c r="U23">
        <v>22.9</v>
      </c>
      <c r="W23">
        <v>0.45553296999999998</v>
      </c>
      <c r="X23">
        <v>8.8389999999999996E-3</v>
      </c>
      <c r="Y23">
        <v>6.0998259999999999E-2</v>
      </c>
      <c r="Z23">
        <v>7.5086E-4</v>
      </c>
      <c r="AA23">
        <v>0.63439273919368866</v>
      </c>
      <c r="AC23">
        <v>16.393910252521959</v>
      </c>
      <c r="AD23">
        <f>100*1331.80619556242/549.129911533086</f>
        <v>242.53025879508598</v>
      </c>
      <c r="AE23">
        <v>5.4170639999999999E-2</v>
      </c>
      <c r="AF23">
        <f>100*0.00105498/0.00233625125</f>
        <v>45.156958182472884</v>
      </c>
      <c r="AH23">
        <v>32</v>
      </c>
      <c r="AI23">
        <v>20</v>
      </c>
    </row>
    <row r="24" spans="1:35" x14ac:dyDescent="0.35">
      <c r="A24" t="s">
        <v>36</v>
      </c>
      <c r="B24">
        <v>0.115052</v>
      </c>
      <c r="C24">
        <v>4.2525999999999996E-3</v>
      </c>
      <c r="D24">
        <v>0.33738091999999997</v>
      </c>
      <c r="E24">
        <v>8.5258799999999996E-3</v>
      </c>
      <c r="F24">
        <v>5.3508806199999999</v>
      </c>
      <c r="G24">
        <v>0.19913312</v>
      </c>
      <c r="H24">
        <v>9.3965740000000006E-2</v>
      </c>
      <c r="I24">
        <v>5.8774600000000001E-3</v>
      </c>
      <c r="K24">
        <v>212.423552944118</v>
      </c>
      <c r="L24">
        <v>208.6690306484785</v>
      </c>
      <c r="N24">
        <v>1880.7</v>
      </c>
      <c r="O24">
        <v>65.86</v>
      </c>
      <c r="P24">
        <v>1874.1</v>
      </c>
      <c r="Q24">
        <v>41.1</v>
      </c>
      <c r="R24">
        <v>1877</v>
      </c>
      <c r="S24">
        <v>31.84</v>
      </c>
      <c r="T24">
        <v>1815.2</v>
      </c>
      <c r="U24">
        <v>108.6</v>
      </c>
      <c r="W24">
        <v>5.3508806199999999</v>
      </c>
      <c r="X24">
        <v>9.9566559999999998E-2</v>
      </c>
      <c r="Y24">
        <v>0.33738091999999997</v>
      </c>
      <c r="Z24">
        <v>4.2629399999999998E-3</v>
      </c>
      <c r="AA24">
        <v>0.67904797919517945</v>
      </c>
      <c r="AC24">
        <v>2.9640087530735291</v>
      </c>
      <c r="AD24">
        <f>100*234.579890873434/549.129911533086</f>
        <v>42.718468971854612</v>
      </c>
      <c r="AE24">
        <v>0.115052</v>
      </c>
      <c r="AF24">
        <f>100*0.0021263/0.00233625125</f>
        <v>91.01332744070227</v>
      </c>
      <c r="AH24">
        <v>33</v>
      </c>
      <c r="AI24">
        <v>21</v>
      </c>
    </row>
    <row r="25" spans="1:35" x14ac:dyDescent="0.35">
      <c r="A25" t="s">
        <v>37</v>
      </c>
      <c r="B25">
        <v>0.11392028999999999</v>
      </c>
      <c r="C25">
        <v>4.44036E-3</v>
      </c>
      <c r="D25">
        <v>0.33117929000000002</v>
      </c>
      <c r="E25">
        <v>8.4686199999999996E-3</v>
      </c>
      <c r="F25">
        <v>5.2009439500000001</v>
      </c>
      <c r="G25">
        <v>0.20372876000000001</v>
      </c>
      <c r="H25">
        <v>9.0532710000000002E-2</v>
      </c>
      <c r="I25">
        <v>6.2761400000000004E-3</v>
      </c>
      <c r="K25">
        <v>309.54569321165138</v>
      </c>
      <c r="L25">
        <v>441.84924261912113</v>
      </c>
      <c r="N25">
        <v>1862.9</v>
      </c>
      <c r="O25">
        <v>69.56</v>
      </c>
      <c r="P25">
        <v>1844.1</v>
      </c>
      <c r="Q25">
        <v>41.02</v>
      </c>
      <c r="R25">
        <v>1852.8</v>
      </c>
      <c r="S25">
        <v>33.36</v>
      </c>
      <c r="T25">
        <v>1751.7</v>
      </c>
      <c r="U25">
        <v>116.32</v>
      </c>
      <c r="W25">
        <v>5.2009439500000001</v>
      </c>
      <c r="X25">
        <v>0.10186438</v>
      </c>
      <c r="Y25">
        <v>0.33117929000000002</v>
      </c>
      <c r="Z25">
        <v>4.2343099999999998E-3</v>
      </c>
      <c r="AA25">
        <v>0.65279873881195238</v>
      </c>
      <c r="AC25">
        <v>3.0195124821965771</v>
      </c>
      <c r="AD25">
        <f>100*236.165986902234/549.129911533086</f>
        <v>43.007307003709741</v>
      </c>
      <c r="AE25">
        <v>0.11392028999999999</v>
      </c>
      <c r="AF25">
        <f>100*0.00222018/0.00233625125</f>
        <v>95.031730855146677</v>
      </c>
      <c r="AH25">
        <v>34</v>
      </c>
      <c r="AI25">
        <v>22</v>
      </c>
    </row>
    <row r="26" spans="1:35" x14ac:dyDescent="0.35">
      <c r="A26" t="s">
        <v>38</v>
      </c>
      <c r="B26">
        <v>0.21313961000000001</v>
      </c>
      <c r="C26">
        <v>7.4090800000000002E-3</v>
      </c>
      <c r="D26">
        <v>0.55079246000000004</v>
      </c>
      <c r="E26">
        <v>1.3359960000000001E-2</v>
      </c>
      <c r="F26">
        <v>16.184095379999999</v>
      </c>
      <c r="G26">
        <v>0.56598230000000005</v>
      </c>
      <c r="H26">
        <v>0.15494222999999999</v>
      </c>
      <c r="I26">
        <v>9.6314599999999997E-3</v>
      </c>
      <c r="K26">
        <v>63.999499937492182</v>
      </c>
      <c r="L26">
        <v>200.38993145601501</v>
      </c>
      <c r="N26">
        <v>2929.6</v>
      </c>
      <c r="O26">
        <v>55.66</v>
      </c>
      <c r="P26">
        <v>2828.5</v>
      </c>
      <c r="Q26">
        <v>55.54</v>
      </c>
      <c r="R26">
        <v>2887.7</v>
      </c>
      <c r="S26">
        <v>33.44</v>
      </c>
      <c r="T26">
        <v>2911.6</v>
      </c>
      <c r="U26">
        <v>168.56</v>
      </c>
      <c r="W26">
        <v>16.184095379999999</v>
      </c>
      <c r="X26">
        <v>0.28299115000000002</v>
      </c>
      <c r="Y26">
        <v>0.55079246000000004</v>
      </c>
      <c r="Z26">
        <v>6.6799800000000003E-3</v>
      </c>
      <c r="AA26">
        <v>0.69358988509845321</v>
      </c>
      <c r="AC26">
        <v>1.815565884834371</v>
      </c>
      <c r="AD26">
        <f>100*149.701047009122/549.129911533086</f>
        <v>27.261499303722097</v>
      </c>
      <c r="AE26">
        <v>0.21313961000000001</v>
      </c>
      <c r="AF26">
        <f>100*0.00370454/0.00233625125</f>
        <v>158.5677054212384</v>
      </c>
      <c r="AH26">
        <v>35</v>
      </c>
      <c r="AI26">
        <v>23</v>
      </c>
    </row>
    <row r="27" spans="1:35" x14ac:dyDescent="0.35">
      <c r="A27" t="s">
        <v>39</v>
      </c>
      <c r="B27">
        <v>0.17071074</v>
      </c>
      <c r="C27">
        <v>6.3837E-3</v>
      </c>
      <c r="D27">
        <v>0.33106613000000001</v>
      </c>
      <c r="E27">
        <v>8.1837999999999998E-3</v>
      </c>
      <c r="F27">
        <v>7.7911939600000002</v>
      </c>
      <c r="G27">
        <v>0.29262462</v>
      </c>
      <c r="H27">
        <v>7.9131950000000006E-2</v>
      </c>
      <c r="I27">
        <v>5.4428599999999999E-3</v>
      </c>
      <c r="K27">
        <v>285.04913114139259</v>
      </c>
      <c r="L27">
        <v>947.66122606222245</v>
      </c>
      <c r="N27">
        <v>2564.6</v>
      </c>
      <c r="O27">
        <v>61.88</v>
      </c>
      <c r="P27">
        <v>1843.5</v>
      </c>
      <c r="Q27">
        <v>39.64</v>
      </c>
      <c r="R27">
        <v>2207.1999999999998</v>
      </c>
      <c r="S27">
        <v>33.799999999999997</v>
      </c>
      <c r="T27">
        <v>1539.3</v>
      </c>
      <c r="U27">
        <v>101.94</v>
      </c>
      <c r="W27">
        <v>7.7911939600000002</v>
      </c>
      <c r="X27">
        <v>0.14631231</v>
      </c>
      <c r="Y27">
        <v>0.33106613000000001</v>
      </c>
      <c r="Z27">
        <v>4.0918999999999999E-3</v>
      </c>
      <c r="AA27">
        <v>0.6581629161792133</v>
      </c>
      <c r="AC27">
        <v>3.0205445661264112</v>
      </c>
      <c r="AD27">
        <f>100*244.385248906376/549.129911533086</f>
        <v>44.504086150413862</v>
      </c>
      <c r="AE27">
        <v>0.17071074</v>
      </c>
      <c r="AF27">
        <f>100*0.00319185/0.00233625125</f>
        <v>136.62271983803112</v>
      </c>
      <c r="AH27">
        <v>36</v>
      </c>
      <c r="AI27">
        <v>24</v>
      </c>
    </row>
    <row r="28" spans="1:35" x14ac:dyDescent="0.35">
      <c r="A28" t="s">
        <v>44</v>
      </c>
      <c r="B28">
        <v>0.16330543</v>
      </c>
      <c r="C28">
        <v>4.6358600000000003E-3</v>
      </c>
      <c r="D28">
        <v>0.44766383999999998</v>
      </c>
      <c r="E28">
        <v>1.05872E-2</v>
      </c>
      <c r="F28">
        <v>10.078094480000001</v>
      </c>
      <c r="G28">
        <v>0.29902074000000001</v>
      </c>
      <c r="H28">
        <v>0.12633728999999999</v>
      </c>
      <c r="I28">
        <v>6.0158E-3</v>
      </c>
      <c r="K28">
        <v>69.162416049409373</v>
      </c>
      <c r="L28">
        <v>932.10774143278377</v>
      </c>
      <c r="N28">
        <v>2490.1999999999998</v>
      </c>
      <c r="O28">
        <v>47.44</v>
      </c>
      <c r="P28">
        <v>2384.9</v>
      </c>
      <c r="Q28">
        <v>47.14</v>
      </c>
      <c r="R28">
        <v>2442</v>
      </c>
      <c r="S28">
        <v>27.4</v>
      </c>
      <c r="T28">
        <v>2404.6999999999998</v>
      </c>
      <c r="U28">
        <v>107.96</v>
      </c>
      <c r="W28">
        <v>10.078094480000001</v>
      </c>
      <c r="X28">
        <v>0.14951037</v>
      </c>
      <c r="Y28">
        <v>0.44766383999999998</v>
      </c>
      <c r="Z28">
        <v>5.2935999999999999E-3</v>
      </c>
      <c r="AA28">
        <v>0.79708789752299214</v>
      </c>
      <c r="AC28">
        <v>2.233819019199764</v>
      </c>
      <c r="AD28">
        <f>100*188.907359830739/549.129911533086</f>
        <v>34.401214696780734</v>
      </c>
      <c r="AE28">
        <v>0.16330543</v>
      </c>
      <c r="AF28">
        <f>100*0.00231793/0.00233625125</f>
        <v>99.215784261217635</v>
      </c>
      <c r="AH28">
        <v>43</v>
      </c>
      <c r="AI28">
        <v>25</v>
      </c>
    </row>
    <row r="29" spans="1:35" x14ac:dyDescent="0.35">
      <c r="A29" t="s">
        <v>45</v>
      </c>
      <c r="B29">
        <v>0.12058843</v>
      </c>
      <c r="C29">
        <v>5.0888399999999999E-3</v>
      </c>
      <c r="D29">
        <v>0.37480021000000002</v>
      </c>
      <c r="E29">
        <v>1.046008E-2</v>
      </c>
      <c r="F29">
        <v>6.2334003400000002</v>
      </c>
      <c r="G29">
        <v>0.26473528000000002</v>
      </c>
      <c r="H29">
        <v>0.10360395</v>
      </c>
      <c r="I29">
        <v>7.1912399999999998E-3</v>
      </c>
      <c r="K29">
        <v>261.98907292633942</v>
      </c>
      <c r="L29">
        <v>227.3607015721204</v>
      </c>
      <c r="N29">
        <v>1964.9</v>
      </c>
      <c r="O29">
        <v>74.319999999999993</v>
      </c>
      <c r="P29">
        <v>2051.9</v>
      </c>
      <c r="Q29">
        <v>49.04</v>
      </c>
      <c r="R29">
        <v>2009.1</v>
      </c>
      <c r="S29">
        <v>37.159999999999997</v>
      </c>
      <c r="T29">
        <v>1992.5</v>
      </c>
      <c r="U29">
        <v>131.69999999999999</v>
      </c>
      <c r="W29">
        <v>6.2334003400000002</v>
      </c>
      <c r="X29">
        <v>0.13236764000000001</v>
      </c>
      <c r="Y29">
        <v>0.37480021000000002</v>
      </c>
      <c r="Z29">
        <v>5.23004E-3</v>
      </c>
      <c r="AA29">
        <v>0.65712558911714447</v>
      </c>
      <c r="AC29">
        <v>2.668088152885506</v>
      </c>
      <c r="AD29">
        <f>100*191.203126553525/549.129911533086</f>
        <v>34.819288211730331</v>
      </c>
      <c r="AE29">
        <v>0.12058843</v>
      </c>
      <c r="AF29">
        <f>100*0.00254442/0.00233625125</f>
        <v>108.91037511483408</v>
      </c>
      <c r="AH29">
        <v>44</v>
      </c>
      <c r="AI29">
        <v>26</v>
      </c>
    </row>
    <row r="30" spans="1:35" x14ac:dyDescent="0.35">
      <c r="A30" t="s">
        <v>46</v>
      </c>
      <c r="B30">
        <v>0.12883869000000001</v>
      </c>
      <c r="C30">
        <v>6.1589000000000001E-3</v>
      </c>
      <c r="D30">
        <v>0.21424579999999999</v>
      </c>
      <c r="E30">
        <v>6.0278600000000003E-3</v>
      </c>
      <c r="F30">
        <v>3.80529809</v>
      </c>
      <c r="G30">
        <v>0.17989042</v>
      </c>
      <c r="H30">
        <v>3.8266139999999997E-2</v>
      </c>
      <c r="I30">
        <v>3.3384E-3</v>
      </c>
      <c r="K30">
        <v>610.95126006867213</v>
      </c>
      <c r="L30">
        <v>703.23193742074466</v>
      </c>
      <c r="N30">
        <v>2082.1999999999998</v>
      </c>
      <c r="O30">
        <v>82.94</v>
      </c>
      <c r="P30">
        <v>1251.4000000000001</v>
      </c>
      <c r="Q30">
        <v>32</v>
      </c>
      <c r="R30">
        <v>1593.9</v>
      </c>
      <c r="S30">
        <v>38.020000000000003</v>
      </c>
      <c r="T30">
        <v>759</v>
      </c>
      <c r="U30">
        <v>64.98</v>
      </c>
      <c r="W30">
        <v>3.80529809</v>
      </c>
      <c r="X30">
        <v>8.9945209999999998E-2</v>
      </c>
      <c r="Y30">
        <v>0.21424579999999999</v>
      </c>
      <c r="Z30">
        <v>3.0139300000000002E-3</v>
      </c>
      <c r="AA30">
        <v>0.59515691987605168</v>
      </c>
      <c r="AC30">
        <v>4.667536073052541</v>
      </c>
      <c r="AD30">
        <f>100*331.792709187008/549.129911533086</f>
        <v>60.421532722683772</v>
      </c>
      <c r="AE30">
        <v>0.12883869000000001</v>
      </c>
      <c r="AF30">
        <f>100*0.00307945/0.00233625125</f>
        <v>131.81159346624213</v>
      </c>
      <c r="AH30">
        <v>45</v>
      </c>
      <c r="AI30">
        <v>27</v>
      </c>
    </row>
    <row r="31" spans="1:35" x14ac:dyDescent="0.35">
      <c r="A31" t="s">
        <v>47</v>
      </c>
      <c r="B31">
        <v>0.12299636999999999</v>
      </c>
      <c r="C31">
        <v>4.9756399999999999E-3</v>
      </c>
      <c r="D31">
        <v>0.32631573000000003</v>
      </c>
      <c r="E31">
        <v>8.8756600000000005E-3</v>
      </c>
      <c r="F31">
        <v>5.53642273</v>
      </c>
      <c r="G31">
        <v>0.22784598</v>
      </c>
      <c r="H31">
        <v>6.6863160000000005E-2</v>
      </c>
      <c r="I31">
        <v>4.8479600000000001E-3</v>
      </c>
      <c r="K31">
        <v>457.56468784417041</v>
      </c>
      <c r="L31">
        <v>884.96796174354108</v>
      </c>
      <c r="N31">
        <v>2000.1</v>
      </c>
      <c r="O31">
        <v>71</v>
      </c>
      <c r="P31">
        <v>1820.5</v>
      </c>
      <c r="Q31">
        <v>43.14</v>
      </c>
      <c r="R31">
        <v>1906.3</v>
      </c>
      <c r="S31">
        <v>35.4</v>
      </c>
      <c r="T31">
        <v>1308.2</v>
      </c>
      <c r="U31">
        <v>91.84</v>
      </c>
      <c r="W31">
        <v>5.53642273</v>
      </c>
      <c r="X31">
        <v>0.11392299</v>
      </c>
      <c r="Y31">
        <v>0.32631573000000003</v>
      </c>
      <c r="Z31">
        <v>4.4378300000000002E-3</v>
      </c>
      <c r="AA31">
        <v>0.66092247487671263</v>
      </c>
      <c r="AC31">
        <v>3.064516687565138</v>
      </c>
      <c r="AD31">
        <f>100*225.335355342588/549.129911533086</f>
        <v>41.034981087350801</v>
      </c>
      <c r="AE31">
        <v>0.12299636999999999</v>
      </c>
      <c r="AF31">
        <f>100*0.00248782/0.00233625125</f>
        <v>106.48769048277663</v>
      </c>
      <c r="AH31">
        <v>46</v>
      </c>
      <c r="AI31">
        <v>28</v>
      </c>
    </row>
    <row r="32" spans="1:35" x14ac:dyDescent="0.35">
      <c r="A32" t="s">
        <v>48</v>
      </c>
      <c r="B32">
        <v>0.13268896999999999</v>
      </c>
      <c r="C32">
        <v>4.0772400000000002E-3</v>
      </c>
      <c r="D32">
        <v>0.36655264999999998</v>
      </c>
      <c r="E32">
        <v>8.7306599999999995E-3</v>
      </c>
      <c r="F32">
        <v>6.7051944700000004</v>
      </c>
      <c r="G32">
        <v>0.21129988</v>
      </c>
      <c r="H32">
        <v>0.10819405</v>
      </c>
      <c r="I32">
        <v>5.5777600000000002E-3</v>
      </c>
      <c r="K32">
        <v>135.48569330770721</v>
      </c>
      <c r="L32">
        <v>513.30145295097248</v>
      </c>
      <c r="N32">
        <v>2133.9</v>
      </c>
      <c r="O32">
        <v>53.26</v>
      </c>
      <c r="P32">
        <v>2013.2</v>
      </c>
      <c r="Q32">
        <v>41.18</v>
      </c>
      <c r="R32">
        <v>2073.3000000000002</v>
      </c>
      <c r="S32">
        <v>27.84</v>
      </c>
      <c r="T32">
        <v>2076.4</v>
      </c>
      <c r="U32">
        <v>101.74</v>
      </c>
      <c r="W32">
        <v>6.7051944700000004</v>
      </c>
      <c r="X32">
        <v>0.10564994</v>
      </c>
      <c r="Y32">
        <v>0.36655264999999998</v>
      </c>
      <c r="Z32">
        <v>4.3653299999999997E-3</v>
      </c>
      <c r="AA32">
        <v>0.75582776220288395</v>
      </c>
      <c r="AC32">
        <v>2.7281210489134371</v>
      </c>
      <c r="AD32">
        <f>100*229.077755862672/549.129911533086</f>
        <v>41.716495687354247</v>
      </c>
      <c r="AE32">
        <v>0.13268896999999999</v>
      </c>
      <c r="AF32">
        <f>100*0.00203862/0.00233625125</f>
        <v>87.260306441783612</v>
      </c>
      <c r="AH32">
        <v>47</v>
      </c>
      <c r="AI32">
        <v>29</v>
      </c>
    </row>
    <row r="33" spans="1:35" x14ac:dyDescent="0.35">
      <c r="A33" t="s">
        <v>49</v>
      </c>
      <c r="B33">
        <v>0.17493497</v>
      </c>
      <c r="C33">
        <v>5.3026599999999998E-3</v>
      </c>
      <c r="D33">
        <v>0.46346131000000002</v>
      </c>
      <c r="E33">
        <v>1.09988E-2</v>
      </c>
      <c r="F33">
        <v>11.17781162</v>
      </c>
      <c r="G33">
        <v>0.34499587999999998</v>
      </c>
      <c r="H33">
        <v>0.11932084</v>
      </c>
      <c r="I33">
        <v>5.8160399999999998E-3</v>
      </c>
      <c r="K33">
        <v>87.560843932882705</v>
      </c>
      <c r="L33">
        <v>142.9417750141323</v>
      </c>
      <c r="N33">
        <v>2605.4</v>
      </c>
      <c r="O33">
        <v>50.06</v>
      </c>
      <c r="P33">
        <v>2454.8000000000002</v>
      </c>
      <c r="Q33">
        <v>48.44</v>
      </c>
      <c r="R33">
        <v>2538.1</v>
      </c>
      <c r="S33">
        <v>28.76</v>
      </c>
      <c r="T33">
        <v>2278.4</v>
      </c>
      <c r="U33">
        <v>105.02</v>
      </c>
      <c r="W33">
        <v>11.17781162</v>
      </c>
      <c r="X33">
        <v>0.17249793999999999</v>
      </c>
      <c r="Y33">
        <v>0.46346131000000002</v>
      </c>
      <c r="Z33">
        <v>5.4993999999999998E-3</v>
      </c>
      <c r="AA33">
        <v>0.76890856324192391</v>
      </c>
      <c r="AC33">
        <v>2.1576774121662932</v>
      </c>
      <c r="AD33">
        <f>100*181.838018692948/549.129911533086</f>
        <v>33.113843349979661</v>
      </c>
      <c r="AE33">
        <v>0.17493497</v>
      </c>
      <c r="AF33">
        <f>100*0.00265133/0.00233625125</f>
        <v>113.48650963803658</v>
      </c>
      <c r="AH33">
        <v>48</v>
      </c>
      <c r="AI33">
        <v>30</v>
      </c>
    </row>
    <row r="34" spans="1:35" x14ac:dyDescent="0.35">
      <c r="A34" t="s">
        <v>50</v>
      </c>
      <c r="B34">
        <v>6.1173659999999998E-2</v>
      </c>
      <c r="C34">
        <v>2.8551000000000002E-3</v>
      </c>
      <c r="D34">
        <v>7.0365499999999997E-2</v>
      </c>
      <c r="E34">
        <v>1.8626599999999999E-3</v>
      </c>
      <c r="F34">
        <v>0.59342777999999996</v>
      </c>
      <c r="G34">
        <v>2.7245140000000001E-2</v>
      </c>
      <c r="H34">
        <v>2.4270400000000001E-2</v>
      </c>
      <c r="I34">
        <v>1.3676199999999999E-3</v>
      </c>
      <c r="K34">
        <v>220.65985704105211</v>
      </c>
      <c r="L34">
        <v>241.55543672558929</v>
      </c>
      <c r="N34">
        <v>645.29999999999995</v>
      </c>
      <c r="O34">
        <v>98.74</v>
      </c>
      <c r="P34">
        <v>438.4</v>
      </c>
      <c r="Q34">
        <v>11.22</v>
      </c>
      <c r="R34">
        <v>473.1</v>
      </c>
      <c r="S34">
        <v>17.36</v>
      </c>
      <c r="T34">
        <v>484.7</v>
      </c>
      <c r="U34">
        <v>26.98</v>
      </c>
      <c r="W34">
        <v>0.59342777999999996</v>
      </c>
      <c r="X34">
        <v>1.3622570000000001E-2</v>
      </c>
      <c r="Y34">
        <v>7.0365499999999997E-2</v>
      </c>
      <c r="Z34">
        <v>9.3132999999999996E-4</v>
      </c>
      <c r="AA34">
        <v>0.5765707938263156</v>
      </c>
      <c r="AC34">
        <v>14.211509901869521</v>
      </c>
      <c r="AD34">
        <f>100*1073.73326318276/549.129911533086</f>
        <v>195.53355966078456</v>
      </c>
      <c r="AE34">
        <v>6.1173659999999998E-2</v>
      </c>
      <c r="AF34">
        <f>100*0.00142755/0.00233625125</f>
        <v>61.104301174798735</v>
      </c>
      <c r="AH34">
        <v>49</v>
      </c>
      <c r="AI34">
        <v>31</v>
      </c>
    </row>
    <row r="35" spans="1:35" x14ac:dyDescent="0.35">
      <c r="A35" t="s">
        <v>51</v>
      </c>
      <c r="B35">
        <v>5.9622469999999997E-2</v>
      </c>
      <c r="C35">
        <v>2.6454600000000001E-3</v>
      </c>
      <c r="D35">
        <v>7.9703609999999994E-2</v>
      </c>
      <c r="E35">
        <v>2.05178E-3</v>
      </c>
      <c r="F35">
        <v>0.65515471000000003</v>
      </c>
      <c r="G35">
        <v>2.8646479999999998E-2</v>
      </c>
      <c r="H35">
        <v>2.48712E-2</v>
      </c>
      <c r="I35">
        <v>1.3434E-3</v>
      </c>
      <c r="K35">
        <v>177.54101971624161</v>
      </c>
      <c r="L35">
        <v>196.21676622920259</v>
      </c>
      <c r="N35">
        <v>589.9</v>
      </c>
      <c r="O35">
        <v>94.8</v>
      </c>
      <c r="P35">
        <v>494.4</v>
      </c>
      <c r="Q35">
        <v>12.26</v>
      </c>
      <c r="R35">
        <v>511.6</v>
      </c>
      <c r="S35">
        <v>17.579999999999998</v>
      </c>
      <c r="T35">
        <v>496.6</v>
      </c>
      <c r="U35">
        <v>26.5</v>
      </c>
      <c r="W35">
        <v>0.65515471000000003</v>
      </c>
      <c r="X35">
        <v>1.4323239999999999E-2</v>
      </c>
      <c r="Y35">
        <v>7.9703609999999994E-2</v>
      </c>
      <c r="Z35">
        <v>1.02589E-3</v>
      </c>
      <c r="AA35">
        <v>0.58874252047641118</v>
      </c>
      <c r="AC35">
        <v>12.5464831517669</v>
      </c>
      <c r="AD35">
        <f>100*974.763376190429/549.129911533086</f>
        <v>177.51052268652421</v>
      </c>
      <c r="AE35">
        <v>5.9622469999999997E-2</v>
      </c>
      <c r="AF35">
        <f>100*0.00132273/0.00233625125</f>
        <v>56.617626207797642</v>
      </c>
      <c r="AH35">
        <v>50</v>
      </c>
      <c r="AI35">
        <v>32</v>
      </c>
    </row>
    <row r="36" spans="1:35" x14ac:dyDescent="0.35">
      <c r="A36" t="s">
        <v>52</v>
      </c>
      <c r="B36">
        <v>0.11680959</v>
      </c>
      <c r="C36">
        <v>5.4335E-3</v>
      </c>
      <c r="D36">
        <v>0.33444476000000001</v>
      </c>
      <c r="E36">
        <v>9.3788199999999995E-3</v>
      </c>
      <c r="F36">
        <v>5.3857197799999996</v>
      </c>
      <c r="G36">
        <v>0.24717032</v>
      </c>
      <c r="H36">
        <v>8.5144899999999996E-2</v>
      </c>
      <c r="I36">
        <v>6.7902800000000001E-3</v>
      </c>
      <c r="K36">
        <v>120.55766946681931</v>
      </c>
      <c r="L36">
        <v>159.21482590561169</v>
      </c>
      <c r="N36">
        <v>1908</v>
      </c>
      <c r="O36">
        <v>82.38</v>
      </c>
      <c r="P36">
        <v>1859.9</v>
      </c>
      <c r="Q36">
        <v>45.3</v>
      </c>
      <c r="R36">
        <v>1882.6</v>
      </c>
      <c r="S36">
        <v>39.299999999999997</v>
      </c>
      <c r="T36">
        <v>1651.6</v>
      </c>
      <c r="U36">
        <v>126.48</v>
      </c>
      <c r="W36">
        <v>5.3857197799999996</v>
      </c>
      <c r="X36">
        <v>0.12358516</v>
      </c>
      <c r="Y36">
        <v>0.33444476000000001</v>
      </c>
      <c r="Z36">
        <v>4.6894099999999998E-3</v>
      </c>
      <c r="AA36">
        <v>0.61104224740764645</v>
      </c>
      <c r="AC36">
        <v>2.9900304014331089</v>
      </c>
      <c r="AD36">
        <f>100*213.246442516222/549.129911533086</f>
        <v>38.83351426274902</v>
      </c>
      <c r="AE36">
        <v>0.11680959</v>
      </c>
      <c r="AF36">
        <f>100*0.00271675/0.00233625125</f>
        <v>116.28672215798707</v>
      </c>
      <c r="AH36">
        <v>51</v>
      </c>
      <c r="AI36">
        <v>33</v>
      </c>
    </row>
    <row r="37" spans="1:35" x14ac:dyDescent="0.35">
      <c r="A37" t="s">
        <v>53</v>
      </c>
      <c r="B37">
        <v>7.1782789999999999E-2</v>
      </c>
      <c r="C37">
        <v>3.4504000000000002E-3</v>
      </c>
      <c r="D37">
        <v>7.4718099999999996E-2</v>
      </c>
      <c r="E37">
        <v>2.0871399999999999E-3</v>
      </c>
      <c r="F37">
        <v>0.73946917000000001</v>
      </c>
      <c r="G37">
        <v>3.5126659999999997E-2</v>
      </c>
      <c r="H37">
        <v>2.1067619999999999E-2</v>
      </c>
      <c r="I37">
        <v>1.48712E-3</v>
      </c>
      <c r="K37">
        <v>502.06111387047309</v>
      </c>
      <c r="L37">
        <v>471.49019907414481</v>
      </c>
      <c r="N37">
        <v>979.8</v>
      </c>
      <c r="O37">
        <v>96.4</v>
      </c>
      <c r="P37">
        <v>464.5</v>
      </c>
      <c r="Q37">
        <v>12.52</v>
      </c>
      <c r="R37">
        <v>562.1</v>
      </c>
      <c r="S37">
        <v>20.5</v>
      </c>
      <c r="T37">
        <v>421.4</v>
      </c>
      <c r="U37">
        <v>29.44</v>
      </c>
      <c r="W37">
        <v>0.73946917000000001</v>
      </c>
      <c r="X37">
        <v>1.7563329999999999E-2</v>
      </c>
      <c r="Y37">
        <v>7.4718099999999996E-2</v>
      </c>
      <c r="Z37">
        <v>1.04357E-3</v>
      </c>
      <c r="AA37">
        <v>0.58804285391933686</v>
      </c>
      <c r="AC37">
        <v>13.38363796723953</v>
      </c>
      <c r="AD37">
        <f>100*958.249087267744/549.129911533086</f>
        <v>174.50316712714854</v>
      </c>
      <c r="AE37">
        <v>7.1782789999999999E-2</v>
      </c>
      <c r="AF37">
        <f>100*0.0017252/0.00233625125</f>
        <v>73.844797300804018</v>
      </c>
      <c r="AH37">
        <v>52</v>
      </c>
      <c r="AI37">
        <v>34</v>
      </c>
    </row>
    <row r="38" spans="1:35" x14ac:dyDescent="0.35">
      <c r="A38" t="s">
        <v>54</v>
      </c>
      <c r="B38">
        <v>0.11659816000000001</v>
      </c>
      <c r="C38">
        <v>3.9660399999999997E-3</v>
      </c>
      <c r="D38">
        <v>0.33748509999999998</v>
      </c>
      <c r="E38">
        <v>8.1863000000000005E-3</v>
      </c>
      <c r="F38">
        <v>5.4251565900000003</v>
      </c>
      <c r="G38">
        <v>0.18539378000000001</v>
      </c>
      <c r="H38">
        <v>9.9581409999999995E-2</v>
      </c>
      <c r="I38">
        <v>5.6350200000000001E-3</v>
      </c>
      <c r="K38">
        <v>82.591573628177159</v>
      </c>
      <c r="L38">
        <v>159.59176813896991</v>
      </c>
      <c r="N38">
        <v>1904.7</v>
      </c>
      <c r="O38">
        <v>60.48</v>
      </c>
      <c r="P38">
        <v>1874.6</v>
      </c>
      <c r="Q38">
        <v>39.46</v>
      </c>
      <c r="R38">
        <v>1888.8</v>
      </c>
      <c r="S38">
        <v>29.3</v>
      </c>
      <c r="T38">
        <v>1918.7</v>
      </c>
      <c r="U38">
        <v>103.58</v>
      </c>
      <c r="W38">
        <v>5.4251565900000003</v>
      </c>
      <c r="X38">
        <v>9.2696890000000004E-2</v>
      </c>
      <c r="Y38">
        <v>0.33748509999999998</v>
      </c>
      <c r="Z38">
        <v>4.0931500000000003E-3</v>
      </c>
      <c r="AA38">
        <v>0.70982316962457959</v>
      </c>
      <c r="AC38">
        <v>2.963093778066054</v>
      </c>
      <c r="AD38">
        <f>100*244.31061651784/549.129911533086</f>
        <v>44.490495124507504</v>
      </c>
      <c r="AE38">
        <v>0.11659816000000001</v>
      </c>
      <c r="AF38">
        <f>100*0.00198302/0.00233625125</f>
        <v>84.880425425133524</v>
      </c>
      <c r="AH38">
        <v>53</v>
      </c>
      <c r="AI38">
        <v>35</v>
      </c>
    </row>
    <row r="39" spans="1:35" x14ac:dyDescent="0.35">
      <c r="A39" t="s">
        <v>55</v>
      </c>
      <c r="B39">
        <v>0.11466347</v>
      </c>
      <c r="C39">
        <v>5.1762800000000001E-3</v>
      </c>
      <c r="D39">
        <v>0.32545274000000002</v>
      </c>
      <c r="E39">
        <v>9.0912800000000002E-3</v>
      </c>
      <c r="F39">
        <v>5.14422464</v>
      </c>
      <c r="G39">
        <v>0.23200698</v>
      </c>
      <c r="H39">
        <v>8.5392850000000006E-2</v>
      </c>
      <c r="I39">
        <v>7.0126600000000004E-3</v>
      </c>
      <c r="K39">
        <v>182.3392575636513</v>
      </c>
      <c r="L39">
        <v>387.17247490565751</v>
      </c>
      <c r="N39">
        <v>1874.6</v>
      </c>
      <c r="O39">
        <v>80.3</v>
      </c>
      <c r="P39">
        <v>1816.3</v>
      </c>
      <c r="Q39">
        <v>44.22</v>
      </c>
      <c r="R39">
        <v>1843.4</v>
      </c>
      <c r="S39">
        <v>38.340000000000003</v>
      </c>
      <c r="T39">
        <v>1656.2</v>
      </c>
      <c r="U39">
        <v>130.6</v>
      </c>
      <c r="W39">
        <v>5.14422464</v>
      </c>
      <c r="X39">
        <v>0.11600349</v>
      </c>
      <c r="Y39">
        <v>0.32545274000000002</v>
      </c>
      <c r="Z39">
        <v>4.5456400000000001E-3</v>
      </c>
      <c r="AA39">
        <v>0.61937828579256615</v>
      </c>
      <c r="AC39">
        <v>3.0726427437667292</v>
      </c>
      <c r="AD39">
        <f>100*219.991024366205/549.129911533086</f>
        <v>40.061744906960911</v>
      </c>
      <c r="AE39">
        <v>0.11466347</v>
      </c>
      <c r="AF39">
        <f>100*0.00258814/0.00233625125</f>
        <v>110.78174918044452</v>
      </c>
      <c r="AH39">
        <v>54</v>
      </c>
      <c r="AI39">
        <v>36</v>
      </c>
    </row>
    <row r="40" spans="1:35" x14ac:dyDescent="0.35">
      <c r="A40" t="s">
        <v>56</v>
      </c>
      <c r="B40">
        <v>9.4730759999999997E-2</v>
      </c>
      <c r="C40">
        <v>6.4335800000000004E-3</v>
      </c>
      <c r="D40">
        <v>7.7980880000000002E-2</v>
      </c>
      <c r="E40">
        <v>2.6405999999999999E-3</v>
      </c>
      <c r="F40">
        <v>1.0184210499999999</v>
      </c>
      <c r="G40">
        <v>6.5950140000000004E-2</v>
      </c>
      <c r="H40">
        <v>2.4220559999999999E-2</v>
      </c>
      <c r="I40">
        <v>1.9550000000000001E-3</v>
      </c>
      <c r="K40">
        <v>790.29123026756213</v>
      </c>
      <c r="L40">
        <v>113.50654668235219</v>
      </c>
      <c r="N40">
        <v>1522.7</v>
      </c>
      <c r="O40">
        <v>125.38</v>
      </c>
      <c r="P40">
        <v>484.1</v>
      </c>
      <c r="Q40">
        <v>15.8</v>
      </c>
      <c r="R40">
        <v>713.1</v>
      </c>
      <c r="S40">
        <v>33.18</v>
      </c>
      <c r="T40">
        <v>483.7</v>
      </c>
      <c r="U40">
        <v>38.58</v>
      </c>
      <c r="W40">
        <v>1.0184210499999999</v>
      </c>
      <c r="X40">
        <v>3.2975070000000002E-2</v>
      </c>
      <c r="Y40">
        <v>7.7980880000000002E-2</v>
      </c>
      <c r="Z40">
        <v>1.3202999999999999E-3</v>
      </c>
      <c r="AA40">
        <v>0.52290901913097187</v>
      </c>
      <c r="AC40">
        <v>12.823656260355101</v>
      </c>
      <c r="AD40">
        <f>100*757.403620389305/549.129911533086</f>
        <v>137.92794828363128</v>
      </c>
      <c r="AE40">
        <v>9.4730759999999997E-2</v>
      </c>
      <c r="AF40">
        <f>100*0.00321679/0.00233625125</f>
        <v>137.69024200629107</v>
      </c>
      <c r="AH40">
        <v>55</v>
      </c>
      <c r="AI40">
        <v>37</v>
      </c>
    </row>
    <row r="41" spans="1:35" x14ac:dyDescent="0.35">
      <c r="A41" t="s">
        <v>57</v>
      </c>
      <c r="B41">
        <v>6.6698510000000003E-2</v>
      </c>
      <c r="C41">
        <v>3.12226E-3</v>
      </c>
      <c r="D41">
        <v>0.13605297999999999</v>
      </c>
      <c r="E41">
        <v>3.6484199999999999E-3</v>
      </c>
      <c r="F41">
        <v>1.2510789600000001</v>
      </c>
      <c r="G41">
        <v>5.7681639999999999E-2</v>
      </c>
      <c r="H41">
        <v>4.2420520000000003E-2</v>
      </c>
      <c r="I41">
        <v>3.0848E-3</v>
      </c>
      <c r="K41">
        <v>67.37901397196967</v>
      </c>
      <c r="L41">
        <v>178.27607596290471</v>
      </c>
      <c r="N41">
        <v>828.4</v>
      </c>
      <c r="O41">
        <v>96.16</v>
      </c>
      <c r="P41">
        <v>822.3</v>
      </c>
      <c r="Q41">
        <v>20.7</v>
      </c>
      <c r="R41">
        <v>823.9</v>
      </c>
      <c r="S41">
        <v>26.02</v>
      </c>
      <c r="T41">
        <v>839.7</v>
      </c>
      <c r="U41">
        <v>59.82</v>
      </c>
      <c r="W41">
        <v>1.2510789600000001</v>
      </c>
      <c r="X41">
        <v>2.884082E-2</v>
      </c>
      <c r="Y41">
        <v>0.13605297999999999</v>
      </c>
      <c r="Z41">
        <v>1.8242099999999999E-3</v>
      </c>
      <c r="AA41">
        <v>0.58162610389985447</v>
      </c>
      <c r="AC41">
        <v>7.3500778887753881</v>
      </c>
      <c r="AD41">
        <f>100*548.182500918205/549.129911533086</f>
        <v>99.827470586652993</v>
      </c>
      <c r="AE41">
        <v>6.6698510000000003E-2</v>
      </c>
      <c r="AF41">
        <f>100*0.00156113/0.00233625125</f>
        <v>66.822008120915939</v>
      </c>
      <c r="AH41">
        <v>56</v>
      </c>
      <c r="AI41">
        <v>38</v>
      </c>
    </row>
    <row r="42" spans="1:35" x14ac:dyDescent="0.35">
      <c r="A42" t="s">
        <v>58</v>
      </c>
      <c r="B42">
        <v>5.6325279999999998E-2</v>
      </c>
      <c r="C42">
        <v>2.41216E-3</v>
      </c>
      <c r="D42">
        <v>8.072696E-2</v>
      </c>
      <c r="E42">
        <v>2.0784599999999999E-3</v>
      </c>
      <c r="F42">
        <v>0.62688374999999996</v>
      </c>
      <c r="G42">
        <v>2.6669000000000002E-2</v>
      </c>
      <c r="H42">
        <v>2.5587039999999998E-2</v>
      </c>
      <c r="I42">
        <v>1.82818E-3</v>
      </c>
      <c r="K42">
        <v>229.57531258772971</v>
      </c>
      <c r="L42">
        <v>630.73435900569871</v>
      </c>
      <c r="N42">
        <v>464.4</v>
      </c>
      <c r="O42">
        <v>94.3</v>
      </c>
      <c r="P42">
        <v>500.5</v>
      </c>
      <c r="Q42">
        <v>12.4</v>
      </c>
      <c r="R42">
        <v>494.2</v>
      </c>
      <c r="S42">
        <v>16.64</v>
      </c>
      <c r="T42">
        <v>510.7</v>
      </c>
      <c r="U42">
        <v>36.020000000000003</v>
      </c>
      <c r="W42">
        <v>0.62688374999999996</v>
      </c>
      <c r="X42">
        <v>1.3334500000000001E-2</v>
      </c>
      <c r="Y42">
        <v>8.072696E-2</v>
      </c>
      <c r="Z42">
        <v>1.0392299999999999E-3</v>
      </c>
      <c r="AA42">
        <v>0.60520617924449183</v>
      </c>
      <c r="AC42">
        <v>12.38743537474965</v>
      </c>
      <c r="AD42">
        <f>100*962.250897298961/549.129911533086</f>
        <v>175.23192182565779</v>
      </c>
      <c r="AE42">
        <v>5.6325279999999998E-2</v>
      </c>
      <c r="AF42">
        <f>100*0.00120608/0.00233625125</f>
        <v>51.624584470527303</v>
      </c>
      <c r="AH42">
        <v>57</v>
      </c>
      <c r="AI42">
        <v>39</v>
      </c>
    </row>
    <row r="43" spans="1:35" x14ac:dyDescent="0.35">
      <c r="A43" t="s">
        <v>63</v>
      </c>
      <c r="B43">
        <v>5.5918139999999998E-2</v>
      </c>
      <c r="C43">
        <v>2.73734E-3</v>
      </c>
      <c r="D43">
        <v>6.0890989999999999E-2</v>
      </c>
      <c r="E43">
        <v>1.62094E-3</v>
      </c>
      <c r="F43">
        <v>0.46942954999999997</v>
      </c>
      <c r="G43">
        <v>2.2549759999999999E-2</v>
      </c>
      <c r="H43">
        <v>2.044878E-2</v>
      </c>
      <c r="I43">
        <v>1.0763599999999999E-3</v>
      </c>
      <c r="K43">
        <v>125.3736691768372</v>
      </c>
      <c r="L43">
        <v>218.1590636973952</v>
      </c>
      <c r="N43">
        <v>448.8</v>
      </c>
      <c r="O43">
        <v>106.64</v>
      </c>
      <c r="P43">
        <v>381</v>
      </c>
      <c r="Q43">
        <v>9.84</v>
      </c>
      <c r="R43">
        <v>390.8</v>
      </c>
      <c r="S43">
        <v>15.58</v>
      </c>
      <c r="T43">
        <v>409.1</v>
      </c>
      <c r="U43">
        <v>21.32</v>
      </c>
      <c r="W43">
        <v>0.46942954999999997</v>
      </c>
      <c r="X43">
        <v>1.1274879999999999E-2</v>
      </c>
      <c r="Y43">
        <v>6.0890989999999999E-2</v>
      </c>
      <c r="Z43">
        <v>8.1046999999999998E-4</v>
      </c>
      <c r="AA43">
        <v>0.55416922578586703</v>
      </c>
      <c r="AC43">
        <v>16.42279095807114</v>
      </c>
      <c r="AD43">
        <v>1233.851962441546</v>
      </c>
      <c r="AE43">
        <v>5.5918139999999998E-2</v>
      </c>
      <c r="AF43">
        <v>1.36867E-3</v>
      </c>
      <c r="AH43">
        <v>64</v>
      </c>
      <c r="AI43">
        <v>40</v>
      </c>
    </row>
  </sheetData>
  <mergeCells count="7">
    <mergeCell ref="AC2:AF2"/>
    <mergeCell ref="AH2:AI2"/>
    <mergeCell ref="B2:I2"/>
    <mergeCell ref="G1:I1"/>
    <mergeCell ref="K2:L2"/>
    <mergeCell ref="N2:U2"/>
    <mergeCell ref="W2:AA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Ratios raw</vt:lpstr>
      <vt:lpstr>Ages raw</vt:lpstr>
      <vt:lpstr>ToBeCommonLeadCorrected</vt:lpstr>
      <vt:lpstr>Report</vt:lpstr>
      <vt:lpstr>STDGJ</vt:lpstr>
      <vt:lpstr>91500</vt:lpstr>
      <vt:lpstr>610</vt:lpstr>
      <vt:lpstr>MT</vt:lpstr>
      <vt:lpstr>INT1</vt:lpstr>
      <vt:lpstr>INT2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mark</cp:lastModifiedBy>
  <dcterms:created xsi:type="dcterms:W3CDTF">2017-10-25T09:32:31Z</dcterms:created>
  <dcterms:modified xsi:type="dcterms:W3CDTF">2017-10-25T01:33:20Z</dcterms:modified>
</cp:coreProperties>
</file>