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945" windowHeight="9750"/>
  </bookViews>
  <sheets>
    <sheet name="Bean" sheetId="1" r:id="rId1"/>
    <sheet name="Text" sheetId="2" r:id="rId2"/>
  </sheets>
  <calcPr calcId="145621"/>
</workbook>
</file>

<file path=xl/sharedStrings.xml><?xml version="1.0" encoding="utf-8"?>
<sst xmlns="http://schemas.openxmlformats.org/spreadsheetml/2006/main" count="1704" uniqueCount="93">
  <si>
    <t>&lt;jt:forEach items="${divisionsList}" var="division"&gt;Division: ${division.name}</t>
  </si>
  <si>
    <t>City</t>
  </si>
  <si>
    <t>Name</t>
  </si>
  <si>
    <t>Wins</t>
  </si>
  <si>
    <t>Losses</t>
  </si>
  <si>
    <t>&lt;jt:forEach items="${division.teams}" var="team"&gt;${team.city}</t>
  </si>
  <si>
    <t>${team.name}</t>
  </si>
  <si>
    <t>${team.wins}</t>
  </si>
  <si>
    <t>${team.losses}</t>
  </si>
  <si>
    <t>Pct.</t>
  </si>
  <si>
    <t>GB</t>
  </si>
  <si>
    <t>Played</t>
  </si>
  <si>
    <t>&lt;jt:formula bean="dynFormulas[0]" ifError="N/A"/&gt;</t>
  </si>
  <si>
    <t>&lt;jt:formula bean="dynFormulas[1]"/&gt;</t>
  </si>
  <si>
    <t>&lt;jt:formula bean="dynFormulas[2]"/&gt;&lt;/jt:forEach&gt;&lt;/jt:forEach&gt;</t>
  </si>
  <si>
    <t>&lt;jt:formula text="(${jagg:eval(division.teams, 'Max(numGamesAboveEven)')} - (${jett:cellRef(cell.rowIndex, 2)} - ${jett:cellRef(cell.rowIndex, 3)})) / 2"/&gt;</t>
  </si>
  <si>
    <t>&lt;jt:formula text="${jett:cellRef(cell.rowIndex, 2)} + ${jett:cellRef(cell.rowIndex, 3)}"/&gt;&lt;/jt:forEach&gt;&lt;/jt:forEach&gt;</t>
  </si>
  <si>
    <t>&lt;jt:formula text="${jett:cellRef(cell.rowIndex, 2)} / (${jett:cellRef(cell.rowIndex, 2)} + ${jett:cellRef(cell.rowIndex, 3)})" ifError="N/A"/&gt;</t>
  </si>
  <si>
    <t>Division: ${division.name}</t>
  </si>
  <si>
    <t>&lt;jt:formula bean="dynFormulas[2]"/&gt;&lt;/jt:forEach&gt;</t>
  </si>
  <si>
    <t>Division: Atlantic</t>
  </si>
  <si>
    <t>${team.city}</t>
  </si>
  <si>
    <t>&lt;jt:formula bean="dynFormulas[2]"/&gt;</t>
  </si>
  <si>
    <t>Boston</t>
  </si>
  <si>
    <t>Celtics</t>
  </si>
  <si>
    <t>Philadelphia</t>
  </si>
  <si>
    <t>76ers</t>
  </si>
  <si>
    <t>New York</t>
  </si>
  <si>
    <t>Knicks</t>
  </si>
  <si>
    <t>New Jersey</t>
  </si>
  <si>
    <t>Nets</t>
  </si>
  <si>
    <t>Toronto</t>
  </si>
  <si>
    <t>Raptors</t>
  </si>
  <si>
    <t>Division: Central</t>
  </si>
  <si>
    <t>Chicago</t>
  </si>
  <si>
    <t>Bulls</t>
  </si>
  <si>
    <t>Indiana</t>
  </si>
  <si>
    <t>Pacers</t>
  </si>
  <si>
    <t>Milwaukee</t>
  </si>
  <si>
    <t>Bucks</t>
  </si>
  <si>
    <t>Detroit</t>
  </si>
  <si>
    <t>Pistons</t>
  </si>
  <si>
    <t>Cleveland</t>
  </si>
  <si>
    <t>Cavaliers</t>
  </si>
  <si>
    <t>Division: Southeast</t>
  </si>
  <si>
    <t>Miami</t>
  </si>
  <si>
    <t>Heat</t>
  </si>
  <si>
    <t>Orlando</t>
  </si>
  <si>
    <t>Magic</t>
  </si>
  <si>
    <t>Atlanta</t>
  </si>
  <si>
    <t>Hawks</t>
  </si>
  <si>
    <t>Charlotte</t>
  </si>
  <si>
    <t>Bobcats</t>
  </si>
  <si>
    <t>Washington</t>
  </si>
  <si>
    <t>Wizards</t>
  </si>
  <si>
    <t>Division: Northwest</t>
  </si>
  <si>
    <t>Oklahoma City</t>
  </si>
  <si>
    <t>Thunder</t>
  </si>
  <si>
    <t>Denver</t>
  </si>
  <si>
    <t>Nuggets</t>
  </si>
  <si>
    <t>Portland</t>
  </si>
  <si>
    <t>Trailblazers</t>
  </si>
  <si>
    <t>Utah</t>
  </si>
  <si>
    <t>Jazz</t>
  </si>
  <si>
    <t>Minnesota</t>
  </si>
  <si>
    <t>Timberwolves</t>
  </si>
  <si>
    <t>Division: Pacific</t>
  </si>
  <si>
    <t>Los Angeles</t>
  </si>
  <si>
    <t>Lakers</t>
  </si>
  <si>
    <t>Phoenix</t>
  </si>
  <si>
    <t>Suns</t>
  </si>
  <si>
    <t>Golden State</t>
  </si>
  <si>
    <t>Warriors</t>
  </si>
  <si>
    <t>Clippers</t>
  </si>
  <si>
    <t>Sacramento</t>
  </si>
  <si>
    <t>Kings</t>
  </si>
  <si>
    <t>Division: Southwest</t>
  </si>
  <si>
    <t>San Antonio</t>
  </si>
  <si>
    <t>Spurs</t>
  </si>
  <si>
    <t>Dallas</t>
  </si>
  <si>
    <t>Mavericks</t>
  </si>
  <si>
    <t>New Orleans</t>
  </si>
  <si>
    <t>Hornets</t>
  </si>
  <si>
    <t>Memphis</t>
  </si>
  <si>
    <t>Grizzlies</t>
  </si>
  <si>
    <t>Houston</t>
  </si>
  <si>
    <t>Rockets</t>
  </si>
  <si>
    <t>Division: Empty</t>
  </si>
  <si>
    <t>Division: Of Their Own</t>
  </si>
  <si>
    <t>Harlem</t>
  </si>
  <si>
    <t>Globetrotters</t>
  </si>
  <si>
    <t>&lt;jt:formula text="${jett:cellRef(cell.rowIndex, 2)} + ${jett:cellRef(cell.rowIndex, 3)}"/&gt;&lt;/jt:forEach&gt;</t>
  </si>
  <si>
    <t>&lt;jt:formula text="${jett:cellRef(cell.rowIndex, 2)} + ${jett:cellRef(cell.rowIndex, 3)}"/&gt;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</si>
</sst>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C0C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1" xfId="0" applyFill="1" applyBorder="1"/>
    <xf numFmtId="164" fontId="0" fillId="3" borderId="1" xfId="0" applyNumberFormat="1" applyFill="1" applyBorder="1"/>
    <xf numFmtId="0" fontId="1" fillId="2" borderId="2" xfId="0" applyFont="1" applyFill="1" applyBorder="1"/>
    <xf numFmtId="0" fontId="0" fillId="3" borderId="1" xfId="0" applyNumberForma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theme/theme1.xml" Type="http://schemas.openxmlformats.org/officeDocument/2006/relationships/theme"/>
    <Relationship Id="rId4" Target="styles.xml" Type="http://schemas.openxmlformats.org/officeDocument/2006/relationships/styles"/>
    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sqref="A1:G1"/>
    </sheetView>
  </sheetViews>
  <sheetFormatPr defaultRowHeight="15" x14ac:dyDescent="0.25"/>
  <cols>
    <col min="1" max="1" customWidth="true" width="15.0" collapsed="false"/>
    <col min="2" max="2" customWidth="true" width="15.5703125" collapsed="false"/>
  </cols>
  <sheetData>
    <row r="1" spans="1:7" x14ac:dyDescent="0.25">
      <c r="A1" s="5" t="s">
        <v>20</v>
      </c>
      <c r="B1" s="6"/>
      <c r="C1" s="6"/>
      <c r="D1" s="6"/>
      <c r="E1" s="6"/>
      <c r="F1" s="6"/>
      <c r="G1" s="7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9</v>
      </c>
      <c r="F2" s="3" t="s">
        <v>10</v>
      </c>
      <c r="G2" s="3" t="s">
        <v>11</v>
      </c>
    </row>
    <row r="3" spans="1:7" x14ac:dyDescent="0.25">
      <c r="A3" s="1" t="s">
        <v>23</v>
      </c>
      <c r="B3" s="1" t="s">
        <v>24</v>
      </c>
      <c r="C3" s="1" t="n">
        <v>51.0</v>
      </c>
      <c r="D3" s="1" t="n">
        <v>21.0</v>
      </c>
      <c r="E3" s="2" t="s">
        <f>IF(ISERROR(51 / (51 + 21)), "N/A", 51 / (51 + 21))</f>
      </c>
      <c r="F3" s="4" t="s">
        <f>(30 - (30)) / 2</f>
      </c>
      <c r="G3" s="4" t="s">
        <f>51 + 21</f>
      </c>
    </row>
    <row r="4" ht="15.0" customHeight="true">
      <c r="A4" s="1" t="s">
        <v>25</v>
      </c>
      <c r="B4" s="1" t="s">
        <v>26</v>
      </c>
      <c r="C4" s="1" t="n">
        <v>37.0</v>
      </c>
      <c r="D4" s="1" t="n">
        <v>36.0</v>
      </c>
      <c r="E4" s="2" t="s">
        <f>IF(ISERROR(37 / (37 + 36)), "N/A", 37 / (37 + 36))</f>
      </c>
      <c r="F4" s="4" t="s">
        <f>(30 - (1)) / 2</f>
      </c>
      <c r="G4" s="4" t="s">
        <f>37 + 36</f>
      </c>
    </row>
    <row r="5" ht="15.0" customHeight="true">
      <c r="A5" s="1" t="s">
        <v>27</v>
      </c>
      <c r="B5" s="1" t="s">
        <v>28</v>
      </c>
      <c r="C5" s="1" t="n">
        <v>35.0</v>
      </c>
      <c r="D5" s="1" t="n">
        <v>38.0</v>
      </c>
      <c r="E5" s="2" t="s">
        <f>IF(ISERROR(35 / (35 + 38)), "N/A", 35 / (35 + 38))</f>
      </c>
      <c r="F5" s="4" t="s">
        <f>(30 - (-3)) / 2</f>
      </c>
      <c r="G5" s="4" t="s">
        <f>35 + 38</f>
      </c>
    </row>
    <row r="6" ht="15.0" customHeight="true">
      <c r="A6" s="1" t="s">
        <v>29</v>
      </c>
      <c r="B6" s="1" t="s">
        <v>30</v>
      </c>
      <c r="C6" s="1" t="n">
        <v>23.0</v>
      </c>
      <c r="D6" s="1" t="n">
        <v>49.0</v>
      </c>
      <c r="E6" s="2" t="s">
        <f>IF(ISERROR(23 / (23 + 49)), "N/A", 23 / (23 + 49))</f>
      </c>
      <c r="F6" s="4" t="s">
        <f>(30 - (-26)) / 2</f>
      </c>
      <c r="G6" s="4" t="s">
        <f>23 + 49</f>
      </c>
    </row>
    <row r="7" ht="15.0" customHeight="true">
      <c r="A7" s="1" t="s">
        <v>31</v>
      </c>
      <c r="B7" s="1" t="s">
        <v>32</v>
      </c>
      <c r="C7" s="1" t="n">
        <v>20.0</v>
      </c>
      <c r="D7" s="1" t="n">
        <v>53.0</v>
      </c>
      <c r="E7" s="2" t="s">
        <f>IF(ISERROR(20 / (20 + 53)), "N/A", 20 / (20 + 53))</f>
      </c>
      <c r="F7" s="4" t="s">
        <f>(30 - (-33)) / 2</f>
      </c>
      <c r="G7" s="4" t="s">
        <f>20 + 53</f>
      </c>
    </row>
    <row r="8" ht="15.0" customHeight="true">
      <c r="A8" s="5" t="s">
        <v>33</v>
      </c>
      <c r="B8" s="6"/>
      <c r="C8" s="6"/>
      <c r="D8" s="6"/>
      <c r="E8" s="6"/>
      <c r="F8" s="6"/>
      <c r="G8" s="7"/>
    </row>
    <row r="9" ht="15.0" customHeight="true">
      <c r="A9" s="3" t="s">
        <v>1</v>
      </c>
      <c r="B9" s="3" t="s">
        <v>2</v>
      </c>
      <c r="C9" s="3" t="s">
        <v>3</v>
      </c>
      <c r="D9" s="3" t="s">
        <v>4</v>
      </c>
      <c r="E9" s="3" t="s">
        <v>9</v>
      </c>
      <c r="F9" s="3" t="s">
        <v>10</v>
      </c>
      <c r="G9" s="3" t="s">
        <v>11</v>
      </c>
    </row>
    <row r="10" ht="15.0" customHeight="true">
      <c r="A10" s="1" t="s">
        <v>34</v>
      </c>
      <c r="B10" s="1" t="s">
        <v>35</v>
      </c>
      <c r="C10" s="1" t="n">
        <v>53.0</v>
      </c>
      <c r="D10" s="1" t="n">
        <v>19.0</v>
      </c>
      <c r="E10" s="2" t="s">
        <f>IF(ISERROR(53 / (53 + 19)), "N/A", 53 / (53 + 19))</f>
      </c>
      <c r="F10" s="4" t="s">
        <f>(34 - (34)) / 2</f>
      </c>
      <c r="G10" s="4" t="s">
        <f>53 + 19</f>
      </c>
    </row>
    <row r="11" ht="15.0" customHeight="true">
      <c r="A11" s="1" t="s">
        <v>36</v>
      </c>
      <c r="B11" s="1" t="s">
        <v>37</v>
      </c>
      <c r="C11" s="1" t="n">
        <v>32.0</v>
      </c>
      <c r="D11" s="1" t="n">
        <v>42.0</v>
      </c>
      <c r="E11" s="2" t="s">
        <f>IF(ISERROR(32 / (32 + 42)), "N/A", 32 / (32 + 42))</f>
      </c>
      <c r="F11" s="4" t="s">
        <f>(34 - (-10)) / 2</f>
      </c>
      <c r="G11" s="4" t="s">
        <f>32 + 42</f>
      </c>
    </row>
    <row r="12" ht="15.0" customHeight="true">
      <c r="A12" s="1" t="s">
        <v>38</v>
      </c>
      <c r="B12" s="1" t="s">
        <v>39</v>
      </c>
      <c r="C12" s="1" t="n">
        <v>29.0</v>
      </c>
      <c r="D12" s="1" t="n">
        <v>43.0</v>
      </c>
      <c r="E12" s="2" t="s">
        <f>IF(ISERROR(29 / (29 + 43)), "N/A", 29 / (29 + 43))</f>
      </c>
      <c r="F12" s="4" t="s">
        <f>(34 - (-14)) / 2</f>
      </c>
      <c r="G12" s="4" t="s">
        <f>29 + 43</f>
      </c>
    </row>
    <row r="13" ht="15.0" customHeight="true">
      <c r="A13" s="1" t="s">
        <v>40</v>
      </c>
      <c r="B13" s="1" t="s">
        <v>41</v>
      </c>
      <c r="C13" s="1" t="n">
        <v>26.0</v>
      </c>
      <c r="D13" s="1" t="n">
        <v>47.0</v>
      </c>
      <c r="E13" s="2" t="s">
        <f>IF(ISERROR(26 / (26 + 47)), "N/A", 26 / (26 + 47))</f>
      </c>
      <c r="F13" s="4" t="s">
        <f>(34 - (-21)) / 2</f>
      </c>
      <c r="G13" s="4" t="s">
        <f>26 + 47</f>
      </c>
    </row>
    <row r="14" ht="15.0" customHeight="true">
      <c r="A14" s="1" t="s">
        <v>42</v>
      </c>
      <c r="B14" s="1" t="s">
        <v>43</v>
      </c>
      <c r="C14" s="1" t="n">
        <v>14.0</v>
      </c>
      <c r="D14" s="1" t="n">
        <v>58.0</v>
      </c>
      <c r="E14" s="2" t="s">
        <f>IF(ISERROR(14 / (14 + 58)), "N/A", 14 / (14 + 58))</f>
      </c>
      <c r="F14" s="4" t="s">
        <f>(34 - (-44)) / 2</f>
      </c>
      <c r="G14" s="4" t="s">
        <f>14 + 58</f>
      </c>
    </row>
    <row r="15" ht="15.0" customHeight="true">
      <c r="A15" s="5" t="s">
        <v>44</v>
      </c>
      <c r="B15" s="6"/>
      <c r="C15" s="6"/>
      <c r="D15" s="6"/>
      <c r="E15" s="6"/>
      <c r="F15" s="6"/>
      <c r="G15" s="7"/>
    </row>
    <row r="16" ht="15.0" customHeight="true">
      <c r="A16" s="3" t="s">
        <v>1</v>
      </c>
      <c r="B16" s="3" t="s">
        <v>2</v>
      </c>
      <c r="C16" s="3" t="s">
        <v>3</v>
      </c>
      <c r="D16" s="3" t="s">
        <v>4</v>
      </c>
      <c r="E16" s="3" t="s">
        <v>9</v>
      </c>
      <c r="F16" s="3" t="s">
        <v>10</v>
      </c>
      <c r="G16" s="3" t="s">
        <v>11</v>
      </c>
    </row>
    <row r="17" ht="15.0" customHeight="true">
      <c r="A17" s="1" t="s">
        <v>45</v>
      </c>
      <c r="B17" s="1" t="s">
        <v>46</v>
      </c>
      <c r="C17" s="1" t="n">
        <v>51.0</v>
      </c>
      <c r="D17" s="1" t="n">
        <v>22.0</v>
      </c>
      <c r="E17" s="2" t="s">
        <f>IF(ISERROR(51 / (51 + 22)), "N/A", 51 / (51 + 22))</f>
      </c>
      <c r="F17" s="4" t="s">
        <f>(29 - (29)) / 2</f>
      </c>
      <c r="G17" s="4" t="s">
        <f>51 + 22</f>
      </c>
    </row>
    <row r="18" ht="15.0" customHeight="true">
      <c r="A18" s="1" t="s">
        <v>47</v>
      </c>
      <c r="B18" s="1" t="s">
        <v>48</v>
      </c>
      <c r="C18" s="1" t="n">
        <v>47.0</v>
      </c>
      <c r="D18" s="1" t="n">
        <v>26.0</v>
      </c>
      <c r="E18" s="2" t="s">
        <f>IF(ISERROR(47 / (47 + 26)), "N/A", 47 / (47 + 26))</f>
      </c>
      <c r="F18" s="4" t="s">
        <f>(29 - (21)) / 2</f>
      </c>
      <c r="G18" s="4" t="s">
        <f>47 + 26</f>
      </c>
    </row>
    <row r="19" ht="15.0" customHeight="true">
      <c r="A19" s="1" t="s">
        <v>49</v>
      </c>
      <c r="B19" s="1" t="s">
        <v>50</v>
      </c>
      <c r="C19" s="1" t="n">
        <v>42.0</v>
      </c>
      <c r="D19" s="1" t="n">
        <v>32.0</v>
      </c>
      <c r="E19" s="2" t="s">
        <f>IF(ISERROR(42 / (42 + 32)), "N/A", 42 / (42 + 32))</f>
      </c>
      <c r="F19" s="4" t="s">
        <f>(29 - (10)) / 2</f>
      </c>
      <c r="G19" s="4" t="s">
        <f>42 + 32</f>
      </c>
    </row>
    <row r="20" ht="15.0" customHeight="true">
      <c r="A20" s="1" t="s">
        <v>51</v>
      </c>
      <c r="B20" s="1" t="s">
        <v>52</v>
      </c>
      <c r="C20" s="1" t="n">
        <v>30.0</v>
      </c>
      <c r="D20" s="1" t="n">
        <v>42.0</v>
      </c>
      <c r="E20" s="2" t="s">
        <f>IF(ISERROR(30 / (30 + 42)), "N/A", 30 / (30 + 42))</f>
      </c>
      <c r="F20" s="4" t="s">
        <f>(29 - (-12)) / 2</f>
      </c>
      <c r="G20" s="4" t="s">
        <f>30 + 42</f>
      </c>
    </row>
    <row r="21" ht="15.0" customHeight="true">
      <c r="A21" s="1" t="s">
        <v>53</v>
      </c>
      <c r="B21" s="1" t="s">
        <v>54</v>
      </c>
      <c r="C21" s="1" t="n">
        <v>17.0</v>
      </c>
      <c r="D21" s="1" t="n">
        <v>55.0</v>
      </c>
      <c r="E21" s="2" t="s">
        <f>IF(ISERROR(17 / (17 + 55)), "N/A", 17 / (17 + 55))</f>
      </c>
      <c r="F21" s="4" t="s">
        <f>(29 - (-38)) / 2</f>
      </c>
      <c r="G21" s="4" t="s">
        <f>17 + 55</f>
      </c>
    </row>
    <row r="22" ht="15.0" customHeight="true">
      <c r="A22" s="5" t="s">
        <v>55</v>
      </c>
      <c r="B22" s="6"/>
      <c r="C22" s="6"/>
      <c r="D22" s="6"/>
      <c r="E22" s="6"/>
      <c r="F22" s="6"/>
      <c r="G22" s="7"/>
    </row>
    <row r="23" ht="15.0" customHeight="true">
      <c r="A23" s="3" t="s">
        <v>1</v>
      </c>
      <c r="B23" s="3" t="s">
        <v>2</v>
      </c>
      <c r="C23" s="3" t="s">
        <v>3</v>
      </c>
      <c r="D23" s="3" t="s">
        <v>4</v>
      </c>
      <c r="E23" s="3" t="s">
        <v>9</v>
      </c>
      <c r="F23" s="3" t="s">
        <v>10</v>
      </c>
      <c r="G23" s="3" t="s">
        <v>11</v>
      </c>
    </row>
    <row r="24" ht="15.0" customHeight="true">
      <c r="A24" s="1" t="s">
        <v>56</v>
      </c>
      <c r="B24" s="1" t="s">
        <v>57</v>
      </c>
      <c r="C24" s="1" t="n">
        <v>48.0</v>
      </c>
      <c r="D24" s="1" t="n">
        <v>24.0</v>
      </c>
      <c r="E24" s="2" t="s">
        <f>IF(ISERROR(48 / (48 + 24)), "N/A", 48 / (48 + 24))</f>
      </c>
      <c r="F24" s="4" t="s">
        <f>(24 - (24)) / 2</f>
      </c>
      <c r="G24" s="4" t="s">
        <f>48 + 24</f>
      </c>
    </row>
    <row r="25" ht="15.0" customHeight="true">
      <c r="A25" s="1" t="s">
        <v>58</v>
      </c>
      <c r="B25" s="1" t="s">
        <v>59</v>
      </c>
      <c r="C25" s="1" t="n">
        <v>44.0</v>
      </c>
      <c r="D25" s="1" t="n">
        <v>29.0</v>
      </c>
      <c r="E25" s="2" t="s">
        <f>IF(ISERROR(44 / (44 + 29)), "N/A", 44 / (44 + 29))</f>
      </c>
      <c r="F25" s="4" t="s">
        <f>(24 - (15)) / 2</f>
      </c>
      <c r="G25" s="4" t="s">
        <f>44 + 29</f>
      </c>
    </row>
    <row r="26" ht="15.0" customHeight="true">
      <c r="A26" s="1" t="s">
        <v>60</v>
      </c>
      <c r="B26" s="1" t="s">
        <v>61</v>
      </c>
      <c r="C26" s="1" t="n">
        <v>42.0</v>
      </c>
      <c r="D26" s="1" t="n">
        <v>31.0</v>
      </c>
      <c r="E26" s="2" t="s">
        <f>IF(ISERROR(42 / (42 + 31)), "N/A", 42 / (42 + 31))</f>
      </c>
      <c r="F26" s="4" t="s">
        <f>(24 - (11)) / 2</f>
      </c>
      <c r="G26" s="4" t="s">
        <f>42 + 31</f>
      </c>
    </row>
    <row r="27" ht="15.0" customHeight="true">
      <c r="A27" s="1" t="s">
        <v>62</v>
      </c>
      <c r="B27" s="1" t="s">
        <v>63</v>
      </c>
      <c r="C27" s="1" t="n">
        <v>36.0</v>
      </c>
      <c r="D27" s="1" t="n">
        <v>38.0</v>
      </c>
      <c r="E27" s="2" t="s">
        <f>IF(ISERROR(36 / (36 + 38)), "N/A", 36 / (36 + 38))</f>
      </c>
      <c r="F27" s="4" t="s">
        <f>(24 - (-2)) / 2</f>
      </c>
      <c r="G27" s="4" t="s">
        <f>36 + 38</f>
      </c>
    </row>
    <row r="28" ht="15.0" customHeight="true">
      <c r="A28" s="1" t="s">
        <v>64</v>
      </c>
      <c r="B28" s="1" t="s">
        <v>65</v>
      </c>
      <c r="C28" s="1" t="n">
        <v>17.0</v>
      </c>
      <c r="D28" s="1" t="n">
        <v>57.0</v>
      </c>
      <c r="E28" s="2" t="s">
        <f>IF(ISERROR(17 / (17 + 57)), "N/A", 17 / (17 + 57))</f>
      </c>
      <c r="F28" s="4" t="s">
        <f>(24 - (-40)) / 2</f>
      </c>
      <c r="G28" s="4" t="s">
        <f>17 + 57</f>
      </c>
    </row>
    <row r="29" ht="15.0" customHeight="true">
      <c r="A29" s="5" t="s">
        <v>66</v>
      </c>
      <c r="B29" s="6"/>
      <c r="C29" s="6"/>
      <c r="D29" s="6"/>
      <c r="E29" s="6"/>
      <c r="F29" s="6"/>
      <c r="G29" s="7"/>
    </row>
    <row r="30" ht="15.0" customHeight="true">
      <c r="A30" s="3" t="s">
        <v>1</v>
      </c>
      <c r="B30" s="3" t="s">
        <v>2</v>
      </c>
      <c r="C30" s="3" t="s">
        <v>3</v>
      </c>
      <c r="D30" s="3" t="s">
        <v>4</v>
      </c>
      <c r="E30" s="3" t="s">
        <v>9</v>
      </c>
      <c r="F30" s="3" t="s">
        <v>10</v>
      </c>
      <c r="G30" s="3" t="s">
        <v>11</v>
      </c>
    </row>
    <row r="31" ht="15.0" customHeight="true">
      <c r="A31" s="1" t="s">
        <v>67</v>
      </c>
      <c r="B31" s="1" t="s">
        <v>68</v>
      </c>
      <c r="C31" s="1" t="n">
        <v>53.0</v>
      </c>
      <c r="D31" s="1" t="n">
        <v>20.0</v>
      </c>
      <c r="E31" s="2" t="s">
        <f>IF(ISERROR(53 / (53 + 20)), "N/A", 53 / (53 + 20))</f>
      </c>
      <c r="F31" s="4" t="s">
        <f>(33 - (33)) / 2</f>
      </c>
      <c r="G31" s="4" t="s">
        <f>53 + 20</f>
      </c>
    </row>
    <row r="32" ht="15.0" customHeight="true">
      <c r="A32" s="1" t="s">
        <v>69</v>
      </c>
      <c r="B32" s="1" t="s">
        <v>70</v>
      </c>
      <c r="C32" s="1" t="n">
        <v>36.0</v>
      </c>
      <c r="D32" s="1" t="n">
        <v>36.0</v>
      </c>
      <c r="E32" s="2" t="s">
        <f>IF(ISERROR(36 / (36 + 36)), "N/A", 36 / (36 + 36))</f>
      </c>
      <c r="F32" s="4" t="s">
        <f>(33 - (0)) / 2</f>
      </c>
      <c r="G32" s="4" t="s">
        <f>36 + 36</f>
      </c>
    </row>
    <row r="33" ht="15.0" customHeight="true">
      <c r="A33" s="1" t="s">
        <v>71</v>
      </c>
      <c r="B33" s="1" t="s">
        <v>72</v>
      </c>
      <c r="C33" s="1" t="n">
        <v>32.0</v>
      </c>
      <c r="D33" s="1" t="n">
        <v>42.0</v>
      </c>
      <c r="E33" s="2" t="s">
        <f>IF(ISERROR(32 / (32 + 42)), "N/A", 32 / (32 + 42))</f>
      </c>
      <c r="F33" s="4" t="s">
        <f>(33 - (-10)) / 2</f>
      </c>
      <c r="G33" s="4" t="s">
        <f>32 + 42</f>
      </c>
    </row>
    <row r="34" ht="15.0" customHeight="true">
      <c r="A34" s="1" t="s">
        <v>67</v>
      </c>
      <c r="B34" s="1" t="s">
        <v>73</v>
      </c>
      <c r="C34" s="1" t="n">
        <v>29.0</v>
      </c>
      <c r="D34" s="1" t="n">
        <v>45.0</v>
      </c>
      <c r="E34" s="2" t="s">
        <f>IF(ISERROR(29 / (29 + 45)), "N/A", 29 / (29 + 45))</f>
      </c>
      <c r="F34" s="4" t="s">
        <f>(33 - (-16)) / 2</f>
      </c>
      <c r="G34" s="4" t="s">
        <f>29 + 45</f>
      </c>
    </row>
    <row r="35" ht="15.0" customHeight="true">
      <c r="A35" s="1" t="s">
        <v>74</v>
      </c>
      <c r="B35" s="1" t="s">
        <v>75</v>
      </c>
      <c r="C35" s="1" t="n">
        <v>20.0</v>
      </c>
      <c r="D35" s="1" t="n">
        <v>52.0</v>
      </c>
      <c r="E35" s="2" t="s">
        <f>IF(ISERROR(20 / (20 + 52)), "N/A", 20 / (20 + 52))</f>
      </c>
      <c r="F35" s="4" t="s">
        <f>(33 - (-32)) / 2</f>
      </c>
      <c r="G35" s="4" t="s">
        <f>20 + 52</f>
      </c>
    </row>
    <row r="36" ht="15.0" customHeight="true">
      <c r="A36" s="5" t="s">
        <v>76</v>
      </c>
      <c r="B36" s="6"/>
      <c r="C36" s="6"/>
      <c r="D36" s="6"/>
      <c r="E36" s="6"/>
      <c r="F36" s="6"/>
      <c r="G36" s="7"/>
    </row>
    <row r="37" ht="15.0" customHeight="true">
      <c r="A37" s="3" t="s">
        <v>1</v>
      </c>
      <c r="B37" s="3" t="s">
        <v>2</v>
      </c>
      <c r="C37" s="3" t="s">
        <v>3</v>
      </c>
      <c r="D37" s="3" t="s">
        <v>4</v>
      </c>
      <c r="E37" s="3" t="s">
        <v>9</v>
      </c>
      <c r="F37" s="3" t="s">
        <v>10</v>
      </c>
      <c r="G37" s="3" t="s">
        <v>11</v>
      </c>
    </row>
    <row r="38" ht="15.0" customHeight="true">
      <c r="A38" s="1" t="s">
        <v>77</v>
      </c>
      <c r="B38" s="1" t="s">
        <v>78</v>
      </c>
      <c r="C38" s="1" t="n">
        <v>57.0</v>
      </c>
      <c r="D38" s="1" t="n">
        <v>16.0</v>
      </c>
      <c r="E38" s="2" t="s">
        <f>IF(ISERROR(57 / (57 + 16)), "N/A", 57 / (57 + 16))</f>
      </c>
      <c r="F38" s="4" t="s">
        <f>(41 - (41)) / 2</f>
      </c>
      <c r="G38" s="4" t="s">
        <f>57 + 16</f>
      </c>
    </row>
    <row r="39" ht="15.0" customHeight="true">
      <c r="A39" s="1" t="s">
        <v>79</v>
      </c>
      <c r="B39" s="1" t="s">
        <v>80</v>
      </c>
      <c r="C39" s="1" t="n">
        <v>52.0</v>
      </c>
      <c r="D39" s="1" t="n">
        <v>21.0</v>
      </c>
      <c r="E39" s="2" t="s">
        <f>IF(ISERROR(52 / (52 + 21)), "N/A", 52 / (52 + 21))</f>
      </c>
      <c r="F39" s="4" t="s">
        <f>(41 - (31)) / 2</f>
      </c>
      <c r="G39" s="4" t="s">
        <f>52 + 21</f>
      </c>
    </row>
    <row r="40" ht="15.0" customHeight="true">
      <c r="A40" s="1" t="s">
        <v>81</v>
      </c>
      <c r="B40" s="1" t="s">
        <v>82</v>
      </c>
      <c r="C40" s="1" t="n">
        <v>42.0</v>
      </c>
      <c r="D40" s="1" t="n">
        <v>32.0</v>
      </c>
      <c r="E40" s="2" t="s">
        <f>IF(ISERROR(42 / (42 + 32)), "N/A", 42 / (42 + 32))</f>
      </c>
      <c r="F40" s="4" t="s">
        <f>(41 - (10)) / 2</f>
      </c>
      <c r="G40" s="4" t="s">
        <f>42 + 32</f>
      </c>
    </row>
    <row r="41" ht="15.0" customHeight="true">
      <c r="A41" s="1" t="s">
        <v>83</v>
      </c>
      <c r="B41" s="1" t="s">
        <v>84</v>
      </c>
      <c r="C41" s="1" t="n">
        <v>41.0</v>
      </c>
      <c r="D41" s="1" t="n">
        <v>33.0</v>
      </c>
      <c r="E41" s="2" t="s">
        <f>IF(ISERROR(41 / (41 + 33)), "N/A", 41 / (41 + 33))</f>
      </c>
      <c r="F41" s="4" t="s">
        <f>(41 - (8)) / 2</f>
      </c>
      <c r="G41" s="4" t="s">
        <f>41 + 33</f>
      </c>
    </row>
    <row r="42" ht="15.0" customHeight="true">
      <c r="A42" s="1" t="s">
        <v>85</v>
      </c>
      <c r="B42" s="1" t="s">
        <v>86</v>
      </c>
      <c r="C42" s="1" t="n">
        <v>38.0</v>
      </c>
      <c r="D42" s="1" t="n">
        <v>35.0</v>
      </c>
      <c r="E42" s="2" t="s">
        <f>IF(ISERROR(38 / (38 + 35)), "N/A", 38 / (38 + 35))</f>
      </c>
      <c r="F42" s="4" t="s">
        <f>(41 - (3)) / 2</f>
      </c>
      <c r="G42" s="4" t="s">
        <f>38 + 35</f>
      </c>
    </row>
    <row r="43" ht="15.0" customHeight="true">
      <c r="A43" s="5" t="s">
        <v>87</v>
      </c>
      <c r="B43" s="6"/>
      <c r="C43" s="6"/>
      <c r="D43" s="6"/>
      <c r="E43" s="6"/>
      <c r="F43" s="6"/>
      <c r="G43" s="7"/>
    </row>
    <row r="44" ht="15.0" customHeight="true">
      <c r="A44" s="3" t="s">
        <v>1</v>
      </c>
      <c r="B44" s="3" t="s">
        <v>2</v>
      </c>
      <c r="C44" s="3" t="s">
        <v>3</v>
      </c>
      <c r="D44" s="3" t="s">
        <v>4</v>
      </c>
      <c r="E44" s="3" t="s">
        <v>9</v>
      </c>
      <c r="F44" s="3" t="s">
        <v>10</v>
      </c>
      <c r="G44" s="3" t="s">
        <v>11</v>
      </c>
    </row>
    <row r="45" ht="15.0" customHeight="true">
      <c r="A45" s="5" t="s">
        <v>88</v>
      </c>
      <c r="B45" s="6"/>
      <c r="C45" s="6"/>
      <c r="D45" s="6"/>
      <c r="E45" s="6"/>
      <c r="F45" s="6"/>
      <c r="G45" s="7"/>
    </row>
    <row r="46" ht="15.0" customHeight="true">
      <c r="A46" s="3" t="s">
        <v>1</v>
      </c>
      <c r="B46" s="3" t="s">
        <v>2</v>
      </c>
      <c r="C46" s="3" t="s">
        <v>3</v>
      </c>
      <c r="D46" s="3" t="s">
        <v>4</v>
      </c>
      <c r="E46" s="3" t="s">
        <v>9</v>
      </c>
      <c r="F46" s="3" t="s">
        <v>10</v>
      </c>
      <c r="G46" s="3" t="s">
        <v>11</v>
      </c>
    </row>
    <row r="47" ht="15.0" customHeight="true">
      <c r="A47" s="1" t="s">
        <v>89</v>
      </c>
      <c r="B47" s="1" t="s">
        <v>90</v>
      </c>
      <c r="C47" s="1" t="n">
        <v>21227.0</v>
      </c>
      <c r="D47" s="1" t="n">
        <v>341.0</v>
      </c>
      <c r="E47" s="2" t="s">
        <f>IF(ISERROR(21227 / (21227 + 341)), "N/A", 21227 / (21227 + 341))</f>
      </c>
      <c r="F47" s="4" t="s">
        <f>(20886 - (20886)) / 2</f>
      </c>
      <c r="G47" s="4" t="s">
        <f>21227 + 341</f>
      </c>
    </row>
    <row r="48" ht="15.0" customHeight="true"/>
  </sheetData>
  <mergeCells>
    <mergeCell ref="A1:G1"/>
    <mergeCell ref="A8:G8"/>
    <mergeCell ref="A15:G15"/>
    <mergeCell ref="A22:G22"/>
    <mergeCell ref="A29:G29"/>
    <mergeCell ref="A36:G36"/>
    <mergeCell ref="A43:G43"/>
    <mergeCell ref="A45:G45"/>
  </mergeCells>
  <pageMargins left="0.7" right="0.7" top="0.75" bottom="0.75" header="0.3" footer="0.3"/>
  <pageSetup orientation="portrait" r:id="rId1"/>
  <headerFooter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G1"/>
    </sheetView>
  </sheetViews>
  <sheetFormatPr defaultRowHeight="15" x14ac:dyDescent="0.25"/>
  <cols>
    <col min="1" max="1" customWidth="true" width="15.0" collapsed="false"/>
    <col min="2" max="2" customWidth="true" width="15.5703125" collapsed="false"/>
  </cols>
  <sheetData>
    <row r="1" spans="1:7" x14ac:dyDescent="0.25">
      <c r="A1" s="5" t="s">
        <v>20</v>
      </c>
      <c r="B1" s="6"/>
      <c r="C1" s="6"/>
      <c r="D1" s="6"/>
      <c r="E1" s="6"/>
      <c r="F1" s="6"/>
      <c r="G1" s="7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9</v>
      </c>
      <c r="F2" s="3" t="s">
        <v>10</v>
      </c>
      <c r="G2" s="3" t="s">
        <v>11</v>
      </c>
    </row>
    <row r="3" spans="1:7" x14ac:dyDescent="0.25">
      <c r="A3" s="1" t="s">
        <v>23</v>
      </c>
      <c r="B3" s="1" t="s">
        <v>24</v>
      </c>
      <c r="C3" s="1" t="n">
        <v>51.0</v>
      </c>
      <c r="D3" s="1" t="n">
        <v>21.0</v>
      </c>
      <c r="E3" s="2" t="s">
        <f>IF(ISERROR(C3 / (C3 + D3)), "N/A", C3 / (C3 + D3))</f>
      </c>
      <c r="F3" s="4" t="s">
        <f>(30 - (C3 - D3)) / 2</f>
      </c>
      <c r="G3" s="4" t="s">
        <f>C3 + D3</f>
      </c>
    </row>
    <row r="4" ht="15.0" customHeight="true">
      <c r="A4" s="1" t="s">
        <v>25</v>
      </c>
      <c r="B4" s="1" t="s">
        <v>26</v>
      </c>
      <c r="C4" s="1" t="n">
        <v>37.0</v>
      </c>
      <c r="D4" s="1" t="n">
        <v>36.0</v>
      </c>
      <c r="E4" s="2" t="s">
        <f>IF(ISERROR(C4 / (C4 + D4)), "N/A", C4 / (C4 + D4))</f>
      </c>
      <c r="F4" s="4" t="s">
        <f>(30 - (C4 - D4)) / 2</f>
      </c>
      <c r="G4" s="4" t="s">
        <f>C4 + D4</f>
      </c>
    </row>
    <row r="5" ht="15.0" customHeight="true">
      <c r="A5" s="1" t="s">
        <v>27</v>
      </c>
      <c r="B5" s="1" t="s">
        <v>28</v>
      </c>
      <c r="C5" s="1" t="n">
        <v>35.0</v>
      </c>
      <c r="D5" s="1" t="n">
        <v>38.0</v>
      </c>
      <c r="E5" s="2" t="s">
        <f>IF(ISERROR(C5 / (C5 + D5)), "N/A", C5 / (C5 + D5))</f>
      </c>
      <c r="F5" s="4" t="s">
        <f>(30 - (C5 - D5)) / 2</f>
      </c>
      <c r="G5" s="4" t="s">
        <f>C5 + D5</f>
      </c>
    </row>
    <row r="6" ht="15.0" customHeight="true">
      <c r="A6" s="1" t="s">
        <v>29</v>
      </c>
      <c r="B6" s="1" t="s">
        <v>30</v>
      </c>
      <c r="C6" s="1" t="n">
        <v>23.0</v>
      </c>
      <c r="D6" s="1" t="n">
        <v>49.0</v>
      </c>
      <c r="E6" s="2" t="s">
        <f>IF(ISERROR(C6 / (C6 + D6)), "N/A", C6 / (C6 + D6))</f>
      </c>
      <c r="F6" s="4" t="s">
        <f>(30 - (C6 - D6)) / 2</f>
      </c>
      <c r="G6" s="4" t="s">
        <f>C6 + D6</f>
      </c>
    </row>
    <row r="7" ht="15.0" customHeight="true">
      <c r="A7" s="1" t="s">
        <v>31</v>
      </c>
      <c r="B7" s="1" t="s">
        <v>32</v>
      </c>
      <c r="C7" s="1" t="n">
        <v>20.0</v>
      </c>
      <c r="D7" s="1" t="n">
        <v>53.0</v>
      </c>
      <c r="E7" s="2" t="s">
        <f>IF(ISERROR(C7 / (C7 + D7)), "N/A", C7 / (C7 + D7))</f>
      </c>
      <c r="F7" s="4" t="s">
        <f>(30 - (C7 - D7)) / 2</f>
      </c>
      <c r="G7" s="4" t="s">
        <f>C7 + D7</f>
      </c>
    </row>
    <row r="8" ht="15.0" customHeight="true">
      <c r="A8" s="5" t="s">
        <v>33</v>
      </c>
      <c r="B8" s="6"/>
      <c r="C8" s="6"/>
      <c r="D8" s="6"/>
      <c r="E8" s="6"/>
      <c r="F8" s="6"/>
      <c r="G8" s="7"/>
    </row>
    <row r="9" ht="15.0" customHeight="true">
      <c r="A9" s="3" t="s">
        <v>1</v>
      </c>
      <c r="B9" s="3" t="s">
        <v>2</v>
      </c>
      <c r="C9" s="3" t="s">
        <v>3</v>
      </c>
      <c r="D9" s="3" t="s">
        <v>4</v>
      </c>
      <c r="E9" s="3" t="s">
        <v>9</v>
      </c>
      <c r="F9" s="3" t="s">
        <v>10</v>
      </c>
      <c r="G9" s="3" t="s">
        <v>11</v>
      </c>
    </row>
    <row r="10" ht="15.0" customHeight="true">
      <c r="A10" s="1" t="s">
        <v>34</v>
      </c>
      <c r="B10" s="1" t="s">
        <v>35</v>
      </c>
      <c r="C10" s="1" t="n">
        <v>53.0</v>
      </c>
      <c r="D10" s="1" t="n">
        <v>19.0</v>
      </c>
      <c r="E10" s="2" t="s">
        <f>IF(ISERROR(C10 / (C10 + D10)), "N/A", C10 / (C10 + D10))</f>
      </c>
      <c r="F10" s="4" t="s">
        <f>(34 - (C10 - D10)) / 2</f>
      </c>
      <c r="G10" s="4" t="s">
        <f>C10 + D10</f>
      </c>
    </row>
    <row r="11" ht="15.0" customHeight="true">
      <c r="A11" s="1" t="s">
        <v>36</v>
      </c>
      <c r="B11" s="1" t="s">
        <v>37</v>
      </c>
      <c r="C11" s="1" t="n">
        <v>32.0</v>
      </c>
      <c r="D11" s="1" t="n">
        <v>42.0</v>
      </c>
      <c r="E11" s="2" t="s">
        <f>IF(ISERROR(C11 / (C11 + D11)), "N/A", C11 / (C11 + D11))</f>
      </c>
      <c r="F11" s="4" t="s">
        <f>(34 - (C11 - D11)) / 2</f>
      </c>
      <c r="G11" s="4" t="s">
        <f>C11 + D11</f>
      </c>
    </row>
    <row r="12" ht="15.0" customHeight="true">
      <c r="A12" s="1" t="s">
        <v>38</v>
      </c>
      <c r="B12" s="1" t="s">
        <v>39</v>
      </c>
      <c r="C12" s="1" t="n">
        <v>29.0</v>
      </c>
      <c r="D12" s="1" t="n">
        <v>43.0</v>
      </c>
      <c r="E12" s="2" t="s">
        <f>IF(ISERROR(C12 / (C12 + D12)), "N/A", C12 / (C12 + D12))</f>
      </c>
      <c r="F12" s="4" t="s">
        <f>(34 - (C12 - D12)) / 2</f>
      </c>
      <c r="G12" s="4" t="s">
        <f>C12 + D12</f>
      </c>
    </row>
    <row r="13" ht="15.0" customHeight="true">
      <c r="A13" s="1" t="s">
        <v>40</v>
      </c>
      <c r="B13" s="1" t="s">
        <v>41</v>
      </c>
      <c r="C13" s="1" t="n">
        <v>26.0</v>
      </c>
      <c r="D13" s="1" t="n">
        <v>47.0</v>
      </c>
      <c r="E13" s="2" t="s">
        <f>IF(ISERROR(C13 / (C13 + D13)), "N/A", C13 / (C13 + D13))</f>
      </c>
      <c r="F13" s="4" t="s">
        <f>(34 - (C13 - D13)) / 2</f>
      </c>
      <c r="G13" s="4" t="s">
        <f>C13 + D13</f>
      </c>
    </row>
    <row r="14" ht="15.0" customHeight="true">
      <c r="A14" s="1" t="s">
        <v>42</v>
      </c>
      <c r="B14" s="1" t="s">
        <v>43</v>
      </c>
      <c r="C14" s="1" t="n">
        <v>14.0</v>
      </c>
      <c r="D14" s="1" t="n">
        <v>58.0</v>
      </c>
      <c r="E14" s="2" t="s">
        <f>IF(ISERROR(C14 / (C14 + D14)), "N/A", C14 / (C14 + D14))</f>
      </c>
      <c r="F14" s="4" t="s">
        <f>(34 - (C14 - D14)) / 2</f>
      </c>
      <c r="G14" s="4" t="s">
        <f>C14 + D14</f>
      </c>
    </row>
    <row r="15" ht="15.0" customHeight="true">
      <c r="A15" s="5" t="s">
        <v>44</v>
      </c>
      <c r="B15" s="6"/>
      <c r="C15" s="6"/>
      <c r="D15" s="6"/>
      <c r="E15" s="6"/>
      <c r="F15" s="6"/>
      <c r="G15" s="7"/>
    </row>
    <row r="16" ht="15.0" customHeight="true">
      <c r="A16" s="3" t="s">
        <v>1</v>
      </c>
      <c r="B16" s="3" t="s">
        <v>2</v>
      </c>
      <c r="C16" s="3" t="s">
        <v>3</v>
      </c>
      <c r="D16" s="3" t="s">
        <v>4</v>
      </c>
      <c r="E16" s="3" t="s">
        <v>9</v>
      </c>
      <c r="F16" s="3" t="s">
        <v>10</v>
      </c>
      <c r="G16" s="3" t="s">
        <v>11</v>
      </c>
    </row>
    <row r="17" ht="15.0" customHeight="true">
      <c r="A17" s="1" t="s">
        <v>45</v>
      </c>
      <c r="B17" s="1" t="s">
        <v>46</v>
      </c>
      <c r="C17" s="1" t="n">
        <v>51.0</v>
      </c>
      <c r="D17" s="1" t="n">
        <v>22.0</v>
      </c>
      <c r="E17" s="2" t="s">
        <f>IF(ISERROR(C17 / (C17 + D17)), "N/A", C17 / (C17 + D17))</f>
      </c>
      <c r="F17" s="4" t="s">
        <f>(29 - (C17 - D17)) / 2</f>
      </c>
      <c r="G17" s="4" t="s">
        <f>C17 + D17</f>
      </c>
    </row>
    <row r="18" ht="15.0" customHeight="true">
      <c r="A18" s="1" t="s">
        <v>47</v>
      </c>
      <c r="B18" s="1" t="s">
        <v>48</v>
      </c>
      <c r="C18" s="1" t="n">
        <v>47.0</v>
      </c>
      <c r="D18" s="1" t="n">
        <v>26.0</v>
      </c>
      <c r="E18" s="2" t="s">
        <f>IF(ISERROR(C18 / (C18 + D18)), "N/A", C18 / (C18 + D18))</f>
      </c>
      <c r="F18" s="4" t="s">
        <f>(29 - (C18 - D18)) / 2</f>
      </c>
      <c r="G18" s="4" t="s">
        <f>C18 + D18</f>
      </c>
    </row>
    <row r="19" ht="15.0" customHeight="true">
      <c r="A19" s="1" t="s">
        <v>49</v>
      </c>
      <c r="B19" s="1" t="s">
        <v>50</v>
      </c>
      <c r="C19" s="1" t="n">
        <v>42.0</v>
      </c>
      <c r="D19" s="1" t="n">
        <v>32.0</v>
      </c>
      <c r="E19" s="2" t="s">
        <f>IF(ISERROR(C19 / (C19 + D19)), "N/A", C19 / (C19 + D19))</f>
      </c>
      <c r="F19" s="4" t="s">
        <f>(29 - (C19 - D19)) / 2</f>
      </c>
      <c r="G19" s="4" t="s">
        <f>C19 + D19</f>
      </c>
    </row>
    <row r="20" ht="15.0" customHeight="true">
      <c r="A20" s="1" t="s">
        <v>51</v>
      </c>
      <c r="B20" s="1" t="s">
        <v>52</v>
      </c>
      <c r="C20" s="1" t="n">
        <v>30.0</v>
      </c>
      <c r="D20" s="1" t="n">
        <v>42.0</v>
      </c>
      <c r="E20" s="2" t="s">
        <f>IF(ISERROR(C20 / (C20 + D20)), "N/A", C20 / (C20 + D20))</f>
      </c>
      <c r="F20" s="4" t="s">
        <f>(29 - (C20 - D20)) / 2</f>
      </c>
      <c r="G20" s="4" t="s">
        <f>C20 + D20</f>
      </c>
    </row>
    <row r="21" ht="15.0" customHeight="true">
      <c r="A21" s="1" t="s">
        <v>53</v>
      </c>
      <c r="B21" s="1" t="s">
        <v>54</v>
      </c>
      <c r="C21" s="1" t="n">
        <v>17.0</v>
      </c>
      <c r="D21" s="1" t="n">
        <v>55.0</v>
      </c>
      <c r="E21" s="2" t="s">
        <f>IF(ISERROR(C21 / (C21 + D21)), "N/A", C21 / (C21 + D21))</f>
      </c>
      <c r="F21" s="4" t="s">
        <f>(29 - (C21 - D21)) / 2</f>
      </c>
      <c r="G21" s="4" t="s">
        <f>C21 + D21</f>
      </c>
    </row>
    <row r="22" ht="15.0" customHeight="true">
      <c r="A22" s="5" t="s">
        <v>55</v>
      </c>
      <c r="B22" s="6"/>
      <c r="C22" s="6"/>
      <c r="D22" s="6"/>
      <c r="E22" s="6"/>
      <c r="F22" s="6"/>
      <c r="G22" s="7"/>
    </row>
    <row r="23" ht="15.0" customHeight="true">
      <c r="A23" s="3" t="s">
        <v>1</v>
      </c>
      <c r="B23" s="3" t="s">
        <v>2</v>
      </c>
      <c r="C23" s="3" t="s">
        <v>3</v>
      </c>
      <c r="D23" s="3" t="s">
        <v>4</v>
      </c>
      <c r="E23" s="3" t="s">
        <v>9</v>
      </c>
      <c r="F23" s="3" t="s">
        <v>10</v>
      </c>
      <c r="G23" s="3" t="s">
        <v>11</v>
      </c>
    </row>
    <row r="24" ht="15.0" customHeight="true">
      <c r="A24" s="1" t="s">
        <v>56</v>
      </c>
      <c r="B24" s="1" t="s">
        <v>57</v>
      </c>
      <c r="C24" s="1" t="n">
        <v>48.0</v>
      </c>
      <c r="D24" s="1" t="n">
        <v>24.0</v>
      </c>
      <c r="E24" s="2" t="s">
        <f>IF(ISERROR(C24 / (C24 + D24)), "N/A", C24 / (C24 + D24))</f>
      </c>
      <c r="F24" s="4" t="s">
        <f>(24 - (C24 - D24)) / 2</f>
      </c>
      <c r="G24" s="4" t="s">
        <f>C24 + D24</f>
      </c>
    </row>
    <row r="25" ht="15.0" customHeight="true">
      <c r="A25" s="1" t="s">
        <v>58</v>
      </c>
      <c r="B25" s="1" t="s">
        <v>59</v>
      </c>
      <c r="C25" s="1" t="n">
        <v>44.0</v>
      </c>
      <c r="D25" s="1" t="n">
        <v>29.0</v>
      </c>
      <c r="E25" s="2" t="s">
        <f>IF(ISERROR(C25 / (C25 + D25)), "N/A", C25 / (C25 + D25))</f>
      </c>
      <c r="F25" s="4" t="s">
        <f>(24 - (C25 - D25)) / 2</f>
      </c>
      <c r="G25" s="4" t="s">
        <f>C25 + D25</f>
      </c>
    </row>
    <row r="26" ht="15.0" customHeight="true">
      <c r="A26" s="1" t="s">
        <v>60</v>
      </c>
      <c r="B26" s="1" t="s">
        <v>61</v>
      </c>
      <c r="C26" s="1" t="n">
        <v>42.0</v>
      </c>
      <c r="D26" s="1" t="n">
        <v>31.0</v>
      </c>
      <c r="E26" s="2" t="s">
        <f>IF(ISERROR(C26 / (C26 + D26)), "N/A", C26 / (C26 + D26))</f>
      </c>
      <c r="F26" s="4" t="s">
        <f>(24 - (C26 - D26)) / 2</f>
      </c>
      <c r="G26" s="4" t="s">
        <f>C26 + D26</f>
      </c>
    </row>
    <row r="27" ht="15.0" customHeight="true">
      <c r="A27" s="1" t="s">
        <v>62</v>
      </c>
      <c r="B27" s="1" t="s">
        <v>63</v>
      </c>
      <c r="C27" s="1" t="n">
        <v>36.0</v>
      </c>
      <c r="D27" s="1" t="n">
        <v>38.0</v>
      </c>
      <c r="E27" s="2" t="s">
        <f>IF(ISERROR(C27 / (C27 + D27)), "N/A", C27 / (C27 + D27))</f>
      </c>
      <c r="F27" s="4" t="s">
        <f>(24 - (C27 - D27)) / 2</f>
      </c>
      <c r="G27" s="4" t="s">
        <f>C27 + D27</f>
      </c>
    </row>
    <row r="28" ht="15.0" customHeight="true">
      <c r="A28" s="1" t="s">
        <v>64</v>
      </c>
      <c r="B28" s="1" t="s">
        <v>65</v>
      </c>
      <c r="C28" s="1" t="n">
        <v>17.0</v>
      </c>
      <c r="D28" s="1" t="n">
        <v>57.0</v>
      </c>
      <c r="E28" s="2" t="s">
        <f>IF(ISERROR(C28 / (C28 + D28)), "N/A", C28 / (C28 + D28))</f>
      </c>
      <c r="F28" s="4" t="s">
        <f>(24 - (C28 - D28)) / 2</f>
      </c>
      <c r="G28" s="4" t="s">
        <f>C28 + D28</f>
      </c>
    </row>
    <row r="29" ht="15.0" customHeight="true">
      <c r="A29" s="5" t="s">
        <v>66</v>
      </c>
      <c r="B29" s="6"/>
      <c r="C29" s="6"/>
      <c r="D29" s="6"/>
      <c r="E29" s="6"/>
      <c r="F29" s="6"/>
      <c r="G29" s="7"/>
    </row>
    <row r="30" ht="15.0" customHeight="true">
      <c r="A30" s="3" t="s">
        <v>1</v>
      </c>
      <c r="B30" s="3" t="s">
        <v>2</v>
      </c>
      <c r="C30" s="3" t="s">
        <v>3</v>
      </c>
      <c r="D30" s="3" t="s">
        <v>4</v>
      </c>
      <c r="E30" s="3" t="s">
        <v>9</v>
      </c>
      <c r="F30" s="3" t="s">
        <v>10</v>
      </c>
      <c r="G30" s="3" t="s">
        <v>11</v>
      </c>
    </row>
    <row r="31" ht="15.0" customHeight="true">
      <c r="A31" s="1" t="s">
        <v>67</v>
      </c>
      <c r="B31" s="1" t="s">
        <v>68</v>
      </c>
      <c r="C31" s="1" t="n">
        <v>53.0</v>
      </c>
      <c r="D31" s="1" t="n">
        <v>20.0</v>
      </c>
      <c r="E31" s="2" t="s">
        <f>IF(ISERROR(C31 / (C31 + D31)), "N/A", C31 / (C31 + D31))</f>
      </c>
      <c r="F31" s="4" t="s">
        <f>(33 - (C31 - D31)) / 2</f>
      </c>
      <c r="G31" s="4" t="s">
        <f>C31 + D31</f>
      </c>
    </row>
    <row r="32" ht="15.0" customHeight="true">
      <c r="A32" s="1" t="s">
        <v>69</v>
      </c>
      <c r="B32" s="1" t="s">
        <v>70</v>
      </c>
      <c r="C32" s="1" t="n">
        <v>36.0</v>
      </c>
      <c r="D32" s="1" t="n">
        <v>36.0</v>
      </c>
      <c r="E32" s="2" t="s">
        <f>IF(ISERROR(C32 / (C32 + D32)), "N/A", C32 / (C32 + D32))</f>
      </c>
      <c r="F32" s="4" t="s">
        <f>(33 - (C32 - D32)) / 2</f>
      </c>
      <c r="G32" s="4" t="s">
        <f>C32 + D32</f>
      </c>
    </row>
    <row r="33" ht="15.0" customHeight="true">
      <c r="A33" s="1" t="s">
        <v>71</v>
      </c>
      <c r="B33" s="1" t="s">
        <v>72</v>
      </c>
      <c r="C33" s="1" t="n">
        <v>32.0</v>
      </c>
      <c r="D33" s="1" t="n">
        <v>42.0</v>
      </c>
      <c r="E33" s="2" t="s">
        <f>IF(ISERROR(C33 / (C33 + D33)), "N/A", C33 / (C33 + D33))</f>
      </c>
      <c r="F33" s="4" t="s">
        <f>(33 - (C33 - D33)) / 2</f>
      </c>
      <c r="G33" s="4" t="s">
        <f>C33 + D33</f>
      </c>
    </row>
    <row r="34" ht="15.0" customHeight="true">
      <c r="A34" s="1" t="s">
        <v>67</v>
      </c>
      <c r="B34" s="1" t="s">
        <v>73</v>
      </c>
      <c r="C34" s="1" t="n">
        <v>29.0</v>
      </c>
      <c r="D34" s="1" t="n">
        <v>45.0</v>
      </c>
      <c r="E34" s="2" t="s">
        <f>IF(ISERROR(C34 / (C34 + D34)), "N/A", C34 / (C34 + D34))</f>
      </c>
      <c r="F34" s="4" t="s">
        <f>(33 - (C34 - D34)) / 2</f>
      </c>
      <c r="G34" s="4" t="s">
        <f>C34 + D34</f>
      </c>
    </row>
    <row r="35" ht="15.0" customHeight="true">
      <c r="A35" s="1" t="s">
        <v>74</v>
      </c>
      <c r="B35" s="1" t="s">
        <v>75</v>
      </c>
      <c r="C35" s="1" t="n">
        <v>20.0</v>
      </c>
      <c r="D35" s="1" t="n">
        <v>52.0</v>
      </c>
      <c r="E35" s="2" t="s">
        <f>IF(ISERROR(C35 / (C35 + D35)), "N/A", C35 / (C35 + D35))</f>
      </c>
      <c r="F35" s="4" t="s">
        <f>(33 - (C35 - D35)) / 2</f>
      </c>
      <c r="G35" s="4" t="s">
        <f>C35 + D35</f>
      </c>
    </row>
    <row r="36" ht="15.0" customHeight="true">
      <c r="A36" s="5" t="s">
        <v>76</v>
      </c>
      <c r="B36" s="6"/>
      <c r="C36" s="6"/>
      <c r="D36" s="6"/>
      <c r="E36" s="6"/>
      <c r="F36" s="6"/>
      <c r="G36" s="7"/>
    </row>
    <row r="37" ht="15.0" customHeight="true">
      <c r="A37" s="3" t="s">
        <v>1</v>
      </c>
      <c r="B37" s="3" t="s">
        <v>2</v>
      </c>
      <c r="C37" s="3" t="s">
        <v>3</v>
      </c>
      <c r="D37" s="3" t="s">
        <v>4</v>
      </c>
      <c r="E37" s="3" t="s">
        <v>9</v>
      </c>
      <c r="F37" s="3" t="s">
        <v>10</v>
      </c>
      <c r="G37" s="3" t="s">
        <v>11</v>
      </c>
    </row>
    <row r="38" ht="15.0" customHeight="true">
      <c r="A38" s="1" t="s">
        <v>77</v>
      </c>
      <c r="B38" s="1" t="s">
        <v>78</v>
      </c>
      <c r="C38" s="1" t="n">
        <v>57.0</v>
      </c>
      <c r="D38" s="1" t="n">
        <v>16.0</v>
      </c>
      <c r="E38" s="2" t="s">
        <f>IF(ISERROR(C38 / (C38 + D38)), "N/A", C38 / (C38 + D38))</f>
      </c>
      <c r="F38" s="4" t="s">
        <f>(41 - (C38 - D38)) / 2</f>
      </c>
      <c r="G38" s="4" t="s">
        <f>C38 + D38</f>
      </c>
    </row>
    <row r="39" ht="15.0" customHeight="true">
      <c r="A39" s="1" t="s">
        <v>79</v>
      </c>
      <c r="B39" s="1" t="s">
        <v>80</v>
      </c>
      <c r="C39" s="1" t="n">
        <v>52.0</v>
      </c>
      <c r="D39" s="1" t="n">
        <v>21.0</v>
      </c>
      <c r="E39" s="2" t="s">
        <f>IF(ISERROR(C39 / (C39 + D39)), "N/A", C39 / (C39 + D39))</f>
      </c>
      <c r="F39" s="4" t="s">
        <f>(41 - (C39 - D39)) / 2</f>
      </c>
      <c r="G39" s="4" t="s">
        <f>C39 + D39</f>
      </c>
    </row>
    <row r="40" ht="15.0" customHeight="true">
      <c r="A40" s="1" t="s">
        <v>81</v>
      </c>
      <c r="B40" s="1" t="s">
        <v>82</v>
      </c>
      <c r="C40" s="1" t="n">
        <v>42.0</v>
      </c>
      <c r="D40" s="1" t="n">
        <v>32.0</v>
      </c>
      <c r="E40" s="2" t="s">
        <f>IF(ISERROR(C40 / (C40 + D40)), "N/A", C40 / (C40 + D40))</f>
      </c>
      <c r="F40" s="4" t="s">
        <f>(41 - (C40 - D40)) / 2</f>
      </c>
      <c r="G40" s="4" t="s">
        <f>C40 + D40</f>
      </c>
    </row>
    <row r="41" ht="15.0" customHeight="true">
      <c r="A41" s="1" t="s">
        <v>83</v>
      </c>
      <c r="B41" s="1" t="s">
        <v>84</v>
      </c>
      <c r="C41" s="1" t="n">
        <v>41.0</v>
      </c>
      <c r="D41" s="1" t="n">
        <v>33.0</v>
      </c>
      <c r="E41" s="2" t="s">
        <f>IF(ISERROR(C41 / (C41 + D41)), "N/A", C41 / (C41 + D41))</f>
      </c>
      <c r="F41" s="4" t="s">
        <f>(41 - (C41 - D41)) / 2</f>
      </c>
      <c r="G41" s="4" t="s">
        <f>C41 + D41</f>
      </c>
    </row>
    <row r="42" ht="15.0" customHeight="true">
      <c r="A42" s="1" t="s">
        <v>85</v>
      </c>
      <c r="B42" s="1" t="s">
        <v>86</v>
      </c>
      <c r="C42" s="1" t="n">
        <v>38.0</v>
      </c>
      <c r="D42" s="1" t="n">
        <v>35.0</v>
      </c>
      <c r="E42" s="2" t="s">
        <f>IF(ISERROR(C42 / (C42 + D42)), "N/A", C42 / (C42 + D42))</f>
      </c>
      <c r="F42" s="4" t="s">
        <f>(41 - (C42 - D42)) / 2</f>
      </c>
      <c r="G42" s="4" t="s">
        <f>C42 + D42</f>
      </c>
    </row>
    <row r="43" ht="15.0" customHeight="true">
      <c r="A43" s="5" t="s">
        <v>87</v>
      </c>
      <c r="B43" s="6"/>
      <c r="C43" s="6"/>
      <c r="D43" s="6"/>
      <c r="E43" s="6"/>
      <c r="F43" s="6"/>
      <c r="G43" s="7"/>
    </row>
    <row r="44" ht="15.0" customHeight="true">
      <c r="A44" s="3" t="s">
        <v>1</v>
      </c>
      <c r="B44" s="3" t="s">
        <v>2</v>
      </c>
      <c r="C44" s="3" t="s">
        <v>3</v>
      </c>
      <c r="D44" s="3" t="s">
        <v>4</v>
      </c>
      <c r="E44" s="3" t="s">
        <v>9</v>
      </c>
      <c r="F44" s="3" t="s">
        <v>10</v>
      </c>
      <c r="G44" s="3" t="s">
        <v>11</v>
      </c>
    </row>
    <row r="45" ht="15.0" customHeight="true">
      <c r="A45" s="5" t="s">
        <v>88</v>
      </c>
      <c r="B45" s="6"/>
      <c r="C45" s="6"/>
      <c r="D45" s="6"/>
      <c r="E45" s="6"/>
      <c r="F45" s="6"/>
      <c r="G45" s="7"/>
    </row>
    <row r="46" ht="15.0" customHeight="true">
      <c r="A46" s="3" t="s">
        <v>1</v>
      </c>
      <c r="B46" s="3" t="s">
        <v>2</v>
      </c>
      <c r="C46" s="3" t="s">
        <v>3</v>
      </c>
      <c r="D46" s="3" t="s">
        <v>4</v>
      </c>
      <c r="E46" s="3" t="s">
        <v>9</v>
      </c>
      <c r="F46" s="3" t="s">
        <v>10</v>
      </c>
      <c r="G46" s="3" t="s">
        <v>11</v>
      </c>
    </row>
    <row r="47" ht="15.0" customHeight="true">
      <c r="A47" s="1" t="s">
        <v>89</v>
      </c>
      <c r="B47" s="1" t="s">
        <v>90</v>
      </c>
      <c r="C47" s="1" t="n">
        <v>21227.0</v>
      </c>
      <c r="D47" s="1" t="n">
        <v>341.0</v>
      </c>
      <c r="E47" s="2" t="s">
        <f>IF(ISERROR(C47 / (C47 + D47)), "N/A", C47 / (C47 + D47))</f>
      </c>
      <c r="F47" s="4" t="s">
        <f>(20886 - (C47 - D47)) / 2</f>
      </c>
      <c r="G47" s="4" t="s">
        <f>C47 + D47</f>
      </c>
    </row>
    <row r="48" ht="15.0" customHeight="true"/>
  </sheetData>
  <mergeCells>
    <mergeCell ref="A1:G1"/>
    <mergeCell ref="A8:G8"/>
    <mergeCell ref="A15:G15"/>
    <mergeCell ref="A22:G22"/>
    <mergeCell ref="A29:G29"/>
    <mergeCell ref="A36:G36"/>
    <mergeCell ref="A43:G43"/>
    <mergeCell ref="A45:G45"/>
  </mergeCells>
  <pageMargins left="0.7" right="0.7" top="0.75" bottom="0.75" header="0.3" footer="0.3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Bean</vt:lpstr>
      <vt:lpstr>Text</vt:lpstr>
    </vt:vector>
  </TitlesOfParts>
  <Company>CoreLogic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2012-10-08T19:23:08Z</dcterms:created>
  <dc:creator>Randy Gettman</dc:creator>
  <cp:lastModifiedBy>Randy Gettman</cp:lastModifiedBy>
  <dcterms:modified xsi:type="dcterms:W3CDTF">2012-11-14T00:41:35Z</dcterms:modified>
</cp:coreProperties>
</file>